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Overview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NHH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'Overview'!$A$35:$C$233</definedName>
    <definedName name="_xlnm.Print_Area" localSheetId="6">'Multi'!$A:$V</definedName>
  </definedNames>
  <calcPr calcId="124519"/>
</workbook>
</file>

<file path=xl/sharedStrings.xml><?xml version="1.0" encoding="utf-8"?>
<sst xmlns="http://schemas.openxmlformats.org/spreadsheetml/2006/main" count="11517" uniqueCount="1789">
  <si>
    <t>1000. Company, charging year, data version</t>
  </si>
  <si>
    <t>DCP 130 consultation dataset.</t>
  </si>
  <si>
    <t>Company</t>
  </si>
  <si>
    <t>Year</t>
  </si>
  <si>
    <t>Version</t>
  </si>
  <si>
    <t>Company, charging year, data version</t>
  </si>
  <si>
    <t/>
  </si>
  <si>
    <t>WPD West Midlands</t>
  </si>
  <si>
    <t>2012/2013</t>
  </si>
  <si>
    <t>DCP130 prototype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</si>
  <si>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</si>
  <si>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</si>
  <si>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</si>
  <si>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</si>
  <si>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</si>
  <si>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</si>
  <si>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</si>
  <si>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</si>
  <si>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</si>
  <si>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</si>
  <si>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</si>
  <si>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</si>
  <si>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</si>
  <si>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</si>
  <si>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</si>
  <si>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</si>
  <si>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</si>
  <si>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</si>
  <si>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</si>
  <si>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</si>
  <si>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</si>
  <si>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</si>
  <si>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</si>
  <si>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</si>
  <si>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</si>
  <si>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</si>
  <si>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</si>
  <si>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</si>
  <si>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</si>
  <si>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</si>
  <si>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99354441.132197261</t>
  </si>
  <si>
    <t>12895932.20975136</t>
  </si>
  <si>
    <t>10494134.812901108</t>
  </si>
  <si>
    <t>23710501.152066965</t>
  </si>
  <si>
    <t>26797550.101660803</t>
  </si>
  <si>
    <t>117191230.96022525</t>
  </si>
  <si>
    <t>81325177.95940876</t>
  </si>
  <si>
    <t>103958997.43702337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</si>
  <si>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</si>
  <si>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</si>
  <si>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</si>
  <si>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</si>
  <si>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</si>
  <si>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</si>
  <si>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</si>
  <si>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</si>
  <si>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</si>
  <si>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</si>
  <si>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</si>
  <si>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</si>
  <si>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</si>
  <si>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</si>
  <si>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</si>
  <si>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</si>
  <si>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</si>
  <si>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</si>
  <si>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</si>
  <si>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</si>
  <si>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</si>
  <si>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</si>
  <si>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</si>
  <si>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</si>
  <si>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HH Metered</t>
  </si>
  <si>
    <t>LV Sub HH Metered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</si>
  <si>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</si>
  <si>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</si>
  <si>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</si>
  <si>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</si>
  <si>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</si>
  <si>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</si>
  <si>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</si>
  <si>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</si>
  <si>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</si>
  <si>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</si>
  <si>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</si>
  <si>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</si>
  <si>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</si>
  <si>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Sub HH Metered</t>
  </si>
  <si>
    <t>HV Generation Intermittent</t>
  </si>
  <si>
    <t>HV Generation Non-Intermittent</t>
  </si>
  <si>
    <t>HV Sub Generation Intermittent</t>
  </si>
  <si>
    <t>HV Sub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</si>
  <si>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</si>
  <si>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</si>
  <si>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</si>
  <si>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</si>
  <si>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</si>
  <si>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</si>
  <si>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</si>
  <si>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</si>
  <si>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</si>
  <si>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</si>
  <si>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</si>
  <si>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</si>
  <si>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</si>
  <si>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</si>
  <si>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</si>
  <si>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</si>
  <si>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</si>
  <si>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</si>
  <si>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</si>
  <si>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</si>
  <si>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</si>
  <si>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</si>
  <si>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</si>
  <si>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</si>
  <si>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</t>
  </si>
  <si>
    <t>but exclude MPANs on tariffs with a fixed 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</si>
  <si>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</si>
  <si>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</si>
  <si>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</si>
  <si>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</si>
  <si>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</si>
  <si>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</si>
  <si>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</si>
  <si>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</si>
  <si>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</si>
  <si>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</si>
  <si>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</si>
  <si>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</si>
  <si>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</si>
  <si>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</si>
  <si>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</si>
  <si>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</si>
  <si>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</si>
  <si>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</si>
  <si>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</si>
  <si>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</si>
  <si>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</si>
  <si>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</si>
  <si>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</si>
  <si>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</si>
  <si>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</si>
  <si>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</si>
  <si>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</si>
  <si>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</si>
  <si>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</si>
  <si>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</si>
  <si>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</si>
  <si>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</si>
  <si>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</si>
  <si>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</si>
  <si>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</si>
  <si>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</si>
  <si>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HV Sub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</si>
  <si>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</si>
  <si>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</si>
  <si>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</si>
  <si>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</si>
  <si>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</si>
  <si>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</si>
  <si>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</si>
  <si>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</si>
  <si>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</si>
  <si>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</si>
  <si>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</si>
  <si>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</si>
  <si>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</si>
  <si>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</si>
  <si>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</si>
  <si>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</t>
  </si>
  <si>
    <t>LDNO LV: LV Generation NHH</t>
  </si>
  <si>
    <t>LDNO HV: LV Generation NHH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</si>
  <si>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</si>
  <si>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</si>
  <si>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</si>
  <si>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</si>
  <si>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</si>
  <si>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</si>
  <si>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</si>
  <si>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</si>
  <si>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</si>
  <si>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</si>
  <si>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</si>
  <si>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</si>
  <si>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</si>
  <si>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</si>
  <si>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</si>
  <si>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</si>
  <si>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&gt; HV Sub Generation Intermittent</t>
  </si>
  <si>
    <t>&gt; HV Sub Generation Non-Intermittent</t>
  </si>
  <si>
    <t xml:space="preserve">Black =  EDCM Super Red_x000D_
Yellow = Amber + Red – Black_x000D_
Green = Everything else_x000D_
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</si>
  <si>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</si>
  <si>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</si>
  <si>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</si>
  <si>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</si>
  <si>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</si>
  <si>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</si>
  <si>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</si>
  <si>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</si>
  <si>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</si>
  <si>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</si>
  <si>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</si>
  <si>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</si>
  <si>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</si>
  <si>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</si>
  <si>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</si>
  <si>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</si>
  <si>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</si>
  <si>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</si>
  <si>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</si>
  <si>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</si>
  <si>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</si>
  <si>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</si>
  <si>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</si>
  <si>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</si>
  <si>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</si>
  <si>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</si>
  <si>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</si>
  <si>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</si>
  <si>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</si>
  <si>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</si>
  <si>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</si>
  <si>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</si>
  <si>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</si>
  <si>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</si>
  <si>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</si>
  <si>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</si>
  <si>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</si>
  <si>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</si>
  <si>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</si>
  <si>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</si>
  <si>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</si>
  <si>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</si>
  <si>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1076. Target revenue</t>
  </si>
  <si>
    <t>Source: mostly forecasts and price control formulae.</t>
  </si>
  <si>
    <t>"Allowed revenue" (£/year)</t>
  </si>
  <si>
    <t>"Pass-through charges" (£/year)</t>
  </si>
  <si>
    <t>Adjustment for previous year's under (over) recovery (£/year)</t>
  </si>
  <si>
    <t>Revenue raised outside this model (£/year)</t>
  </si>
  <si>
    <t>Target revenue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</si>
  <si>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</si>
  <si>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</si>
  <si>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</si>
  <si>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</si>
  <si>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</si>
  <si>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</si>
  <si>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</si>
  <si>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</si>
  <si>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</si>
  <si>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</si>
  <si>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</si>
  <si>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</si>
  <si>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can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</si>
  <si>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</si>
  <si>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</si>
  <si>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</si>
  <si>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</si>
  <si>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</si>
  <si>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</si>
  <si>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</si>
  <si>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</si>
  <si>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</si>
  <si>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</si>
  <si>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</si>
  <si>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</si>
  <si>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</si>
  <si>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</si>
  <si>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</si>
  <si>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</si>
  <si>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</si>
  <si>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</si>
  <si>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</si>
  <si>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</si>
  <si>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</si>
  <si>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</si>
  <si>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</si>
  <si>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</t>
  </si>
  <si>
    <t>This table reflects the policy that generators receive credits only in respect of network levels above the voltage of connection. Generators do not receive credits at the voltage of connection.</t>
  </si>
  <si>
    <t>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</si>
  <si>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</si>
  <si>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</si>
  <si>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</si>
  <si>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</si>
  <si>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</si>
  <si>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</si>
  <si>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</si>
  <si>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</si>
  <si>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</si>
  <si>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</si>
  <si>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</si>
  <si>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</si>
  <si>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</si>
  <si>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</si>
  <si>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</si>
  <si>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</si>
  <si>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</si>
  <si>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</si>
  <si>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</si>
  <si>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</si>
  <si>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</si>
  <si>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</si>
  <si>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</si>
  <si>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</si>
  <si>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</si>
  <si>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</si>
  <si>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</si>
  <si>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</si>
  <si>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</si>
  <si>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</si>
  <si>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</si>
  <si>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</si>
  <si>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</si>
  <si>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</si>
  <si>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</si>
  <si>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</si>
  <si>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</si>
  <si>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</si>
  <si>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</si>
  <si>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</si>
  <si>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</si>
  <si>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</si>
  <si>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</si>
  <si>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</si>
  <si>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</si>
  <si>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</si>
  <si>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</si>
  <si>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</si>
  <si>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</si>
  <si>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</si>
  <si>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</si>
  <si>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</si>
  <si>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</si>
  <si>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</si>
  <si>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</si>
  <si>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</si>
  <si>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</si>
  <si>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</si>
  <si>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</si>
  <si>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</si>
  <si>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</si>
  <si>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</si>
  <si>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</si>
  <si>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</si>
  <si>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</si>
  <si>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</si>
  <si>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</si>
  <si>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</si>
  <si>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</si>
  <si>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</si>
  <si>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</si>
  <si>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</si>
  <si>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</si>
  <si>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</si>
  <si>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</si>
  <si>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</si>
  <si>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</si>
  <si>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</si>
  <si>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</si>
  <si>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</si>
  <si>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</si>
  <si>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</si>
  <si>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</si>
  <si>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</si>
  <si>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</si>
  <si>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</si>
  <si>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</si>
  <si>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</si>
  <si>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</si>
  <si>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Asset £/(MWh/year) from LV service models</t>
  </si>
  <si>
    <t>x1 = 1026. Matrix of applicability of LV service models to unmetered tariffs</t>
  </si>
  <si>
    <t>Asset £/(MWh/year) from LV service models</t>
  </si>
  <si>
    <t>2203. Service model asset p/kWh charge for unmetered tariffs</t>
  </si>
  <si>
    <t>x1 = 1010. Annuity proportion for customer-contributed assets (in Financial and general assumptions)</t>
  </si>
  <si>
    <t>x2 = 2202. Asset £/(MWh/year) from LV service models</t>
  </si>
  <si>
    <t>Calculation =0.1*x1*x2*x3</t>
  </si>
  <si>
    <t>Service model asset p/kWh charge for unmetered tariffs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</si>
  <si>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</si>
  <si>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</si>
  <si>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</si>
  <si>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</si>
  <si>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</si>
  <si>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</si>
  <si>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</si>
  <si>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</si>
  <si>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</si>
  <si>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</si>
  <si>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</si>
  <si>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</si>
  <si>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</si>
  <si>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</si>
  <si>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</si>
  <si>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</si>
  <si>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</si>
  <si>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</si>
  <si>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</si>
  <si>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</si>
  <si>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</si>
  <si>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</si>
  <si>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</si>
  <si>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</si>
  <si>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</si>
  <si>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</si>
  <si>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</si>
  <si>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</si>
  <si>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</si>
  <si>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</si>
  <si>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</si>
  <si>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</si>
  <si>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</si>
  <si>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</si>
  <si>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</si>
  <si>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</si>
  <si>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</si>
  <si>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</si>
  <si>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</si>
  <si>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</si>
  <si>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</si>
  <si>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</si>
  <si>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</si>
  <si>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</si>
  <si>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</si>
  <si>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</si>
  <si>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</si>
  <si>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</si>
  <si>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</si>
  <si>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</si>
  <si>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</si>
  <si>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</si>
  <si>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</si>
  <si>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</si>
  <si>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</si>
  <si>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</si>
  <si>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</si>
  <si>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</si>
  <si>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</si>
  <si>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</si>
  <si>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</si>
  <si>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</si>
  <si>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</si>
  <si>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</si>
  <si>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</si>
  <si>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</si>
  <si>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</si>
  <si>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</si>
  <si>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</si>
  <si>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</si>
  <si>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</si>
  <si>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</si>
  <si>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</si>
  <si>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</si>
  <si>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</si>
  <si>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</si>
  <si>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</si>
  <si>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</si>
  <si>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</si>
  <si>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</si>
  <si>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</si>
  <si>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</si>
  <si>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</si>
  <si>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</si>
  <si>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</si>
  <si>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</si>
  <si>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</si>
  <si>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</si>
  <si>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</si>
  <si>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</si>
  <si>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</si>
  <si>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</si>
  <si>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</si>
  <si>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</si>
  <si>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</si>
  <si>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</si>
  <si>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</si>
  <si>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</si>
  <si>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</si>
  <si>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</si>
  <si>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</si>
  <si>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two-rate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</si>
  <si>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</si>
  <si>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</si>
  <si>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</si>
  <si>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</si>
  <si>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</si>
  <si>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</si>
  <si>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</si>
  <si>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</si>
  <si>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</si>
  <si>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</si>
  <si>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</si>
  <si>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First-time-band load coefficient for two-rate tariffs</t>
  </si>
  <si>
    <t>2409.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</si>
  <si>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</si>
  <si>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</si>
  <si>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</si>
  <si>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</si>
  <si>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</si>
  <si>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</si>
  <si>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</si>
  <si>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</si>
  <si>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First-time-band load coefficient for three-rate tariffs</t>
  </si>
  <si>
    <t>2410. Calculation of adjusted time band load coefficients</t>
  </si>
  <si>
    <t>x1 = 2408. First-time-band load coefficient for two-rate tariffs (in Calculation of implied load coefficients for two-rate users)</t>
  </si>
  <si>
    <t>x2 = 2409. First-time-band load coefficient for three-rate tariffs (in Calculation of implied load coefficients for three-rate users)</t>
  </si>
  <si>
    <t>x3 = First-time-band load coefficient (in Calculation of adjusted time band load coefficients)</t>
  </si>
  <si>
    <t>x4 = 2302. Load coefficient</t>
  </si>
  <si>
    <t>= x1 or x2</t>
  </si>
  <si>
    <t>=IF(x3&lt;&gt;0,x4/x3,IF(x4&lt;0,-1,1))</t>
  </si>
  <si>
    <t>First-time-band load coefficient</t>
  </si>
  <si>
    <t>Load coefficient correction factor (kW at peak in band / band average kW)</t>
  </si>
  <si>
    <t>2411.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</si>
  <si>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</si>
  <si>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</si>
  <si>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</si>
  <si>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</si>
  <si>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</si>
  <si>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</si>
  <si>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</si>
  <si>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2412. Peaking probabilities by network level (reshaped)</t>
  </si>
  <si>
    <t>x1 = 2411. Normalised peaking probabilities (in Normalisation of peaking probabilities)</t>
  </si>
  <si>
    <t>Reshape table = x1</t>
  </si>
  <si>
    <t>Probability of peak within timeband</t>
  </si>
  <si>
    <t>2413. Pseudo load coefficient by time band and network level</t>
  </si>
  <si>
    <t>x1 = 2401. Annual hours by distribution time band (reconciled to days in year) (in Adjust annual hours by distribution time band to match days in year)</t>
  </si>
  <si>
    <t>x2 = 2410. Load coefficient correction factor (kW at peak in band / band average kW) (in Calculation of adjusted time band load coefficients)</t>
  </si>
  <si>
    <t>x3 = 2412. Peaking probabilities by network level (reshaped)</t>
  </si>
  <si>
    <t>Calculation =IF(x1&gt;0,x2*x3*24*x4/x1,0)</t>
  </si>
  <si>
    <t>2414. Unit rate 1 pseudo load coefficient by network level</t>
  </si>
  <si>
    <t>x1 = 2413. Pseudo load coefficient by time band and network level</t>
  </si>
  <si>
    <t>x2 = 2403. Split of rate 1 units between distribution time bands</t>
  </si>
  <si>
    <t>2415. Unit rate 2 pseudo load coefficient by network level</t>
  </si>
  <si>
    <t>x2 = 2405. Split of rate 2 units between distribution time bands</t>
  </si>
  <si>
    <t>2416. Unit rate 3 pseudo load coefficient by network level</t>
  </si>
  <si>
    <t>x2 = 2406. Split of rate 3 units between distribution time bands (default)</t>
  </si>
  <si>
    <t>2417.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</si>
  <si>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</si>
  <si>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</si>
  <si>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</si>
  <si>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</si>
  <si>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2418.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</si>
  <si>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</si>
  <si>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</si>
  <si>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2417.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</si>
  <si>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</si>
  <si>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2419. Split of rate 1 units between special distribution time bands</t>
  </si>
  <si>
    <t>x1 = 2418. Normalised split of rate 1 units by special distribution time band (in Normalisation of split of rate 1 units by special time band)</t>
  </si>
  <si>
    <t>x2 = Split of rate 1 units between special distribution time bands (default)</t>
  </si>
  <si>
    <t>2420. Split of rate 2 units between special distribution time bands (default)</t>
  </si>
  <si>
    <t>2421. Split of rate 3 units between special distribution time bands (default)</t>
  </si>
  <si>
    <t>2422. Calculation of implied special load coefficients for one-rate users</t>
  </si>
  <si>
    <t>x3 = 2419. Split of rate 1 units between special distribution time bands</t>
  </si>
  <si>
    <t>x4 = 2417.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</si>
  <si>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</si>
  <si>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x6 = 1010. Days in the charging year (in Financial and general assumptions)</t>
  </si>
  <si>
    <t>=IF(x1&gt;0,(x2*x3)/x1,0)</t>
  </si>
  <si>
    <t>=IF(x4&gt;0,x5*x6*24/x4,0)</t>
  </si>
  <si>
    <t>Use of special distribution time bands by units in demand forecast for one-rate tariffs</t>
  </si>
  <si>
    <t>First-time-band special load coefficient for one-rate tariffs</t>
  </si>
  <si>
    <t>2423. Calculation of implied special load coefficients for three-rate users</t>
  </si>
  <si>
    <t>x5 = 2420. Split of rate 2 units between special distribution time bands (default)</t>
  </si>
  <si>
    <t>x7 = 2421. Split of rate 3 units between special distribution time bands (default)</t>
  </si>
  <si>
    <t>x8 = 2417.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</si>
  <si>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</si>
  <si>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</si>
  <si>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First-time-band special load coefficient for three-rate tariffs</t>
  </si>
  <si>
    <t>2424. Estimated contributions to peak demand</t>
  </si>
  <si>
    <t>x1 = 2422. First-time-band special load coefficient for one-rate tariffs (in Calculation of implied special load coefficients for one-rate users)</t>
  </si>
  <si>
    <t>x2 = 2423. First-time-band special load coefficient for three-rate tariffs (in Calculation of implied special load coefficients for three-rate users)</t>
  </si>
  <si>
    <t>x3 = First-time-band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</si>
  <si>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</si>
  <si>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</si>
  <si>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</si>
  <si>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=x3*x4/24/x5*1000</t>
  </si>
  <si>
    <t>=x6*x4/24/x5*1000</t>
  </si>
  <si>
    <t>First-time-band special load coefficient</t>
  </si>
  <si>
    <t>Contribution to first-band peak kW</t>
  </si>
  <si>
    <t>Contribution to system-peak-time kW</t>
  </si>
  <si>
    <t>2425. Mapping of tariffs to tariff groups for coincidence adjustment factor</t>
  </si>
  <si>
    <t>Unmetered</t>
  </si>
  <si>
    <t>2426. Group contribution to first-band peak kW</t>
  </si>
  <si>
    <t>x1 = 2425. Mapping of tariffs to tariff groups for coincidence adjustment factor</t>
  </si>
  <si>
    <t>x2 = 2424. Contribution to first-band peak kW (in Estimated contributions to peak demand)</t>
  </si>
  <si>
    <t>2427. Group contribution to system-peak-time kW</t>
  </si>
  <si>
    <t>x2 = 2424. Contribution to system-peak-time kW (in Estimated contributions to peak demand)</t>
  </si>
  <si>
    <t>Group contribution to system-peak-time kW</t>
  </si>
  <si>
    <t>2428. Load coefficient correction factor for each group</t>
  </si>
  <si>
    <t>x1 = 2426. Group contribution to first-band peak kW</t>
  </si>
  <si>
    <t>x2 = 2427. Group contribution to system-peak-time kW</t>
  </si>
  <si>
    <t>Calculation =IF(x1,x2/x1,0)</t>
  </si>
  <si>
    <t>Load coefficient correction factor for each group</t>
  </si>
  <si>
    <t>2429. Load coefficient correction factor (based on group)</t>
  </si>
  <si>
    <t>x2 = 2428. Load coefficient correction factor for each group</t>
  </si>
  <si>
    <t>Load coefficient correction factor (based on group)</t>
  </si>
  <si>
    <t>2430. Calculation of special peaking probabilities</t>
  </si>
  <si>
    <t>x2 = Amber peaking probabilities (in Calculation of special peaking probabilities)</t>
  </si>
  <si>
    <t>x4 = 2401. Annual hours by distribution time band (reconciled to days in year) (in Adjust annual hours by distribution time band to match days in year)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</si>
  <si>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</si>
  <si>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</si>
  <si>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</si>
  <si>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</si>
  <si>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</si>
  <si>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</si>
  <si>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=IF(x5,x2+x6-x5,x7*x8/x3/24)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</si>
  <si>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</si>
  <si>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</si>
  <si>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</si>
  <si>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</si>
  <si>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</si>
  <si>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</si>
  <si>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2431. Special peaking probabilities by network level</t>
  </si>
  <si>
    <t>x1 = 2430. Green peaking probabilities (in Calculation of special peaking probabilities)</t>
  </si>
  <si>
    <t>x2 = 2430. Yellow peaking probabilities (in Calculation of special peaking probabilities)</t>
  </si>
  <si>
    <t>x3 = 2430. Black peaking probabilities (in Calculation of special peaking probabilities)</t>
  </si>
  <si>
    <t>2432. Special peaking probabilities by network level (reshaped)</t>
  </si>
  <si>
    <t>x1 = 2431. Special peaking probabilities by network level</t>
  </si>
  <si>
    <t>2433. Pseudo load coefficient by time band and network level</t>
  </si>
  <si>
    <t>x1 = 2417. Annual hours by special distribution time band (reconciled to days in year) (in Adjust annual hours by special distribution time band to match days in year)</t>
  </si>
  <si>
    <t>x2 = 2429. Load coefficient correction factor (based on group)</t>
  </si>
  <si>
    <t>x3 = 2432. Special peaking probabilities by network level (reshaped)</t>
  </si>
  <si>
    <t>2434. Unit rate 1 pseudo load coefficient by network level (special)</t>
  </si>
  <si>
    <t>x1 = 2433. Pseudo load coefficient by time band and network level</t>
  </si>
  <si>
    <t>x2 = 2419. Split of rate 1 units between special distribution time bands</t>
  </si>
  <si>
    <t>2435. Unit rate 2 pseudo load coefficient by network level (special)</t>
  </si>
  <si>
    <t>x2 = 2420. Split of rate 2 units between special distribution time bands (default)</t>
  </si>
  <si>
    <t>2436. Unit rate 3 pseudo load coefficient by network level (special)</t>
  </si>
  <si>
    <t>x2 = 2421. Split of rate 3 units between special distribution time bands (default)</t>
  </si>
  <si>
    <t>2437. Unit rate 1 pseudo load coefficient by network level (combined)</t>
  </si>
  <si>
    <t>x1 = 2414. Unit rate 1 pseudo load coefficient by network level</t>
  </si>
  <si>
    <t>x2 = 2434. Unit rate 1 pseudo load coefficient by network level (special)</t>
  </si>
  <si>
    <t>2438. Unit rate 2 pseudo load coefficient by network level (combined)</t>
  </si>
  <si>
    <t>x1 = 2415. Unit rate 2 pseudo load coefficient by network level</t>
  </si>
  <si>
    <t>x2 = 2435. Unit rate 2 pseudo load coefficient by network level (special)</t>
  </si>
  <si>
    <t>2439. Unit rate 3 pseudo load coefficient by network level (combined)</t>
  </si>
  <si>
    <t>x1 = 2416. Unit rate 3 pseudo load coefficient by network level</t>
  </si>
  <si>
    <t>x2 = 2436. Unit rate 3 pseudo load coefficient by network level (special)</t>
  </si>
  <si>
    <t>2501. Contributions of users on one-rate multi tariffs to system simultaneous maximum load by network level (kW)</t>
  </si>
  <si>
    <t>x2 = 2437.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</si>
  <si>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</si>
  <si>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</si>
  <si>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</si>
  <si>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</si>
  <si>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2438.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</si>
  <si>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</si>
  <si>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</si>
  <si>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</si>
  <si>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</si>
  <si>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2439.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</si>
  <si>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</si>
  <si>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</si>
  <si>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</si>
  <si>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</si>
  <si>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</si>
  <si>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</si>
  <si>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</si>
  <si>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</si>
  <si>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</si>
  <si>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</si>
  <si>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</si>
  <si>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</si>
  <si>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</si>
  <si>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</si>
  <si>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</si>
  <si>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</si>
  <si>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</si>
  <si>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</si>
  <si>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</si>
  <si>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</si>
  <si>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</si>
  <si>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</si>
  <si>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</si>
  <si>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</si>
  <si>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</si>
  <si>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</si>
  <si>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</si>
  <si>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</si>
  <si>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</si>
  <si>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</si>
  <si>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</si>
  <si>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</si>
  <si>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</si>
  <si>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</si>
  <si>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</si>
  <si>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</si>
  <si>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</si>
  <si>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</si>
  <si>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</si>
  <si>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</si>
  <si>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</si>
  <si>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</si>
  <si>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</si>
  <si>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Calculation =x1*x2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</si>
  <si>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</si>
  <si>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</si>
  <si>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</si>
  <si>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</si>
  <si>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</si>
  <si>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</si>
  <si>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</si>
  <si>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</si>
  <si>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</si>
  <si>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</si>
  <si>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</si>
  <si>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</si>
  <si>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</si>
  <si>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</si>
  <si>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</si>
  <si>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</si>
  <si>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</si>
  <si>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</si>
  <si>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</si>
  <si>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</si>
  <si>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</si>
  <si>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</si>
  <si>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</si>
  <si>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</si>
  <si>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</si>
  <si>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</si>
  <si>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</si>
  <si>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</si>
  <si>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</si>
  <si>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</si>
  <si>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</si>
  <si>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</si>
  <si>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</si>
  <si>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</si>
  <si>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</si>
  <si>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</si>
  <si>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</si>
  <si>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</si>
  <si>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</si>
  <si>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</si>
  <si>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</si>
  <si>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</si>
  <si>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</si>
  <si>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Copy cells = x1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</si>
  <si>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</si>
  <si>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</si>
  <si>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</si>
  <si>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</si>
  <si>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</si>
  <si>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</si>
  <si>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</si>
  <si>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Asset £/(MWh/year) from LV service models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</si>
  <si>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</si>
  <si>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</si>
  <si>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</si>
  <si>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</si>
  <si>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</si>
  <si>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</si>
  <si>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</si>
  <si>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</si>
  <si>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</si>
  <si>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</si>
  <si>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</si>
  <si>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</si>
  <si>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</si>
  <si>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</si>
  <si>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</si>
  <si>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</si>
  <si>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</si>
  <si>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</si>
  <si>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</si>
  <si>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</si>
  <si>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</si>
  <si>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</si>
  <si>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</si>
  <si>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</si>
  <si>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</si>
  <si>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</si>
  <si>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</si>
  <si>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</si>
  <si>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</si>
  <si>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</si>
  <si>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</si>
  <si>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</si>
  <si>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</si>
  <si>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</si>
  <si>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</si>
  <si>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</si>
  <si>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</si>
  <si>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</si>
  <si>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</si>
  <si>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</si>
  <si>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</si>
  <si>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</si>
  <si>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</si>
  <si>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</si>
  <si>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</si>
  <si>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</si>
  <si>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</si>
  <si>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</si>
  <si>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</si>
  <si>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</si>
  <si>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</si>
  <si>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</si>
  <si>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</si>
  <si>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</si>
  <si>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</si>
  <si>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</si>
  <si>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</si>
  <si>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</si>
  <si>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</si>
  <si>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</si>
  <si>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</si>
  <si>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</si>
  <si>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</si>
  <si>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</si>
  <si>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</si>
  <si>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</si>
  <si>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</si>
  <si>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</si>
  <si>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</si>
  <si>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</si>
  <si>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</si>
  <si>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</si>
  <si>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</si>
  <si>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Pay-as-you-go unit rate 1 p/kWh</t>
  </si>
  <si>
    <t>x1 = 2437. Unit rate 1 pseudo load coefficient by network level (combined)</t>
  </si>
  <si>
    <t>x2 = 2901. Unit cost at each level, £/kW/year (relative to system simultaneous maximum load)</t>
  </si>
  <si>
    <t>x6 = Contributions to pay-as-you-go unit rate 1 (p/kWh) (in Pay-as-you-go unit rate 1 p/kWh)</t>
  </si>
  <si>
    <t>=x1*x2*x3*(1-x4)*100/(24*x5)</t>
  </si>
  <si>
    <t>Contributions to pay-as-you-go unit rate 1 (p/kWh)</t>
  </si>
  <si>
    <t>Pay-as-you-go unit rate 1 (p/kWh)</t>
  </si>
  <si>
    <t>2904. Pay-as-you-go unit rate 2 p/kWh</t>
  </si>
  <si>
    <t>x1 = 2438. Unit rate 2 pseudo load coefficient by network level (combined)</t>
  </si>
  <si>
    <t>x6 = Contributions to pay-as-you-go unit rate 2 (p/kWh) (in Pay-as-you-go unit rate 2 p/kWh)</t>
  </si>
  <si>
    <t>Contributions to pay-as-you-go unit rate 2 (p/kWh)</t>
  </si>
  <si>
    <t>Pay-as-you-go unit rate 2 (p/kWh)</t>
  </si>
  <si>
    <t>2905. Pay-as-you-go unit rate 3 p/kWh</t>
  </si>
  <si>
    <t>x1 = 2439. Unit rate 3 pseudo load coefficient by network level (combined)</t>
  </si>
  <si>
    <t>x6 = Contributions to pay-as-you-go unit rate 3 (p/kWh) (in Pay-as-you-go unit rate 3 p/kWh)</t>
  </si>
  <si>
    <t>Contributions to pay-as-you-go unit rate 3 (p/kWh)</t>
  </si>
  <si>
    <t>Pay-as-you-go unit rate 3 (p/kWh)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</si>
  <si>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</si>
  <si>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</si>
  <si>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</si>
  <si>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</si>
  <si>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</si>
  <si>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</si>
  <si>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</si>
  <si>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</si>
  <si>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</si>
  <si>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</si>
  <si>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</si>
  <si>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</si>
  <si>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</si>
  <si>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unit rate p/kWh (taking account of standing charges)</t>
  </si>
  <si>
    <t>x2 = 2902. Pay-as-you-go yardstick unit costs by charging level (p/kWh)</t>
  </si>
  <si>
    <t>x3 = Yardstick components p/kWh (taking account of standing charges) (in Yardstick unit rate p/kWh (taking account of standing charges))</t>
  </si>
  <si>
    <t>=(1-x1)*x2</t>
  </si>
  <si>
    <t>Yardstick components p/kWh (taking account of standing charges)</t>
  </si>
  <si>
    <t>Yardstick total p/kWh (taking account of standing charges)</t>
  </si>
  <si>
    <t>3004. Unit rate 1 (taking account of standing charges)</t>
  </si>
  <si>
    <t>x2 = 2903. Contributions to pay-as-you-go unit rate 1 (p/kWh) (in Pay-as-you-go unit rate 1 p/kWh)</t>
  </si>
  <si>
    <t>x3 = Contributions to unit rate 1 p/kWh by network level (taking account of standing charges) (in Unit rate 1 (taking account of standing charges))</t>
  </si>
  <si>
    <t>Contributions to unit rate 1 p/kWh by network level (taking account of standing charges)</t>
  </si>
  <si>
    <t>Unit rate 1 total p/kWh (taking account of standing charges)</t>
  </si>
  <si>
    <t>3005. Unit rate 2 (taking account of standing charges)</t>
  </si>
  <si>
    <t>x2 = 2904. Contributions to pay-as-you-go unit rate 2 (p/kWh) (in Pay-as-you-go unit rate 2 p/kWh)</t>
  </si>
  <si>
    <t>x3 = Contributions to unit rate 2 p/kWh by network level (taking account of standing charges) (in Unit rate 2 (taking account of standing charges))</t>
  </si>
  <si>
    <t>Contributions to unit rate 2 p/kWh by network level (taking account of standing charges)</t>
  </si>
  <si>
    <t>Unit rate 2 total p/kWh (taking account of standing charges)</t>
  </si>
  <si>
    <t>3006. Unit rate 3 (taking account of standing charges)</t>
  </si>
  <si>
    <t>x2 = 2905. Contributions to pay-as-you-go unit rate 3 (p/kWh) (in Pay-as-you-go unit rate 3 p/kWh)</t>
  </si>
  <si>
    <t>x3 = Contributions to unit rate 3 p/kWh by network level (taking account of standing charges) (in Unit rate 3 (taking account of standing charges))</t>
  </si>
  <si>
    <t>Contributions to unit rate 3 p/kWh by network level (taking account of standing charges)</t>
  </si>
  <si>
    <t>Unit rate 3 total p/kWh (taking account of standing charges)</t>
  </si>
  <si>
    <t>This sheet allocates standing charges to fixed charges for non half hourly settled demand users.</t>
  </si>
  <si>
    <t>3101. Average maximum kVA/MPAN by end user class, for user classes without an agreed import capacity</t>
  </si>
  <si>
    <t>x1 = 2305. MPANs (in Equivalent volume for each end user)</t>
  </si>
  <si>
    <t>x2 = 2407. All units (MWh)</t>
  </si>
  <si>
    <t>x3 = 1010. Power factor for all flows in the network model (in Financial and general assumptions)</t>
  </si>
  <si>
    <t>x4 = 1041. Load factor for each type of demand user (in Load profile data for demand users)</t>
  </si>
  <si>
    <t>Calculation =IF(x1&gt;0,x2/x1/x3/x4/(24*x5)*1000,0)</t>
  </si>
  <si>
    <t>Average maximum kVA/MPAN</t>
  </si>
  <si>
    <t>3102. Capacity-driven fixed charge elements from standing charges factors p/MPAN/day</t>
  </si>
  <si>
    <t>x1 = 3002. Capacity elements p/kVA/day</t>
  </si>
  <si>
    <t>x2 = 3101. Average maximum kVA/MPAN by end user class, for user classes without an agreed import capacity</t>
  </si>
  <si>
    <t>3103. Statistics for tariffs charged for LV circuits on an exit point basis</t>
  </si>
  <si>
    <t>x1 = 2012. Loss adjustment factors between end user meter reading and each network level, scaled by network use</t>
  </si>
  <si>
    <t>x3 = 1041. Load factor for each type of demand user (in Load profile data for demand users)</t>
  </si>
  <si>
    <t>x5 = Zero for related MPANs</t>
  </si>
  <si>
    <t>x6 = 2305. MPANs (in Equivalent volume for each end user)</t>
  </si>
  <si>
    <t>= x1</t>
  </si>
  <si>
    <t>=x2/x3/(24*x4)*1000</t>
  </si>
  <si>
    <t>= x5 or x6</t>
  </si>
  <si>
    <t>Use of LV circuits by each tariff charged on an exit point basis</t>
  </si>
  <si>
    <t>Unit-based contributions to aggregate maximum load by network level (kW)</t>
  </si>
  <si>
    <t>Relevant MPAN count</t>
  </si>
  <si>
    <t>3104. Aggregate data for tariffs charged for LV circuits on an exit point basis</t>
  </si>
  <si>
    <t>x1 = 3103. Use of LV circuits by each tariff charged on an exit point basis (in Statistics for tariffs charged for LV circuits on an exit point basis)</t>
  </si>
  <si>
    <t>x2 = 3103. Unit-based contributions to aggregate maximum load by network level (kW) (in Statistics for tariffs charged for LV circuits on an exit point basis)</t>
  </si>
  <si>
    <t>x3 = 3103. Relevant MPAN count (in Statistics for tariffs charged for LV circuits on an exit point basis)</t>
  </si>
  <si>
    <t>x4 = Aggregate capacity of tariffs charged charged for LV circuits on an exit point basis (kW) (in Aggregate data for tariffs charged for LV circuits on an exit point basis)</t>
  </si>
  <si>
    <t>x5 = Aggregate number of users charged for LV circuits on an exit point basis (in Aggregate data for tariffs charged for LV circuits on an exit point basis)</t>
  </si>
  <si>
    <t>x6 = 1010. Power factor for all flows in the network model (in Financial and general assumptions)</t>
  </si>
  <si>
    <t>=SUMPRODUCT(x1, x3)</t>
  </si>
  <si>
    <t>=x4/x5/x6</t>
  </si>
  <si>
    <t>Aggregate capacity of tariffs charged charged for LV circuits on an exit point basis (kW)</t>
  </si>
  <si>
    <t>Aggregate number of users charged for LV circuits on an exit point basis</t>
  </si>
  <si>
    <t>Average maximum kVA of tariffs charged on an exit point basis for LV circuits</t>
  </si>
  <si>
    <t>Aggregate data for tariffs charged for LV circuits on an exit point basis</t>
  </si>
  <si>
    <t>3105. LV fixed charge elements from standing charges factors p/MPAN/day</t>
  </si>
  <si>
    <t>x2 = 3104. Average maximum kVA of tariffs charged on an exit point basis for LV circuits (in Aggregate data for tariffs charged for LV circuits on an exit point basis)</t>
  </si>
  <si>
    <t>3106. Fixed charge elements from standing charges factors p/MPAN/day</t>
  </si>
  <si>
    <t>x1 = Zero for related MPANs</t>
  </si>
  <si>
    <t>x2 = 3105. LV fixed charge elements from standing charges factors p/MPAN/day</t>
  </si>
  <si>
    <t>x3 = 3102. Capacity-driven fixed charge elements from standing charges factors p/MPAN/day</t>
  </si>
  <si>
    <t>3201. Standard components p/kWh for reactive power (absolute value)</t>
  </si>
  <si>
    <t>x1 = 3003. Yardstick components p/kWh (taking account of standing charges) (in Yardstick unit rate p/kWh (taking account of standing charges))</t>
  </si>
  <si>
    <t>Calculation =ABS(x1)</t>
  </si>
  <si>
    <t>3202. Standard reactive p/kVArh</t>
  </si>
  <si>
    <t>x1 = 3201. Standard components p/kWh for reactive power (absolute value)</t>
  </si>
  <si>
    <t>x2 = 1092. Average kVAr by kVA, by network level</t>
  </si>
  <si>
    <t>Calculation =x1*x2*x3</t>
  </si>
  <si>
    <t>3203. Network use factors for generator reactive unit charges</t>
  </si>
  <si>
    <t>These factors differ from the network use factors for active power charges/credits in the case of generators,</t>
  </si>
  <si>
    <t>who do not qualify for active power credits at the voltage of connection but are charged reactive unit charges for costs caused at that voltage.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</si>
  <si>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</si>
  <si>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</si>
  <si>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</si>
  <si>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</si>
  <si>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</si>
  <si>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</si>
  <si>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</si>
  <si>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3203.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</si>
  <si>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</si>
  <si>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</si>
  <si>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</si>
  <si>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</si>
  <si>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</si>
  <si>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</si>
  <si>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(in Unit rate 1 (taking account of standing charges)) — for Tariffs with Unit rate 1 p/kWh from Standard 1 kWh</t>
  </si>
  <si>
    <t>x2 = 3003. Yardstick total p/kWh (taking account of standing charges) (in Yardstick unit rate p/kWh (taking account of standing charges)) — for Tariffs with Unit rate 1 p/kWh from Standard yardstick kWh</t>
  </si>
  <si>
    <t>x3 = 2903. Pay-as-you-go unit rate 1 (p/kWh) (in Pay-as-you-go unit rate 1 p/kWh) — for Tariffs with Unit rate 1 p/kWh from PAYG 1 kWh</t>
  </si>
  <si>
    <t>x4 = 2903. Pay-as-you-go unit rate 1 (p/kWh) (in Pay-as-you-go unit rate 1 p/kWh) — for Tariffs with Unit rate 1 p/kWh from PAYG 1 kWh &amp; customer</t>
  </si>
  <si>
    <t>x5 = 2902. Pay-as-you-go yardstick unit rate (p/kWh) — for Tariffs with Unit rate 1 p/kWh from PAYG yardstick kWh</t>
  </si>
  <si>
    <t>x6 = 2203. Service model asset p/kWh charge for unmetered tariffs — for Tariffs with Unit rate 1 p/kWh from PAYG 1 kWh &amp; customer</t>
  </si>
  <si>
    <t>x7 = 2712. Operating expenditure for unmetered customer assets (p/kWh) — for Tariffs with Unit rate 1 p/kWh from PAYG 1 kWh &amp; customer</t>
  </si>
  <si>
    <t>Combine tables = x1 or x2 or x3 or x4 or x5 or x6 or x7</t>
  </si>
  <si>
    <t>3302. Unit rate 2 p/kWh (elements)</t>
  </si>
  <si>
    <t>x1 = 3005. Unit rate 2 total p/kWh (taking account of standing charges) (in Unit rate 2 (taking account of standing charges)) — for Tariffs with Unit rate 2 p/kWh from Standard 2 kWh</t>
  </si>
  <si>
    <t>x2 = 2904. Pay-as-you-go unit rate 2 (p/kWh) (in Pay-as-you-go unit rate 2 p/kWh) — for Tariffs with Unit rate 2 p/kWh from PAYG 2 kWh</t>
  </si>
  <si>
    <t>x3 = 2904. Pay-as-you-go unit rate 2 (p/kWh) (in Pay-as-you-go unit rate 2 p/kWh) — for Tariffs with Unit rate 2 p/kWh from PAYG 2 kWh &amp; customer</t>
  </si>
  <si>
    <t>x4 = 2203. Service model asset p/kWh charge for unmetered tariffs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</si>
  <si>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</si>
  <si>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</si>
  <si>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(in Unit rate 3 (taking account of standing charges)) — for Tariffs with Unit rate 3 p/kWh from Standard 3 kWh</t>
  </si>
  <si>
    <t>x2 = 2905. Pay-as-you-go unit rate 3 (p/kWh) (in Pay-as-you-go unit rate 3 p/kWh) — for Tariffs with Unit rate 3 p/kWh from PAYG 3 kWh</t>
  </si>
  <si>
    <t>x3 = 2905. Pay-as-you-go unit rate 3 (p/kWh) (in Pay-as-you-go unit rate 3 p/kWh) — for Tariffs with Unit rate 3 p/kWh from PAYG 3 kWh &amp; customer</t>
  </si>
  <si>
    <t>x4 = 2203. Service model asset p/kWh charge for unmetered tariffs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</si>
  <si>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</si>
  <si>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</si>
  <si>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3106.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</si>
  <si>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</si>
  <si>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</si>
  <si>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</si>
  <si>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</si>
  <si>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</si>
  <si>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</si>
  <si>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</si>
  <si>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</si>
  <si>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3202.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</si>
  <si>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</si>
  <si>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</si>
  <si>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</si>
  <si>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</si>
  <si>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</si>
  <si>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</si>
  <si>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</si>
  <si>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</si>
  <si>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</si>
  <si>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</si>
  <si>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</si>
  <si>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</si>
  <si>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</si>
  <si>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</si>
  <si>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</si>
  <si>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</si>
  <si>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</si>
  <si>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</si>
  <si>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</si>
  <si>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</si>
  <si>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</si>
  <si>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</si>
  <si>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</si>
  <si>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</si>
  <si>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</si>
  <si>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</si>
  <si>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</si>
  <si>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</si>
  <si>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net income from all use of system charges (£/year)</t>
  </si>
  <si>
    <t>x1 = 1076. "Allowed revenue" (£/year) (in Target revenue)</t>
  </si>
  <si>
    <t>x2 = 1076. "Pass-through charges" (£/year) (in Target revenue)</t>
  </si>
  <si>
    <t>x3 = 1076. Adjustment for previous year's under (over) recovery (£/year) (in Target revenue)</t>
  </si>
  <si>
    <t>Target net income from all use of system charges (£/year)</t>
  </si>
  <si>
    <t>3403. Revenue surplus or shortfall</t>
  </si>
  <si>
    <t>x1 = 3401. Net revenues by tariff before matching (£)</t>
  </si>
  <si>
    <t>x2 = 3402. Target net income from all use of system charges (£/year)</t>
  </si>
  <si>
    <t>x3 = 1076. Revenue raised outside this model (£/year) (in Target revenue)</t>
  </si>
  <si>
    <t>x4 = Total net revenues before matching (£) (in Revenue surplus or shortfall)</t>
  </si>
  <si>
    <t>=x2-x3-x4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</si>
  <si>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</si>
  <si>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</si>
  <si>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</si>
  <si>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</si>
  <si>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</si>
  <si>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</si>
  <si>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</si>
  <si>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</si>
  <si>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</si>
  <si>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</si>
  <si>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</si>
  <si>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</si>
  <si>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</si>
  <si>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</si>
  <si>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</si>
  <si>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</si>
  <si>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</si>
  <si>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</si>
  <si>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</si>
  <si>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</si>
  <si>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</si>
  <si>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</si>
  <si>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</si>
  <si>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</si>
  <si>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</si>
  <si>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</si>
  <si>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</si>
  <si>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</si>
  <si>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</si>
  <si>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</si>
  <si>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</si>
  <si>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</si>
  <si>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</si>
  <si>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</si>
  <si>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</si>
  <si>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</si>
  <si>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</si>
  <si>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</si>
  <si>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</si>
  <si>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</si>
  <si>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</si>
  <si>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</si>
  <si>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</si>
  <si>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</si>
  <si>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</si>
  <si>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</si>
  <si>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</si>
  <si>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</si>
  <si>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</si>
  <si>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</si>
  <si>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</si>
  <si>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</si>
  <si>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</si>
  <si>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</si>
  <si>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</si>
  <si>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</si>
  <si>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</si>
  <si>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</si>
  <si>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</si>
  <si>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</si>
  <si>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</si>
  <si>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</si>
  <si>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</si>
  <si>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</si>
  <si>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</si>
  <si>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</si>
  <si>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</si>
  <si>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</si>
  <si>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</si>
  <si>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</si>
  <si>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</si>
  <si>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</si>
  <si>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</si>
  <si>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</si>
  <si>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</si>
  <si>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</si>
  <si>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</si>
  <si>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</si>
  <si>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</si>
  <si>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3506. Constraint-free solution</t>
  </si>
  <si>
    <t>Special calculation Special calculation</t>
  </si>
  <si>
    <t>Constraint-free solution</t>
  </si>
  <si>
    <t>3507. Starting point</t>
  </si>
  <si>
    <t>Starting point</t>
  </si>
  <si>
    <t>3508. Solve for General scaler rate</t>
  </si>
  <si>
    <t>x1 = 3507. Starting point</t>
  </si>
  <si>
    <t>x2 = 3505. Scaler threshold for Unit rate 1 p/kWh (in Scaler value at which the minimum is breached)</t>
  </si>
  <si>
    <t>x3 = 3504. Effect through Unit rate 1 p/kWh (in Marginal revenue effect of scaler)</t>
  </si>
  <si>
    <t>x4 = Location (in Solve for General scaler rate)</t>
  </si>
  <si>
    <t>x5 = Kink (in Solve for General scaler rate)</t>
  </si>
  <si>
    <t>x6 = Ranking before tie break (in Solve for General scaler rate)</t>
  </si>
  <si>
    <t>x7 = Counter (in Solve for General scaler rate)</t>
  </si>
  <si>
    <t>x8 = Tie breaker (in Solve for General scaler rate)</t>
  </si>
  <si>
    <t>x9 = Ranking (in Solve for General scaler rate)</t>
  </si>
  <si>
    <t>x10 = Kink reordering (in Solve for General scaler rate)</t>
  </si>
  <si>
    <t>x11 = Starting slopes (in Solve for General scaler rate)</t>
  </si>
  <si>
    <t>x12 = New slope (in Solve for General scaler rate)</t>
  </si>
  <si>
    <t>x13 = Location (ordered) (in Solve for General scaler rate)</t>
  </si>
  <si>
    <t>x14 = Starting values (in Solve for General scaler rate)</t>
  </si>
  <si>
    <t>x15 = 3403. Revenue shortfall (surplus) £ (in Revenue surplus or shortfall)</t>
  </si>
  <si>
    <t>x16 = 3506. Constraint-free solution</t>
  </si>
  <si>
    <t>x17 = Value (in Solve for General scaler rate)</t>
  </si>
  <si>
    <t>=x6*168+x7</t>
  </si>
  <si>
    <t>Location</t>
  </si>
  <si>
    <t>Kink</t>
  </si>
  <si>
    <t>Starting slopes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</si>
  <si>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</si>
  <si>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</si>
  <si>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</si>
  <si>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</si>
  <si>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</si>
  <si>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</si>
  <si>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</si>
  <si>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</si>
  <si>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Value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</si>
  <si>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</si>
  <si>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</si>
  <si>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</si>
  <si>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</si>
  <si>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</si>
  <si>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</si>
  <si>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</si>
  <si>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</si>
  <si>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</si>
  <si>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</si>
  <si>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</si>
  <si>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</si>
  <si>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</si>
  <si>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</si>
  <si>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</si>
  <si>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</si>
  <si>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</si>
  <si>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</si>
  <si>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</si>
  <si>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</si>
  <si>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</si>
  <si>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</si>
  <si>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</si>
  <si>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</si>
  <si>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</si>
  <si>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</si>
  <si>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</si>
  <si>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</si>
  <si>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</si>
  <si>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</si>
  <si>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</si>
  <si>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</si>
  <si>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</si>
  <si>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</si>
  <si>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</si>
  <si>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</si>
  <si>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</si>
  <si>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</si>
  <si>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</si>
  <si>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</si>
  <si>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</si>
  <si>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</si>
  <si>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</si>
  <si>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</si>
  <si>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</si>
  <si>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</si>
  <si>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</si>
  <si>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</si>
  <si>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</si>
  <si>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</si>
  <si>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</si>
  <si>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</si>
  <si>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</si>
  <si>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</si>
  <si>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</si>
  <si>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</si>
  <si>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</si>
  <si>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</si>
  <si>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</si>
  <si>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</si>
  <si>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</si>
  <si>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</si>
  <si>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</si>
  <si>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</si>
  <si>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</si>
  <si>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</si>
  <si>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</si>
  <si>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</si>
  <si>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</si>
  <si>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</si>
  <si>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</si>
  <si>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</si>
  <si>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</si>
  <si>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</si>
  <si>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</si>
  <si>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</si>
  <si>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</si>
  <si>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</si>
  <si>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</si>
  <si>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</si>
  <si>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</si>
  <si>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</si>
  <si>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</si>
  <si>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</si>
  <si>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</si>
  <si>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</si>
  <si>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</si>
  <si>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</si>
  <si>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</si>
  <si>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</si>
  <si>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</si>
  <si>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</si>
  <si>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</si>
  <si>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</si>
  <si>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</si>
  <si>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</si>
  <si>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</si>
  <si>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</si>
  <si>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</si>
  <si>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</si>
  <si>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</si>
  <si>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</si>
  <si>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</si>
  <si>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</si>
  <si>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</si>
  <si>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</si>
  <si>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</si>
  <si>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</si>
  <si>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</si>
  <si>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</si>
  <si>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</si>
  <si>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</si>
  <si>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</si>
  <si>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</si>
  <si>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</si>
  <si>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</si>
  <si>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</si>
  <si>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</si>
  <si>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</si>
  <si>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</si>
  <si>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</si>
  <si>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</si>
  <si>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</si>
  <si>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</si>
  <si>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</si>
  <si>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</si>
  <si>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</si>
  <si>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</si>
  <si>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</si>
  <si>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</si>
  <si>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</si>
  <si>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</si>
  <si>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</si>
  <si>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</si>
  <si>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</si>
  <si>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</si>
  <si>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</si>
  <si>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</si>
  <si>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</si>
  <si>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</si>
  <si>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</si>
  <si>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</si>
  <si>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</si>
  <si>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</si>
  <si>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</si>
  <si>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</si>
  <si>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</si>
  <si>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</si>
  <si>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</si>
  <si>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</si>
  <si>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</si>
  <si>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</si>
  <si>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</si>
  <si>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</si>
  <si>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</si>
  <si>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</si>
  <si>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</si>
  <si>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</si>
  <si>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</si>
  <si>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</si>
  <si>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</si>
  <si>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</si>
  <si>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</si>
  <si>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Kink 163</t>
  </si>
  <si>
    <t>Kink 164</t>
  </si>
  <si>
    <t>Kink 165</t>
  </si>
  <si>
    <t>Kink 166</t>
  </si>
  <si>
    <t>Kink 167</t>
  </si>
  <si>
    <t>Kink 168</t>
  </si>
  <si>
    <t>3509. General scaler rate</t>
  </si>
  <si>
    <t>x1 = 3508. Root (in Solve for General scaler rate)</t>
  </si>
  <si>
    <t>Optimisation result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</si>
  <si>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</si>
  <si>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</si>
  <si>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</si>
  <si>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</si>
  <si>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</si>
  <si>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</si>
  <si>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</si>
  <si>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</si>
  <si>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</si>
  <si>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</si>
  <si>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</si>
  <si>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</si>
  <si>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</si>
  <si>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</si>
  <si>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</si>
  <si>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</si>
  <si>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</si>
  <si>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</si>
  <si>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</si>
  <si>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</si>
  <si>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</si>
  <si>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</si>
  <si>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</si>
  <si>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</si>
  <si>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</si>
  <si>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</si>
  <si>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</si>
  <si>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</si>
  <si>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</si>
  <si>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</si>
  <si>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</si>
  <si>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</si>
  <si>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</si>
  <si>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</si>
  <si>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</si>
  <si>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</si>
  <si>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</si>
  <si>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</si>
  <si>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</si>
  <si>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</si>
  <si>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</si>
  <si>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</si>
  <si>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</si>
  <si>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</si>
  <si>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</si>
  <si>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</si>
  <si>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</si>
  <si>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</si>
  <si>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</si>
  <si>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</si>
  <si>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</si>
  <si>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</si>
  <si>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</si>
  <si>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</si>
  <si>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</si>
  <si>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</si>
  <si>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</si>
  <si>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</si>
  <si>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</si>
  <si>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</si>
  <si>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</si>
  <si>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</si>
  <si>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</si>
  <si>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</si>
  <si>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</si>
  <si>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</si>
  <si>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</si>
  <si>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</si>
  <si>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</si>
  <si>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</si>
  <si>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</si>
  <si>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</si>
  <si>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</si>
  <si>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</si>
  <si>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</si>
  <si>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</si>
  <si>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</si>
  <si>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</si>
  <si>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</si>
  <si>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</si>
  <si>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</si>
  <si>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</si>
  <si>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</si>
  <si>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</si>
  <si>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</si>
  <si>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</si>
  <si>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</si>
  <si>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</si>
  <si>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</si>
  <si>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</si>
  <si>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</si>
  <si>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</si>
  <si>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</si>
  <si>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</si>
  <si>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</si>
  <si>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</si>
  <si>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</si>
  <si>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</si>
  <si>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</si>
  <si>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</si>
  <si>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1076. Revenue raised outside this model (£/year) (in Target revenue)</t>
  </si>
  <si>
    <t>x3 = 3510. Net revenues by tariff from scaler (in Scaler)</t>
  </si>
  <si>
    <t>x4 = 3605. Net revenues by tariff from rounding</t>
  </si>
  <si>
    <t>x5 = Total net revenues before matching (£) (in Revenue forecast summary)</t>
  </si>
  <si>
    <t>x6 = Revenue raised outside this model (£/year) (in Revenue forecast summary)</t>
  </si>
  <si>
    <t>x7 = Total net revenues from scaler (£) (in Revenue forecast summary)</t>
  </si>
  <si>
    <t>x8 = Total net revenues from rounding (£) (in Revenue forecast summary)</t>
  </si>
  <si>
    <t>x9 = Total net revenues (£) (in Revenue forecast summary)</t>
  </si>
  <si>
    <t>x10 = 3402. Target net income from all use of system charges (£/year)</t>
  </si>
  <si>
    <t>=x2</t>
  </si>
  <si>
    <t>=x5+x6+x7+x8</t>
  </si>
  <si>
    <t>=x9-x10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</si>
  <si>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</si>
  <si>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</si>
  <si>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</si>
  <si>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</si>
  <si>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</si>
  <si>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</si>
  <si>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</si>
  <si>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</si>
  <si>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</si>
  <si>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</si>
  <si>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</si>
  <si>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</si>
  <si>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</si>
  <si>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</si>
  <si>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</si>
  <si>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</si>
  <si>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</si>
  <si>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</si>
  <si>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</si>
  <si>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</si>
  <si>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</si>
  <si>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</si>
  <si>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</si>
  <si>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</si>
  <si>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</si>
  <si>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</si>
  <si>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</si>
  <si>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</si>
  <si>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x3</t>
  </si>
  <si>
    <t>= x4</t>
  </si>
  <si>
    <t>= x6</t>
  </si>
  <si>
    <t>Open LLFCs</t>
  </si>
  <si>
    <t>PCs</t>
  </si>
  <si>
    <t>Closed LLFCs</t>
  </si>
  <si>
    <t>Not available to new MPANS</t>
  </si>
  <si>
    <t>5-8</t>
  </si>
  <si>
    <t>2,3</t>
  </si>
  <si>
    <t>5,6,30</t>
  </si>
  <si>
    <t>35,36</t>
  </si>
  <si>
    <t>8,9,13,14,15,46,47, 49,107,108,109</t>
  </si>
  <si>
    <t>11,12,110,111,112</t>
  </si>
  <si>
    <t>41,42</t>
  </si>
  <si>
    <t>20,22,25,26,27</t>
  </si>
  <si>
    <t>322, 323</t>
  </si>
  <si>
    <t>121,124,132</t>
  </si>
  <si>
    <t>130,723,724,725,726,727,728,729</t>
  </si>
  <si>
    <t>This sheet is for information only.  It can be deleted without affecting any calculations elsewhere in the model.</t>
  </si>
  <si>
    <t>3801. Workbook build options and main parameters</t>
  </si>
  <si>
    <t>Include a 132kV/HV network level</t>
  </si>
  <si>
    <t>Network model: 500 MW at time of GSP peak</t>
  </si>
  <si>
    <t>Coincidence correction factors grouped for UMS</t>
  </si>
  <si>
    <t>Standing charges factors: 100/0/0 LV NHH, 100/100/20 network, 100/100/0 substation</t>
  </si>
  <si>
    <t>Put some 132kV costs into HV capacity charges</t>
  </si>
  <si>
    <t>Operating expenditure allocated by asset values</t>
  </si>
  <si>
    <t>LV circuit costs by exit point for all small NHH demand</t>
  </si>
  <si>
    <t>Revenue matching by £/kW/year at transmission exit level</t>
  </si>
  <si>
    <t>Scaler subject to capping of each tariff component to zero</t>
  </si>
  <si>
    <t xml:space="preserve"> </t>
  </si>
  <si>
    <t>x2 = 3606. Total net revenues from scaler (£) (in Revenue forecast summary)</t>
  </si>
  <si>
    <t>x3 = 3606. Deviation from target revenue (£) (in Revenue forecast summary)</t>
  </si>
  <si>
    <t>x4 = Deviation from target revenue (£) (copy) (in Workbook build options and main parameters)</t>
  </si>
  <si>
    <t>x5 = 3402. Target net income from all use of system charges (£/year)</t>
  </si>
  <si>
    <t>=x4/x5</t>
  </si>
  <si>
    <t>Over/under recovery</t>
  </si>
  <si>
    <t>Workbook build options and main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</si>
  <si>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</si>
  <si>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</si>
  <si>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</si>
  <si>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</si>
  <si>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</si>
  <si>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</si>
  <si>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</si>
  <si>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</si>
  <si>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</si>
  <si>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</si>
  <si>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</si>
  <si>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</si>
  <si>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</si>
  <si>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</si>
  <si>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</si>
  <si>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by tariff (in Volume forecasts for the charging year) (copy)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</si>
  <si>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</si>
  <si>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</si>
  <si>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</si>
  <si>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</si>
  <si>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</si>
  <si>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</si>
  <si>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</si>
  <si>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</si>
  <si>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</si>
  <si>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</si>
  <si>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</si>
  <si>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</si>
  <si>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</si>
  <si>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</si>
  <si>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</si>
  <si>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</si>
  <si>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</si>
  <si>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</si>
  <si>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</si>
  <si>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</si>
  <si>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</si>
  <si>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</si>
  <si>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</si>
  <si>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</si>
  <si>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</si>
  <si>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</si>
  <si>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</si>
  <si>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</si>
  <si>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</si>
  <si>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</si>
  <si>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</si>
  <si>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</si>
  <si>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</si>
  <si>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</si>
  <si>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</si>
  <si>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</si>
  <si>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</si>
  <si>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</si>
  <si>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</si>
  <si>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</si>
  <si>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</si>
  <si>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</si>
  <si>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</si>
  <si>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</si>
  <si>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by tariff (in Volume forecasts for the charging year) (copy)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</si>
  <si>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</si>
  <si>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</si>
  <si>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</si>
  <si>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</si>
  <si>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</si>
  <si>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</si>
  <si>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</si>
  <si>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</si>
  <si>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</si>
  <si>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</si>
  <si>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</si>
  <si>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</si>
  <si>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</si>
  <si>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</si>
  <si>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</si>
  <si>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</si>
  <si>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</si>
  <si>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</si>
  <si>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</si>
  <si>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</si>
  <si>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</si>
  <si>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</si>
  <si>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</si>
  <si>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</si>
  <si>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</si>
  <si>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</si>
  <si>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</si>
  <si>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</si>
  <si>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</si>
  <si>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</si>
  <si>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</si>
  <si>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</si>
  <si>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</si>
  <si>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</si>
  <si>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</si>
  <si>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</si>
  <si>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</si>
  <si>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</si>
  <si>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</si>
  <si>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</si>
  <si>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</si>
  <si>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</si>
  <si>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</si>
  <si>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</si>
  <si>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</si>
  <si>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</si>
  <si>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</si>
  <si>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</si>
  <si>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</si>
  <si>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</si>
  <si>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</si>
  <si>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</si>
  <si>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</si>
  <si>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</si>
  <si>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</si>
  <si>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</si>
  <si>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</si>
  <si>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</si>
  <si>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</si>
  <si>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</si>
  <si>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</si>
  <si>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</si>
  <si>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</si>
  <si>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</si>
  <si>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</si>
  <si>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</si>
  <si>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</si>
  <si>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</si>
  <si>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</si>
  <si>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</si>
  <si>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</si>
  <si>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</si>
  <si>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</si>
  <si>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</si>
  <si>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</si>
  <si>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</si>
  <si>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</si>
  <si>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</si>
  <si>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</si>
  <si>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</si>
  <si>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</si>
  <si>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</si>
  <si>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</si>
  <si>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</si>
  <si>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</si>
  <si>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</si>
  <si>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</si>
  <si>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</si>
  <si>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</si>
  <si>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</si>
  <si>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</si>
  <si>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</si>
  <si>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</si>
  <si>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</si>
  <si>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</si>
  <si>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</si>
  <si>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</si>
  <si>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</si>
  <si>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</si>
  <si>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</si>
  <si>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</si>
  <si>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</si>
  <si>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</si>
  <si>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</si>
  <si>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</si>
  <si>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</si>
  <si>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</si>
  <si>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</si>
  <si>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</si>
  <si>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</si>
  <si>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</si>
  <si>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</si>
  <si>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</si>
  <si>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</si>
  <si>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</si>
  <si>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</si>
  <si>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</si>
  <si>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</si>
  <si>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</si>
  <si>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</si>
  <si>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</si>
  <si>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</si>
  <si>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</si>
  <si>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</si>
  <si>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</si>
  <si>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</si>
  <si>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</si>
  <si>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</si>
  <si>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version of the model is a draft for testing only.</t>
  </si>
  <si>
    <t>Copyright 2009-2012 DCUSA Limited and contributors. All rights reserved.</t>
  </si>
  <si>
    <t>Redistribution and use in source and binary forms, with or without modification, are permitted provided that the</t>
  </si>
  <si>
    <t>following conditions are met:</t>
  </si>
  <si>
    <t>1. Redistributions of source code must retain the above copyright notice, this list of conditions and the</t>
  </si>
  <si>
    <t>following disclaimer.</t>
  </si>
  <si>
    <t>2. Redistributions in binary form must reproduce the above copyright notice, this list of conditions and the</t>
  </si>
  <si>
    <t>following disclaimer in the documentation and/or other materials provided with the distribution.</t>
  </si>
  <si>
    <t>THIS SOFTWARE IS PROVIDED BY DCUSA LIMITED AND CONTRIBUTORS "AS IS" AND ANY EXPRESS OR IMPLIED WARRANTIES,</t>
  </si>
  <si>
    <t>INCLUDING, BUT NOT LIMITED TO, THE IMPLIED WARRANTIES OF MERCHANTABILITY AND FITNESS FOR A PARTICULAR PURPOSE</t>
  </si>
  <si>
    <t>ARE DISCLAIMED. IN NO EVENT SHALL DCUSA LIMITED OR CONTRIBUTORS BE LIABLE FOR ANY DIRECT, INDIRECT, INCIDENTAL,</t>
  </si>
  <si>
    <t>SPECIAL, EXEMPLARY, OR CONSEQUENTIAL DAMAGES (INCLUDING, BUT NOT LIMITED TO, PROCUREMENT OF SUBSTITUTE GOODS OR</t>
  </si>
  <si>
    <t>SERVICES; LOSS OF USE, DATA, OR PROFITS; OR BUSINESS INTERRUPTION) HOWEVER CAUSED AND ON ANY THEORY OF</t>
  </si>
  <si>
    <t>LIABILITY, WHETHER IN CONTRACT, STRICT LIABILITY, OR TORT (INCLUDING NEGLIGENCE OR OTHERWISE) ARISING IN ANY WAY</t>
  </si>
  <si>
    <t>OUT OF THE USE OF THIS SOFTWARE, EVEN IF ADVISED OF THE POSSIBILITY OF SUCH DAMAGE.</t>
  </si>
  <si>
    <t>This workbook is structured as a series of named and numbered tables. Above each calculation table, the</t>
  </si>
  <si>
    <t>algorithm used in the calculations is stated together with hyperlinks to all source data tables.</t>
  </si>
  <si>
    <t>Some versions of Microsoft Excel have a "Back" button which can be useful when using hyperlinks to navigate</t>
  </si>
  <si>
    <t>around the workbook.  The "Back" button might be in the "Web" toolbar (Microsoft Excel versions up to 2004), or</t>
  </si>
  <si>
    <t>an additional command which can be added to the "Quick Access Toolbar" (Microsoft Excel versions 2007 and 2010).</t>
  </si>
  <si>
    <t>Unless stated otherwise, all the data in this model are for illustration only.</t>
  </si>
  <si>
    <t>Colour coding</t>
  </si>
  <si>
    <t>Data input</t>
  </si>
  <si>
    <t>Unused cell in input data table</t>
  </si>
  <si>
    <t>Copy data</t>
  </si>
  <si>
    <t>Unused cell in calculation table</t>
  </si>
  <si>
    <t>Constant value</t>
  </si>
  <si>
    <t>Unlocked cell for notes</t>
  </si>
  <si>
    <t>List of data tables</t>
  </si>
  <si>
    <t>This table lists the data tables (inputs and calculations) in the model.  Each line contains a link is to the first data cell of the table.</t>
  </si>
  <si>
    <t>Worksheet</t>
  </si>
  <si>
    <t>Data 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</si>
  <si>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</si>
  <si>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</si>
  <si>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</si>
  <si>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</si>
  <si>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</si>
  <si>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</si>
  <si>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</si>
  <si>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</si>
  <si>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</si>
  <si>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</si>
  <si>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</si>
  <si>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</si>
  <si>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</si>
  <si>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</si>
  <si>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</si>
  <si>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NHH</t>
  </si>
  <si>
    <t>Reactive</t>
  </si>
  <si>
    <t>Aggreg</t>
  </si>
  <si>
    <t>Revenue</t>
  </si>
  <si>
    <t>Optimisation result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</si>
  <si>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</si>
  <si>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</si>
  <si>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</si>
  <si>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</si>
  <si>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</si>
  <si>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</si>
  <si>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</si>
  <si>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</si>
  <si>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</si>
  <si>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Model identification and configuration</t>
  </si>
  <si>
    <t>---</t>
  </si>
  <si>
    <t>PerlModule: CDCM</t>
  </si>
  <si>
    <t>coincidenceAdj: groupums</t>
  </si>
  <si>
    <t>dcp130preprocess: 1</t>
  </si>
  <si>
    <t>drm: top500gsp</t>
  </si>
  <si>
    <t>extraLevels: 1</t>
  </si>
  <si>
    <t>illustrative: 1</t>
  </si>
  <si>
    <t>inputData: Input</t>
  </si>
  <si>
    <t>matrices: big</t>
  </si>
  <si>
    <t>modelName: Test</t>
  </si>
  <si>
    <t>noReplacement: blanket</t>
  </si>
  <si>
    <t>pcd: 1</t>
  </si>
  <si>
    <t>portfolio: 1</t>
  </si>
  <si>
    <t>protect: 1</t>
  </si>
  <si>
    <t>revisionText: r6126</t>
  </si>
  <si>
    <t>scaler: levelledpickexitnogenminzero</t>
  </si>
  <si>
    <t>standing: sub132</t>
  </si>
  <si>
    <t>summary: consultation</t>
  </si>
  <si>
    <t>tariffs: commongensubdcp130</t>
  </si>
  <si>
    <t>template: '%-DCP130'</t>
  </si>
  <si>
    <t>timeOfDay: timeOfDaySpecial</t>
  </si>
  <si>
    <t>validation: lenientnomsg</t>
  </si>
  <si>
    <t>version: DCP130 prototype</t>
  </si>
  <si>
    <t>'~codeValidation':</t>
  </si>
  <si>
    <t xml:space="preserve">  Ancillary/Validation.pm: 1c7f7d0ce6a9595096d771fea93fc6d2d4b2bb1c</t>
  </si>
  <si>
    <t xml:space="preserve">  CDCM/AML.pm: 92d7ee89c4603e03b35f651f5952c196c3e5e77c</t>
  </si>
  <si>
    <t xml:space="preserve">  CDCM/Aggregation.pm: 2e84a654cb938c62479ec6d6a9185f62210415f2</t>
  </si>
  <si>
    <t xml:space="preserve">  CDCM/Contributions.pm: 09031c5cf83254de03a6ed96557d722f374a5430</t>
  </si>
  <si>
    <t xml:space="preserve">  CDCM/Loads.pm: e369a03c7c13c902cb655e22296b76b3921cde36</t>
  </si>
  <si>
    <t xml:space="preserve">  CDCM/Master.pm: 638ba7480bff4cd2d82aea52fc799297f1bc182d</t>
  </si>
  <si>
    <t xml:space="preserve">  CDCM/Matching.pm: af5a5fd0cab0005e7dabaad24f7d8477ad16cfe9</t>
  </si>
  <si>
    <t xml:space="preserve">  CDCM/ModelNotes.pm: 1f22f1baa0aeca509b45c2718eab013182a55dde</t>
  </si>
  <si>
    <t xml:space="preserve">  CDCM/NetworkSizer.pm: 3e5c655a66f0de56624932f4b525c97b385ec219</t>
  </si>
  <si>
    <t xml:space="preserve">  CDCM/Operating.pm: ad4f9cf3be41819e24e5d1905070c1120f26bfc6</t>
  </si>
  <si>
    <t xml:space="preserve">  CDCM/Reactive.pm: 1b85b8e0e5537845534eb331ea8fbb77283b87d2</t>
  </si>
  <si>
    <t xml:space="preserve">  CDCM/Revenue.pm: cce06bf6e123723f4e7de7d14b1081a5621ea6f4</t>
  </si>
  <si>
    <t xml:space="preserve">  CDCM/Routeing.pm: 86a3d94ba2a6e6cac358f158f891ddd869fbd78e</t>
  </si>
  <si>
    <t xml:space="preserve">  CDCM/SML.pm: ed49fd257faf14e730ece67fbe6e3a3d7bf80f2c</t>
  </si>
  <si>
    <t xml:space="preserve">  CDCM/ServiceModels.pm: 2320d094fe1a8fb8a6b28234a0c3ed3862c4eb0b</t>
  </si>
  <si>
    <t xml:space="preserve">  CDCM/Setup.pm: eb53bcdfab8524960e816f4b39c2c93f0d3b4102</t>
  </si>
  <si>
    <t xml:space="preserve">  CDCM/Sheets.pm: 2a97a9af057529a31b7e4c4f73608478b17112ec</t>
  </si>
  <si>
    <t xml:space="preserve">  CDCM/Standing.pm: 195ba85284bf1947803dac8f95f04b8d7ffbdfc7</t>
  </si>
  <si>
    <t xml:space="preserve">  CDCM/Summary.pm: e61359f4b5a8aad9a67493e3edd42731d3d7f337</t>
  </si>
  <si>
    <t xml:space="preserve">  CDCM/TariffList.pm: bae7f09aba9bc5d4e48f1945c4aab348dada0490</t>
  </si>
  <si>
    <t xml:space="preserve">  CDCM/Tariffs.pm: 3d7a1556338530a8bfbf79d565da4b8956eda7df</t>
  </si>
  <si>
    <t xml:space="preserve">  CDCM/TimeOfDay.pm: 7e3a90a83edb48779bcc075b14af0c5db374872e</t>
  </si>
  <si>
    <t xml:space="preserve">  CDCM/TimeOfDaySpecial.pm: 870ed95459c805ef1abdaedff1173c630aea2952</t>
  </si>
  <si>
    <t xml:space="preserve">  CDCM/Yardsticks.pm: ff1bd267cfc609bb90bf8d97799d130eba426a6c</t>
  </si>
  <si>
    <t xml:space="preserve">  SpreadsheetModel/Arithmetic.pm: 578c3d1a58ee3938a0ddc597601fcc385bd9c012</t>
  </si>
  <si>
    <t xml:space="preserve">  SpreadsheetModel/Columnset.pm: b8c9259e0da32a907d3a4d96b0909993340de6a5</t>
  </si>
  <si>
    <t xml:space="preserve">  SpreadsheetModel/Dataset.pm: 7f1be2464b3207eab6e70cb7e1e06afe1fa560a9</t>
  </si>
  <si>
    <t xml:space="preserve">  SpreadsheetModel/GroupBy.pm: ddfe480a83a27265c3de69207784420731785eb5</t>
  </si>
  <si>
    <t xml:space="preserve">  SpreadsheetModel/Label.pm: bd1d85d335a9cae86060c779e2f9ae68f2b3ccd5</t>
  </si>
  <si>
    <t xml:space="preserve">  SpreadsheetModel/Labelset.pm: bca8206854b386b2cbd195ab30911aec7831718b</t>
  </si>
  <si>
    <t xml:space="preserve">  SpreadsheetModel/Logger.pm: ae22188a71125f5362468535881e63ece1cf4aca</t>
  </si>
  <si>
    <t xml:space="preserve">  SpreadsheetModel/Miscellaneous.pm: 689d3bc7d4ff3feacb20a9238b5b82d3c6ab180c</t>
  </si>
  <si>
    <t xml:space="preserve">  SpreadsheetModel/Notes.pm: e3c081a3e2e7144796cec9263b8c566862ce8bed</t>
  </si>
  <si>
    <t xml:space="preserve">  SpreadsheetModel/Object.pm: e794d73de0774e229d1f24603f1830a6ca9f873d</t>
  </si>
  <si>
    <t xml:space="preserve">  SpreadsheetModel/SegmentRoot.pm: b06b2c8f6aa808fbea9040514c707d76eb652a57</t>
  </si>
  <si>
    <t xml:space="preserve">  SpreadsheetModel/Shortcuts.pm: a488e1ef2417651b19c64bc4bb01de8a865ae345</t>
  </si>
  <si>
    <t xml:space="preserve">  SpreadsheetModel/Stack.pm: 1933522a2617cd837dbcbf39709b7a1d305d72c4</t>
  </si>
  <si>
    <t xml:space="preserve">  SpreadsheetModel/SumProduct.pm: e1bf3d428c67c8a4decf6a29bdc5f21538b65424</t>
  </si>
  <si>
    <t xml:space="preserve">  SpreadsheetModel/WorkbookCreate.pm: e65e97c99ffe685a00a8d00614a368d05c670ad5</t>
  </si>
  <si>
    <t xml:space="preserve">  SpreadsheetModel/WorkbookFormats.pm: fad1eba6c98e297cf6d36e0b3b71614ee5f7242c</t>
  </si>
  <si>
    <t xml:space="preserve">  SpreadsheetModel/WorkbookXLSX.pm: f6545d6507012e7b05f67ce9a74f331a28ef2d3d</t>
  </si>
  <si>
    <t>'~datasetName': WPD-WestM</t>
  </si>
  <si>
    <t>'~datasetSource':</t>
  </si>
  <si>
    <t xml:space="preserve">  file: data/DCP130/WPD-WestM.yml</t>
  </si>
  <si>
    <t xml:space="preserve">  validation: no file</t>
  </si>
  <si>
    <t>'~scmData':</t>
  </si>
  <si>
    <t xml:space="preserve">  gitCommit: 4b4dd6003e65bf2b442eb503ef329d539258e060</t>
  </si>
  <si>
    <t>Generated on Mon 10 Sep 2012 17:49:00 by test.dcmf.co.uk</t>
  </si>
</sst>
</file>

<file path=xl/styles.xml><?xml version="1.0" encoding="utf-8"?>
<styleSheet xmlns="http://schemas.openxmlformats.org/spreadsheetml/2006/main">
  <numFmts count="10">
    <numFmt numFmtId="164" formatCode="@"/>
    <numFmt numFmtId="164" formatCode="@"/>
    <numFmt numFmtId="164" formatCode="@"/>
    <numFmt numFmtId="165" formatCode=" _(???,???,??0.000_);[Red] (???,???,??0.000);;@"/>
    <numFmt numFmtId="166" formatCode="0.000;-0.000;;@"/>
    <numFmt numFmtId="165" formatCode=" _(???,???,??0.000_);[Red] (???,???,??0.000);;@"/>
    <numFmt numFmtId="165" formatCode=" _(???,???,??0.000_);[Red] (???,???,??0.000);;@"/>
    <numFmt numFmtId="166" formatCode="0.000;-0.000;;@"/>
    <numFmt numFmtId="165" formatCode=" _(???,???,??0.000_);[Red] (???,???,??0.000);;@"/>
    <numFmt numFmtId="164" formatCode="@"/>
    <numFmt numFmtId="164" formatCode="@"/>
    <numFmt numFmtId="164" formatCode="@"/>
    <numFmt numFmtId="164" formatCode="@"/>
    <numFmt numFmtId="167" formatCode=" _(??0.0%_);[Red] (??0.0%);;@"/>
    <numFmt numFmtId="168" formatCode=" _(???,???,??0_);[Red] (???,???,??0);;@"/>
    <numFmt numFmtId="164" formatCode="@"/>
    <numFmt numFmtId="169" formatCode=" _(???,???,??0.0_);[Red] (???,???,??0.0);;@"/>
    <numFmt numFmtId="164" formatCode="@"/>
    <numFmt numFmtId="164" formatCode="@"/>
    <numFmt numFmtId="164" formatCode="@"/>
    <numFmt numFmtId="168" formatCode=" _(???,???,??0_);[Red] (???,???,??0);;@"/>
    <numFmt numFmtId="167" formatCode=" _(??0.0%_);[Red] (??0.0%);;@"/>
    <numFmt numFmtId="167" formatCode=" _(??0.0%_);[Red] (??0.0%);;@"/>
    <numFmt numFmtId="167" formatCode=" _(??0.0%_);[Red] (??0.0%);;@"/>
    <numFmt numFmtId="168" formatCode=" _(???,???,??0_);[Red] (???,???,??0);;@"/>
    <numFmt numFmtId="169" formatCode=" _(???,???,??0.0_);[Red] (???,???,??0.0);;@"/>
    <numFmt numFmtId="168" formatCode=" _(???,???,??0_);[Red] (???,???,??0);;@"/>
    <numFmt numFmtId="170" formatCode=" _(???,???,??0.00000_);[Red] (???,???,??0.00000);;@"/>
    <numFmt numFmtId="171" formatCode=" _(???,???,??0.00_);[Red] (???,???,??0.00);;@"/>
    <numFmt numFmtId="164" formatCode="@"/>
    <numFmt numFmtId="171" formatCode=" _(???,???,??0.00_);[Red] (???,???,??0.00);;@"/>
    <numFmt numFmtId="172" formatCode="[Blue]+??0.0%;[Red]-??0.0%;[Green]="/>
    <numFmt numFmtId="173" formatCode="[Blue]+?0.000;[Red]-?0.000;;@"/>
  </numFmts>
  <fonts count="8">
    <font>
      <sz val="11"/>
      <color theme="1"/>
      <name val="Calibri"/>
      <family val="2"/>
      <scheme val="minor"/>
    </font>
    <font>
      <b/>
      <sz val="14"/>
      <color rgb="FFFF663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800080"/>
      <name val="Calibri"/>
      <family val="2"/>
      <scheme val="minor"/>
    </font>
    <font>
      <b/>
      <sz val="12"/>
      <color rgb="FF0066CC"/>
      <name val="Calibri"/>
      <family val="2"/>
      <scheme val="minor"/>
    </font>
    <font>
      <u/>
      <sz val="11"/>
      <color rgb="FF0066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lightGrid">
        <fgColor rgb="FFE9E9E9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Up">
        <fgColor rgb="FFE9E9E9"/>
        <bgColor rgb="FFFFFFFF"/>
      </patternFill>
    </fill>
    <fill>
      <patternFill patternType="solid">
        <fgColor rgb="FFE9E9E9"/>
        <bgColor indexed="64"/>
      </patternFill>
    </fill>
  </fills>
  <borders count="3">
    <border>
      <left/>
      <right/>
      <top/>
      <bottom/>
      <diagonal/>
    </border>
    <border>
      <left style="dashed">
        <color rgb="FF800080"/>
      </left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 wrapText="1"/>
    </xf>
    <xf numFmtId="165" fontId="3" fillId="3" borderId="0" xfId="0" applyNumberFormat="1" applyFont="1" applyFill="1" applyAlignment="1" applyProtection="1">
      <alignment horizontal="center" vertical="center"/>
      <protection locked="0"/>
    </xf>
    <xf numFmtId="166" fontId="3" fillId="4" borderId="0" xfId="0" applyNumberFormat="1" applyFont="1" applyFill="1" applyAlignment="1" applyProtection="1">
      <alignment horizontal="center" vertical="center"/>
      <protection locked="0"/>
    </xf>
    <xf numFmtId="165" fontId="3" fillId="5" borderId="0" xfId="0" applyNumberFormat="1" applyFont="1" applyFill="1" applyAlignment="1">
      <alignment horizontal="center" vertical="center"/>
    </xf>
    <xf numFmtId="165" fontId="3" fillId="6" borderId="0" xfId="0" applyNumberFormat="1" applyFont="1" applyFill="1" applyAlignment="1">
      <alignment horizontal="center" vertical="center"/>
    </xf>
    <xf numFmtId="166" fontId="3" fillId="7" borderId="0" xfId="0" applyNumberFormat="1" applyFont="1" applyFill="1" applyAlignment="1">
      <alignment horizontal="center" vertical="center"/>
    </xf>
    <xf numFmtId="165" fontId="3" fillId="8" borderId="0" xfId="0" applyNumberFormat="1" applyFont="1" applyFill="1" applyAlignment="1">
      <alignment horizontal="center" vertical="center"/>
    </xf>
    <xf numFmtId="0" fontId="4" fillId="0" borderId="1" xfId="0" applyFont="1" applyBorder="1" applyAlignment="1" applyProtection="1">
      <alignment vertical="center" wrapText="1"/>
      <protection locked="0"/>
    </xf>
    <xf numFmtId="164" fontId="5" fillId="0" borderId="0" xfId="0" applyNumberFormat="1" applyFont="1" applyAlignment="1">
      <alignment horizontal="left" vertical="center"/>
    </xf>
    <xf numFmtId="164" fontId="2" fillId="2" borderId="0" xfId="0" applyNumberFormat="1" applyFont="1" applyFill="1" applyAlignment="1">
      <alignment horizontal="left" vertical="center" wrapText="1"/>
    </xf>
    <xf numFmtId="164" fontId="6" fillId="0" borderId="0" xfId="0" applyNumberFormat="1" applyFont="1" applyAlignment="1">
      <alignment horizontal="left" vertical="center"/>
    </xf>
    <xf numFmtId="164" fontId="0" fillId="3" borderId="0" xfId="0" applyNumberFormat="1" applyFill="1" applyAlignment="1" applyProtection="1">
      <alignment horizontal="left" vertical="center" wrapText="1"/>
      <protection locked="0"/>
    </xf>
    <xf numFmtId="167" fontId="3" fillId="3" borderId="0" xfId="0" applyNumberFormat="1" applyFont="1" applyFill="1" applyAlignment="1" applyProtection="1">
      <alignment horizontal="center" vertical="center"/>
      <protection locked="0"/>
    </xf>
    <xf numFmtId="168" fontId="3" fillId="3" borderId="0" xfId="0" applyNumberFormat="1" applyFont="1" applyFill="1" applyAlignment="1" applyProtection="1">
      <alignment horizontal="center" vertical="center"/>
      <protection locked="0"/>
    </xf>
    <xf numFmtId="164" fontId="7" fillId="2" borderId="0" xfId="0" applyNumberFormat="1" applyFont="1" applyFill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169" fontId="3" fillId="3" borderId="0" xfId="0" applyNumberFormat="1" applyFont="1" applyFill="1" applyAlignment="1" applyProtection="1">
      <alignment horizontal="center" vertical="center"/>
      <protection locked="0"/>
    </xf>
    <xf numFmtId="164" fontId="7" fillId="2" borderId="2" xfId="0" applyNumberFormat="1" applyFont="1" applyFill="1" applyBorder="1" applyAlignment="1">
      <alignment horizontal="centerContinuous" vertical="center" wrapText="1"/>
    </xf>
    <xf numFmtId="164" fontId="0" fillId="0" borderId="2" xfId="0" applyNumberFormat="1" applyBorder="1" applyAlignment="1">
      <alignment horizontal="centerContinuous" vertical="center" wrapText="1"/>
    </xf>
    <xf numFmtId="164" fontId="7" fillId="2" borderId="0" xfId="0" applyNumberFormat="1" applyFont="1" applyFill="1" applyAlignment="1">
      <alignment horizontal="left" vertical="center"/>
    </xf>
    <xf numFmtId="168" fontId="3" fillId="8" borderId="0" xfId="0" applyNumberFormat="1" applyFont="1" applyFill="1" applyAlignment="1">
      <alignment horizontal="center" vertical="center"/>
    </xf>
    <xf numFmtId="167" fontId="3" fillId="5" borderId="0" xfId="0" applyNumberFormat="1" applyFont="1" applyFill="1" applyAlignment="1">
      <alignment horizontal="center" vertical="center"/>
    </xf>
    <xf numFmtId="167" fontId="3" fillId="8" borderId="0" xfId="0" applyNumberFormat="1" applyFont="1" applyFill="1" applyAlignment="1">
      <alignment horizontal="center" vertical="center"/>
    </xf>
    <xf numFmtId="167" fontId="3" fillId="6" borderId="0" xfId="0" applyNumberFormat="1" applyFont="1" applyFill="1" applyAlignment="1">
      <alignment horizontal="center" vertical="center"/>
    </xf>
    <xf numFmtId="168" fontId="3" fillId="5" borderId="0" xfId="0" applyNumberFormat="1" applyFont="1" applyFill="1" applyAlignment="1">
      <alignment horizontal="center" vertical="center"/>
    </xf>
    <xf numFmtId="169" fontId="3" fillId="5" borderId="0" xfId="0" applyNumberFormat="1" applyFont="1" applyFill="1" applyAlignment="1">
      <alignment horizontal="center" vertical="center"/>
    </xf>
    <xf numFmtId="168" fontId="3" fillId="6" borderId="0" xfId="0" applyNumberFormat="1" applyFont="1" applyFill="1" applyAlignment="1">
      <alignment horizontal="center" vertical="center"/>
    </xf>
    <xf numFmtId="170" fontId="3" fillId="5" borderId="0" xfId="0" applyNumberFormat="1" applyFont="1" applyFill="1" applyAlignment="1">
      <alignment horizontal="center" vertical="center"/>
    </xf>
    <xf numFmtId="171" fontId="3" fillId="5" borderId="0" xfId="0" applyNumberFormat="1" applyFont="1" applyFill="1" applyAlignment="1">
      <alignment horizontal="center" vertical="center"/>
    </xf>
    <xf numFmtId="164" fontId="0" fillId="8" borderId="0" xfId="0" applyNumberFormat="1" applyFill="1" applyAlignment="1">
      <alignment horizontal="left" vertical="center" wrapText="1"/>
    </xf>
    <xf numFmtId="171" fontId="3" fillId="6" borderId="0" xfId="0" applyNumberFormat="1" applyFont="1" applyFill="1" applyAlignment="1">
      <alignment horizontal="center" vertical="center"/>
    </xf>
    <xf numFmtId="172" fontId="3" fillId="5" borderId="0" xfId="0" applyNumberFormat="1" applyFont="1" applyFill="1" applyAlignment="1">
      <alignment horizontal="center" vertical="center"/>
    </xf>
    <xf numFmtId="173" fontId="3" fillId="5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9999"/>
      <color rgb="FFFF6633"/>
      <color rgb="FFFFCC99"/>
      <color rgb="FFE9E9E9"/>
      <color rgb="FFFFCCFF"/>
      <color rgb="FFFFFFCC"/>
      <color rgb="FF0066CC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theme" Target="theme/theme1.xml" /><Relationship Id="rId27" Type="http://schemas.openxmlformats.org/officeDocument/2006/relationships/styles" Target="styles.xml" /><Relationship Id="rId28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30.7109375" customWidth="1"/>
    <col min="2" max="2" width="120.7109375" customWidth="1"/>
    <col min="3" max="251" width="30.7109375" customWidth="1"/>
  </cols>
  <sheetData>
    <row r="1" spans="1:3">
      <c r="A1" s="1">
        <f>"r6126: Overview"&amp;" for "&amp;'Input'!B8&amp;" in "&amp;'Input'!C8&amp;" ("&amp;'Input'!D8&amp;")"</f>
        <v>0</v>
      </c>
    </row>
    <row r="2" spans="1:3">
      <c r="A2" s="2"/>
    </row>
    <row r="3" spans="1:3">
      <c r="A3" s="2" t="s">
        <v>1655</v>
      </c>
      <c r="C3" s="3" t="s">
        <v>1676</v>
      </c>
    </row>
    <row r="4" spans="1:3">
      <c r="A4" s="2"/>
      <c r="C4" s="4" t="s">
        <v>1677</v>
      </c>
    </row>
    <row r="5" spans="1:3">
      <c r="A5" s="2" t="s">
        <v>1656</v>
      </c>
      <c r="C5" s="5" t="s">
        <v>1678</v>
      </c>
    </row>
    <row r="6" spans="1:3">
      <c r="A6" s="2"/>
      <c r="C6" s="6" t="s">
        <v>389</v>
      </c>
    </row>
    <row r="7" spans="1:3">
      <c r="A7" s="2" t="s">
        <v>1657</v>
      </c>
      <c r="C7" s="7" t="s">
        <v>1679</v>
      </c>
    </row>
    <row r="8" spans="1:3">
      <c r="A8" s="2" t="s">
        <v>1658</v>
      </c>
      <c r="C8" s="8" t="s">
        <v>1680</v>
      </c>
    </row>
    <row r="9" spans="1:3">
      <c r="A9" s="2"/>
      <c r="C9" s="9" t="s">
        <v>1681</v>
      </c>
    </row>
    <row r="10" spans="1:3">
      <c r="A10" s="2" t="s">
        <v>1659</v>
      </c>
      <c r="C10" s="10" t="s">
        <v>1682</v>
      </c>
    </row>
    <row r="11" spans="1:3">
      <c r="A11" s="2" t="s">
        <v>1660</v>
      </c>
    </row>
    <row r="12" spans="1:3">
      <c r="A12" s="2"/>
    </row>
    <row r="13" spans="1:3">
      <c r="A13" s="2" t="s">
        <v>1661</v>
      </c>
    </row>
    <row r="14" spans="1:3">
      <c r="A14" s="2" t="s">
        <v>1662</v>
      </c>
    </row>
    <row r="15" spans="1:3">
      <c r="A15" s="2"/>
    </row>
    <row r="16" spans="1:3">
      <c r="A16" s="2" t="s">
        <v>1663</v>
      </c>
    </row>
    <row r="17" spans="1:1">
      <c r="A17" s="2" t="s">
        <v>1664</v>
      </c>
    </row>
    <row r="18" spans="1:1">
      <c r="A18" s="2" t="s">
        <v>1665</v>
      </c>
    </row>
    <row r="19" spans="1:1">
      <c r="A19" s="2" t="s">
        <v>1666</v>
      </c>
    </row>
    <row r="20" spans="1:1">
      <c r="A20" s="2" t="s">
        <v>1667</v>
      </c>
    </row>
    <row r="21" spans="1:1">
      <c r="A21" s="2" t="s">
        <v>1668</v>
      </c>
    </row>
    <row r="22" spans="1:1">
      <c r="A22" s="2" t="s">
        <v>1669</v>
      </c>
    </row>
    <row r="23" spans="1:1">
      <c r="A23" s="2"/>
    </row>
    <row r="24" spans="1:1">
      <c r="A24" s="2" t="s">
        <v>1670</v>
      </c>
    </row>
    <row r="25" spans="1:1">
      <c r="A25" s="2" t="s">
        <v>1671</v>
      </c>
    </row>
    <row r="26" spans="1:1">
      <c r="A26" s="2"/>
    </row>
    <row r="27" spans="1:1">
      <c r="A27" s="2" t="s">
        <v>1672</v>
      </c>
    </row>
    <row r="28" spans="1:1">
      <c r="A28" s="2" t="s">
        <v>1673</v>
      </c>
    </row>
    <row r="29" spans="1:1">
      <c r="A29" s="2" t="s">
        <v>1674</v>
      </c>
    </row>
    <row r="30" spans="1:1">
      <c r="A30" s="2"/>
    </row>
    <row r="31" spans="1:1">
      <c r="A31" s="2" t="s">
        <v>1675</v>
      </c>
    </row>
    <row r="33" spans="1:3">
      <c r="A33" s="11" t="s">
        <v>1683</v>
      </c>
    </row>
    <row r="34" spans="1:3">
      <c r="A34" s="2" t="s">
        <v>1684</v>
      </c>
    </row>
    <row r="35" spans="1:3">
      <c r="A35" s="12" t="s">
        <v>1685</v>
      </c>
      <c r="B35" s="12" t="s">
        <v>1686</v>
      </c>
      <c r="C35" s="12" t="s">
        <v>1687</v>
      </c>
    </row>
    <row r="36" spans="1:3">
      <c r="A36" s="2" t="s">
        <v>1688</v>
      </c>
      <c r="B36" s="13" t="s">
        <v>0</v>
      </c>
      <c r="C36" s="2" t="s">
        <v>1428</v>
      </c>
    </row>
    <row r="37" spans="1:3">
      <c r="A37" s="2" t="s">
        <v>1688</v>
      </c>
      <c r="B37" s="13" t="s">
        <v>10</v>
      </c>
      <c r="C37" s="2" t="s">
        <v>1689</v>
      </c>
    </row>
    <row r="38" spans="1:3">
      <c r="A38" s="2" t="s">
        <v>1688</v>
      </c>
      <c r="B38" s="13" t="s">
        <v>19</v>
      </c>
      <c r="C38" s="2" t="s">
        <v>1428</v>
      </c>
    </row>
    <row r="39" spans="1:3">
      <c r="A39" s="2" t="s">
        <v>1688</v>
      </c>
      <c r="B39" s="13" t="s">
        <v>34</v>
      </c>
      <c r="C39" s="2" t="s">
        <v>1428</v>
      </c>
    </row>
    <row r="40" spans="1:3">
      <c r="A40" s="2" t="s">
        <v>1688</v>
      </c>
      <c r="B40" s="13" t="s">
        <v>36</v>
      </c>
      <c r="C40" s="2" t="s">
        <v>1428</v>
      </c>
    </row>
    <row r="41" spans="1:3">
      <c r="A41" s="2" t="s">
        <v>1688</v>
      </c>
      <c r="B41" s="13" t="s">
        <v>38</v>
      </c>
      <c r="C41" s="2" t="s">
        <v>1428</v>
      </c>
    </row>
    <row r="42" spans="1:3">
      <c r="A42" s="2" t="s">
        <v>1688</v>
      </c>
      <c r="B42" s="13" t="s">
        <v>48</v>
      </c>
      <c r="C42" s="2" t="s">
        <v>1428</v>
      </c>
    </row>
    <row r="43" spans="1:3">
      <c r="A43" s="2" t="s">
        <v>1688</v>
      </c>
      <c r="B43" s="13" t="s">
        <v>58</v>
      </c>
      <c r="C43" s="2" t="s">
        <v>1428</v>
      </c>
    </row>
    <row r="44" spans="1:3">
      <c r="A44" s="2" t="s">
        <v>1688</v>
      </c>
      <c r="B44" s="13" t="s">
        <v>65</v>
      </c>
      <c r="C44" s="2" t="s">
        <v>1428</v>
      </c>
    </row>
    <row r="45" spans="1:3">
      <c r="A45" s="2" t="s">
        <v>1688</v>
      </c>
      <c r="B45" s="13" t="s">
        <v>80</v>
      </c>
      <c r="C45" s="2" t="s">
        <v>1428</v>
      </c>
    </row>
    <row r="46" spans="1:3">
      <c r="A46" s="2" t="s">
        <v>1688</v>
      </c>
      <c r="B46" s="13" t="s">
        <v>84</v>
      </c>
      <c r="C46" s="2" t="s">
        <v>1428</v>
      </c>
    </row>
    <row r="47" spans="1:3">
      <c r="A47" s="2" t="s">
        <v>1688</v>
      </c>
      <c r="B47" s="13" t="s">
        <v>92</v>
      </c>
      <c r="C47" s="2" t="s">
        <v>1428</v>
      </c>
    </row>
    <row r="48" spans="1:3">
      <c r="A48" s="2" t="s">
        <v>1688</v>
      </c>
      <c r="B48" s="13" t="s">
        <v>95</v>
      </c>
      <c r="C48" s="2" t="s">
        <v>1428</v>
      </c>
    </row>
    <row r="49" spans="1:3">
      <c r="A49" s="2" t="s">
        <v>1688</v>
      </c>
      <c r="B49" s="13" t="s">
        <v>103</v>
      </c>
      <c r="C49" s="2" t="s">
        <v>1428</v>
      </c>
    </row>
    <row r="50" spans="1:3">
      <c r="A50" s="2" t="s">
        <v>1688</v>
      </c>
      <c r="B50" s="13" t="s">
        <v>114</v>
      </c>
      <c r="C50" s="2" t="s">
        <v>1428</v>
      </c>
    </row>
    <row r="51" spans="1:3">
      <c r="A51" s="2" t="s">
        <v>1688</v>
      </c>
      <c r="B51" s="13" t="s">
        <v>192</v>
      </c>
      <c r="C51" s="2" t="s">
        <v>1428</v>
      </c>
    </row>
    <row r="52" spans="1:3">
      <c r="A52" s="2" t="s">
        <v>1688</v>
      </c>
      <c r="B52" s="13" t="s">
        <v>195</v>
      </c>
      <c r="C52" s="2" t="s">
        <v>1428</v>
      </c>
    </row>
    <row r="53" spans="1:3">
      <c r="A53" s="2" t="s">
        <v>1688</v>
      </c>
      <c r="B53" s="13" t="s">
        <v>201</v>
      </c>
      <c r="C53" s="2" t="s">
        <v>1428</v>
      </c>
    </row>
    <row r="54" spans="1:3">
      <c r="A54" s="2" t="s">
        <v>1688</v>
      </c>
      <c r="B54" s="13" t="s">
        <v>217</v>
      </c>
      <c r="C54" s="2" t="s">
        <v>1428</v>
      </c>
    </row>
    <row r="55" spans="1:3">
      <c r="A55" s="2" t="s">
        <v>1688</v>
      </c>
      <c r="B55" s="13" t="s">
        <v>221</v>
      </c>
      <c r="C55" s="2" t="s">
        <v>1428</v>
      </c>
    </row>
    <row r="56" spans="1:3">
      <c r="A56" s="2" t="s">
        <v>1688</v>
      </c>
      <c r="B56" s="13" t="s">
        <v>222</v>
      </c>
      <c r="C56" s="2" t="s">
        <v>1428</v>
      </c>
    </row>
    <row r="57" spans="1:3">
      <c r="A57" s="2" t="s">
        <v>1688</v>
      </c>
      <c r="B57" s="13" t="s">
        <v>225</v>
      </c>
      <c r="C57" s="2" t="s">
        <v>1428</v>
      </c>
    </row>
    <row r="58" spans="1:3">
      <c r="A58" s="2" t="s">
        <v>1688</v>
      </c>
      <c r="B58" s="13" t="s">
        <v>229</v>
      </c>
      <c r="C58" s="2" t="s">
        <v>1428</v>
      </c>
    </row>
    <row r="59" spans="1:3">
      <c r="A59" s="2" t="s">
        <v>1688</v>
      </c>
      <c r="B59" s="13" t="s">
        <v>230</v>
      </c>
      <c r="C59" s="2" t="s">
        <v>1428</v>
      </c>
    </row>
    <row r="60" spans="1:3">
      <c r="A60" s="2" t="s">
        <v>1688</v>
      </c>
      <c r="B60" s="13" t="s">
        <v>234</v>
      </c>
      <c r="C60" s="2" t="s">
        <v>1428</v>
      </c>
    </row>
    <row r="61" spans="1:3">
      <c r="A61" s="2" t="s">
        <v>1688</v>
      </c>
      <c r="B61" s="13" t="s">
        <v>241</v>
      </c>
      <c r="C61" s="2" t="s">
        <v>1428</v>
      </c>
    </row>
    <row r="62" spans="1:3">
      <c r="A62" s="2" t="s">
        <v>1688</v>
      </c>
      <c r="B62" s="13" t="s">
        <v>245</v>
      </c>
      <c r="C62" s="2" t="s">
        <v>1428</v>
      </c>
    </row>
    <row r="63" spans="1:3">
      <c r="A63" s="2" t="s">
        <v>1690</v>
      </c>
      <c r="B63" s="13" t="s">
        <v>256</v>
      </c>
      <c r="C63" s="2" t="s">
        <v>1689</v>
      </c>
    </row>
    <row r="64" spans="1:3">
      <c r="A64" s="2" t="s">
        <v>1690</v>
      </c>
      <c r="B64" s="13" t="s">
        <v>266</v>
      </c>
      <c r="C64" s="2" t="s">
        <v>261</v>
      </c>
    </row>
    <row r="65" spans="1:3">
      <c r="A65" s="2" t="s">
        <v>1690</v>
      </c>
      <c r="B65" s="13" t="s">
        <v>267</v>
      </c>
      <c r="C65" s="2" t="s">
        <v>262</v>
      </c>
    </row>
    <row r="66" spans="1:3">
      <c r="A66" s="2" t="s">
        <v>1690</v>
      </c>
      <c r="B66" s="13" t="s">
        <v>271</v>
      </c>
      <c r="C66" s="2" t="s">
        <v>423</v>
      </c>
    </row>
    <row r="67" spans="1:3">
      <c r="A67" s="2" t="s">
        <v>1690</v>
      </c>
      <c r="B67" s="13" t="s">
        <v>276</v>
      </c>
      <c r="C67" s="2" t="s">
        <v>261</v>
      </c>
    </row>
    <row r="68" spans="1:3">
      <c r="A68" s="2" t="s">
        <v>1690</v>
      </c>
      <c r="B68" s="13" t="s">
        <v>280</v>
      </c>
      <c r="C68" s="2" t="s">
        <v>389</v>
      </c>
    </row>
    <row r="69" spans="1:3">
      <c r="A69" s="2" t="s">
        <v>1690</v>
      </c>
      <c r="B69" s="13" t="s">
        <v>283</v>
      </c>
      <c r="C69" s="2" t="s">
        <v>389</v>
      </c>
    </row>
    <row r="70" spans="1:3">
      <c r="A70" s="2" t="s">
        <v>1690</v>
      </c>
      <c r="B70" s="13" t="s">
        <v>284</v>
      </c>
      <c r="C70" s="2" t="s">
        <v>389</v>
      </c>
    </row>
    <row r="71" spans="1:3">
      <c r="A71" s="2" t="s">
        <v>1690</v>
      </c>
      <c r="B71" s="13" t="s">
        <v>285</v>
      </c>
      <c r="C71" s="2" t="s">
        <v>423</v>
      </c>
    </row>
    <row r="72" spans="1:3">
      <c r="A72" s="2" t="s">
        <v>1690</v>
      </c>
      <c r="B72" s="13" t="s">
        <v>292</v>
      </c>
      <c r="C72" s="2" t="s">
        <v>262</v>
      </c>
    </row>
    <row r="73" spans="1:3">
      <c r="A73" s="2" t="s">
        <v>1690</v>
      </c>
      <c r="B73" s="13" t="s">
        <v>295</v>
      </c>
      <c r="C73" s="2" t="s">
        <v>423</v>
      </c>
    </row>
    <row r="74" spans="1:3">
      <c r="A74" s="2" t="s">
        <v>1690</v>
      </c>
      <c r="B74" s="13" t="s">
        <v>300</v>
      </c>
      <c r="C74" s="2" t="s">
        <v>389</v>
      </c>
    </row>
    <row r="75" spans="1:3">
      <c r="A75" s="2" t="s">
        <v>1691</v>
      </c>
      <c r="B75" s="13" t="s">
        <v>306</v>
      </c>
      <c r="C75" s="2" t="s">
        <v>389</v>
      </c>
    </row>
    <row r="76" spans="1:3">
      <c r="A76" s="2" t="s">
        <v>1691</v>
      </c>
      <c r="B76" s="13" t="s">
        <v>312</v>
      </c>
      <c r="C76" s="2" t="s">
        <v>423</v>
      </c>
    </row>
    <row r="77" spans="1:3">
      <c r="A77" s="2" t="s">
        <v>1691</v>
      </c>
      <c r="B77" s="13" t="s">
        <v>315</v>
      </c>
      <c r="C77" s="2" t="s">
        <v>1689</v>
      </c>
    </row>
    <row r="78" spans="1:3">
      <c r="A78" s="2" t="s">
        <v>1691</v>
      </c>
      <c r="B78" s="13" t="s">
        <v>324</v>
      </c>
      <c r="C78" s="2" t="s">
        <v>327</v>
      </c>
    </row>
    <row r="79" spans="1:3">
      <c r="A79" s="2" t="s">
        <v>1691</v>
      </c>
      <c r="B79" s="13" t="s">
        <v>333</v>
      </c>
      <c r="C79" s="2" t="s">
        <v>389</v>
      </c>
    </row>
    <row r="80" spans="1:3">
      <c r="A80" s="2" t="s">
        <v>1691</v>
      </c>
      <c r="B80" s="13" t="s">
        <v>338</v>
      </c>
      <c r="C80" s="2" t="s">
        <v>389</v>
      </c>
    </row>
    <row r="81" spans="1:3">
      <c r="A81" s="2" t="s">
        <v>1691</v>
      </c>
      <c r="B81" s="13" t="s">
        <v>344</v>
      </c>
      <c r="C81" s="2" t="s">
        <v>423</v>
      </c>
    </row>
    <row r="82" spans="1:3">
      <c r="A82" s="2" t="s">
        <v>1691</v>
      </c>
      <c r="B82" s="13" t="s">
        <v>346</v>
      </c>
      <c r="C82" s="2" t="s">
        <v>262</v>
      </c>
    </row>
    <row r="83" spans="1:3">
      <c r="A83" s="2" t="s">
        <v>1691</v>
      </c>
      <c r="B83" s="13" t="s">
        <v>350</v>
      </c>
      <c r="C83" s="2" t="s">
        <v>389</v>
      </c>
    </row>
    <row r="84" spans="1:3">
      <c r="A84" s="2" t="s">
        <v>1692</v>
      </c>
      <c r="B84" s="13" t="s">
        <v>365</v>
      </c>
      <c r="C84" s="2" t="s">
        <v>262</v>
      </c>
    </row>
    <row r="85" spans="1:3">
      <c r="A85" s="2" t="s">
        <v>1692</v>
      </c>
      <c r="B85" s="13" t="s">
        <v>369</v>
      </c>
      <c r="C85" s="2" t="s">
        <v>262</v>
      </c>
    </row>
    <row r="86" spans="1:3">
      <c r="A86" s="2" t="s">
        <v>1692</v>
      </c>
      <c r="B86" s="13" t="s">
        <v>372</v>
      </c>
      <c r="C86" s="2" t="s">
        <v>389</v>
      </c>
    </row>
    <row r="87" spans="1:3">
      <c r="A87" s="2" t="s">
        <v>1692</v>
      </c>
      <c r="B87" s="13" t="s">
        <v>377</v>
      </c>
      <c r="C87" s="2" t="s">
        <v>262</v>
      </c>
    </row>
    <row r="88" spans="1:3">
      <c r="A88" s="2" t="s">
        <v>1692</v>
      </c>
      <c r="B88" s="13" t="s">
        <v>381</v>
      </c>
      <c r="C88" s="2" t="s">
        <v>423</v>
      </c>
    </row>
    <row r="89" spans="1:3">
      <c r="A89" s="2" t="s">
        <v>1692</v>
      </c>
      <c r="B89" s="13" t="s">
        <v>384</v>
      </c>
      <c r="C89" s="2" t="s">
        <v>1689</v>
      </c>
    </row>
    <row r="90" spans="1:3">
      <c r="A90" s="2" t="s">
        <v>1693</v>
      </c>
      <c r="B90" s="13" t="s">
        <v>402</v>
      </c>
      <c r="C90" s="2" t="s">
        <v>389</v>
      </c>
    </row>
    <row r="91" spans="1:3">
      <c r="A91" s="2" t="s">
        <v>1693</v>
      </c>
      <c r="B91" s="13" t="s">
        <v>406</v>
      </c>
      <c r="C91" s="2" t="s">
        <v>423</v>
      </c>
    </row>
    <row r="92" spans="1:3">
      <c r="A92" s="2" t="s">
        <v>1693</v>
      </c>
      <c r="B92" s="13" t="s">
        <v>410</v>
      </c>
      <c r="C92" s="2" t="s">
        <v>261</v>
      </c>
    </row>
    <row r="93" spans="1:3">
      <c r="A93" s="2" t="s">
        <v>1693</v>
      </c>
      <c r="B93" s="13" t="s">
        <v>411</v>
      </c>
      <c r="C93" s="2" t="s">
        <v>1689</v>
      </c>
    </row>
    <row r="94" spans="1:3">
      <c r="A94" s="2" t="s">
        <v>1693</v>
      </c>
      <c r="B94" s="13" t="s">
        <v>433</v>
      </c>
      <c r="C94" s="2" t="s">
        <v>390</v>
      </c>
    </row>
    <row r="95" spans="1:3">
      <c r="A95" s="2" t="s">
        <v>1694</v>
      </c>
      <c r="B95" s="13" t="s">
        <v>445</v>
      </c>
      <c r="C95" s="2" t="s">
        <v>1689</v>
      </c>
    </row>
    <row r="96" spans="1:3">
      <c r="A96" s="2" t="s">
        <v>1694</v>
      </c>
      <c r="B96" s="13" t="s">
        <v>453</v>
      </c>
      <c r="C96" s="2" t="s">
        <v>1689</v>
      </c>
    </row>
    <row r="97" spans="1:3">
      <c r="A97" s="2" t="s">
        <v>1694</v>
      </c>
      <c r="B97" s="13" t="s">
        <v>461</v>
      </c>
      <c r="C97" s="2" t="s">
        <v>423</v>
      </c>
    </row>
    <row r="98" spans="1:3">
      <c r="A98" s="2" t="s">
        <v>1694</v>
      </c>
      <c r="B98" s="13" t="s">
        <v>464</v>
      </c>
      <c r="C98" s="2" t="s">
        <v>1689</v>
      </c>
    </row>
    <row r="99" spans="1:3">
      <c r="A99" s="2" t="s">
        <v>1694</v>
      </c>
      <c r="B99" s="13" t="s">
        <v>468</v>
      </c>
      <c r="C99" s="2" t="s">
        <v>423</v>
      </c>
    </row>
    <row r="100" spans="1:3">
      <c r="A100" s="2" t="s">
        <v>1694</v>
      </c>
      <c r="B100" s="13" t="s">
        <v>471</v>
      </c>
      <c r="C100" s="2" t="s">
        <v>261</v>
      </c>
    </row>
    <row r="101" spans="1:3">
      <c r="A101" s="2" t="s">
        <v>1694</v>
      </c>
      <c r="B101" s="13" t="s">
        <v>472</v>
      </c>
      <c r="C101" s="2" t="s">
        <v>389</v>
      </c>
    </row>
    <row r="102" spans="1:3">
      <c r="A102" s="2" t="s">
        <v>1694</v>
      </c>
      <c r="B102" s="13" t="s">
        <v>478</v>
      </c>
      <c r="C102" s="2" t="s">
        <v>389</v>
      </c>
    </row>
    <row r="103" spans="1:3">
      <c r="A103" s="2" t="s">
        <v>1694</v>
      </c>
      <c r="B103" s="13" t="s">
        <v>491</v>
      </c>
      <c r="C103" s="2" t="s">
        <v>389</v>
      </c>
    </row>
    <row r="104" spans="1:3">
      <c r="A104" s="2" t="s">
        <v>1694</v>
      </c>
      <c r="B104" s="13" t="s">
        <v>501</v>
      </c>
      <c r="C104" s="2" t="s">
        <v>1689</v>
      </c>
    </row>
    <row r="105" spans="1:3">
      <c r="A105" s="2" t="s">
        <v>1694</v>
      </c>
      <c r="B105" s="13" t="s">
        <v>510</v>
      </c>
      <c r="C105" s="2" t="s">
        <v>1689</v>
      </c>
    </row>
    <row r="106" spans="1:3">
      <c r="A106" s="2" t="s">
        <v>1694</v>
      </c>
      <c r="B106" s="13" t="s">
        <v>518</v>
      </c>
      <c r="C106" s="2" t="s">
        <v>1695</v>
      </c>
    </row>
    <row r="107" spans="1:3">
      <c r="A107" s="2" t="s">
        <v>1694</v>
      </c>
      <c r="B107" s="13" t="s">
        <v>522</v>
      </c>
      <c r="C107" s="2" t="s">
        <v>389</v>
      </c>
    </row>
    <row r="108" spans="1:3">
      <c r="A108" s="2" t="s">
        <v>1694</v>
      </c>
      <c r="B108" s="13" t="s">
        <v>527</v>
      </c>
      <c r="C108" s="2" t="s">
        <v>262</v>
      </c>
    </row>
    <row r="109" spans="1:3">
      <c r="A109" s="2" t="s">
        <v>1694</v>
      </c>
      <c r="B109" s="13" t="s">
        <v>530</v>
      </c>
      <c r="C109" s="2" t="s">
        <v>262</v>
      </c>
    </row>
    <row r="110" spans="1:3">
      <c r="A110" s="2" t="s">
        <v>1694</v>
      </c>
      <c r="B110" s="13" t="s">
        <v>532</v>
      </c>
      <c r="C110" s="2" t="s">
        <v>262</v>
      </c>
    </row>
    <row r="111" spans="1:3">
      <c r="A111" s="2" t="s">
        <v>1694</v>
      </c>
      <c r="B111" s="13" t="s">
        <v>534</v>
      </c>
      <c r="C111" s="2" t="s">
        <v>1689</v>
      </c>
    </row>
    <row r="112" spans="1:3">
      <c r="A112" s="2" t="s">
        <v>1694</v>
      </c>
      <c r="B112" s="13" t="s">
        <v>539</v>
      </c>
      <c r="C112" s="2" t="s">
        <v>1689</v>
      </c>
    </row>
    <row r="113" spans="1:3">
      <c r="A113" s="2" t="s">
        <v>1694</v>
      </c>
      <c r="B113" s="13" t="s">
        <v>544</v>
      </c>
      <c r="C113" s="2" t="s">
        <v>423</v>
      </c>
    </row>
    <row r="114" spans="1:3">
      <c r="A114" s="2" t="s">
        <v>1694</v>
      </c>
      <c r="B114" s="13" t="s">
        <v>547</v>
      </c>
      <c r="C114" s="2" t="s">
        <v>261</v>
      </c>
    </row>
    <row r="115" spans="1:3">
      <c r="A115" s="2" t="s">
        <v>1694</v>
      </c>
      <c r="B115" s="13" t="s">
        <v>548</v>
      </c>
      <c r="C115" s="2" t="s">
        <v>261</v>
      </c>
    </row>
    <row r="116" spans="1:3">
      <c r="A116" s="2" t="s">
        <v>1694</v>
      </c>
      <c r="B116" s="13" t="s">
        <v>549</v>
      </c>
      <c r="C116" s="2" t="s">
        <v>389</v>
      </c>
    </row>
    <row r="117" spans="1:3">
      <c r="A117" s="2" t="s">
        <v>1694</v>
      </c>
      <c r="B117" s="13" t="s">
        <v>558</v>
      </c>
      <c r="C117" s="2" t="s">
        <v>389</v>
      </c>
    </row>
    <row r="118" spans="1:3">
      <c r="A118" s="2" t="s">
        <v>1694</v>
      </c>
      <c r="B118" s="13" t="s">
        <v>565</v>
      </c>
      <c r="C118" s="2" t="s">
        <v>1689</v>
      </c>
    </row>
    <row r="119" spans="1:3">
      <c r="A119" s="2" t="s">
        <v>1694</v>
      </c>
      <c r="B119" s="13" t="s">
        <v>577</v>
      </c>
      <c r="C119" s="2" t="s">
        <v>261</v>
      </c>
    </row>
    <row r="120" spans="1:3">
      <c r="A120" s="2" t="s">
        <v>1694</v>
      </c>
      <c r="B120" s="13" t="s">
        <v>579</v>
      </c>
      <c r="C120" s="2" t="s">
        <v>262</v>
      </c>
    </row>
    <row r="121" spans="1:3">
      <c r="A121" s="2" t="s">
        <v>1694</v>
      </c>
      <c r="B121" s="13" t="s">
        <v>582</v>
      </c>
      <c r="C121" s="2" t="s">
        <v>262</v>
      </c>
    </row>
    <row r="122" spans="1:3">
      <c r="A122" s="2" t="s">
        <v>1694</v>
      </c>
      <c r="B122" s="13" t="s">
        <v>585</v>
      </c>
      <c r="C122" s="2" t="s">
        <v>389</v>
      </c>
    </row>
    <row r="123" spans="1:3">
      <c r="A123" s="2" t="s">
        <v>1694</v>
      </c>
      <c r="B123" s="13" t="s">
        <v>590</v>
      </c>
      <c r="C123" s="2" t="s">
        <v>262</v>
      </c>
    </row>
    <row r="124" spans="1:3">
      <c r="A124" s="2" t="s">
        <v>1694</v>
      </c>
      <c r="B124" s="13" t="s">
        <v>593</v>
      </c>
      <c r="C124" s="2" t="s">
        <v>1689</v>
      </c>
    </row>
    <row r="125" spans="1:3">
      <c r="A125" s="2" t="s">
        <v>1694</v>
      </c>
      <c r="B125" s="13" t="s">
        <v>609</v>
      </c>
      <c r="C125" s="2" t="s">
        <v>423</v>
      </c>
    </row>
    <row r="126" spans="1:3">
      <c r="A126" s="2" t="s">
        <v>1694</v>
      </c>
      <c r="B126" s="13" t="s">
        <v>613</v>
      </c>
      <c r="C126" s="2" t="s">
        <v>1695</v>
      </c>
    </row>
    <row r="127" spans="1:3">
      <c r="A127" s="2" t="s">
        <v>1694</v>
      </c>
      <c r="B127" s="13" t="s">
        <v>615</v>
      </c>
      <c r="C127" s="2" t="s">
        <v>389</v>
      </c>
    </row>
    <row r="128" spans="1:3">
      <c r="A128" s="2" t="s">
        <v>1694</v>
      </c>
      <c r="B128" s="13" t="s">
        <v>619</v>
      </c>
      <c r="C128" s="2" t="s">
        <v>262</v>
      </c>
    </row>
    <row r="129" spans="1:3">
      <c r="A129" s="2" t="s">
        <v>1694</v>
      </c>
      <c r="B129" s="13" t="s">
        <v>622</v>
      </c>
      <c r="C129" s="2" t="s">
        <v>262</v>
      </c>
    </row>
    <row r="130" spans="1:3">
      <c r="A130" s="2" t="s">
        <v>1694</v>
      </c>
      <c r="B130" s="13" t="s">
        <v>624</v>
      </c>
      <c r="C130" s="2" t="s">
        <v>262</v>
      </c>
    </row>
    <row r="131" spans="1:3">
      <c r="A131" s="2" t="s">
        <v>1694</v>
      </c>
      <c r="B131" s="13" t="s">
        <v>626</v>
      </c>
      <c r="C131" s="2" t="s">
        <v>423</v>
      </c>
    </row>
    <row r="132" spans="1:3">
      <c r="A132" s="2" t="s">
        <v>1694</v>
      </c>
      <c r="B132" s="13" t="s">
        <v>629</v>
      </c>
      <c r="C132" s="2" t="s">
        <v>423</v>
      </c>
    </row>
    <row r="133" spans="1:3">
      <c r="A133" s="2" t="s">
        <v>1694</v>
      </c>
      <c r="B133" s="13" t="s">
        <v>632</v>
      </c>
      <c r="C133" s="2" t="s">
        <v>423</v>
      </c>
    </row>
    <row r="134" spans="1:3">
      <c r="A134" s="2" t="s">
        <v>1696</v>
      </c>
      <c r="B134" s="13" t="s">
        <v>635</v>
      </c>
      <c r="C134" s="2" t="s">
        <v>389</v>
      </c>
    </row>
    <row r="135" spans="1:3">
      <c r="A135" s="2" t="s">
        <v>1696</v>
      </c>
      <c r="B135" s="13" t="s">
        <v>639</v>
      </c>
      <c r="C135" s="2" t="s">
        <v>389</v>
      </c>
    </row>
    <row r="136" spans="1:3">
      <c r="A136" s="2" t="s">
        <v>1696</v>
      </c>
      <c r="B136" s="13" t="s">
        <v>644</v>
      </c>
      <c r="C136" s="2" t="s">
        <v>389</v>
      </c>
    </row>
    <row r="137" spans="1:3">
      <c r="A137" s="2" t="s">
        <v>1696</v>
      </c>
      <c r="B137" s="13" t="s">
        <v>649</v>
      </c>
      <c r="C137" s="2" t="s">
        <v>389</v>
      </c>
    </row>
    <row r="138" spans="1:3">
      <c r="A138" s="2" t="s">
        <v>1696</v>
      </c>
      <c r="B138" s="13" t="s">
        <v>652</v>
      </c>
      <c r="C138" s="2" t="s">
        <v>423</v>
      </c>
    </row>
    <row r="139" spans="1:3">
      <c r="A139" s="2" t="s">
        <v>1696</v>
      </c>
      <c r="B139" s="13" t="s">
        <v>658</v>
      </c>
      <c r="C139" s="2" t="s">
        <v>390</v>
      </c>
    </row>
    <row r="140" spans="1:3">
      <c r="A140" s="2" t="s">
        <v>1697</v>
      </c>
      <c r="B140" s="13" t="s">
        <v>662</v>
      </c>
      <c r="C140" s="2" t="s">
        <v>1689</v>
      </c>
    </row>
    <row r="141" spans="1:3">
      <c r="A141" s="2" t="s">
        <v>1697</v>
      </c>
      <c r="B141" s="13" t="s">
        <v>670</v>
      </c>
      <c r="C141" s="2" t="s">
        <v>423</v>
      </c>
    </row>
    <row r="142" spans="1:3">
      <c r="A142" s="2" t="s">
        <v>1697</v>
      </c>
      <c r="B142" s="13" t="s">
        <v>674</v>
      </c>
      <c r="C142" s="2" t="s">
        <v>389</v>
      </c>
    </row>
    <row r="143" spans="1:3">
      <c r="A143" s="2" t="s">
        <v>1697</v>
      </c>
      <c r="B143" s="13" t="s">
        <v>680</v>
      </c>
      <c r="C143" s="2" t="s">
        <v>389</v>
      </c>
    </row>
    <row r="144" spans="1:3">
      <c r="A144" s="2" t="s">
        <v>1697</v>
      </c>
      <c r="B144" s="13" t="s">
        <v>682</v>
      </c>
      <c r="C144" s="2" t="s">
        <v>423</v>
      </c>
    </row>
    <row r="145" spans="1:3">
      <c r="A145" s="2" t="s">
        <v>1697</v>
      </c>
      <c r="B145" s="13" t="s">
        <v>685</v>
      </c>
      <c r="C145" s="2" t="s">
        <v>390</v>
      </c>
    </row>
    <row r="146" spans="1:3">
      <c r="A146" s="2" t="s">
        <v>1697</v>
      </c>
      <c r="B146" s="13" t="s">
        <v>688</v>
      </c>
      <c r="C146" s="2" t="s">
        <v>389</v>
      </c>
    </row>
    <row r="147" spans="1:3">
      <c r="A147" s="2" t="s">
        <v>1697</v>
      </c>
      <c r="B147" s="13" t="s">
        <v>691</v>
      </c>
      <c r="C147" s="2" t="s">
        <v>390</v>
      </c>
    </row>
    <row r="148" spans="1:3">
      <c r="A148" s="2" t="s">
        <v>1697</v>
      </c>
      <c r="B148" s="13" t="s">
        <v>694</v>
      </c>
      <c r="C148" s="2" t="s">
        <v>389</v>
      </c>
    </row>
    <row r="149" spans="1:3">
      <c r="A149" s="2" t="s">
        <v>1697</v>
      </c>
      <c r="B149" s="13" t="s">
        <v>699</v>
      </c>
      <c r="C149" s="2" t="s">
        <v>261</v>
      </c>
    </row>
    <row r="150" spans="1:3">
      <c r="A150" s="2" t="s">
        <v>1697</v>
      </c>
      <c r="B150" s="13" t="s">
        <v>700</v>
      </c>
      <c r="C150" s="2" t="s">
        <v>262</v>
      </c>
    </row>
    <row r="151" spans="1:3">
      <c r="A151" s="2" t="s">
        <v>1697</v>
      </c>
      <c r="B151" s="13" t="s">
        <v>704</v>
      </c>
      <c r="C151" s="2" t="s">
        <v>423</v>
      </c>
    </row>
    <row r="152" spans="1:3">
      <c r="A152" s="2" t="s">
        <v>1697</v>
      </c>
      <c r="B152" s="13" t="s">
        <v>708</v>
      </c>
      <c r="C152" s="2" t="s">
        <v>389</v>
      </c>
    </row>
    <row r="153" spans="1:3">
      <c r="A153" s="2" t="s">
        <v>1698</v>
      </c>
      <c r="B153" s="13" t="s">
        <v>714</v>
      </c>
      <c r="C153" s="2" t="s">
        <v>423</v>
      </c>
    </row>
    <row r="154" spans="1:3">
      <c r="A154" s="2" t="s">
        <v>1698</v>
      </c>
      <c r="B154" s="13" t="s">
        <v>728</v>
      </c>
      <c r="C154" s="2" t="s">
        <v>389</v>
      </c>
    </row>
    <row r="155" spans="1:3">
      <c r="A155" s="2" t="s">
        <v>1698</v>
      </c>
      <c r="B155" s="13" t="s">
        <v>733</v>
      </c>
      <c r="C155" s="2" t="s">
        <v>318</v>
      </c>
    </row>
    <row r="156" spans="1:3">
      <c r="A156" s="2" t="s">
        <v>1698</v>
      </c>
      <c r="B156" s="13" t="s">
        <v>736</v>
      </c>
      <c r="C156" s="2" t="s">
        <v>390</v>
      </c>
    </row>
    <row r="157" spans="1:3">
      <c r="A157" s="2" t="s">
        <v>1698</v>
      </c>
      <c r="B157" s="13" t="s">
        <v>739</v>
      </c>
      <c r="C157" s="2" t="s">
        <v>1689</v>
      </c>
    </row>
    <row r="158" spans="1:3">
      <c r="A158" s="2" t="s">
        <v>1698</v>
      </c>
      <c r="B158" s="13" t="s">
        <v>754</v>
      </c>
      <c r="C158" s="2" t="s">
        <v>1689</v>
      </c>
    </row>
    <row r="159" spans="1:3">
      <c r="A159" s="2" t="s">
        <v>1698</v>
      </c>
      <c r="B159" s="13" t="s">
        <v>761</v>
      </c>
      <c r="C159" s="2" t="s">
        <v>389</v>
      </c>
    </row>
    <row r="160" spans="1:3">
      <c r="A160" s="2" t="s">
        <v>1698</v>
      </c>
      <c r="B160" s="13" t="s">
        <v>768</v>
      </c>
      <c r="C160" s="2" t="s">
        <v>389</v>
      </c>
    </row>
    <row r="161" spans="1:3">
      <c r="A161" s="2" t="s">
        <v>1698</v>
      </c>
      <c r="B161" s="13" t="s">
        <v>775</v>
      </c>
      <c r="C161" s="2" t="s">
        <v>389</v>
      </c>
    </row>
    <row r="162" spans="1:3">
      <c r="A162" s="2" t="s">
        <v>1698</v>
      </c>
      <c r="B162" s="13" t="s">
        <v>780</v>
      </c>
      <c r="C162" s="2" t="s">
        <v>389</v>
      </c>
    </row>
    <row r="163" spans="1:3">
      <c r="A163" s="2" t="s">
        <v>1698</v>
      </c>
      <c r="B163" s="13" t="s">
        <v>784</v>
      </c>
      <c r="C163" s="2" t="s">
        <v>1689</v>
      </c>
    </row>
    <row r="164" spans="1:3">
      <c r="A164" s="2" t="s">
        <v>1698</v>
      </c>
      <c r="B164" s="13" t="s">
        <v>791</v>
      </c>
      <c r="C164" s="2" t="s">
        <v>389</v>
      </c>
    </row>
    <row r="165" spans="1:3">
      <c r="A165" s="2" t="s">
        <v>1699</v>
      </c>
      <c r="B165" s="13" t="s">
        <v>795</v>
      </c>
      <c r="C165" s="2" t="s">
        <v>261</v>
      </c>
    </row>
    <row r="166" spans="1:3">
      <c r="A166" s="2" t="s">
        <v>1699</v>
      </c>
      <c r="B166" s="13" t="s">
        <v>796</v>
      </c>
      <c r="C166" s="2" t="s">
        <v>389</v>
      </c>
    </row>
    <row r="167" spans="1:3">
      <c r="A167" s="2" t="s">
        <v>1699</v>
      </c>
      <c r="B167" s="13" t="s">
        <v>800</v>
      </c>
      <c r="C167" s="2" t="s">
        <v>262</v>
      </c>
    </row>
    <row r="168" spans="1:3">
      <c r="A168" s="2" t="s">
        <v>1699</v>
      </c>
      <c r="B168" s="13" t="s">
        <v>803</v>
      </c>
      <c r="C168" s="2" t="s">
        <v>423</v>
      </c>
    </row>
    <row r="169" spans="1:3">
      <c r="A169" s="2" t="s">
        <v>1700</v>
      </c>
      <c r="B169" s="13" t="s">
        <v>808</v>
      </c>
      <c r="C169" s="2" t="s">
        <v>423</v>
      </c>
    </row>
    <row r="170" spans="1:3">
      <c r="A170" s="2" t="s">
        <v>1700</v>
      </c>
      <c r="B170" s="13" t="s">
        <v>812</v>
      </c>
      <c r="C170" s="2" t="s">
        <v>389</v>
      </c>
    </row>
    <row r="171" spans="1:3">
      <c r="A171" s="2" t="s">
        <v>1700</v>
      </c>
      <c r="B171" s="13" t="s">
        <v>816</v>
      </c>
      <c r="C171" s="2" t="s">
        <v>1689</v>
      </c>
    </row>
    <row r="172" spans="1:3">
      <c r="A172" s="2" t="s">
        <v>1700</v>
      </c>
      <c r="B172" s="13" t="s">
        <v>823</v>
      </c>
      <c r="C172" s="2" t="s">
        <v>1689</v>
      </c>
    </row>
    <row r="173" spans="1:3">
      <c r="A173" s="2" t="s">
        <v>1700</v>
      </c>
      <c r="B173" s="13" t="s">
        <v>828</v>
      </c>
      <c r="C173" s="2" t="s">
        <v>1689</v>
      </c>
    </row>
    <row r="174" spans="1:3">
      <c r="A174" s="2" t="s">
        <v>1701</v>
      </c>
      <c r="B174" s="13" t="s">
        <v>834</v>
      </c>
      <c r="C174" s="2" t="s">
        <v>389</v>
      </c>
    </row>
    <row r="175" spans="1:3">
      <c r="A175" s="2" t="s">
        <v>1701</v>
      </c>
      <c r="B175" s="13" t="s">
        <v>838</v>
      </c>
      <c r="C175" s="2" t="s">
        <v>389</v>
      </c>
    </row>
    <row r="176" spans="1:3">
      <c r="A176" s="2" t="s">
        <v>1701</v>
      </c>
      <c r="B176" s="13" t="s">
        <v>846</v>
      </c>
      <c r="C176" s="2" t="s">
        <v>1689</v>
      </c>
    </row>
    <row r="177" spans="1:3">
      <c r="A177" s="2" t="s">
        <v>1701</v>
      </c>
      <c r="B177" s="13" t="s">
        <v>852</v>
      </c>
      <c r="C177" s="2" t="s">
        <v>1689</v>
      </c>
    </row>
    <row r="178" spans="1:3">
      <c r="A178" s="2" t="s">
        <v>1701</v>
      </c>
      <c r="B178" s="13" t="s">
        <v>857</v>
      </c>
      <c r="C178" s="2" t="s">
        <v>1689</v>
      </c>
    </row>
    <row r="179" spans="1:3">
      <c r="A179" s="2" t="s">
        <v>1701</v>
      </c>
      <c r="B179" s="13" t="s">
        <v>862</v>
      </c>
      <c r="C179" s="2" t="s">
        <v>1689</v>
      </c>
    </row>
    <row r="180" spans="1:3">
      <c r="A180" s="2" t="s">
        <v>1702</v>
      </c>
      <c r="B180" s="13" t="s">
        <v>868</v>
      </c>
      <c r="C180" s="2" t="s">
        <v>389</v>
      </c>
    </row>
    <row r="181" spans="1:3">
      <c r="A181" s="2" t="s">
        <v>1702</v>
      </c>
      <c r="B181" s="13" t="s">
        <v>875</v>
      </c>
      <c r="C181" s="2" t="s">
        <v>389</v>
      </c>
    </row>
    <row r="182" spans="1:3">
      <c r="A182" s="2" t="s">
        <v>1702</v>
      </c>
      <c r="B182" s="13" t="s">
        <v>878</v>
      </c>
      <c r="C182" s="2" t="s">
        <v>1689</v>
      </c>
    </row>
    <row r="183" spans="1:3">
      <c r="A183" s="2" t="s">
        <v>1702</v>
      </c>
      <c r="B183" s="13" t="s">
        <v>889</v>
      </c>
      <c r="C183" s="2" t="s">
        <v>1689</v>
      </c>
    </row>
    <row r="184" spans="1:3">
      <c r="A184" s="2" t="s">
        <v>1702</v>
      </c>
      <c r="B184" s="13" t="s">
        <v>902</v>
      </c>
      <c r="C184" s="2" t="s">
        <v>389</v>
      </c>
    </row>
    <row r="185" spans="1:3">
      <c r="A185" s="2" t="s">
        <v>1702</v>
      </c>
      <c r="B185" s="13" t="s">
        <v>904</v>
      </c>
      <c r="C185" s="2" t="s">
        <v>423</v>
      </c>
    </row>
    <row r="186" spans="1:3">
      <c r="A186" s="2" t="s">
        <v>1703</v>
      </c>
      <c r="B186" s="13" t="s">
        <v>908</v>
      </c>
      <c r="C186" s="2" t="s">
        <v>389</v>
      </c>
    </row>
    <row r="187" spans="1:3">
      <c r="A187" s="2" t="s">
        <v>1703</v>
      </c>
      <c r="B187" s="13" t="s">
        <v>911</v>
      </c>
      <c r="C187" s="2" t="s">
        <v>389</v>
      </c>
    </row>
    <row r="188" spans="1:3">
      <c r="A188" s="2" t="s">
        <v>1703</v>
      </c>
      <c r="B188" s="13" t="s">
        <v>915</v>
      </c>
      <c r="C188" s="2" t="s">
        <v>261</v>
      </c>
    </row>
    <row r="189" spans="1:3">
      <c r="A189" s="2" t="s">
        <v>1703</v>
      </c>
      <c r="B189" s="13" t="s">
        <v>918</v>
      </c>
      <c r="C189" s="2" t="s">
        <v>389</v>
      </c>
    </row>
    <row r="190" spans="1:3">
      <c r="A190" s="2" t="s">
        <v>1703</v>
      </c>
      <c r="B190" s="13" t="s">
        <v>921</v>
      </c>
      <c r="C190" s="2" t="s">
        <v>389</v>
      </c>
    </row>
    <row r="191" spans="1:3">
      <c r="A191" s="2" t="s">
        <v>1703</v>
      </c>
      <c r="B191" s="13" t="s">
        <v>928</v>
      </c>
      <c r="C191" s="2" t="s">
        <v>389</v>
      </c>
    </row>
    <row r="192" spans="1:3">
      <c r="A192" s="2" t="s">
        <v>1704</v>
      </c>
      <c r="B192" s="13" t="s">
        <v>931</v>
      </c>
      <c r="C192" s="2" t="s">
        <v>423</v>
      </c>
    </row>
    <row r="193" spans="1:3">
      <c r="A193" s="2" t="s">
        <v>1704</v>
      </c>
      <c r="B193" s="13" t="s">
        <v>940</v>
      </c>
      <c r="C193" s="2" t="s">
        <v>423</v>
      </c>
    </row>
    <row r="194" spans="1:3">
      <c r="A194" s="2" t="s">
        <v>1704</v>
      </c>
      <c r="B194" s="13" t="s">
        <v>946</v>
      </c>
      <c r="C194" s="2" t="s">
        <v>423</v>
      </c>
    </row>
    <row r="195" spans="1:3">
      <c r="A195" s="2" t="s">
        <v>1704</v>
      </c>
      <c r="B195" s="13" t="s">
        <v>952</v>
      </c>
      <c r="C195" s="2" t="s">
        <v>423</v>
      </c>
    </row>
    <row r="196" spans="1:3">
      <c r="A196" s="2" t="s">
        <v>1704</v>
      </c>
      <c r="B196" s="13" t="s">
        <v>958</v>
      </c>
      <c r="C196" s="2" t="s">
        <v>318</v>
      </c>
    </row>
    <row r="197" spans="1:3">
      <c r="A197" s="2" t="s">
        <v>1704</v>
      </c>
      <c r="B197" s="13" t="s">
        <v>960</v>
      </c>
      <c r="C197" s="2" t="s">
        <v>423</v>
      </c>
    </row>
    <row r="198" spans="1:3">
      <c r="A198" s="2" t="s">
        <v>1704</v>
      </c>
      <c r="B198" s="13" t="s">
        <v>963</v>
      </c>
      <c r="C198" s="2" t="s">
        <v>390</v>
      </c>
    </row>
    <row r="199" spans="1:3">
      <c r="A199" s="2" t="s">
        <v>1705</v>
      </c>
      <c r="B199" s="13" t="s">
        <v>976</v>
      </c>
      <c r="C199" s="2" t="s">
        <v>389</v>
      </c>
    </row>
    <row r="200" spans="1:3">
      <c r="A200" s="2" t="s">
        <v>1705</v>
      </c>
      <c r="B200" s="13" t="s">
        <v>991</v>
      </c>
      <c r="C200" s="2" t="s">
        <v>389</v>
      </c>
    </row>
    <row r="201" spans="1:3">
      <c r="A201" s="2" t="s">
        <v>1705</v>
      </c>
      <c r="B201" s="13" t="s">
        <v>996</v>
      </c>
      <c r="C201" s="2" t="s">
        <v>1689</v>
      </c>
    </row>
    <row r="202" spans="1:3">
      <c r="A202" s="2" t="s">
        <v>1557</v>
      </c>
      <c r="B202" s="13" t="s">
        <v>1006</v>
      </c>
      <c r="C202" s="2" t="s">
        <v>389</v>
      </c>
    </row>
    <row r="203" spans="1:3">
      <c r="A203" s="2" t="s">
        <v>1557</v>
      </c>
      <c r="B203" s="13" t="s">
        <v>1009</v>
      </c>
      <c r="C203" s="2" t="s">
        <v>423</v>
      </c>
    </row>
    <row r="204" spans="1:3">
      <c r="A204" s="2" t="s">
        <v>1557</v>
      </c>
      <c r="B204" s="13" t="s">
        <v>1013</v>
      </c>
      <c r="C204" s="2" t="s">
        <v>262</v>
      </c>
    </row>
    <row r="205" spans="1:3">
      <c r="A205" s="2" t="s">
        <v>1557</v>
      </c>
      <c r="B205" s="13" t="s">
        <v>1031</v>
      </c>
      <c r="C205" s="2" t="s">
        <v>389</v>
      </c>
    </row>
    <row r="206" spans="1:3">
      <c r="A206" s="2" t="s">
        <v>1557</v>
      </c>
      <c r="B206" s="13" t="s">
        <v>1057</v>
      </c>
      <c r="C206" s="2" t="s">
        <v>389</v>
      </c>
    </row>
    <row r="207" spans="1:3">
      <c r="A207" s="2" t="s">
        <v>1557</v>
      </c>
      <c r="B207" s="13" t="s">
        <v>1081</v>
      </c>
      <c r="C207" s="2" t="s">
        <v>327</v>
      </c>
    </row>
    <row r="208" spans="1:3">
      <c r="A208" s="2" t="s">
        <v>1557</v>
      </c>
      <c r="B208" s="13" t="s">
        <v>1084</v>
      </c>
      <c r="C208" s="2" t="s">
        <v>327</v>
      </c>
    </row>
    <row r="209" spans="1:3">
      <c r="A209" s="2" t="s">
        <v>1557</v>
      </c>
      <c r="B209" s="13" t="s">
        <v>1086</v>
      </c>
      <c r="C209" s="2" t="s">
        <v>1689</v>
      </c>
    </row>
    <row r="210" spans="1:3">
      <c r="A210" s="2" t="s">
        <v>1557</v>
      </c>
      <c r="B210" s="13" t="s">
        <v>1286</v>
      </c>
      <c r="C210" s="2" t="s">
        <v>1706</v>
      </c>
    </row>
    <row r="211" spans="1:3">
      <c r="A211" s="2" t="s">
        <v>1557</v>
      </c>
      <c r="B211" s="13" t="s">
        <v>1290</v>
      </c>
      <c r="C211" s="2" t="s">
        <v>389</v>
      </c>
    </row>
    <row r="212" spans="1:3">
      <c r="A212" s="2" t="s">
        <v>1707</v>
      </c>
      <c r="B212" s="13" t="s">
        <v>1328</v>
      </c>
      <c r="C212" s="2" t="s">
        <v>389</v>
      </c>
    </row>
    <row r="213" spans="1:3">
      <c r="A213" s="2" t="s">
        <v>1707</v>
      </c>
      <c r="B213" s="13" t="s">
        <v>1352</v>
      </c>
      <c r="C213" s="2" t="s">
        <v>261</v>
      </c>
    </row>
    <row r="214" spans="1:3">
      <c r="A214" s="2" t="s">
        <v>1707</v>
      </c>
      <c r="B214" s="13" t="s">
        <v>1354</v>
      </c>
      <c r="C214" s="2" t="s">
        <v>389</v>
      </c>
    </row>
    <row r="215" spans="1:3">
      <c r="A215" s="2" t="s">
        <v>1707</v>
      </c>
      <c r="B215" s="13" t="s">
        <v>1373</v>
      </c>
      <c r="C215" s="2" t="s">
        <v>389</v>
      </c>
    </row>
    <row r="216" spans="1:3">
      <c r="A216" s="2" t="s">
        <v>1707</v>
      </c>
      <c r="B216" s="13" t="s">
        <v>1380</v>
      </c>
      <c r="C216" s="2" t="s">
        <v>389</v>
      </c>
    </row>
    <row r="217" spans="1:3">
      <c r="A217" s="2" t="s">
        <v>1707</v>
      </c>
      <c r="B217" s="13" t="s">
        <v>1387</v>
      </c>
      <c r="C217" s="2" t="s">
        <v>1689</v>
      </c>
    </row>
    <row r="218" spans="1:3">
      <c r="A218" s="2" t="s">
        <v>1707</v>
      </c>
      <c r="B218" s="13" t="s">
        <v>1406</v>
      </c>
      <c r="C218" s="2" t="s">
        <v>389</v>
      </c>
    </row>
    <row r="219" spans="1:3">
      <c r="A219" s="2" t="s">
        <v>1708</v>
      </c>
      <c r="B219" s="13" t="s">
        <v>1421</v>
      </c>
      <c r="C219" s="2" t="s">
        <v>1689</v>
      </c>
    </row>
    <row r="220" spans="1:3">
      <c r="A220" s="2" t="s">
        <v>1709</v>
      </c>
      <c r="B220" s="13" t="s">
        <v>1448</v>
      </c>
      <c r="C220" s="2" t="s">
        <v>1689</v>
      </c>
    </row>
    <row r="221" spans="1:3">
      <c r="A221" s="2" t="s">
        <v>1709</v>
      </c>
      <c r="B221" s="13" t="s">
        <v>1466</v>
      </c>
      <c r="C221" s="2" t="s">
        <v>1689</v>
      </c>
    </row>
    <row r="222" spans="1:3">
      <c r="A222" s="2" t="s">
        <v>1709</v>
      </c>
      <c r="B222" s="13" t="s">
        <v>1524</v>
      </c>
      <c r="C222" s="2" t="s">
        <v>390</v>
      </c>
    </row>
    <row r="223" spans="1:3">
      <c r="A223" s="2" t="s">
        <v>1710</v>
      </c>
      <c r="B223" s="13" t="s">
        <v>1563</v>
      </c>
      <c r="C223" s="2" t="s">
        <v>1689</v>
      </c>
    </row>
    <row r="224" spans="1:3">
      <c r="A224" s="2" t="s">
        <v>1710</v>
      </c>
      <c r="B224" s="13" t="s">
        <v>1566</v>
      </c>
      <c r="C224" s="2" t="s">
        <v>390</v>
      </c>
    </row>
    <row r="225" spans="1:3">
      <c r="A225" s="2" t="s">
        <v>1711</v>
      </c>
      <c r="B225" s="13" t="s">
        <v>1570</v>
      </c>
      <c r="C225" s="2" t="s">
        <v>389</v>
      </c>
    </row>
    <row r="226" spans="1:3">
      <c r="A226" s="2" t="s">
        <v>1711</v>
      </c>
      <c r="B226" s="13" t="s">
        <v>1585</v>
      </c>
      <c r="C226" s="2" t="s">
        <v>318</v>
      </c>
    </row>
    <row r="227" spans="1:3">
      <c r="A227" s="2" t="s">
        <v>1711</v>
      </c>
      <c r="B227" s="13" t="s">
        <v>1590</v>
      </c>
      <c r="C227" s="2" t="s">
        <v>261</v>
      </c>
    </row>
    <row r="228" spans="1:3">
      <c r="A228" s="2" t="s">
        <v>1711</v>
      </c>
      <c r="B228" s="13" t="s">
        <v>1595</v>
      </c>
      <c r="C228" s="2" t="s">
        <v>389</v>
      </c>
    </row>
    <row r="229" spans="1:3">
      <c r="A229" s="2" t="s">
        <v>1711</v>
      </c>
      <c r="B229" s="13" t="s">
        <v>1630</v>
      </c>
      <c r="C229" s="2" t="s">
        <v>318</v>
      </c>
    </row>
    <row r="230" spans="1:3">
      <c r="A230" s="2" t="s">
        <v>1711</v>
      </c>
      <c r="B230" s="13" t="s">
        <v>1634</v>
      </c>
      <c r="C230" s="2" t="s">
        <v>318</v>
      </c>
    </row>
    <row r="231" spans="1:3">
      <c r="A231" s="2" t="s">
        <v>1712</v>
      </c>
      <c r="B231" s="13" t="s">
        <v>1636</v>
      </c>
      <c r="C231" s="2" t="s">
        <v>1689</v>
      </c>
    </row>
    <row r="232" spans="1:3">
      <c r="A232" s="2" t="s">
        <v>1712</v>
      </c>
      <c r="B232" s="13" t="s">
        <v>1644</v>
      </c>
      <c r="C232" s="2" t="s">
        <v>1689</v>
      </c>
    </row>
    <row r="233" spans="1:3">
      <c r="A233" s="2" t="s">
        <v>1715</v>
      </c>
      <c r="B233" s="13" t="s">
        <v>1713</v>
      </c>
      <c r="C233" s="2" t="s">
        <v>1714</v>
      </c>
    </row>
    <row r="235" spans="1:3">
      <c r="A235" s="11" t="s">
        <v>1716</v>
      </c>
    </row>
    <row r="236" spans="1:3">
      <c r="A236" s="2" t="s">
        <v>1717</v>
      </c>
    </row>
    <row r="237" spans="1:3">
      <c r="A237" s="2" t="s">
        <v>1718</v>
      </c>
    </row>
    <row r="238" spans="1:3">
      <c r="A238" s="2" t="s">
        <v>1719</v>
      </c>
    </row>
    <row r="239" spans="1:3">
      <c r="A239" s="2" t="s">
        <v>1720</v>
      </c>
    </row>
    <row r="240" spans="1:3">
      <c r="A240" s="2" t="s">
        <v>1721</v>
      </c>
    </row>
    <row r="241" spans="1:1">
      <c r="A241" s="2" t="s">
        <v>1722</v>
      </c>
    </row>
    <row r="242" spans="1:1">
      <c r="A242" s="2" t="s">
        <v>1723</v>
      </c>
    </row>
    <row r="243" spans="1:1">
      <c r="A243" s="2" t="s">
        <v>1724</v>
      </c>
    </row>
    <row r="244" spans="1:1">
      <c r="A244" s="2" t="s">
        <v>1725</v>
      </c>
    </row>
    <row r="245" spans="1:1">
      <c r="A245" s="2" t="s">
        <v>1726</v>
      </c>
    </row>
    <row r="246" spans="1:1">
      <c r="A246" s="2" t="s">
        <v>1727</v>
      </c>
    </row>
    <row r="247" spans="1:1">
      <c r="A247" s="2" t="s">
        <v>1728</v>
      </c>
    </row>
    <row r="248" spans="1:1">
      <c r="A248" s="2" t="s">
        <v>1729</v>
      </c>
    </row>
    <row r="249" spans="1:1">
      <c r="A249" s="2" t="s">
        <v>1730</v>
      </c>
    </row>
    <row r="250" spans="1:1">
      <c r="A250" s="2" t="s">
        <v>1731</v>
      </c>
    </row>
    <row r="251" spans="1:1">
      <c r="A251" s="2" t="s">
        <v>1732</v>
      </c>
    </row>
    <row r="252" spans="1:1">
      <c r="A252" s="2" t="s">
        <v>1733</v>
      </c>
    </row>
    <row r="253" spans="1:1">
      <c r="A253" s="2" t="s">
        <v>1734</v>
      </c>
    </row>
    <row r="254" spans="1:1">
      <c r="A254" s="2" t="s">
        <v>1735</v>
      </c>
    </row>
    <row r="255" spans="1:1">
      <c r="A255" s="2" t="s">
        <v>1736</v>
      </c>
    </row>
    <row r="256" spans="1:1">
      <c r="A256" s="2" t="s">
        <v>1737</v>
      </c>
    </row>
    <row r="257" spans="1:1">
      <c r="A257" s="2" t="s">
        <v>1738</v>
      </c>
    </row>
    <row r="258" spans="1:1">
      <c r="A258" s="2" t="s">
        <v>1739</v>
      </c>
    </row>
    <row r="259" spans="1:1">
      <c r="A259" s="2" t="s">
        <v>1740</v>
      </c>
    </row>
    <row r="260" spans="1:1">
      <c r="A260" s="2" t="s">
        <v>1741</v>
      </c>
    </row>
    <row r="261" spans="1:1">
      <c r="A261" s="2" t="s">
        <v>1742</v>
      </c>
    </row>
    <row r="262" spans="1:1">
      <c r="A262" s="2" t="s">
        <v>1743</v>
      </c>
    </row>
    <row r="263" spans="1:1">
      <c r="A263" s="2" t="s">
        <v>1744</v>
      </c>
    </row>
    <row r="264" spans="1:1">
      <c r="A264" s="2" t="s">
        <v>1745</v>
      </c>
    </row>
    <row r="265" spans="1:1">
      <c r="A265" s="2" t="s">
        <v>1746</v>
      </c>
    </row>
    <row r="266" spans="1:1">
      <c r="A266" s="2" t="s">
        <v>1747</v>
      </c>
    </row>
    <row r="267" spans="1:1">
      <c r="A267" s="2" t="s">
        <v>1748</v>
      </c>
    </row>
    <row r="268" spans="1:1">
      <c r="A268" s="2" t="s">
        <v>1749</v>
      </c>
    </row>
    <row r="269" spans="1:1">
      <c r="A269" s="2" t="s">
        <v>1750</v>
      </c>
    </row>
    <row r="270" spans="1:1">
      <c r="A270" s="2" t="s">
        <v>1751</v>
      </c>
    </row>
    <row r="271" spans="1:1">
      <c r="A271" s="2" t="s">
        <v>1752</v>
      </c>
    </row>
    <row r="272" spans="1:1">
      <c r="A272" s="2" t="s">
        <v>1753</v>
      </c>
    </row>
    <row r="273" spans="1:1">
      <c r="A273" s="2" t="s">
        <v>1754</v>
      </c>
    </row>
    <row r="274" spans="1:1">
      <c r="A274" s="2" t="s">
        <v>1755</v>
      </c>
    </row>
    <row r="275" spans="1:1">
      <c r="A275" s="2" t="s">
        <v>1756</v>
      </c>
    </row>
    <row r="276" spans="1:1">
      <c r="A276" s="2" t="s">
        <v>1757</v>
      </c>
    </row>
    <row r="277" spans="1:1">
      <c r="A277" s="2" t="s">
        <v>1758</v>
      </c>
    </row>
    <row r="278" spans="1:1">
      <c r="A278" s="2" t="s">
        <v>1759</v>
      </c>
    </row>
    <row r="279" spans="1:1">
      <c r="A279" s="2" t="s">
        <v>1760</v>
      </c>
    </row>
    <row r="280" spans="1:1">
      <c r="A280" s="2" t="s">
        <v>1761</v>
      </c>
    </row>
    <row r="281" spans="1:1">
      <c r="A281" s="2" t="s">
        <v>1762</v>
      </c>
    </row>
    <row r="282" spans="1:1">
      <c r="A282" s="2" t="s">
        <v>1763</v>
      </c>
    </row>
    <row r="283" spans="1:1">
      <c r="A283" s="2" t="s">
        <v>1764</v>
      </c>
    </row>
    <row r="284" spans="1:1">
      <c r="A284" s="2" t="s">
        <v>1765</v>
      </c>
    </row>
    <row r="285" spans="1:1">
      <c r="A285" s="2" t="s">
        <v>1766</v>
      </c>
    </row>
    <row r="286" spans="1:1">
      <c r="A286" s="2" t="s">
        <v>1767</v>
      </c>
    </row>
    <row r="287" spans="1:1">
      <c r="A287" s="2" t="s">
        <v>1768</v>
      </c>
    </row>
    <row r="288" spans="1:1">
      <c r="A288" s="2" t="s">
        <v>1769</v>
      </c>
    </row>
    <row r="289" spans="1:1">
      <c r="A289" s="2" t="s">
        <v>1770</v>
      </c>
    </row>
    <row r="290" spans="1:1">
      <c r="A290" s="2" t="s">
        <v>1771</v>
      </c>
    </row>
    <row r="291" spans="1:1">
      <c r="A291" s="2" t="s">
        <v>1772</v>
      </c>
    </row>
    <row r="292" spans="1:1">
      <c r="A292" s="2" t="s">
        <v>1773</v>
      </c>
    </row>
    <row r="293" spans="1:1">
      <c r="A293" s="2" t="s">
        <v>1774</v>
      </c>
    </row>
    <row r="294" spans="1:1">
      <c r="A294" s="2" t="s">
        <v>1775</v>
      </c>
    </row>
    <row r="295" spans="1:1">
      <c r="A295" s="2" t="s">
        <v>1776</v>
      </c>
    </row>
    <row r="296" spans="1:1">
      <c r="A296" s="2" t="s">
        <v>1777</v>
      </c>
    </row>
    <row r="297" spans="1:1">
      <c r="A297" s="2" t="s">
        <v>1778</v>
      </c>
    </row>
    <row r="298" spans="1:1">
      <c r="A298" s="2" t="s">
        <v>1779</v>
      </c>
    </row>
    <row r="299" spans="1:1">
      <c r="A299" s="2" t="s">
        <v>1780</v>
      </c>
    </row>
    <row r="300" spans="1:1">
      <c r="A300" s="2" t="s">
        <v>1781</v>
      </c>
    </row>
    <row r="301" spans="1:1">
      <c r="A301" s="2" t="s">
        <v>1782</v>
      </c>
    </row>
    <row r="302" spans="1:1">
      <c r="A302" s="2" t="s">
        <v>1783</v>
      </c>
    </row>
    <row r="303" spans="1:1">
      <c r="A303" s="2" t="s">
        <v>1784</v>
      </c>
    </row>
    <row r="304" spans="1:1">
      <c r="A304" s="2" t="s">
        <v>1785</v>
      </c>
    </row>
    <row r="305" spans="1:1">
      <c r="A305" s="2" t="s">
        <v>1786</v>
      </c>
    </row>
    <row r="306" spans="1:1">
      <c r="A306" s="2" t="s">
        <v>1787</v>
      </c>
    </row>
    <row r="307" spans="1:1">
      <c r="A307" s="2"/>
    </row>
    <row r="308" spans="1:1">
      <c r="A308" s="2" t="s">
        <v>1788</v>
      </c>
    </row>
  </sheetData>
  <sheetProtection sheet="1" objects="1" scenarios="1"/>
  <autoFilter ref="A35:C233"/>
  <hyperlinks>
    <hyperlink ref="B36" location="'Input'!B8" display="1000. Company, charging year, data version"/>
    <hyperlink ref="B37" location="'Input'!B15" display="1010. Financial and general assumptions"/>
    <hyperlink ref="B38" location="'Input'!B25" display="1017. Diversity allowance between top and bottom of network level"/>
    <hyperlink ref="B39" location="'Input'!B37" display="1018. Proportion of relevant load going through 132kV/HV direct transformation"/>
    <hyperlink ref="B40" location="'Input'!B42" display="1019. Network model GSP peak demand (MW)"/>
    <hyperlink ref="B41" location="'Input'!B47" display="1020. Gross asset cost by network level (£)"/>
    <hyperlink ref="B42" location="'Input'!B59" display="1022. LV service model asset cost (£)"/>
    <hyperlink ref="B43" location="'Input'!B64" display="1023. HV service model asset cost (£)"/>
    <hyperlink ref="B44" location="'Input'!B69" display="1025. Matrix of applicability of LV service models to tariffs with fixed charges"/>
    <hyperlink ref="B45" location="'Input'!B89" display="1026. Matrix of applicability of LV service models to unmetered tariffs"/>
    <hyperlink ref="B46" location="'Input'!B94" display="1028. Matrix of applicability of HV service models to tariffs with fixed charges"/>
    <hyperlink ref="B47" location="'Input'!B106" display="1032. Loss adjustment factors to transmission"/>
    <hyperlink ref="B48" location="'Input'!B112" display="1037. Embedded network (LDNO) discounts"/>
    <hyperlink ref="B49" location="'Input'!B118" display="1041. Load profile data for demand users"/>
    <hyperlink ref="B50" location="'Input'!B143" display="1053. Volume forecasts for the charging year"/>
    <hyperlink ref="B51" location="'Input'!B243" display="1055. Transmission exit charges (£/year)"/>
    <hyperlink ref="B52" location="'Input'!B248" display="1059. Other expenditure"/>
    <hyperlink ref="B53" location="'Input'!B256" display="1060. Customer contributions under current connection charging policy"/>
    <hyperlink ref="B54" location="'Input'!B264" display="1061. Average split of rate 1 units by distribution time band"/>
    <hyperlink ref="B55" location="'Input'!B275" display="1062. Average split of rate 2 units by distribution time band"/>
    <hyperlink ref="B56" location="'Input'!B284" display="1064. Average split of rate 1 units by special distribution time band"/>
    <hyperlink ref="B57" location="'Input'!B294" display="1066. Typical annual hours by special distribution time band"/>
    <hyperlink ref="B58" location="'Input'!B301" display="1068. Typical annual hours by distribution time band"/>
    <hyperlink ref="B59" location="'Input'!B308" display="1069. Peaking probabilities by network level"/>
    <hyperlink ref="B60" location="'Input'!B322" display="1076. Target revenue"/>
    <hyperlink ref="B61" location="'Input'!B329" display="1092. Average kVAr by kVA, by network level"/>
    <hyperlink ref="B62" location="'Input'!B334" display="1201. Current tariff information"/>
    <hyperlink ref="B63" location="'LAFs'!B15" display="2001. Loss adjustment factors to transmission"/>
    <hyperlink ref="B64" location="'LAFs'!B47" display="2002. Mapping of DRM network levels to core network levels"/>
    <hyperlink ref="B65" location="'LAFs'!B63" display="2003. Loss adjustment factor to transmission for each DRM network level"/>
    <hyperlink ref="B66" location="'LAFs'!B79" display="2004. Loss adjustment factor to transmission for each network level"/>
    <hyperlink ref="B67" location="'LAFs'!B87" display="2005. Network use factors"/>
    <hyperlink ref="B68" location="'LAFs'!B122" display="2006. Proportion going through 132kV/EHV"/>
    <hyperlink ref="B69" location="'LAFs'!B130" display="2007. Proportion going through EHV"/>
    <hyperlink ref="B70" location="'LAFs'!B138" display="2008. Proportion going through EHV/HV"/>
    <hyperlink ref="B71" location="'LAFs'!B151" display="2009. Rerouteing matrix for all network levels"/>
    <hyperlink ref="B72" location="'LAFs'!B168" display="2010. Network use factors: interim step in calculations before adjustments"/>
    <hyperlink ref="B73" location="'LAFs'!B205" display="2011. Network use factors for all tariffs"/>
    <hyperlink ref="B74" location="'LAFs'!B242" display="2012. Loss adjustment factors between end user meter reading and each network level, scaled by network use"/>
    <hyperlink ref="B75" location="'DRM'!B13" display="2101. Annuity rate"/>
    <hyperlink ref="B76" location="'DRM'!B22" display="2102. Loss adjustment factor to transmission for each core level"/>
    <hyperlink ref="B77" location="'DRM'!B32" display="2103. Loss adjustment factors"/>
    <hyperlink ref="B78" location="'DRM'!B49" display="2104. Diversity calculations"/>
    <hyperlink ref="B79" location="'DRM'!B65" display="2105. Network model total maximum demand at substation (MW)"/>
    <hyperlink ref="B80" location="'DRM'!B81" display="2106. Network model contribution to system maximum load measured at network level exit (MW)"/>
    <hyperlink ref="B81" location="'DRM'!B99" display="2107. Rerouteing matrix for DRM network levels"/>
    <hyperlink ref="B82" location="'DRM'!B114" display="2108. GSP simultaneous maximum load assumed through each network level (MW)"/>
    <hyperlink ref="B83" location="'DRM'!B131" display="2109. Network model annuity by simultaneous maximum load for each network level (£/kW/year)"/>
    <hyperlink ref="B84" location="'SM'!B12" display="2201. Asset £/customer from LV service models"/>
    <hyperlink ref="B85" location="'SM'!B34" display="2202. Asset £/(MWh/year) from LV service models"/>
    <hyperlink ref="B86" location="'SM'!B44" display="2203. Service model asset p/kWh charge for unmetered tariffs"/>
    <hyperlink ref="B87" location="'SM'!B53" display="2204. Asset £/customer from HV service models"/>
    <hyperlink ref="B88" location="'SM'!B68" display="2205. Service model assets by tariff (£)"/>
    <hyperlink ref="B89" location="'SM'!B109" display="2206. Replacement annuities for service models"/>
    <hyperlink ref="B90" location="'Loads'!B20" display="2301. Demand coefficient (load at time of system maximum load divided by average load)"/>
    <hyperlink ref="B91" location="'Loads'!B46" display="2302. Load coefficient"/>
    <hyperlink ref="B92" location="'Loads'!B78" display="2303. Discount map"/>
    <hyperlink ref="B93" location="'Loads'!B191" display="2304. LDNO discounts and volumes adjusted for discount"/>
    <hyperlink ref="B94" location="'Loads'!B299" display="2305. Equivalent volume for each end user"/>
    <hyperlink ref="B95" location="'Multi'!B14" display="2401. Adjust annual hours by distribution time band to match days in year"/>
    <hyperlink ref="B96" location="'Multi'!B27" display="2402. Normalisation of split of rate 1 units by time band"/>
    <hyperlink ref="B97" location="'Multi'!B42" display="2403. Split of rate 1 units between distribution time bands"/>
    <hyperlink ref="B98" location="'Multi'!B69" display="2404. Normalisation of split of rate 2 units by time band"/>
    <hyperlink ref="B99" location="'Multi'!B82" display="2405. Split of rate 2 units between distribution time bands"/>
    <hyperlink ref="B100" location="'Multi'!B99" display="2406. Split of rate 3 units between distribution time bands (default)"/>
    <hyperlink ref="B101" location="'Multi'!B116" display="2407. All units (MWh)"/>
    <hyperlink ref="B102" location="'Multi'!B160" display="2408. Calculation of implied load coefficients for two-rate users"/>
    <hyperlink ref="B103" location="'Multi'!B183" display="2409. Calculation of implied load coefficients for three-rate users"/>
    <hyperlink ref="B104" location="'Multi'!B198" display="2410. Calculation of adjusted time band load coefficients"/>
    <hyperlink ref="B105" location="'Multi'!B225" display="2411. Normalisation of peaking probabilities"/>
    <hyperlink ref="B106" location="'Multi'!B241" display="2412. Peaking probabilities by network level (reshaped)"/>
    <hyperlink ref="B107" location="'Multi'!B252" display="2413. Pseudo load coefficient by time band and network level"/>
    <hyperlink ref="B108" location="'Multi'!B275" display="2414. Unit rate 1 pseudo load coefficient by network level"/>
    <hyperlink ref="B109" location="'Multi'!B298" display="2415. Unit rate 2 pseudo load coefficient by network level"/>
    <hyperlink ref="B110" location="'Multi'!B319" display="2416. Unit rate 3 pseudo load coefficient by network level"/>
    <hyperlink ref="B111" location="'Multi'!B338" display="2417. Adjust annual hours by special distribution time band to match days in year"/>
    <hyperlink ref="B112" location="'Multi'!B351" display="2418. Normalisation of split of rate 1 units by special time band"/>
    <hyperlink ref="B113" location="'Multi'!B363" display="2419. Split of rate 1 units between special distribution time bands"/>
    <hyperlink ref="B114" location="'Multi'!B372" display="2420. Split of rate 2 units between special distribution time bands (default)"/>
    <hyperlink ref="B115" location="'Multi'!B377" display="2421. Split of rate 3 units between special distribution time bands (default)"/>
    <hyperlink ref="B116" location="'Multi'!B392" display="2422. Calculation of implied special load coefficients for one-rate users"/>
    <hyperlink ref="B117" location="'Multi'!B414" display="2423. Calculation of implied special load coefficients for three-rate users"/>
    <hyperlink ref="B118" location="'Multi'!B428" display="2424. Estimated contributions to peak demand"/>
    <hyperlink ref="B119" location="'Multi'!B437" display="2425. Mapping of tariffs to tariff groups for coincidence adjustment factor"/>
    <hyperlink ref="B120" location="'Multi'!B450" display="2426. Group contribution to first-band peak kW"/>
    <hyperlink ref="B121" location="'Multi'!B459" display="2427. Group contribution to system-peak-time kW"/>
    <hyperlink ref="B122" location="'Multi'!B468" display="2428. Load coefficient correction factor for each group"/>
    <hyperlink ref="B123" location="'Multi'!B477" display="2429. Load coefficient correction factor (based on group)"/>
    <hyperlink ref="B124" location="'Multi'!B499" display="2430. Calculation of special peaking probabilities"/>
    <hyperlink ref="B125" location="'Multi'!B517" display="2431. Special peaking probabilities by network level"/>
    <hyperlink ref="B126" location="'Multi'!B533" display="2432. Special peaking probabilities by network level (reshaped)"/>
    <hyperlink ref="B127" location="'Multi'!B544" display="2433. Pseudo load coefficient by time band and network level"/>
    <hyperlink ref="B128" location="'Multi'!B557" display="2434. Unit rate 1 pseudo load coefficient by network level (special)"/>
    <hyperlink ref="B129" location="'Multi'!B570" display="2435. Unit rate 2 pseudo load coefficient by network level (special)"/>
    <hyperlink ref="B130" location="'Multi'!B579" display="2436. Unit rate 3 pseudo load coefficient by network level (special)"/>
    <hyperlink ref="B131" location="'Multi'!B588" display="2437. Unit rate 1 pseudo load coefficient by network level (combined)"/>
    <hyperlink ref="B132" location="'Multi'!B616" display="2438. Unit rate 2 pseudo load coefficient by network level (combined)"/>
    <hyperlink ref="B133" location="'Multi'!B638" display="2439. Unit rate 3 pseudo load coefficient by network level (combined)"/>
    <hyperlink ref="B134" location="'SMD'!B13" display="2501. Contributions of users on one-rate multi tariffs to system simultaneous maximum load by network level (kW)"/>
    <hyperlink ref="B135" location="'SMD'!B31" display="2502. Contributions of users on two-rate multi tariffs to system simultaneous maximum load by network level (kW)"/>
    <hyperlink ref="B136" location="'SMD'!B50" display="2503. Contributions of users on three-rate multi tariffs to system simultaneous maximum load by network level (kW)"/>
    <hyperlink ref="B137" location="'SMD'!B69" display="2504. Estimated contributions of users on each tariff to system simultaneous maximum load by network level (kW)"/>
    <hyperlink ref="B138" location="'SMD'!B107" display="2505. Contributions of users on each tariff to system simultaneous maximum load by network level (kW)"/>
    <hyperlink ref="B139" location="'SMD'!B142" display="2506. Forecast system simultaneous maximum load (kW) from forecast units"/>
    <hyperlink ref="B140" location="'AMD'!B14" display="2601. Pre-processing of data for standing charge factors"/>
    <hyperlink ref="B141" location="'AMD'!B41" display="2602. Standing charges factors adapted to use 132kV/HV"/>
    <hyperlink ref="B142" location="'AMD'!B69" display="2603. Capacity-based contributions to chargeable aggregate maximum load by network level (kW)"/>
    <hyperlink ref="B143" location="'AMD'!B84" display="2604. Unit-based contributions to chargeable aggregate maximum load (kW)"/>
    <hyperlink ref="B144" location="'AMD'!B110" display="2605. Contributions to aggregate maximum load by network level (kW)"/>
    <hyperlink ref="B145" location="'AMD'!B133" display="2606. Forecast chargeable aggregate maximum load (kW)"/>
    <hyperlink ref="B146" location="'AMD'!B142" display="2607. Forecast simultaneous load subject to standing charge factors (kW)"/>
    <hyperlink ref="B147" location="'AMD'!B167" display="2608. Forecast simultaneous load replaced by standing charge (kW)"/>
    <hyperlink ref="B148" location="'AMD'!B176" display="2609. Calculated LV diversity allowance"/>
    <hyperlink ref="B149" location="'AMD'!B181" display="2610. Network level mapping for diversity allowances"/>
    <hyperlink ref="B150" location="'AMD'!B197" display="2611. Diversity allowances including 132kV/HV"/>
    <hyperlink ref="B151" location="'AMD'!B214" display="2612. Diversity allowances (including calculated LV value)"/>
    <hyperlink ref="B152" location="'AMD'!B225" display="2613. Forecast simultaneous maximum load (kW) adjusted for standing charges"/>
    <hyperlink ref="B153" location="'Otex'!B11" display="2701. Operating expenditure coded by network level (£/year)"/>
    <hyperlink ref="B154" location="'Otex'!B21" display="2702. Network model assets (£) scaled by load forecast"/>
    <hyperlink ref="B155" location="'Otex'!B29" display="2703. Annual consumption by tariff for unmetered users (MWh)"/>
    <hyperlink ref="B156" location="'Otex'!B41" display="2704. Total unmetered units"/>
    <hyperlink ref="B157" location="'Otex'!B57" display="2705. Service model asset data"/>
    <hyperlink ref="B158" location="'Otex'!B69" display="2706. Data for allocation of operating expenditure"/>
    <hyperlink ref="B159" location="'Otex'!B80" display="2707. Amount of expenditure to be allocated according to asset values (£/year)"/>
    <hyperlink ref="B160" location="'Otex'!B91" display="2708. Total operating expenditure by network level  (£/year)"/>
    <hyperlink ref="B161" location="'Otex'!B100" display="2709. Operating expenditure percentage by network level"/>
    <hyperlink ref="B162" location="'Otex'!B109" display="2710. Unit operating expenditure based on simultaneous maximum load (£/kW/year)"/>
    <hyperlink ref="B163" location="'Otex'!B122" display="2711. Operating expenditure for customer assets p/MPAN/day"/>
    <hyperlink ref="B164" location="'Otex'!B158" display="2712. Operating expenditure for unmetered customer assets (p/kWh)"/>
    <hyperlink ref="B165" location="'Contrib'!B8" display="2801. Network level of supply (for customer contributions) by tariff"/>
    <hyperlink ref="B166" location="'Contrib'!B44" display="2802. Contribution proportion of asset annuities, by customer type and network level of assets"/>
    <hyperlink ref="B167" location="'Contrib'!B60" display="2803. Proportion of assets annuities deemed to be covered by customer contributions"/>
    <hyperlink ref="B168" location="'Contrib'!B97" display="2804. Proportion of annual charge covered by contributions (for all charging levels)"/>
    <hyperlink ref="B169" location="'Yard'!B12" display="2901. Unit cost at each level, £/kW/year (relative to system simultaneous maximum load)"/>
    <hyperlink ref="B170" location="'Yard'!B24" display="2902. Pay-as-you-go yardstick unit costs by charging level (p/kWh)"/>
    <hyperlink ref="B171" location="'Yard'!B66" display="2903. Pay-as-you-go unit rate 1 p/kWh"/>
    <hyperlink ref="B172" location="'Yard'!B100" display="2904. Pay-as-you-go unit rate 2 p/kWh"/>
    <hyperlink ref="B173" location="'Yard'!B128" display="2905. Pay-as-you-go unit rate 3 p/kWh"/>
    <hyperlink ref="B174" location="'Standing'!B12" display="3001. Costs based on aggregate maximum load (£/kW/year)"/>
    <hyperlink ref="B175" location="'Standing'!B26" display="3002. Capacity elements p/kVA/day"/>
    <hyperlink ref="B176" location="'Standing'!B55" display="3003. Yardstick unit rate p/kWh (taking account of standing charges)"/>
    <hyperlink ref="B177" location="'Standing'!B84" display="3004. Unit rate 1 (taking account of standing charges)"/>
    <hyperlink ref="B178" location="'Standing'!B111" display="3005. Unit rate 2 (taking account of standing charges)"/>
    <hyperlink ref="B179" location="'Standing'!B132" display="3006. Unit rate 3 (taking account of standing charges)"/>
    <hyperlink ref="B180" location="'NHH'!B15" display="3101. Average maximum kVA/MPAN by end user class, for user classes without an agreed import capacity"/>
    <hyperlink ref="B181" location="'NHH'!B30" display="3102. Capacity-driven fixed charge elements from standing charges factors p/MPAN/day"/>
    <hyperlink ref="B182" location="'NHH'!B50" display="3103. Statistics for tariffs charged for LV circuits on an exit point basis"/>
    <hyperlink ref="B183" location="'NHH'!B67" display="3104. Aggregate data for tariffs charged for LV circuits on an exit point basis"/>
    <hyperlink ref="B184" location="'NHH'!B76" display="3105. LV fixed charge elements from standing charges factors p/MPAN/day"/>
    <hyperlink ref="B185" location="'NHH'!B89" display="3106. Fixed charge elements from standing charges factors p/MPAN/day"/>
    <hyperlink ref="B186" location="'Reactive'!B10" display="3201. Standard components p/kWh for reactive power (absolute value)"/>
    <hyperlink ref="B187" location="'Reactive'!B23" display="3202. Standard reactive p/kVArh"/>
    <hyperlink ref="B188" location="'Reactive'!B33" display="3203. Network use factors for generator reactive unit charges"/>
    <hyperlink ref="B189" location="'Reactive'!B48" display="3204. Absolute value of load coefficient (kW peak / average kW)"/>
    <hyperlink ref="B190" location="'Reactive'!B69" display="3205. Pay-as-you-go components p/kWh for reactive power (absolute value)"/>
    <hyperlink ref="B191" location="'Reactive'!B86" display="3206. Pay-as-you-go reactive p/kVArh"/>
    <hyperlink ref="B192" location="'Aggreg'!B17" display="3301. Unit rate 1 p/kWh (elements)"/>
    <hyperlink ref="B193" location="'Aggreg'!B56" display="3302. Unit rate 2 p/kWh (elements)"/>
    <hyperlink ref="B194" location="'Aggreg'!B95" display="3303. Unit rate 3 p/kWh (elements)"/>
    <hyperlink ref="B195" location="'Aggreg'!B134" display="3304. Fixed charge p/MPAN/day (elements)"/>
    <hyperlink ref="B196" location="'Aggreg'!B169" display="3305. Capacity charge p/kVA/day (elements)"/>
    <hyperlink ref="B197" location="'Aggreg'!B205" display="3306. Reactive power charge p/kVArh (elements)"/>
    <hyperlink ref="B198" location="'Aggreg'!B246" display="3307. Summary of charges before revenue matching"/>
    <hyperlink ref="B199" location="'Revenue'!B22" display="3401. Net revenues by tariff before matching (£)"/>
    <hyperlink ref="B200" location="'Revenue'!B59" display="3402. Target net income from all use of system charges (£/year)"/>
    <hyperlink ref="B201" location="'Revenue'!B71" display="3403. Revenue surplus or shortfall"/>
    <hyperlink ref="B202" location="'Scaler'!B11" display="3501. Factor to scale to £1/kW at transmission exit level"/>
    <hyperlink ref="B203" location="'Scaler'!B20" display="3502. Applicability factor for £1/kW scaler"/>
    <hyperlink ref="B204" location="'Scaler'!B35" display="3503. Scalable elements of tariff components"/>
    <hyperlink ref="B205" location="'Scaler'!B84" display="3504. Marginal revenue effect of scaler"/>
    <hyperlink ref="B206" location="'Scaler'!B131" display="3505. Scaler value at which the minimum is breached"/>
    <hyperlink ref="B207" location="'Scaler'!B165" display="3506. Constraint-free solution"/>
    <hyperlink ref="B208" location="'Scaler'!B172" display="3507. Starting point"/>
    <hyperlink ref="B209" location="'Scaler'!B197" display="3508. Solve for General scaler rate"/>
    <hyperlink ref="B210" location="'Scaler'!B373" display="3509. General scaler rate"/>
    <hyperlink ref="B211" location="'Scaler'!B408" display="3510. Scaler"/>
    <hyperlink ref="B212" location="'Adjust'!B22" display="3601. Tariffs before rounding"/>
    <hyperlink ref="B213" location="'Adjust'!B54" display="3602. Decimal places"/>
    <hyperlink ref="B214" location="'Adjust'!B74" display="3603. Tariff rounding"/>
    <hyperlink ref="B215" location="'Adjust'!B121" display="3604. All the way tariffs"/>
    <hyperlink ref="B216" location="'Adjust'!B168" display="3605. Net revenues by tariff from rounding"/>
    <hyperlink ref="B217" location="'Adjust'!B213" display="3606. Revenue forecast summary"/>
    <hyperlink ref="B218" location="'Adjust'!B229" display="3607. Tariffs"/>
    <hyperlink ref="B219" location="'Tariffs'!B16" display="3701. Tariffs"/>
    <hyperlink ref="B220" location="'Summary'!B26" display="3801. Workbook build options and main parameters"/>
    <hyperlink ref="B221" location="'Summary'!B57" display="3802. Revenue summary"/>
    <hyperlink ref="B222" location="'Summary'!B166" display="3803. Revenue summary by tariff component"/>
    <hyperlink ref="B223" location="'M-Rev'!B9" display="3901. Revenue matrix by tariff"/>
    <hyperlink ref="B224" location="'M-Rev'!B42" display="3902. Revenues by charging element and network level"/>
    <hyperlink ref="B225" location="'CData'!B24" display="4001. Revenues under current tariffs (£)"/>
    <hyperlink ref="B226" location="'CData'!B56" display="4002. All-the-way volumes"/>
    <hyperlink ref="B227" location="'CData'!B88" display="4003. Normalised to"/>
    <hyperlink ref="B228" location="'CData'!B144" display="4004. Normalised volumes for comparisons"/>
    <hyperlink ref="B229" location="'CData'!B246" display="4005. LDNO LV charges (normalised £)"/>
    <hyperlink ref="B230" location="'CData'!B276" display="4006. LDNO HV charges (normalised £)"/>
    <hyperlink ref="B231" location="'CTables'!B15" display="4101. Comparison with current all-the-way demand tariffs"/>
    <hyperlink ref="B232" location="'CTables'!B45" display="4102. LDNO margins in use of system charges"/>
    <hyperlink ref="B233" location="'M-ATW'!A1" display="Tariff matrices"/>
  </hyperlinks>
  <pageMargins left="0.7" right="0.7" top="0.75" bottom="0.75" header="0.3" footer="0.3"/>
  <pageSetup fitToHeight="2" orientation="portrait"/>
  <headerFooter>
    <oddHeader>&amp;L&amp;A&amp;Cr6126&amp;R&amp;P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>
      <c r="A1" s="1">
        <f>"r6126: Other expenditure"&amp;" for "&amp;'Input'!B8&amp;" in "&amp;'Input'!C8&amp;" ("&amp;'Input'!D8&amp;")"</f>
        <v>0</v>
      </c>
    </row>
    <row r="4" spans="1:13">
      <c r="A4" s="11" t="s">
        <v>714</v>
      </c>
    </row>
    <row r="5" spans="1:13">
      <c r="A5" s="10" t="s">
        <v>6</v>
      </c>
    </row>
    <row r="6" spans="1:13">
      <c r="A6" s="2" t="s">
        <v>257</v>
      </c>
    </row>
    <row r="7" spans="1:13">
      <c r="A7" s="13" t="s">
        <v>715</v>
      </c>
    </row>
    <row r="8" spans="1:13">
      <c r="A8" s="2" t="s">
        <v>716</v>
      </c>
    </row>
    <row r="9" spans="1:13">
      <c r="A9" s="2" t="s">
        <v>274</v>
      </c>
    </row>
    <row r="10" spans="1:13">
      <c r="B10" s="3" t="s">
        <v>193</v>
      </c>
      <c r="C10" s="3" t="s">
        <v>717</v>
      </c>
      <c r="D10" s="3" t="s">
        <v>718</v>
      </c>
      <c r="E10" s="3" t="s">
        <v>719</v>
      </c>
      <c r="F10" s="3" t="s">
        <v>720</v>
      </c>
      <c r="G10" s="3" t="s">
        <v>721</v>
      </c>
      <c r="H10" s="3" t="s">
        <v>722</v>
      </c>
      <c r="I10" s="3" t="s">
        <v>723</v>
      </c>
      <c r="J10" s="3" t="s">
        <v>724</v>
      </c>
      <c r="K10" s="3" t="s">
        <v>725</v>
      </c>
      <c r="L10" s="3" t="s">
        <v>726</v>
      </c>
    </row>
    <row r="11" spans="1:13">
      <c r="A11" s="12" t="s">
        <v>727</v>
      </c>
      <c r="B11" s="29">
        <f>'Input'!$B243</f>
        <v>0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10" t="s">
        <v>6</v>
      </c>
    </row>
    <row r="13" spans="1:13">
      <c r="A13" s="11" t="s">
        <v>728</v>
      </c>
    </row>
    <row r="14" spans="1:13">
      <c r="A14" s="10" t="s">
        <v>6</v>
      </c>
    </row>
    <row r="15" spans="1:13">
      <c r="A15" s="2" t="s">
        <v>257</v>
      </c>
    </row>
    <row r="16" spans="1:13">
      <c r="A16" s="13" t="s">
        <v>351</v>
      </c>
    </row>
    <row r="17" spans="1:10">
      <c r="A17" s="13" t="s">
        <v>729</v>
      </c>
    </row>
    <row r="18" spans="1:10">
      <c r="A18" s="13" t="s">
        <v>730</v>
      </c>
    </row>
    <row r="19" spans="1:10">
      <c r="A19" s="2" t="s">
        <v>731</v>
      </c>
    </row>
    <row r="20" spans="1:10">
      <c r="B20" s="3" t="s">
        <v>205</v>
      </c>
      <c r="C20" s="3" t="s">
        <v>206</v>
      </c>
      <c r="D20" s="3" t="s">
        <v>207</v>
      </c>
      <c r="E20" s="3" t="s">
        <v>208</v>
      </c>
      <c r="F20" s="3" t="s">
        <v>209</v>
      </c>
      <c r="G20" s="3" t="s">
        <v>210</v>
      </c>
      <c r="H20" s="3" t="s">
        <v>211</v>
      </c>
      <c r="I20" s="3" t="s">
        <v>212</v>
      </c>
    </row>
    <row r="21" spans="1:10">
      <c r="A21" s="12" t="s">
        <v>732</v>
      </c>
      <c r="B21" s="27">
        <f>IF('DRM'!$B$114,'AMD'!$C225*'Input'!$B$47/'DRM'!$B$114/1000,0)</f>
        <v>0</v>
      </c>
      <c r="C21" s="27">
        <f>IF('DRM'!$B$115,'AMD'!$D225*'Input'!$B$48/'DRM'!$B$115/1000,0)</f>
        <v>0</v>
      </c>
      <c r="D21" s="27">
        <f>IF('DRM'!$B$116,'AMD'!$E225*'Input'!$B$49/'DRM'!$B$116/1000,0)</f>
        <v>0</v>
      </c>
      <c r="E21" s="27">
        <f>IF('DRM'!$B$117,'AMD'!$F225*'Input'!$B$50/'DRM'!$B$117/1000,0)</f>
        <v>0</v>
      </c>
      <c r="F21" s="27">
        <f>IF('DRM'!$B$118,'AMD'!$G225*'Input'!$B$51/'DRM'!$B$118/1000,0)</f>
        <v>0</v>
      </c>
      <c r="G21" s="27">
        <f>IF('DRM'!$B$119,'AMD'!$H225*'Input'!$B$52/'DRM'!$B$119/1000,0)</f>
        <v>0</v>
      </c>
      <c r="H21" s="27">
        <f>IF('DRM'!$B$120,'AMD'!$I225*'Input'!$B$53/'DRM'!$B$120/1000,0)</f>
        <v>0</v>
      </c>
      <c r="I21" s="27">
        <f>IF('DRM'!$B$121,'AMD'!$J225*'Input'!$B$54/'DRM'!$B$121/1000,0)</f>
        <v>0</v>
      </c>
      <c r="J21" s="10" t="s">
        <v>6</v>
      </c>
    </row>
    <row r="23" spans="1:10">
      <c r="A23" s="11" t="s">
        <v>733</v>
      </c>
    </row>
    <row r="24" spans="1:10">
      <c r="A24" s="10" t="s">
        <v>6</v>
      </c>
    </row>
    <row r="25" spans="1:10">
      <c r="A25" s="2" t="s">
        <v>257</v>
      </c>
    </row>
    <row r="26" spans="1:10">
      <c r="A26" s="13" t="s">
        <v>479</v>
      </c>
    </row>
    <row r="27" spans="1:10">
      <c r="A27" s="2" t="s">
        <v>734</v>
      </c>
    </row>
    <row r="28" spans="1:10">
      <c r="B28" s="3" t="s">
        <v>735</v>
      </c>
    </row>
    <row r="29" spans="1:10">
      <c r="A29" s="12" t="s">
        <v>109</v>
      </c>
      <c r="B29" s="29">
        <f>'Multi'!B$129</f>
        <v>0</v>
      </c>
      <c r="C29" s="10" t="s">
        <v>6</v>
      </c>
    </row>
    <row r="30" spans="1:10">
      <c r="A30" s="12" t="s">
        <v>110</v>
      </c>
      <c r="B30" s="29">
        <f>'Multi'!B$130</f>
        <v>0</v>
      </c>
      <c r="C30" s="10" t="s">
        <v>6</v>
      </c>
    </row>
    <row r="31" spans="1:10">
      <c r="A31" s="12" t="s">
        <v>111</v>
      </c>
      <c r="B31" s="29">
        <f>'Multi'!B$131</f>
        <v>0</v>
      </c>
      <c r="C31" s="10" t="s">
        <v>6</v>
      </c>
    </row>
    <row r="32" spans="1:10">
      <c r="A32" s="12" t="s">
        <v>112</v>
      </c>
      <c r="B32" s="29">
        <f>'Multi'!B$132</f>
        <v>0</v>
      </c>
      <c r="C32" s="10" t="s">
        <v>6</v>
      </c>
    </row>
    <row r="33" spans="1:3">
      <c r="A33" s="12" t="s">
        <v>113</v>
      </c>
      <c r="B33" s="29">
        <f>'Multi'!B$133</f>
        <v>0</v>
      </c>
      <c r="C33" s="10" t="s">
        <v>6</v>
      </c>
    </row>
    <row r="35" spans="1:3">
      <c r="A35" s="11" t="s">
        <v>736</v>
      </c>
    </row>
    <row r="36" spans="1:3">
      <c r="A36" s="10" t="s">
        <v>6</v>
      </c>
    </row>
    <row r="37" spans="1:3">
      <c r="A37" s="2" t="s">
        <v>257</v>
      </c>
    </row>
    <row r="38" spans="1:3">
      <c r="A38" s="13" t="s">
        <v>737</v>
      </c>
    </row>
    <row r="39" spans="1:3">
      <c r="A39" s="2" t="s">
        <v>660</v>
      </c>
    </row>
    <row r="40" spans="1:3">
      <c r="B40" s="3" t="s">
        <v>738</v>
      </c>
    </row>
    <row r="41" spans="1:3">
      <c r="A41" s="12" t="s">
        <v>738</v>
      </c>
      <c r="B41" s="27">
        <f>SUM(B$29:B$33)</f>
        <v>0</v>
      </c>
      <c r="C41" s="10" t="s">
        <v>6</v>
      </c>
    </row>
    <row r="43" spans="1:3">
      <c r="A43" s="11" t="s">
        <v>739</v>
      </c>
    </row>
    <row r="44" spans="1:3">
      <c r="A44" s="10" t="s">
        <v>6</v>
      </c>
    </row>
    <row r="45" spans="1:3">
      <c r="A45" s="2" t="s">
        <v>257</v>
      </c>
    </row>
    <row r="46" spans="1:3">
      <c r="A46" s="13" t="s">
        <v>740</v>
      </c>
    </row>
    <row r="47" spans="1:3">
      <c r="A47" s="13" t="s">
        <v>741</v>
      </c>
    </row>
    <row r="48" spans="1:3">
      <c r="A48" s="13" t="s">
        <v>742</v>
      </c>
    </row>
    <row r="49" spans="1:9">
      <c r="A49" s="13" t="s">
        <v>743</v>
      </c>
    </row>
    <row r="50" spans="1:9">
      <c r="A50" s="13" t="s">
        <v>744</v>
      </c>
    </row>
    <row r="51" spans="1:9">
      <c r="A51" s="13" t="s">
        <v>745</v>
      </c>
    </row>
    <row r="52" spans="1:9">
      <c r="A52" s="13" t="s">
        <v>746</v>
      </c>
    </row>
    <row r="53" spans="1:9">
      <c r="A53" s="21" t="s">
        <v>260</v>
      </c>
      <c r="B53" s="21" t="s">
        <v>262</v>
      </c>
      <c r="C53" s="21"/>
      <c r="D53" s="21" t="s">
        <v>389</v>
      </c>
      <c r="E53" s="21" t="s">
        <v>318</v>
      </c>
      <c r="F53" s="21"/>
      <c r="G53" s="21" t="s">
        <v>389</v>
      </c>
      <c r="H53" s="21"/>
    </row>
    <row r="54" spans="1:9">
      <c r="A54" s="21" t="s">
        <v>263</v>
      </c>
      <c r="B54" s="21" t="s">
        <v>264</v>
      </c>
      <c r="C54" s="21"/>
      <c r="D54" s="21" t="s">
        <v>747</v>
      </c>
      <c r="E54" s="21" t="s">
        <v>748</v>
      </c>
      <c r="F54" s="21"/>
      <c r="G54" s="21" t="s">
        <v>749</v>
      </c>
      <c r="H54" s="21"/>
    </row>
    <row r="55" spans="1:9">
      <c r="B55" s="20" t="s">
        <v>750</v>
      </c>
      <c r="C55" s="20"/>
      <c r="E55" s="20" t="s">
        <v>751</v>
      </c>
      <c r="F55" s="20"/>
      <c r="G55" s="20" t="s">
        <v>752</v>
      </c>
      <c r="H55" s="20"/>
    </row>
    <row r="56" spans="1:9">
      <c r="B56" s="3" t="s">
        <v>368</v>
      </c>
      <c r="C56" s="3" t="s">
        <v>380</v>
      </c>
      <c r="D56" s="3" t="s">
        <v>751</v>
      </c>
      <c r="E56" s="3" t="s">
        <v>368</v>
      </c>
      <c r="F56" s="3" t="s">
        <v>380</v>
      </c>
      <c r="G56" s="3" t="s">
        <v>368</v>
      </c>
      <c r="H56" s="3" t="s">
        <v>380</v>
      </c>
    </row>
    <row r="57" spans="1:9">
      <c r="A57" s="12" t="s">
        <v>753</v>
      </c>
      <c r="B57" s="27">
        <f>SUMPRODUCT('SM'!B$68:B$95,'Loads'!$E$299:$E$326)</f>
        <v>0</v>
      </c>
      <c r="C57" s="27">
        <f>SUMPRODUCT('SM'!C$68:C$95,'Loads'!$E$299:$E$326)</f>
        <v>0</v>
      </c>
      <c r="D57" s="27">
        <f>'SM'!B34*$B41</f>
        <v>0</v>
      </c>
      <c r="E57" s="29">
        <f>$D57</f>
        <v>0</v>
      </c>
      <c r="F57" s="8"/>
      <c r="G57" s="27">
        <f>B57+E57</f>
        <v>0</v>
      </c>
      <c r="H57" s="27">
        <f>C57+F57</f>
        <v>0</v>
      </c>
      <c r="I57" s="10" t="s">
        <v>6</v>
      </c>
    </row>
    <row r="59" spans="1:9">
      <c r="A59" s="11" t="s">
        <v>754</v>
      </c>
    </row>
    <row r="60" spans="1:9">
      <c r="A60" s="10" t="s">
        <v>6</v>
      </c>
    </row>
    <row r="61" spans="1:9">
      <c r="A61" s="2" t="s">
        <v>257</v>
      </c>
    </row>
    <row r="62" spans="1:9">
      <c r="A62" s="13" t="s">
        <v>755</v>
      </c>
    </row>
    <row r="63" spans="1:9">
      <c r="A63" s="13" t="s">
        <v>756</v>
      </c>
    </row>
    <row r="64" spans="1:9">
      <c r="A64" s="13" t="s">
        <v>757</v>
      </c>
    </row>
    <row r="65" spans="1:14">
      <c r="A65" s="21" t="s">
        <v>260</v>
      </c>
      <c r="B65" s="2" t="s">
        <v>423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1" t="s">
        <v>390</v>
      </c>
    </row>
    <row r="66" spans="1:14">
      <c r="A66" s="21" t="s">
        <v>263</v>
      </c>
      <c r="B66" s="2" t="s">
        <v>506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1" t="s">
        <v>442</v>
      </c>
    </row>
    <row r="67" spans="1:14">
      <c r="B67" s="22" t="s">
        <v>758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4">
      <c r="B68" s="3" t="s">
        <v>26</v>
      </c>
      <c r="C68" s="3" t="s">
        <v>205</v>
      </c>
      <c r="D68" s="3" t="s">
        <v>206</v>
      </c>
      <c r="E68" s="3" t="s">
        <v>207</v>
      </c>
      <c r="F68" s="3" t="s">
        <v>208</v>
      </c>
      <c r="G68" s="3" t="s">
        <v>209</v>
      </c>
      <c r="H68" s="3" t="s">
        <v>210</v>
      </c>
      <c r="I68" s="3" t="s">
        <v>211</v>
      </c>
      <c r="J68" s="3" t="s">
        <v>212</v>
      </c>
      <c r="K68" s="3" t="s">
        <v>368</v>
      </c>
      <c r="L68" s="3" t="s">
        <v>380</v>
      </c>
      <c r="M68" s="3" t="s">
        <v>759</v>
      </c>
    </row>
    <row r="69" spans="1:14">
      <c r="A69" s="12" t="s">
        <v>760</v>
      </c>
      <c r="B69" s="8"/>
      <c r="C69" s="29">
        <f>$B21</f>
        <v>0</v>
      </c>
      <c r="D69" s="29">
        <f>$C21</f>
        <v>0</v>
      </c>
      <c r="E69" s="29">
        <f>$D21</f>
        <v>0</v>
      </c>
      <c r="F69" s="29">
        <f>$E21</f>
        <v>0</v>
      </c>
      <c r="G69" s="29">
        <f>$F21</f>
        <v>0</v>
      </c>
      <c r="H69" s="29">
        <f>$G21</f>
        <v>0</v>
      </c>
      <c r="I69" s="29">
        <f>$H21</f>
        <v>0</v>
      </c>
      <c r="J69" s="29">
        <f>$I21</f>
        <v>0</v>
      </c>
      <c r="K69" s="29">
        <f>$G57</f>
        <v>0</v>
      </c>
      <c r="L69" s="29">
        <f>$H57</f>
        <v>0</v>
      </c>
      <c r="M69" s="29">
        <f>SUM($B69:$L69)</f>
        <v>0</v>
      </c>
      <c r="N69" s="10" t="s">
        <v>6</v>
      </c>
    </row>
    <row r="71" spans="1:14">
      <c r="A71" s="11" t="s">
        <v>761</v>
      </c>
    </row>
    <row r="72" spans="1:14">
      <c r="A72" s="10" t="s">
        <v>6</v>
      </c>
    </row>
    <row r="73" spans="1:14">
      <c r="A73" s="2" t="s">
        <v>257</v>
      </c>
    </row>
    <row r="74" spans="1:14">
      <c r="A74" s="13" t="s">
        <v>762</v>
      </c>
    </row>
    <row r="75" spans="1:14">
      <c r="A75" s="13" t="s">
        <v>763</v>
      </c>
    </row>
    <row r="76" spans="1:14">
      <c r="A76" s="13" t="s">
        <v>764</v>
      </c>
    </row>
    <row r="77" spans="1:14">
      <c r="A77" s="13" t="s">
        <v>765</v>
      </c>
    </row>
    <row r="78" spans="1:14">
      <c r="A78" s="2" t="s">
        <v>766</v>
      </c>
    </row>
    <row r="79" spans="1:14">
      <c r="B79" s="3" t="s">
        <v>767</v>
      </c>
    </row>
    <row r="80" spans="1:14">
      <c r="A80" s="12" t="s">
        <v>200</v>
      </c>
      <c r="B80" s="27">
        <f>'Input'!B248+'Input'!E248+'Input'!C248*'Input'!D248</f>
        <v>0</v>
      </c>
      <c r="C80" s="10" t="s">
        <v>6</v>
      </c>
    </row>
    <row r="82" spans="1:13">
      <c r="A82" s="11" t="s">
        <v>768</v>
      </c>
    </row>
    <row r="83" spans="1:13">
      <c r="A83" s="10" t="s">
        <v>6</v>
      </c>
    </row>
    <row r="84" spans="1:13">
      <c r="A84" s="2" t="s">
        <v>257</v>
      </c>
    </row>
    <row r="85" spans="1:13">
      <c r="A85" s="13" t="s">
        <v>769</v>
      </c>
    </row>
    <row r="86" spans="1:13">
      <c r="A86" s="13" t="s">
        <v>770</v>
      </c>
    </row>
    <row r="87" spans="1:13">
      <c r="A87" s="13" t="s">
        <v>771</v>
      </c>
    </row>
    <row r="88" spans="1:13">
      <c r="A88" s="13" t="s">
        <v>772</v>
      </c>
    </row>
    <row r="89" spans="1:13">
      <c r="A89" s="2" t="s">
        <v>773</v>
      </c>
    </row>
    <row r="90" spans="1:13">
      <c r="B90" s="3" t="s">
        <v>193</v>
      </c>
      <c r="C90" s="3" t="s">
        <v>717</v>
      </c>
      <c r="D90" s="3" t="s">
        <v>718</v>
      </c>
      <c r="E90" s="3" t="s">
        <v>719</v>
      </c>
      <c r="F90" s="3" t="s">
        <v>720</v>
      </c>
      <c r="G90" s="3" t="s">
        <v>721</v>
      </c>
      <c r="H90" s="3" t="s">
        <v>722</v>
      </c>
      <c r="I90" s="3" t="s">
        <v>723</v>
      </c>
      <c r="J90" s="3" t="s">
        <v>724</v>
      </c>
      <c r="K90" s="3" t="s">
        <v>725</v>
      </c>
      <c r="L90" s="3" t="s">
        <v>726</v>
      </c>
    </row>
    <row r="91" spans="1:13">
      <c r="A91" s="12" t="s">
        <v>774</v>
      </c>
      <c r="B91" s="27">
        <f>B11+$B80/$M69*B69</f>
        <v>0</v>
      </c>
      <c r="C91" s="27">
        <f>C11+$B80/$M69*C69</f>
        <v>0</v>
      </c>
      <c r="D91" s="27">
        <f>D11+$B80/$M69*D69</f>
        <v>0</v>
      </c>
      <c r="E91" s="27">
        <f>E11+$B80/$M69*E69</f>
        <v>0</v>
      </c>
      <c r="F91" s="27">
        <f>F11+$B80/$M69*F69</f>
        <v>0</v>
      </c>
      <c r="G91" s="27">
        <f>G11+$B80/$M69*G69</f>
        <v>0</v>
      </c>
      <c r="H91" s="27">
        <f>H11+$B80/$M69*H69</f>
        <v>0</v>
      </c>
      <c r="I91" s="27">
        <f>I11+$B80/$M69*I69</f>
        <v>0</v>
      </c>
      <c r="J91" s="27">
        <f>J11+$B80/$M69*J69</f>
        <v>0</v>
      </c>
      <c r="K91" s="27">
        <f>K11+$B80/$M69*K69</f>
        <v>0</v>
      </c>
      <c r="L91" s="27">
        <f>L11+$B80/$M69*L69</f>
        <v>0</v>
      </c>
      <c r="M91" s="10" t="s">
        <v>6</v>
      </c>
    </row>
    <row r="93" spans="1:13">
      <c r="A93" s="11" t="s">
        <v>775</v>
      </c>
    </row>
    <row r="94" spans="1:13">
      <c r="A94" s="10" t="s">
        <v>6</v>
      </c>
    </row>
    <row r="95" spans="1:13">
      <c r="A95" s="2" t="s">
        <v>257</v>
      </c>
    </row>
    <row r="96" spans="1:13">
      <c r="A96" s="13" t="s">
        <v>776</v>
      </c>
    </row>
    <row r="97" spans="1:13">
      <c r="A97" s="13" t="s">
        <v>777</v>
      </c>
    </row>
    <row r="98" spans="1:13">
      <c r="A98" s="2" t="s">
        <v>778</v>
      </c>
    </row>
    <row r="99" spans="1:13">
      <c r="B99" s="3" t="s">
        <v>193</v>
      </c>
      <c r="C99" s="3" t="s">
        <v>717</v>
      </c>
      <c r="D99" s="3" t="s">
        <v>718</v>
      </c>
      <c r="E99" s="3" t="s">
        <v>719</v>
      </c>
      <c r="F99" s="3" t="s">
        <v>720</v>
      </c>
      <c r="G99" s="3" t="s">
        <v>721</v>
      </c>
      <c r="H99" s="3" t="s">
        <v>722</v>
      </c>
      <c r="I99" s="3" t="s">
        <v>723</v>
      </c>
      <c r="J99" s="3" t="s">
        <v>724</v>
      </c>
      <c r="K99" s="3" t="s">
        <v>725</v>
      </c>
      <c r="L99" s="3" t="s">
        <v>726</v>
      </c>
    </row>
    <row r="100" spans="1:13">
      <c r="A100" s="12" t="s">
        <v>779</v>
      </c>
      <c r="B100" s="24">
        <f>IF(B69="","",IF(B69&gt;0,B91/B69,0))</f>
        <v>0</v>
      </c>
      <c r="C100" s="24">
        <f>IF(C69="","",IF(C69&gt;0,C91/C69,0))</f>
        <v>0</v>
      </c>
      <c r="D100" s="24">
        <f>IF(D69="","",IF(D69&gt;0,D91/D69,0))</f>
        <v>0</v>
      </c>
      <c r="E100" s="24">
        <f>IF(E69="","",IF(E69&gt;0,E91/E69,0))</f>
        <v>0</v>
      </c>
      <c r="F100" s="24">
        <f>IF(F69="","",IF(F69&gt;0,F91/F69,0))</f>
        <v>0</v>
      </c>
      <c r="G100" s="24">
        <f>IF(G69="","",IF(G69&gt;0,G91/G69,0))</f>
        <v>0</v>
      </c>
      <c r="H100" s="24">
        <f>IF(H69="","",IF(H69&gt;0,H91/H69,0))</f>
        <v>0</v>
      </c>
      <c r="I100" s="24">
        <f>IF(I69="","",IF(I69&gt;0,I91/I69,0))</f>
        <v>0</v>
      </c>
      <c r="J100" s="24">
        <f>IF(J69="","",IF(J69&gt;0,J91/J69,0))</f>
        <v>0</v>
      </c>
      <c r="K100" s="24">
        <f>IF(K69="","",IF(K69&gt;0,K91/K69,0))</f>
        <v>0</v>
      </c>
      <c r="L100" s="24">
        <f>IF(L69="","",IF(L69&gt;0,L91/L69,0))</f>
        <v>0</v>
      </c>
      <c r="M100" s="10" t="s">
        <v>6</v>
      </c>
    </row>
    <row r="102" spans="1:13">
      <c r="A102" s="11" t="s">
        <v>780</v>
      </c>
    </row>
    <row r="103" spans="1:13">
      <c r="A103" s="10" t="s">
        <v>6</v>
      </c>
    </row>
    <row r="104" spans="1:13">
      <c r="A104" s="2" t="s">
        <v>257</v>
      </c>
    </row>
    <row r="105" spans="1:13">
      <c r="A105" s="13" t="s">
        <v>781</v>
      </c>
    </row>
    <row r="106" spans="1:13">
      <c r="A106" s="13" t="s">
        <v>777</v>
      </c>
    </row>
    <row r="107" spans="1:13">
      <c r="A107" s="2" t="s">
        <v>782</v>
      </c>
    </row>
    <row r="108" spans="1:13">
      <c r="B108" s="3" t="s">
        <v>193</v>
      </c>
      <c r="C108" s="3" t="s">
        <v>717</v>
      </c>
      <c r="D108" s="3" t="s">
        <v>718</v>
      </c>
      <c r="E108" s="3" t="s">
        <v>719</v>
      </c>
      <c r="F108" s="3" t="s">
        <v>720</v>
      </c>
      <c r="G108" s="3" t="s">
        <v>721</v>
      </c>
      <c r="H108" s="3" t="s">
        <v>722</v>
      </c>
      <c r="I108" s="3" t="s">
        <v>723</v>
      </c>
      <c r="J108" s="3" t="s">
        <v>724</v>
      </c>
    </row>
    <row r="109" spans="1:13">
      <c r="A109" s="12" t="s">
        <v>783</v>
      </c>
      <c r="B109" s="6">
        <f>IF('AMD'!B225&gt;0,$B91/'AMD'!B225,0)</f>
        <v>0</v>
      </c>
      <c r="C109" s="6">
        <f>IF('AMD'!C225&gt;0,$C91/'AMD'!C225,0)</f>
        <v>0</v>
      </c>
      <c r="D109" s="6">
        <f>IF('AMD'!D225&gt;0,$D91/'AMD'!D225,0)</f>
        <v>0</v>
      </c>
      <c r="E109" s="6">
        <f>IF('AMD'!E225&gt;0,$E91/'AMD'!E225,0)</f>
        <v>0</v>
      </c>
      <c r="F109" s="6">
        <f>IF('AMD'!F225&gt;0,$F91/'AMD'!F225,0)</f>
        <v>0</v>
      </c>
      <c r="G109" s="6">
        <f>IF('AMD'!G225&gt;0,$G91/'AMD'!G225,0)</f>
        <v>0</v>
      </c>
      <c r="H109" s="6">
        <f>IF('AMD'!H225&gt;0,$H91/'AMD'!H225,0)</f>
        <v>0</v>
      </c>
      <c r="I109" s="6">
        <f>IF('AMD'!I225&gt;0,$I91/'AMD'!I225,0)</f>
        <v>0</v>
      </c>
      <c r="J109" s="6">
        <f>IF('AMD'!J225&gt;0,$J91/'AMD'!J225,0)</f>
        <v>0</v>
      </c>
      <c r="K109" s="10" t="s">
        <v>6</v>
      </c>
    </row>
    <row r="111" spans="1:13">
      <c r="A111" s="11" t="s">
        <v>784</v>
      </c>
    </row>
    <row r="112" spans="1:13">
      <c r="A112" s="10" t="s">
        <v>6</v>
      </c>
    </row>
    <row r="113" spans="1:5">
      <c r="A113" s="2" t="s">
        <v>257</v>
      </c>
    </row>
    <row r="114" spans="1:5">
      <c r="A114" s="13" t="s">
        <v>385</v>
      </c>
    </row>
    <row r="115" spans="1:5">
      <c r="A115" s="13" t="s">
        <v>785</v>
      </c>
    </row>
    <row r="116" spans="1:5">
      <c r="A116" s="13" t="s">
        <v>786</v>
      </c>
    </row>
    <row r="117" spans="1:5">
      <c r="A117" s="13" t="s">
        <v>787</v>
      </c>
    </row>
    <row r="118" spans="1:5">
      <c r="A118" s="21" t="s">
        <v>260</v>
      </c>
      <c r="B118" s="21" t="s">
        <v>389</v>
      </c>
      <c r="C118" s="21"/>
      <c r="D118" s="21" t="s">
        <v>390</v>
      </c>
    </row>
    <row r="119" spans="1:5">
      <c r="A119" s="21" t="s">
        <v>263</v>
      </c>
      <c r="B119" s="21" t="s">
        <v>788</v>
      </c>
      <c r="C119" s="21"/>
      <c r="D119" s="21" t="s">
        <v>443</v>
      </c>
    </row>
    <row r="120" spans="1:5">
      <c r="B120" s="20" t="s">
        <v>789</v>
      </c>
      <c r="C120" s="20"/>
    </row>
    <row r="121" spans="1:5">
      <c r="B121" s="3" t="s">
        <v>725</v>
      </c>
      <c r="C121" s="3" t="s">
        <v>726</v>
      </c>
      <c r="D121" s="3" t="s">
        <v>790</v>
      </c>
    </row>
    <row r="122" spans="1:5">
      <c r="A122" s="12" t="s">
        <v>66</v>
      </c>
      <c r="B122" s="6">
        <f>100/'Input'!$F$15*$K$100*'SM'!$B68</f>
        <v>0</v>
      </c>
      <c r="C122" s="6">
        <f>100/'Input'!$F$15*$L$100*'SM'!$C68</f>
        <v>0</v>
      </c>
      <c r="D122" s="6">
        <f>SUM($B122:$C122)</f>
        <v>0</v>
      </c>
      <c r="E122" s="10" t="s">
        <v>6</v>
      </c>
    </row>
    <row r="123" spans="1:5">
      <c r="A123" s="12" t="s">
        <v>67</v>
      </c>
      <c r="B123" s="6">
        <f>100/'Input'!$F$15*$K$100*'SM'!$B69</f>
        <v>0</v>
      </c>
      <c r="C123" s="6">
        <f>100/'Input'!$F$15*$L$100*'SM'!$C69</f>
        <v>0</v>
      </c>
      <c r="D123" s="6">
        <f>SUM($B123:$C123)</f>
        <v>0</v>
      </c>
      <c r="E123" s="10" t="s">
        <v>6</v>
      </c>
    </row>
    <row r="124" spans="1:5">
      <c r="A124" s="12" t="s">
        <v>107</v>
      </c>
      <c r="B124" s="6">
        <f>100/'Input'!$F$15*$K$100*'SM'!$B70</f>
        <v>0</v>
      </c>
      <c r="C124" s="6">
        <f>100/'Input'!$F$15*$L$100*'SM'!$C70</f>
        <v>0</v>
      </c>
      <c r="D124" s="6">
        <f>SUM($B124:$C124)</f>
        <v>0</v>
      </c>
      <c r="E124" s="10" t="s">
        <v>6</v>
      </c>
    </row>
    <row r="125" spans="1:5">
      <c r="A125" s="12" t="s">
        <v>68</v>
      </c>
      <c r="B125" s="6">
        <f>100/'Input'!$F$15*$K$100*'SM'!$B71</f>
        <v>0</v>
      </c>
      <c r="C125" s="6">
        <f>100/'Input'!$F$15*$L$100*'SM'!$C71</f>
        <v>0</v>
      </c>
      <c r="D125" s="6">
        <f>SUM($B125:$C125)</f>
        <v>0</v>
      </c>
      <c r="E125" s="10" t="s">
        <v>6</v>
      </c>
    </row>
    <row r="126" spans="1:5">
      <c r="A126" s="12" t="s">
        <v>69</v>
      </c>
      <c r="B126" s="6">
        <f>100/'Input'!$F$15*$K$100*'SM'!$B72</f>
        <v>0</v>
      </c>
      <c r="C126" s="6">
        <f>100/'Input'!$F$15*$L$100*'SM'!$C72</f>
        <v>0</v>
      </c>
      <c r="D126" s="6">
        <f>SUM($B126:$C126)</f>
        <v>0</v>
      </c>
      <c r="E126" s="10" t="s">
        <v>6</v>
      </c>
    </row>
    <row r="127" spans="1:5">
      <c r="A127" s="12" t="s">
        <v>108</v>
      </c>
      <c r="B127" s="6">
        <f>100/'Input'!$F$15*$K$100*'SM'!$B73</f>
        <v>0</v>
      </c>
      <c r="C127" s="6">
        <f>100/'Input'!$F$15*$L$100*'SM'!$C73</f>
        <v>0</v>
      </c>
      <c r="D127" s="6">
        <f>SUM($B127:$C127)</f>
        <v>0</v>
      </c>
      <c r="E127" s="10" t="s">
        <v>6</v>
      </c>
    </row>
    <row r="128" spans="1:5">
      <c r="A128" s="12" t="s">
        <v>70</v>
      </c>
      <c r="B128" s="6">
        <f>100/'Input'!$F$15*$K$100*'SM'!$B74</f>
        <v>0</v>
      </c>
      <c r="C128" s="6">
        <f>100/'Input'!$F$15*$L$100*'SM'!$C74</f>
        <v>0</v>
      </c>
      <c r="D128" s="6">
        <f>SUM($B128:$C128)</f>
        <v>0</v>
      </c>
      <c r="E128" s="10" t="s">
        <v>6</v>
      </c>
    </row>
    <row r="129" spans="1:5">
      <c r="A129" s="12" t="s">
        <v>71</v>
      </c>
      <c r="B129" s="6">
        <f>100/'Input'!$F$15*$K$100*'SM'!$B75</f>
        <v>0</v>
      </c>
      <c r="C129" s="6">
        <f>100/'Input'!$F$15*$L$100*'SM'!$C75</f>
        <v>0</v>
      </c>
      <c r="D129" s="6">
        <f>SUM($B129:$C129)</f>
        <v>0</v>
      </c>
      <c r="E129" s="10" t="s">
        <v>6</v>
      </c>
    </row>
    <row r="130" spans="1:5">
      <c r="A130" s="12" t="s">
        <v>85</v>
      </c>
      <c r="B130" s="6">
        <f>100/'Input'!$F$15*$K$100*'SM'!$B76</f>
        <v>0</v>
      </c>
      <c r="C130" s="6">
        <f>100/'Input'!$F$15*$L$100*'SM'!$C76</f>
        <v>0</v>
      </c>
      <c r="D130" s="6">
        <f>SUM($B130:$C130)</f>
        <v>0</v>
      </c>
      <c r="E130" s="10" t="s">
        <v>6</v>
      </c>
    </row>
    <row r="131" spans="1:5">
      <c r="A131" s="12" t="s">
        <v>72</v>
      </c>
      <c r="B131" s="6">
        <f>100/'Input'!$F$15*$K$100*'SM'!$B77</f>
        <v>0</v>
      </c>
      <c r="C131" s="6">
        <f>100/'Input'!$F$15*$L$100*'SM'!$C77</f>
        <v>0</v>
      </c>
      <c r="D131" s="6">
        <f>SUM($B131:$C131)</f>
        <v>0</v>
      </c>
      <c r="E131" s="10" t="s">
        <v>6</v>
      </c>
    </row>
    <row r="132" spans="1:5">
      <c r="A132" s="12" t="s">
        <v>73</v>
      </c>
      <c r="B132" s="6">
        <f>100/'Input'!$F$15*$K$100*'SM'!$B78</f>
        <v>0</v>
      </c>
      <c r="C132" s="6">
        <f>100/'Input'!$F$15*$L$100*'SM'!$C78</f>
        <v>0</v>
      </c>
      <c r="D132" s="6">
        <f>SUM($B132:$C132)</f>
        <v>0</v>
      </c>
      <c r="E132" s="10" t="s">
        <v>6</v>
      </c>
    </row>
    <row r="133" spans="1:5">
      <c r="A133" s="12" t="s">
        <v>86</v>
      </c>
      <c r="B133" s="6">
        <f>100/'Input'!$F$15*$K$100*'SM'!$B79</f>
        <v>0</v>
      </c>
      <c r="C133" s="6">
        <f>100/'Input'!$F$15*$L$100*'SM'!$C79</f>
        <v>0</v>
      </c>
      <c r="D133" s="6">
        <f>SUM($B133:$C133)</f>
        <v>0</v>
      </c>
      <c r="E133" s="10" t="s">
        <v>6</v>
      </c>
    </row>
    <row r="134" spans="1:5">
      <c r="A134" s="12" t="s">
        <v>87</v>
      </c>
      <c r="B134" s="6">
        <f>100/'Input'!$F$15*$K$100*'SM'!$B80</f>
        <v>0</v>
      </c>
      <c r="C134" s="6">
        <f>100/'Input'!$F$15*$L$100*'SM'!$C80</f>
        <v>0</v>
      </c>
      <c r="D134" s="6">
        <f>SUM($B134:$C134)</f>
        <v>0</v>
      </c>
      <c r="E134" s="10" t="s">
        <v>6</v>
      </c>
    </row>
    <row r="135" spans="1:5">
      <c r="A135" s="12" t="s">
        <v>109</v>
      </c>
      <c r="B135" s="6">
        <f>100/'Input'!$F$15*$K$100*'SM'!$B81</f>
        <v>0</v>
      </c>
      <c r="C135" s="6">
        <f>100/'Input'!$F$15*$L$100*'SM'!$C81</f>
        <v>0</v>
      </c>
      <c r="D135" s="6">
        <f>SUM($B135:$C135)</f>
        <v>0</v>
      </c>
      <c r="E135" s="10" t="s">
        <v>6</v>
      </c>
    </row>
    <row r="136" spans="1:5">
      <c r="A136" s="12" t="s">
        <v>110</v>
      </c>
      <c r="B136" s="6">
        <f>100/'Input'!$F$15*$K$100*'SM'!$B82</f>
        <v>0</v>
      </c>
      <c r="C136" s="6">
        <f>100/'Input'!$F$15*$L$100*'SM'!$C82</f>
        <v>0</v>
      </c>
      <c r="D136" s="6">
        <f>SUM($B136:$C136)</f>
        <v>0</v>
      </c>
      <c r="E136" s="10" t="s">
        <v>6</v>
      </c>
    </row>
    <row r="137" spans="1:5">
      <c r="A137" s="12" t="s">
        <v>111</v>
      </c>
      <c r="B137" s="6">
        <f>100/'Input'!$F$15*$K$100*'SM'!$B83</f>
        <v>0</v>
      </c>
      <c r="C137" s="6">
        <f>100/'Input'!$F$15*$L$100*'SM'!$C83</f>
        <v>0</v>
      </c>
      <c r="D137" s="6">
        <f>SUM($B137:$C137)</f>
        <v>0</v>
      </c>
      <c r="E137" s="10" t="s">
        <v>6</v>
      </c>
    </row>
    <row r="138" spans="1:5">
      <c r="A138" s="12" t="s">
        <v>112</v>
      </c>
      <c r="B138" s="6">
        <f>100/'Input'!$F$15*$K$100*'SM'!$B84</f>
        <v>0</v>
      </c>
      <c r="C138" s="6">
        <f>100/'Input'!$F$15*$L$100*'SM'!$C84</f>
        <v>0</v>
      </c>
      <c r="D138" s="6">
        <f>SUM($B138:$C138)</f>
        <v>0</v>
      </c>
      <c r="E138" s="10" t="s">
        <v>6</v>
      </c>
    </row>
    <row r="139" spans="1:5">
      <c r="A139" s="12" t="s">
        <v>113</v>
      </c>
      <c r="B139" s="6">
        <f>100/'Input'!$F$15*$K$100*'SM'!$B85</f>
        <v>0</v>
      </c>
      <c r="C139" s="6">
        <f>100/'Input'!$F$15*$L$100*'SM'!$C85</f>
        <v>0</v>
      </c>
      <c r="D139" s="6">
        <f>SUM($B139:$C139)</f>
        <v>0</v>
      </c>
      <c r="E139" s="10" t="s">
        <v>6</v>
      </c>
    </row>
    <row r="140" spans="1:5">
      <c r="A140" s="12" t="s">
        <v>74</v>
      </c>
      <c r="B140" s="6">
        <f>100/'Input'!$F$15*$K$100*'SM'!$B86</f>
        <v>0</v>
      </c>
      <c r="C140" s="6">
        <f>100/'Input'!$F$15*$L$100*'SM'!$C86</f>
        <v>0</v>
      </c>
      <c r="D140" s="6">
        <f>SUM($B140:$C140)</f>
        <v>0</v>
      </c>
      <c r="E140" s="10" t="s">
        <v>6</v>
      </c>
    </row>
    <row r="141" spans="1:5">
      <c r="A141" s="12" t="s">
        <v>75</v>
      </c>
      <c r="B141" s="6">
        <f>100/'Input'!$F$15*$K$100*'SM'!$B87</f>
        <v>0</v>
      </c>
      <c r="C141" s="6">
        <f>100/'Input'!$F$15*$L$100*'SM'!$C87</f>
        <v>0</v>
      </c>
      <c r="D141" s="6">
        <f>SUM($B141:$C141)</f>
        <v>0</v>
      </c>
      <c r="E141" s="10" t="s">
        <v>6</v>
      </c>
    </row>
    <row r="142" spans="1:5">
      <c r="A142" s="12" t="s">
        <v>76</v>
      </c>
      <c r="B142" s="6">
        <f>100/'Input'!$F$15*$K$100*'SM'!$B88</f>
        <v>0</v>
      </c>
      <c r="C142" s="6">
        <f>100/'Input'!$F$15*$L$100*'SM'!$C88</f>
        <v>0</v>
      </c>
      <c r="D142" s="6">
        <f>SUM($B142:$C142)</f>
        <v>0</v>
      </c>
      <c r="E142" s="10" t="s">
        <v>6</v>
      </c>
    </row>
    <row r="143" spans="1:5">
      <c r="A143" s="12" t="s">
        <v>77</v>
      </c>
      <c r="B143" s="6">
        <f>100/'Input'!$F$15*$K$100*'SM'!$B89</f>
        <v>0</v>
      </c>
      <c r="C143" s="6">
        <f>100/'Input'!$F$15*$L$100*'SM'!$C89</f>
        <v>0</v>
      </c>
      <c r="D143" s="6">
        <f>SUM($B143:$C143)</f>
        <v>0</v>
      </c>
      <c r="E143" s="10" t="s">
        <v>6</v>
      </c>
    </row>
    <row r="144" spans="1:5">
      <c r="A144" s="12" t="s">
        <v>78</v>
      </c>
      <c r="B144" s="6">
        <f>100/'Input'!$F$15*$K$100*'SM'!$B90</f>
        <v>0</v>
      </c>
      <c r="C144" s="6">
        <f>100/'Input'!$F$15*$L$100*'SM'!$C90</f>
        <v>0</v>
      </c>
      <c r="D144" s="6">
        <f>SUM($B144:$C144)</f>
        <v>0</v>
      </c>
      <c r="E144" s="10" t="s">
        <v>6</v>
      </c>
    </row>
    <row r="145" spans="1:5">
      <c r="A145" s="12" t="s">
        <v>79</v>
      </c>
      <c r="B145" s="6">
        <f>100/'Input'!$F$15*$K$100*'SM'!$B91</f>
        <v>0</v>
      </c>
      <c r="C145" s="6">
        <f>100/'Input'!$F$15*$L$100*'SM'!$C91</f>
        <v>0</v>
      </c>
      <c r="D145" s="6">
        <f>SUM($B145:$C145)</f>
        <v>0</v>
      </c>
      <c r="E145" s="10" t="s">
        <v>6</v>
      </c>
    </row>
    <row r="146" spans="1:5">
      <c r="A146" s="12" t="s">
        <v>88</v>
      </c>
      <c r="B146" s="6">
        <f>100/'Input'!$F$15*$K$100*'SM'!$B92</f>
        <v>0</v>
      </c>
      <c r="C146" s="6">
        <f>100/'Input'!$F$15*$L$100*'SM'!$C92</f>
        <v>0</v>
      </c>
      <c r="D146" s="6">
        <f>SUM($B146:$C146)</f>
        <v>0</v>
      </c>
      <c r="E146" s="10" t="s">
        <v>6</v>
      </c>
    </row>
    <row r="147" spans="1:5">
      <c r="A147" s="12" t="s">
        <v>89</v>
      </c>
      <c r="B147" s="6">
        <f>100/'Input'!$F$15*$K$100*'SM'!$B93</f>
        <v>0</v>
      </c>
      <c r="C147" s="6">
        <f>100/'Input'!$F$15*$L$100*'SM'!$C93</f>
        <v>0</v>
      </c>
      <c r="D147" s="6">
        <f>SUM($B147:$C147)</f>
        <v>0</v>
      </c>
      <c r="E147" s="10" t="s">
        <v>6</v>
      </c>
    </row>
    <row r="148" spans="1:5">
      <c r="A148" s="12" t="s">
        <v>90</v>
      </c>
      <c r="B148" s="6">
        <f>100/'Input'!$F$15*$K$100*'SM'!$B94</f>
        <v>0</v>
      </c>
      <c r="C148" s="6">
        <f>100/'Input'!$F$15*$L$100*'SM'!$C94</f>
        <v>0</v>
      </c>
      <c r="D148" s="6">
        <f>SUM($B148:$C148)</f>
        <v>0</v>
      </c>
      <c r="E148" s="10" t="s">
        <v>6</v>
      </c>
    </row>
    <row r="149" spans="1:5">
      <c r="A149" s="12" t="s">
        <v>91</v>
      </c>
      <c r="B149" s="6">
        <f>100/'Input'!$F$15*$K$100*'SM'!$B95</f>
        <v>0</v>
      </c>
      <c r="C149" s="6">
        <f>100/'Input'!$F$15*$L$100*'SM'!$C95</f>
        <v>0</v>
      </c>
      <c r="D149" s="6">
        <f>SUM($B149:$C149)</f>
        <v>0</v>
      </c>
      <c r="E149" s="10" t="s">
        <v>6</v>
      </c>
    </row>
    <row r="151" spans="1:5">
      <c r="A151" s="11" t="s">
        <v>791</v>
      </c>
    </row>
    <row r="152" spans="1:5">
      <c r="A152" s="10" t="s">
        <v>6</v>
      </c>
    </row>
    <row r="153" spans="1:5">
      <c r="A153" s="2" t="s">
        <v>257</v>
      </c>
    </row>
    <row r="154" spans="1:5">
      <c r="A154" s="13" t="s">
        <v>792</v>
      </c>
    </row>
    <row r="155" spans="1:5">
      <c r="A155" s="13" t="s">
        <v>374</v>
      </c>
    </row>
    <row r="156" spans="1:5">
      <c r="A156" s="2" t="s">
        <v>793</v>
      </c>
    </row>
    <row r="157" spans="1:5">
      <c r="B157" s="3" t="s">
        <v>725</v>
      </c>
    </row>
    <row r="158" spans="1:5">
      <c r="A158" s="12" t="s">
        <v>109</v>
      </c>
      <c r="B158" s="6">
        <f>0.1*$K$100*'SM'!$B$34</f>
        <v>0</v>
      </c>
      <c r="C158" s="10" t="s">
        <v>6</v>
      </c>
    </row>
    <row r="159" spans="1:5">
      <c r="A159" s="12" t="s">
        <v>110</v>
      </c>
      <c r="B159" s="6">
        <f>0.1*$K$100*'SM'!$B$34</f>
        <v>0</v>
      </c>
      <c r="C159" s="10" t="s">
        <v>6</v>
      </c>
    </row>
    <row r="160" spans="1:5">
      <c r="A160" s="12" t="s">
        <v>111</v>
      </c>
      <c r="B160" s="6">
        <f>0.1*$K$100*'SM'!$B$34</f>
        <v>0</v>
      </c>
      <c r="C160" s="10" t="s">
        <v>6</v>
      </c>
    </row>
    <row r="161" spans="1:3">
      <c r="A161" s="12" t="s">
        <v>112</v>
      </c>
      <c r="B161" s="6">
        <f>0.1*$K$100*'SM'!$B$34</f>
        <v>0</v>
      </c>
      <c r="C161" s="10" t="s">
        <v>6</v>
      </c>
    </row>
    <row r="162" spans="1:3">
      <c r="A162" s="12" t="s">
        <v>113</v>
      </c>
      <c r="B162" s="6">
        <f>0.1*$K$100*'SM'!$B$34</f>
        <v>0</v>
      </c>
      <c r="C162" s="10" t="s">
        <v>6</v>
      </c>
    </row>
  </sheetData>
  <sheetProtection sheet="1" objects="1" scenarios="1"/>
  <hyperlinks>
    <hyperlink ref="A7" location="'Input'!B243" display="x1 = 1055. Transmission exit charges (£/year)"/>
    <hyperlink ref="A16" location="'DRM'!B114" display="x1 = 2108. GSP simultaneous maximum load assumed through each network level (MW)"/>
    <hyperlink ref="A17" location="'AMD'!B225" display="x2 = 2613. Forecast simultaneous maximum load (kW) adjusted for standing charges"/>
    <hyperlink ref="A18" location="'Input'!B47" display="x3 = 1020. Gross asset cost by network level (£)"/>
    <hyperlink ref="A26" location="'Multi'!B116" display="x1 = 2407. All units (MWh)"/>
    <hyperlink ref="A38" location="'Otex'!B29" display="x1 = 2703. Annual consumption by tariff for unmetered users (MWh)"/>
    <hyperlink ref="A46" location="'SM'!B68" display="x1 = 2205. Service model assets by tariff (£)"/>
    <hyperlink ref="A47" location="'Loads'!E299" display="x2 = 2305. MPANs (in Equivalent volume for each end user)"/>
    <hyperlink ref="A48" location="'SM'!B34" display="x3 = 2202. Asset £/(MWh/year) from LV service models"/>
    <hyperlink ref="A49" location="'Otex'!B41" display="x4 = 2704. Total unmetered units"/>
    <hyperlink ref="A50" location="'Otex'!D57" display="x5 = Service model assets (£) scaled by annual MWh (in Service model asset data)"/>
    <hyperlink ref="A51" location="'Otex'!B57" display="x6 = Service model assets (£) scaled by user count (in Service model asset data)"/>
    <hyperlink ref="A52" location="'Otex'!E57" display="x7 = Service model assets (£) scaled by annual MWh (in Service model asset data)"/>
    <hyperlink ref="A62" location="'Otex'!B21" display="x1 = 2702. Network model assets (£) scaled by load forecast"/>
    <hyperlink ref="A63" location="'Otex'!G57" display="x2 = 2705. Service model assets (£) (in Service model asset data)"/>
    <hyperlink ref="A64" location="'Otex'!B69" display="x3 = Model assets (£) scaled by demand forecast (in Data for allocation of operating expenditure)"/>
    <hyperlink ref="A74" location="'Input'!B248" display="x1 = 1059. Direct cost (£/year) (in Other expenditure)"/>
    <hyperlink ref="A75" location="'Input'!E248" display="x2 = 1059. Network rates (£/year) (in Other expenditure)"/>
    <hyperlink ref="A76" location="'Input'!C248" display="x3 = 1059. Indirect cost (£/year) (in Other expenditure)"/>
    <hyperlink ref="A77" location="'Input'!D248" display="x4 = 1059. Indirect cost proportion (in Other expenditure)"/>
    <hyperlink ref="A85" location="'Otex'!B11" display="x1 = 2701. Operating expenditure coded by network level (£/year)"/>
    <hyperlink ref="A86" location="'Otex'!B80" display="x2 = 2707. Amount of expenditure to be allocated according to asset values (£/year)"/>
    <hyperlink ref="A87" location="'Otex'!M69" display="x3 = 2706. Denominator for allocation of operating expenditure (in Data for allocation of operating expenditure)"/>
    <hyperlink ref="A88" location="'Otex'!B69" display="x4 = 2706. Model assets (£) scaled by demand forecast (in Data for allocation of operating expenditure)"/>
    <hyperlink ref="A96" location="'Otex'!B69" display="x1 = 2706. Model assets (£) scaled by demand forecast (in Data for allocation of operating expenditure)"/>
    <hyperlink ref="A97" location="'Otex'!B91" display="x2 = 2708. Total operating expenditure by network level  (£/year)"/>
    <hyperlink ref="A105" location="'AMD'!B225" display="x1 = 2613. Forecast simultaneous maximum load (kW) adjusted for standing charges"/>
    <hyperlink ref="A106" location="'Otex'!B91" display="x2 = 2708. Total operating expenditure by network level  (£/year)"/>
    <hyperlink ref="A114" location="'Input'!F15" display="x1 = 1010. Days in the charging year (in Financial and general assumptions)"/>
    <hyperlink ref="A115" location="'Otex'!B100" display="x2 = 2709. Operating expenditure percentage by network level"/>
    <hyperlink ref="A116" location="'SM'!B68" display="x3 = 2205. Service model assets by tariff (£)"/>
    <hyperlink ref="A117" location="'Otex'!B122" display="x4 = Operating expenditure p/MPAN/day by level (in Operating expenditure for customer assets p/MPAN/day)"/>
    <hyperlink ref="A154" location="'Otex'!B100" display="x1 = 2709. Operating expenditure percentage by network level"/>
    <hyperlink ref="A155" location="'SM'!B34" display="x2 = 2202. Asset £/(MWh/year) from LV service models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>
      <c r="A1" s="1">
        <f>"r6126: Customer contributions"&amp;" for "&amp;'Input'!B8&amp;" in "&amp;'Input'!C8&amp;" ("&amp;'Input'!D8&amp;")"</f>
        <v>0</v>
      </c>
    </row>
    <row r="2" spans="1:6">
      <c r="A2" s="2" t="s">
        <v>794</v>
      </c>
    </row>
    <row r="5" spans="1:6">
      <c r="A5" s="11" t="s">
        <v>795</v>
      </c>
    </row>
    <row r="6" spans="1:6">
      <c r="A6" s="10" t="s">
        <v>6</v>
      </c>
    </row>
    <row r="7" spans="1:6">
      <c r="B7" s="3" t="s">
        <v>213</v>
      </c>
      <c r="C7" s="3" t="s">
        <v>214</v>
      </c>
      <c r="D7" s="3" t="s">
        <v>215</v>
      </c>
      <c r="E7" s="3" t="s">
        <v>216</v>
      </c>
    </row>
    <row r="8" spans="1:6">
      <c r="A8" s="12" t="s">
        <v>66</v>
      </c>
      <c r="B8" s="25">
        <v>1</v>
      </c>
      <c r="C8" s="25">
        <v>0</v>
      </c>
      <c r="D8" s="25">
        <v>0</v>
      </c>
      <c r="E8" s="25">
        <v>0</v>
      </c>
      <c r="F8" s="10" t="s">
        <v>6</v>
      </c>
    </row>
    <row r="9" spans="1:6">
      <c r="A9" s="12" t="s">
        <v>67</v>
      </c>
      <c r="B9" s="25">
        <v>1</v>
      </c>
      <c r="C9" s="25">
        <v>0</v>
      </c>
      <c r="D9" s="25">
        <v>0</v>
      </c>
      <c r="E9" s="25">
        <v>0</v>
      </c>
      <c r="F9" s="10" t="s">
        <v>6</v>
      </c>
    </row>
    <row r="10" spans="1:6">
      <c r="A10" s="12" t="s">
        <v>107</v>
      </c>
      <c r="B10" s="25">
        <v>1</v>
      </c>
      <c r="C10" s="25">
        <v>0</v>
      </c>
      <c r="D10" s="25">
        <v>0</v>
      </c>
      <c r="E10" s="25">
        <v>0</v>
      </c>
      <c r="F10" s="10" t="s">
        <v>6</v>
      </c>
    </row>
    <row r="11" spans="1:6">
      <c r="A11" s="12" t="s">
        <v>68</v>
      </c>
      <c r="B11" s="25">
        <v>1</v>
      </c>
      <c r="C11" s="25">
        <v>0</v>
      </c>
      <c r="D11" s="25">
        <v>0</v>
      </c>
      <c r="E11" s="25">
        <v>0</v>
      </c>
      <c r="F11" s="10" t="s">
        <v>6</v>
      </c>
    </row>
    <row r="12" spans="1:6">
      <c r="A12" s="12" t="s">
        <v>69</v>
      </c>
      <c r="B12" s="25">
        <v>1</v>
      </c>
      <c r="C12" s="25">
        <v>0</v>
      </c>
      <c r="D12" s="25">
        <v>0</v>
      </c>
      <c r="E12" s="25">
        <v>0</v>
      </c>
      <c r="F12" s="10" t="s">
        <v>6</v>
      </c>
    </row>
    <row r="13" spans="1:6">
      <c r="A13" s="12" t="s">
        <v>108</v>
      </c>
      <c r="B13" s="25">
        <v>1</v>
      </c>
      <c r="C13" s="25">
        <v>0</v>
      </c>
      <c r="D13" s="25">
        <v>0</v>
      </c>
      <c r="E13" s="25">
        <v>0</v>
      </c>
      <c r="F13" s="10" t="s">
        <v>6</v>
      </c>
    </row>
    <row r="14" spans="1:6">
      <c r="A14" s="12" t="s">
        <v>70</v>
      </c>
      <c r="B14" s="25">
        <v>1</v>
      </c>
      <c r="C14" s="25">
        <v>0</v>
      </c>
      <c r="D14" s="25">
        <v>0</v>
      </c>
      <c r="E14" s="25">
        <v>0</v>
      </c>
      <c r="F14" s="10" t="s">
        <v>6</v>
      </c>
    </row>
    <row r="15" spans="1:6">
      <c r="A15" s="12" t="s">
        <v>71</v>
      </c>
      <c r="B15" s="25">
        <v>0</v>
      </c>
      <c r="C15" s="25">
        <v>1</v>
      </c>
      <c r="D15" s="25">
        <v>0</v>
      </c>
      <c r="E15" s="25">
        <v>0</v>
      </c>
      <c r="F15" s="10" t="s">
        <v>6</v>
      </c>
    </row>
    <row r="16" spans="1:6">
      <c r="A16" s="12" t="s">
        <v>85</v>
      </c>
      <c r="B16" s="25">
        <v>0</v>
      </c>
      <c r="C16" s="25">
        <v>0</v>
      </c>
      <c r="D16" s="25">
        <v>1</v>
      </c>
      <c r="E16" s="25">
        <v>0</v>
      </c>
      <c r="F16" s="10" t="s">
        <v>6</v>
      </c>
    </row>
    <row r="17" spans="1:6">
      <c r="A17" s="12" t="s">
        <v>72</v>
      </c>
      <c r="B17" s="25">
        <v>1</v>
      </c>
      <c r="C17" s="25">
        <v>0</v>
      </c>
      <c r="D17" s="25">
        <v>0</v>
      </c>
      <c r="E17" s="25">
        <v>0</v>
      </c>
      <c r="F17" s="10" t="s">
        <v>6</v>
      </c>
    </row>
    <row r="18" spans="1:6">
      <c r="A18" s="12" t="s">
        <v>73</v>
      </c>
      <c r="B18" s="25">
        <v>0</v>
      </c>
      <c r="C18" s="25">
        <v>1</v>
      </c>
      <c r="D18" s="25">
        <v>0</v>
      </c>
      <c r="E18" s="25">
        <v>0</v>
      </c>
      <c r="F18" s="10" t="s">
        <v>6</v>
      </c>
    </row>
    <row r="19" spans="1:6">
      <c r="A19" s="12" t="s">
        <v>86</v>
      </c>
      <c r="B19" s="25">
        <v>0</v>
      </c>
      <c r="C19" s="25">
        <v>0</v>
      </c>
      <c r="D19" s="25">
        <v>1</v>
      </c>
      <c r="E19" s="25">
        <v>0</v>
      </c>
      <c r="F19" s="10" t="s">
        <v>6</v>
      </c>
    </row>
    <row r="20" spans="1:6">
      <c r="A20" s="12" t="s">
        <v>87</v>
      </c>
      <c r="B20" s="25">
        <v>0</v>
      </c>
      <c r="C20" s="25">
        <v>0</v>
      </c>
      <c r="D20" s="25">
        <v>0</v>
      </c>
      <c r="E20" s="25">
        <v>1</v>
      </c>
      <c r="F20" s="10" t="s">
        <v>6</v>
      </c>
    </row>
    <row r="21" spans="1:6">
      <c r="A21" s="12" t="s">
        <v>109</v>
      </c>
      <c r="B21" s="25">
        <v>1</v>
      </c>
      <c r="C21" s="25">
        <v>0</v>
      </c>
      <c r="D21" s="25">
        <v>0</v>
      </c>
      <c r="E21" s="25">
        <v>0</v>
      </c>
      <c r="F21" s="10" t="s">
        <v>6</v>
      </c>
    </row>
    <row r="22" spans="1:6">
      <c r="A22" s="12" t="s">
        <v>110</v>
      </c>
      <c r="B22" s="25">
        <v>1</v>
      </c>
      <c r="C22" s="25">
        <v>0</v>
      </c>
      <c r="D22" s="25">
        <v>0</v>
      </c>
      <c r="E22" s="25">
        <v>0</v>
      </c>
      <c r="F22" s="10" t="s">
        <v>6</v>
      </c>
    </row>
    <row r="23" spans="1:6">
      <c r="A23" s="12" t="s">
        <v>111</v>
      </c>
      <c r="B23" s="25">
        <v>1</v>
      </c>
      <c r="C23" s="25">
        <v>0</v>
      </c>
      <c r="D23" s="25">
        <v>0</v>
      </c>
      <c r="E23" s="25">
        <v>0</v>
      </c>
      <c r="F23" s="10" t="s">
        <v>6</v>
      </c>
    </row>
    <row r="24" spans="1:6">
      <c r="A24" s="12" t="s">
        <v>112</v>
      </c>
      <c r="B24" s="25">
        <v>1</v>
      </c>
      <c r="C24" s="25">
        <v>0</v>
      </c>
      <c r="D24" s="25">
        <v>0</v>
      </c>
      <c r="E24" s="25">
        <v>0</v>
      </c>
      <c r="F24" s="10" t="s">
        <v>6</v>
      </c>
    </row>
    <row r="25" spans="1:6">
      <c r="A25" s="12" t="s">
        <v>113</v>
      </c>
      <c r="B25" s="25">
        <v>1</v>
      </c>
      <c r="C25" s="25">
        <v>0</v>
      </c>
      <c r="D25" s="25">
        <v>0</v>
      </c>
      <c r="E25" s="25">
        <v>0</v>
      </c>
      <c r="F25" s="10" t="s">
        <v>6</v>
      </c>
    </row>
    <row r="26" spans="1:6">
      <c r="A26" s="12" t="s">
        <v>74</v>
      </c>
      <c r="B26" s="25">
        <v>1</v>
      </c>
      <c r="C26" s="25">
        <v>0</v>
      </c>
      <c r="D26" s="25">
        <v>0</v>
      </c>
      <c r="E26" s="25">
        <v>0</v>
      </c>
      <c r="F26" s="10" t="s">
        <v>6</v>
      </c>
    </row>
    <row r="27" spans="1:6">
      <c r="A27" s="12" t="s">
        <v>75</v>
      </c>
      <c r="B27" s="25">
        <v>0</v>
      </c>
      <c r="C27" s="25">
        <v>1</v>
      </c>
      <c r="D27" s="25">
        <v>0</v>
      </c>
      <c r="E27" s="25">
        <v>0</v>
      </c>
      <c r="F27" s="10" t="s">
        <v>6</v>
      </c>
    </row>
    <row r="28" spans="1:6">
      <c r="A28" s="12" t="s">
        <v>76</v>
      </c>
      <c r="B28" s="25">
        <v>1</v>
      </c>
      <c r="C28" s="25">
        <v>0</v>
      </c>
      <c r="D28" s="25">
        <v>0</v>
      </c>
      <c r="E28" s="25">
        <v>0</v>
      </c>
      <c r="F28" s="10" t="s">
        <v>6</v>
      </c>
    </row>
    <row r="29" spans="1:6">
      <c r="A29" s="12" t="s">
        <v>77</v>
      </c>
      <c r="B29" s="25">
        <v>1</v>
      </c>
      <c r="C29" s="25">
        <v>0</v>
      </c>
      <c r="D29" s="25">
        <v>0</v>
      </c>
      <c r="E29" s="25">
        <v>0</v>
      </c>
      <c r="F29" s="10" t="s">
        <v>6</v>
      </c>
    </row>
    <row r="30" spans="1:6">
      <c r="A30" s="12" t="s">
        <v>78</v>
      </c>
      <c r="B30" s="25">
        <v>0</v>
      </c>
      <c r="C30" s="25">
        <v>1</v>
      </c>
      <c r="D30" s="25">
        <v>0</v>
      </c>
      <c r="E30" s="25">
        <v>0</v>
      </c>
      <c r="F30" s="10" t="s">
        <v>6</v>
      </c>
    </row>
    <row r="31" spans="1:6">
      <c r="A31" s="12" t="s">
        <v>79</v>
      </c>
      <c r="B31" s="25">
        <v>0</v>
      </c>
      <c r="C31" s="25">
        <v>1</v>
      </c>
      <c r="D31" s="25">
        <v>0</v>
      </c>
      <c r="E31" s="25">
        <v>0</v>
      </c>
      <c r="F31" s="10" t="s">
        <v>6</v>
      </c>
    </row>
    <row r="32" spans="1:6">
      <c r="A32" s="12" t="s">
        <v>88</v>
      </c>
      <c r="B32" s="25">
        <v>0</v>
      </c>
      <c r="C32" s="25">
        <v>0</v>
      </c>
      <c r="D32" s="25">
        <v>1</v>
      </c>
      <c r="E32" s="25">
        <v>0</v>
      </c>
      <c r="F32" s="10" t="s">
        <v>6</v>
      </c>
    </row>
    <row r="33" spans="1:6">
      <c r="A33" s="12" t="s">
        <v>89</v>
      </c>
      <c r="B33" s="25">
        <v>0</v>
      </c>
      <c r="C33" s="25">
        <v>0</v>
      </c>
      <c r="D33" s="25">
        <v>1</v>
      </c>
      <c r="E33" s="25">
        <v>0</v>
      </c>
      <c r="F33" s="10" t="s">
        <v>6</v>
      </c>
    </row>
    <row r="34" spans="1:6">
      <c r="A34" s="12" t="s">
        <v>90</v>
      </c>
      <c r="B34" s="25">
        <v>0</v>
      </c>
      <c r="C34" s="25">
        <v>0</v>
      </c>
      <c r="D34" s="25">
        <v>0</v>
      </c>
      <c r="E34" s="25">
        <v>1</v>
      </c>
      <c r="F34" s="10" t="s">
        <v>6</v>
      </c>
    </row>
    <row r="35" spans="1:6">
      <c r="A35" s="12" t="s">
        <v>91</v>
      </c>
      <c r="B35" s="25">
        <v>0</v>
      </c>
      <c r="C35" s="25">
        <v>0</v>
      </c>
      <c r="D35" s="25">
        <v>0</v>
      </c>
      <c r="E35" s="25">
        <v>1</v>
      </c>
      <c r="F35" s="10" t="s">
        <v>6</v>
      </c>
    </row>
    <row r="37" spans="1:6">
      <c r="A37" s="11" t="s">
        <v>796</v>
      </c>
    </row>
    <row r="38" spans="1:6">
      <c r="A38" s="10" t="s">
        <v>6</v>
      </c>
    </row>
    <row r="39" spans="1:6">
      <c r="A39" s="2" t="s">
        <v>257</v>
      </c>
    </row>
    <row r="40" spans="1:6">
      <c r="A40" s="13" t="s">
        <v>797</v>
      </c>
    </row>
    <row r="41" spans="1:6">
      <c r="A41" s="13" t="s">
        <v>798</v>
      </c>
    </row>
    <row r="42" spans="1:6">
      <c r="A42" s="2" t="s">
        <v>799</v>
      </c>
    </row>
    <row r="43" spans="1:6">
      <c r="B43" s="3" t="s">
        <v>213</v>
      </c>
      <c r="C43" s="3" t="s">
        <v>214</v>
      </c>
      <c r="D43" s="3" t="s">
        <v>215</v>
      </c>
      <c r="E43" s="3" t="s">
        <v>216</v>
      </c>
    </row>
    <row r="44" spans="1:6">
      <c r="A44" s="12" t="s">
        <v>356</v>
      </c>
      <c r="B44" s="24">
        <f>'Input'!$B$256*(1-'Input'!$D$15)</f>
        <v>0</v>
      </c>
      <c r="C44" s="24">
        <f>'Input'!$B$257*(1-'Input'!$D$15)</f>
        <v>0</v>
      </c>
      <c r="D44" s="24">
        <f>'Input'!$B$258*(1-'Input'!$D$15)</f>
        <v>0</v>
      </c>
      <c r="E44" s="24">
        <f>'Input'!$B$259*(1-'Input'!$D$15)</f>
        <v>0</v>
      </c>
      <c r="F44" s="10" t="s">
        <v>6</v>
      </c>
    </row>
    <row r="45" spans="1:6">
      <c r="A45" s="12" t="s">
        <v>357</v>
      </c>
      <c r="B45" s="24">
        <f>'Input'!$C$256*(1-'Input'!$D$15)</f>
        <v>0</v>
      </c>
      <c r="C45" s="24">
        <f>'Input'!$C$257*(1-'Input'!$D$15)</f>
        <v>0</v>
      </c>
      <c r="D45" s="24">
        <f>'Input'!$C$258*(1-'Input'!$D$15)</f>
        <v>0</v>
      </c>
      <c r="E45" s="24">
        <f>'Input'!$C$259*(1-'Input'!$D$15)</f>
        <v>0</v>
      </c>
      <c r="F45" s="10" t="s">
        <v>6</v>
      </c>
    </row>
    <row r="46" spans="1:6">
      <c r="A46" s="12" t="s">
        <v>358</v>
      </c>
      <c r="B46" s="24">
        <f>'Input'!$D$256*(1-'Input'!$D$15)</f>
        <v>0</v>
      </c>
      <c r="C46" s="24">
        <f>'Input'!$D$257*(1-'Input'!$D$15)</f>
        <v>0</v>
      </c>
      <c r="D46" s="24">
        <f>'Input'!$D$258*(1-'Input'!$D$15)</f>
        <v>0</v>
      </c>
      <c r="E46" s="24">
        <f>'Input'!$D$259*(1-'Input'!$D$15)</f>
        <v>0</v>
      </c>
      <c r="F46" s="10" t="s">
        <v>6</v>
      </c>
    </row>
    <row r="47" spans="1:6">
      <c r="A47" s="12" t="s">
        <v>359</v>
      </c>
      <c r="B47" s="24">
        <f>'Input'!$E$256*(1-'Input'!$D$15)</f>
        <v>0</v>
      </c>
      <c r="C47" s="24">
        <f>'Input'!$E$257*(1-'Input'!$D$15)</f>
        <v>0</v>
      </c>
      <c r="D47" s="24">
        <f>'Input'!$E$258*(1-'Input'!$D$15)</f>
        <v>0</v>
      </c>
      <c r="E47" s="24">
        <f>'Input'!$E$259*(1-'Input'!$D$15)</f>
        <v>0</v>
      </c>
      <c r="F47" s="10" t="s">
        <v>6</v>
      </c>
    </row>
    <row r="48" spans="1:6">
      <c r="A48" s="12" t="s">
        <v>360</v>
      </c>
      <c r="B48" s="24">
        <f>'Input'!$F$256*(1-'Input'!$D$15)</f>
        <v>0</v>
      </c>
      <c r="C48" s="24">
        <f>'Input'!$F$257*(1-'Input'!$D$15)</f>
        <v>0</v>
      </c>
      <c r="D48" s="24">
        <f>'Input'!$F$258*(1-'Input'!$D$15)</f>
        <v>0</v>
      </c>
      <c r="E48" s="24">
        <f>'Input'!$F$259*(1-'Input'!$D$15)</f>
        <v>0</v>
      </c>
      <c r="F48" s="10" t="s">
        <v>6</v>
      </c>
    </row>
    <row r="49" spans="1:10">
      <c r="A49" s="12" t="s">
        <v>361</v>
      </c>
      <c r="B49" s="24">
        <f>'Input'!$G$256*(1-'Input'!$D$15)</f>
        <v>0</v>
      </c>
      <c r="C49" s="24">
        <f>'Input'!$G$257*(1-'Input'!$D$15)</f>
        <v>0</v>
      </c>
      <c r="D49" s="24">
        <f>'Input'!$G$258*(1-'Input'!$D$15)</f>
        <v>0</v>
      </c>
      <c r="E49" s="24">
        <f>'Input'!$G$259*(1-'Input'!$D$15)</f>
        <v>0</v>
      </c>
      <c r="F49" s="10" t="s">
        <v>6</v>
      </c>
    </row>
    <row r="50" spans="1:10">
      <c r="A50" s="12" t="s">
        <v>362</v>
      </c>
      <c r="B50" s="24">
        <f>'Input'!$H$256*(1-'Input'!$D$15)</f>
        <v>0</v>
      </c>
      <c r="C50" s="24">
        <f>'Input'!$H$257*(1-'Input'!$D$15)</f>
        <v>0</v>
      </c>
      <c r="D50" s="24">
        <f>'Input'!$H$258*(1-'Input'!$D$15)</f>
        <v>0</v>
      </c>
      <c r="E50" s="24">
        <f>'Input'!$H$259*(1-'Input'!$D$15)</f>
        <v>0</v>
      </c>
      <c r="F50" s="10" t="s">
        <v>6</v>
      </c>
    </row>
    <row r="51" spans="1:10">
      <c r="A51" s="12" t="s">
        <v>363</v>
      </c>
      <c r="B51" s="24">
        <f>'Input'!$I$256*(1-'Input'!$D$15)</f>
        <v>0</v>
      </c>
      <c r="C51" s="24">
        <f>'Input'!$I$257*(1-'Input'!$D$15)</f>
        <v>0</v>
      </c>
      <c r="D51" s="24">
        <f>'Input'!$I$258*(1-'Input'!$D$15)</f>
        <v>0</v>
      </c>
      <c r="E51" s="24">
        <f>'Input'!$I$259*(1-'Input'!$D$15)</f>
        <v>0</v>
      </c>
      <c r="F51" s="10" t="s">
        <v>6</v>
      </c>
    </row>
    <row r="53" spans="1:10">
      <c r="A53" s="11" t="s">
        <v>800</v>
      </c>
    </row>
    <row r="54" spans="1:10">
      <c r="A54" s="10" t="s">
        <v>6</v>
      </c>
    </row>
    <row r="55" spans="1:10">
      <c r="A55" s="2" t="s">
        <v>257</v>
      </c>
    </row>
    <row r="56" spans="1:10">
      <c r="A56" s="13" t="s">
        <v>801</v>
      </c>
    </row>
    <row r="57" spans="1:10">
      <c r="A57" s="13" t="s">
        <v>802</v>
      </c>
    </row>
    <row r="58" spans="1:10">
      <c r="A58" s="2" t="s">
        <v>269</v>
      </c>
    </row>
    <row r="59" spans="1:10">
      <c r="B59" s="3" t="s">
        <v>205</v>
      </c>
      <c r="C59" s="3" t="s">
        <v>206</v>
      </c>
      <c r="D59" s="3" t="s">
        <v>207</v>
      </c>
      <c r="E59" s="3" t="s">
        <v>208</v>
      </c>
      <c r="F59" s="3" t="s">
        <v>209</v>
      </c>
      <c r="G59" s="3" t="s">
        <v>210</v>
      </c>
      <c r="H59" s="3" t="s">
        <v>211</v>
      </c>
      <c r="I59" s="3" t="s">
        <v>212</v>
      </c>
    </row>
    <row r="60" spans="1:10">
      <c r="A60" s="12" t="s">
        <v>66</v>
      </c>
      <c r="B60" s="24">
        <f>SUMPRODUCT($B8:$E8,$B$44:$E$44)</f>
        <v>0</v>
      </c>
      <c r="C60" s="24">
        <f>SUMPRODUCT($B8:$E8,$B$45:$E$45)</f>
        <v>0</v>
      </c>
      <c r="D60" s="24">
        <f>SUMPRODUCT($B8:$E8,$B$46:$E$46)</f>
        <v>0</v>
      </c>
      <c r="E60" s="24">
        <f>SUMPRODUCT($B8:$E8,$B$47:$E$47)</f>
        <v>0</v>
      </c>
      <c r="F60" s="24">
        <f>SUMPRODUCT($B8:$E8,$B$48:$E$48)</f>
        <v>0</v>
      </c>
      <c r="G60" s="24">
        <f>SUMPRODUCT($B8:$E8,$B$49:$E$49)</f>
        <v>0</v>
      </c>
      <c r="H60" s="24">
        <f>SUMPRODUCT($B8:$E8,$B$50:$E$50)</f>
        <v>0</v>
      </c>
      <c r="I60" s="24">
        <f>SUMPRODUCT($B8:$E8,$B$51:$E$51)</f>
        <v>0</v>
      </c>
      <c r="J60" s="10" t="s">
        <v>6</v>
      </c>
    </row>
    <row r="61" spans="1:10">
      <c r="A61" s="12" t="s">
        <v>67</v>
      </c>
      <c r="B61" s="24">
        <f>SUMPRODUCT($B9:$E9,$B$44:$E$44)</f>
        <v>0</v>
      </c>
      <c r="C61" s="24">
        <f>SUMPRODUCT($B9:$E9,$B$45:$E$45)</f>
        <v>0</v>
      </c>
      <c r="D61" s="24">
        <f>SUMPRODUCT($B9:$E9,$B$46:$E$46)</f>
        <v>0</v>
      </c>
      <c r="E61" s="24">
        <f>SUMPRODUCT($B9:$E9,$B$47:$E$47)</f>
        <v>0</v>
      </c>
      <c r="F61" s="24">
        <f>SUMPRODUCT($B9:$E9,$B$48:$E$48)</f>
        <v>0</v>
      </c>
      <c r="G61" s="24">
        <f>SUMPRODUCT($B9:$E9,$B$49:$E$49)</f>
        <v>0</v>
      </c>
      <c r="H61" s="24">
        <f>SUMPRODUCT($B9:$E9,$B$50:$E$50)</f>
        <v>0</v>
      </c>
      <c r="I61" s="24">
        <f>SUMPRODUCT($B9:$E9,$B$51:$E$51)</f>
        <v>0</v>
      </c>
      <c r="J61" s="10" t="s">
        <v>6</v>
      </c>
    </row>
    <row r="62" spans="1:10">
      <c r="A62" s="12" t="s">
        <v>107</v>
      </c>
      <c r="B62" s="24">
        <f>SUMPRODUCT($B10:$E10,$B$44:$E$44)</f>
        <v>0</v>
      </c>
      <c r="C62" s="24">
        <f>SUMPRODUCT($B10:$E10,$B$45:$E$45)</f>
        <v>0</v>
      </c>
      <c r="D62" s="24">
        <f>SUMPRODUCT($B10:$E10,$B$46:$E$46)</f>
        <v>0</v>
      </c>
      <c r="E62" s="24">
        <f>SUMPRODUCT($B10:$E10,$B$47:$E$47)</f>
        <v>0</v>
      </c>
      <c r="F62" s="24">
        <f>SUMPRODUCT($B10:$E10,$B$48:$E$48)</f>
        <v>0</v>
      </c>
      <c r="G62" s="24">
        <f>SUMPRODUCT($B10:$E10,$B$49:$E$49)</f>
        <v>0</v>
      </c>
      <c r="H62" s="24">
        <f>SUMPRODUCT($B10:$E10,$B$50:$E$50)</f>
        <v>0</v>
      </c>
      <c r="I62" s="24">
        <f>SUMPRODUCT($B10:$E10,$B$51:$E$51)</f>
        <v>0</v>
      </c>
      <c r="J62" s="10" t="s">
        <v>6</v>
      </c>
    </row>
    <row r="63" spans="1:10">
      <c r="A63" s="12" t="s">
        <v>68</v>
      </c>
      <c r="B63" s="24">
        <f>SUMPRODUCT($B11:$E11,$B$44:$E$44)</f>
        <v>0</v>
      </c>
      <c r="C63" s="24">
        <f>SUMPRODUCT($B11:$E11,$B$45:$E$45)</f>
        <v>0</v>
      </c>
      <c r="D63" s="24">
        <f>SUMPRODUCT($B11:$E11,$B$46:$E$46)</f>
        <v>0</v>
      </c>
      <c r="E63" s="24">
        <f>SUMPRODUCT($B11:$E11,$B$47:$E$47)</f>
        <v>0</v>
      </c>
      <c r="F63" s="24">
        <f>SUMPRODUCT($B11:$E11,$B$48:$E$48)</f>
        <v>0</v>
      </c>
      <c r="G63" s="24">
        <f>SUMPRODUCT($B11:$E11,$B$49:$E$49)</f>
        <v>0</v>
      </c>
      <c r="H63" s="24">
        <f>SUMPRODUCT($B11:$E11,$B$50:$E$50)</f>
        <v>0</v>
      </c>
      <c r="I63" s="24">
        <f>SUMPRODUCT($B11:$E11,$B$51:$E$51)</f>
        <v>0</v>
      </c>
      <c r="J63" s="10" t="s">
        <v>6</v>
      </c>
    </row>
    <row r="64" spans="1:10">
      <c r="A64" s="12" t="s">
        <v>69</v>
      </c>
      <c r="B64" s="24">
        <f>SUMPRODUCT($B12:$E12,$B$44:$E$44)</f>
        <v>0</v>
      </c>
      <c r="C64" s="24">
        <f>SUMPRODUCT($B12:$E12,$B$45:$E$45)</f>
        <v>0</v>
      </c>
      <c r="D64" s="24">
        <f>SUMPRODUCT($B12:$E12,$B$46:$E$46)</f>
        <v>0</v>
      </c>
      <c r="E64" s="24">
        <f>SUMPRODUCT($B12:$E12,$B$47:$E$47)</f>
        <v>0</v>
      </c>
      <c r="F64" s="24">
        <f>SUMPRODUCT($B12:$E12,$B$48:$E$48)</f>
        <v>0</v>
      </c>
      <c r="G64" s="24">
        <f>SUMPRODUCT($B12:$E12,$B$49:$E$49)</f>
        <v>0</v>
      </c>
      <c r="H64" s="24">
        <f>SUMPRODUCT($B12:$E12,$B$50:$E$50)</f>
        <v>0</v>
      </c>
      <c r="I64" s="24">
        <f>SUMPRODUCT($B12:$E12,$B$51:$E$51)</f>
        <v>0</v>
      </c>
      <c r="J64" s="10" t="s">
        <v>6</v>
      </c>
    </row>
    <row r="65" spans="1:10">
      <c r="A65" s="12" t="s">
        <v>108</v>
      </c>
      <c r="B65" s="24">
        <f>SUMPRODUCT($B13:$E13,$B$44:$E$44)</f>
        <v>0</v>
      </c>
      <c r="C65" s="24">
        <f>SUMPRODUCT($B13:$E13,$B$45:$E$45)</f>
        <v>0</v>
      </c>
      <c r="D65" s="24">
        <f>SUMPRODUCT($B13:$E13,$B$46:$E$46)</f>
        <v>0</v>
      </c>
      <c r="E65" s="24">
        <f>SUMPRODUCT($B13:$E13,$B$47:$E$47)</f>
        <v>0</v>
      </c>
      <c r="F65" s="24">
        <f>SUMPRODUCT($B13:$E13,$B$48:$E$48)</f>
        <v>0</v>
      </c>
      <c r="G65" s="24">
        <f>SUMPRODUCT($B13:$E13,$B$49:$E$49)</f>
        <v>0</v>
      </c>
      <c r="H65" s="24">
        <f>SUMPRODUCT($B13:$E13,$B$50:$E$50)</f>
        <v>0</v>
      </c>
      <c r="I65" s="24">
        <f>SUMPRODUCT($B13:$E13,$B$51:$E$51)</f>
        <v>0</v>
      </c>
      <c r="J65" s="10" t="s">
        <v>6</v>
      </c>
    </row>
    <row r="66" spans="1:10">
      <c r="A66" s="12" t="s">
        <v>70</v>
      </c>
      <c r="B66" s="24">
        <f>SUMPRODUCT($B14:$E14,$B$44:$E$44)</f>
        <v>0</v>
      </c>
      <c r="C66" s="24">
        <f>SUMPRODUCT($B14:$E14,$B$45:$E$45)</f>
        <v>0</v>
      </c>
      <c r="D66" s="24">
        <f>SUMPRODUCT($B14:$E14,$B$46:$E$46)</f>
        <v>0</v>
      </c>
      <c r="E66" s="24">
        <f>SUMPRODUCT($B14:$E14,$B$47:$E$47)</f>
        <v>0</v>
      </c>
      <c r="F66" s="24">
        <f>SUMPRODUCT($B14:$E14,$B$48:$E$48)</f>
        <v>0</v>
      </c>
      <c r="G66" s="24">
        <f>SUMPRODUCT($B14:$E14,$B$49:$E$49)</f>
        <v>0</v>
      </c>
      <c r="H66" s="24">
        <f>SUMPRODUCT($B14:$E14,$B$50:$E$50)</f>
        <v>0</v>
      </c>
      <c r="I66" s="24">
        <f>SUMPRODUCT($B14:$E14,$B$51:$E$51)</f>
        <v>0</v>
      </c>
      <c r="J66" s="10" t="s">
        <v>6</v>
      </c>
    </row>
    <row r="67" spans="1:10">
      <c r="A67" s="12" t="s">
        <v>71</v>
      </c>
      <c r="B67" s="24">
        <f>SUMPRODUCT($B15:$E15,$B$44:$E$44)</f>
        <v>0</v>
      </c>
      <c r="C67" s="24">
        <f>SUMPRODUCT($B15:$E15,$B$45:$E$45)</f>
        <v>0</v>
      </c>
      <c r="D67" s="24">
        <f>SUMPRODUCT($B15:$E15,$B$46:$E$46)</f>
        <v>0</v>
      </c>
      <c r="E67" s="24">
        <f>SUMPRODUCT($B15:$E15,$B$47:$E$47)</f>
        <v>0</v>
      </c>
      <c r="F67" s="24">
        <f>SUMPRODUCT($B15:$E15,$B$48:$E$48)</f>
        <v>0</v>
      </c>
      <c r="G67" s="24">
        <f>SUMPRODUCT($B15:$E15,$B$49:$E$49)</f>
        <v>0</v>
      </c>
      <c r="H67" s="24">
        <f>SUMPRODUCT($B15:$E15,$B$50:$E$50)</f>
        <v>0</v>
      </c>
      <c r="I67" s="24">
        <f>SUMPRODUCT($B15:$E15,$B$51:$E$51)</f>
        <v>0</v>
      </c>
      <c r="J67" s="10" t="s">
        <v>6</v>
      </c>
    </row>
    <row r="68" spans="1:10">
      <c r="A68" s="12" t="s">
        <v>85</v>
      </c>
      <c r="B68" s="24">
        <f>SUMPRODUCT($B16:$E16,$B$44:$E$44)</f>
        <v>0</v>
      </c>
      <c r="C68" s="24">
        <f>SUMPRODUCT($B16:$E16,$B$45:$E$45)</f>
        <v>0</v>
      </c>
      <c r="D68" s="24">
        <f>SUMPRODUCT($B16:$E16,$B$46:$E$46)</f>
        <v>0</v>
      </c>
      <c r="E68" s="24">
        <f>SUMPRODUCT($B16:$E16,$B$47:$E$47)</f>
        <v>0</v>
      </c>
      <c r="F68" s="24">
        <f>SUMPRODUCT($B16:$E16,$B$48:$E$48)</f>
        <v>0</v>
      </c>
      <c r="G68" s="24">
        <f>SUMPRODUCT($B16:$E16,$B$49:$E$49)</f>
        <v>0</v>
      </c>
      <c r="H68" s="24">
        <f>SUMPRODUCT($B16:$E16,$B$50:$E$50)</f>
        <v>0</v>
      </c>
      <c r="I68" s="24">
        <f>SUMPRODUCT($B16:$E16,$B$51:$E$51)</f>
        <v>0</v>
      </c>
      <c r="J68" s="10" t="s">
        <v>6</v>
      </c>
    </row>
    <row r="69" spans="1:10">
      <c r="A69" s="12" t="s">
        <v>72</v>
      </c>
      <c r="B69" s="24">
        <f>SUMPRODUCT($B17:$E17,$B$44:$E$44)</f>
        <v>0</v>
      </c>
      <c r="C69" s="24">
        <f>SUMPRODUCT($B17:$E17,$B$45:$E$45)</f>
        <v>0</v>
      </c>
      <c r="D69" s="24">
        <f>SUMPRODUCT($B17:$E17,$B$46:$E$46)</f>
        <v>0</v>
      </c>
      <c r="E69" s="24">
        <f>SUMPRODUCT($B17:$E17,$B$47:$E$47)</f>
        <v>0</v>
      </c>
      <c r="F69" s="24">
        <f>SUMPRODUCT($B17:$E17,$B$48:$E$48)</f>
        <v>0</v>
      </c>
      <c r="G69" s="24">
        <f>SUMPRODUCT($B17:$E17,$B$49:$E$49)</f>
        <v>0</v>
      </c>
      <c r="H69" s="24">
        <f>SUMPRODUCT($B17:$E17,$B$50:$E$50)</f>
        <v>0</v>
      </c>
      <c r="I69" s="24">
        <f>SUMPRODUCT($B17:$E17,$B$51:$E$51)</f>
        <v>0</v>
      </c>
      <c r="J69" s="10" t="s">
        <v>6</v>
      </c>
    </row>
    <row r="70" spans="1:10">
      <c r="A70" s="12" t="s">
        <v>73</v>
      </c>
      <c r="B70" s="24">
        <f>SUMPRODUCT($B18:$E18,$B$44:$E$44)</f>
        <v>0</v>
      </c>
      <c r="C70" s="24">
        <f>SUMPRODUCT($B18:$E18,$B$45:$E$45)</f>
        <v>0</v>
      </c>
      <c r="D70" s="24">
        <f>SUMPRODUCT($B18:$E18,$B$46:$E$46)</f>
        <v>0</v>
      </c>
      <c r="E70" s="24">
        <f>SUMPRODUCT($B18:$E18,$B$47:$E$47)</f>
        <v>0</v>
      </c>
      <c r="F70" s="24">
        <f>SUMPRODUCT($B18:$E18,$B$48:$E$48)</f>
        <v>0</v>
      </c>
      <c r="G70" s="24">
        <f>SUMPRODUCT($B18:$E18,$B$49:$E$49)</f>
        <v>0</v>
      </c>
      <c r="H70" s="24">
        <f>SUMPRODUCT($B18:$E18,$B$50:$E$50)</f>
        <v>0</v>
      </c>
      <c r="I70" s="24">
        <f>SUMPRODUCT($B18:$E18,$B$51:$E$51)</f>
        <v>0</v>
      </c>
      <c r="J70" s="10" t="s">
        <v>6</v>
      </c>
    </row>
    <row r="71" spans="1:10">
      <c r="A71" s="12" t="s">
        <v>86</v>
      </c>
      <c r="B71" s="24">
        <f>SUMPRODUCT($B19:$E19,$B$44:$E$44)</f>
        <v>0</v>
      </c>
      <c r="C71" s="24">
        <f>SUMPRODUCT($B19:$E19,$B$45:$E$45)</f>
        <v>0</v>
      </c>
      <c r="D71" s="24">
        <f>SUMPRODUCT($B19:$E19,$B$46:$E$46)</f>
        <v>0</v>
      </c>
      <c r="E71" s="24">
        <f>SUMPRODUCT($B19:$E19,$B$47:$E$47)</f>
        <v>0</v>
      </c>
      <c r="F71" s="24">
        <f>SUMPRODUCT($B19:$E19,$B$48:$E$48)</f>
        <v>0</v>
      </c>
      <c r="G71" s="24">
        <f>SUMPRODUCT($B19:$E19,$B$49:$E$49)</f>
        <v>0</v>
      </c>
      <c r="H71" s="24">
        <f>SUMPRODUCT($B19:$E19,$B$50:$E$50)</f>
        <v>0</v>
      </c>
      <c r="I71" s="24">
        <f>SUMPRODUCT($B19:$E19,$B$51:$E$51)</f>
        <v>0</v>
      </c>
      <c r="J71" s="10" t="s">
        <v>6</v>
      </c>
    </row>
    <row r="72" spans="1:10">
      <c r="A72" s="12" t="s">
        <v>87</v>
      </c>
      <c r="B72" s="24">
        <f>SUMPRODUCT($B20:$E20,$B$44:$E$44)</f>
        <v>0</v>
      </c>
      <c r="C72" s="24">
        <f>SUMPRODUCT($B20:$E20,$B$45:$E$45)</f>
        <v>0</v>
      </c>
      <c r="D72" s="24">
        <f>SUMPRODUCT($B20:$E20,$B$46:$E$46)</f>
        <v>0</v>
      </c>
      <c r="E72" s="24">
        <f>SUMPRODUCT($B20:$E20,$B$47:$E$47)</f>
        <v>0</v>
      </c>
      <c r="F72" s="24">
        <f>SUMPRODUCT($B20:$E20,$B$48:$E$48)</f>
        <v>0</v>
      </c>
      <c r="G72" s="24">
        <f>SUMPRODUCT($B20:$E20,$B$49:$E$49)</f>
        <v>0</v>
      </c>
      <c r="H72" s="24">
        <f>SUMPRODUCT($B20:$E20,$B$50:$E$50)</f>
        <v>0</v>
      </c>
      <c r="I72" s="24">
        <f>SUMPRODUCT($B20:$E20,$B$51:$E$51)</f>
        <v>0</v>
      </c>
      <c r="J72" s="10" t="s">
        <v>6</v>
      </c>
    </row>
    <row r="73" spans="1:10">
      <c r="A73" s="12" t="s">
        <v>109</v>
      </c>
      <c r="B73" s="24">
        <f>SUMPRODUCT($B21:$E21,$B$44:$E$44)</f>
        <v>0</v>
      </c>
      <c r="C73" s="24">
        <f>SUMPRODUCT($B21:$E21,$B$45:$E$45)</f>
        <v>0</v>
      </c>
      <c r="D73" s="24">
        <f>SUMPRODUCT($B21:$E21,$B$46:$E$46)</f>
        <v>0</v>
      </c>
      <c r="E73" s="24">
        <f>SUMPRODUCT($B21:$E21,$B$47:$E$47)</f>
        <v>0</v>
      </c>
      <c r="F73" s="24">
        <f>SUMPRODUCT($B21:$E21,$B$48:$E$48)</f>
        <v>0</v>
      </c>
      <c r="G73" s="24">
        <f>SUMPRODUCT($B21:$E21,$B$49:$E$49)</f>
        <v>0</v>
      </c>
      <c r="H73" s="24">
        <f>SUMPRODUCT($B21:$E21,$B$50:$E$50)</f>
        <v>0</v>
      </c>
      <c r="I73" s="24">
        <f>SUMPRODUCT($B21:$E21,$B$51:$E$51)</f>
        <v>0</v>
      </c>
      <c r="J73" s="10" t="s">
        <v>6</v>
      </c>
    </row>
    <row r="74" spans="1:10">
      <c r="A74" s="12" t="s">
        <v>110</v>
      </c>
      <c r="B74" s="24">
        <f>SUMPRODUCT($B22:$E22,$B$44:$E$44)</f>
        <v>0</v>
      </c>
      <c r="C74" s="24">
        <f>SUMPRODUCT($B22:$E22,$B$45:$E$45)</f>
        <v>0</v>
      </c>
      <c r="D74" s="24">
        <f>SUMPRODUCT($B22:$E22,$B$46:$E$46)</f>
        <v>0</v>
      </c>
      <c r="E74" s="24">
        <f>SUMPRODUCT($B22:$E22,$B$47:$E$47)</f>
        <v>0</v>
      </c>
      <c r="F74" s="24">
        <f>SUMPRODUCT($B22:$E22,$B$48:$E$48)</f>
        <v>0</v>
      </c>
      <c r="G74" s="24">
        <f>SUMPRODUCT($B22:$E22,$B$49:$E$49)</f>
        <v>0</v>
      </c>
      <c r="H74" s="24">
        <f>SUMPRODUCT($B22:$E22,$B$50:$E$50)</f>
        <v>0</v>
      </c>
      <c r="I74" s="24">
        <f>SUMPRODUCT($B22:$E22,$B$51:$E$51)</f>
        <v>0</v>
      </c>
      <c r="J74" s="10" t="s">
        <v>6</v>
      </c>
    </row>
    <row r="75" spans="1:10">
      <c r="A75" s="12" t="s">
        <v>111</v>
      </c>
      <c r="B75" s="24">
        <f>SUMPRODUCT($B23:$E23,$B$44:$E$44)</f>
        <v>0</v>
      </c>
      <c r="C75" s="24">
        <f>SUMPRODUCT($B23:$E23,$B$45:$E$45)</f>
        <v>0</v>
      </c>
      <c r="D75" s="24">
        <f>SUMPRODUCT($B23:$E23,$B$46:$E$46)</f>
        <v>0</v>
      </c>
      <c r="E75" s="24">
        <f>SUMPRODUCT($B23:$E23,$B$47:$E$47)</f>
        <v>0</v>
      </c>
      <c r="F75" s="24">
        <f>SUMPRODUCT($B23:$E23,$B$48:$E$48)</f>
        <v>0</v>
      </c>
      <c r="G75" s="24">
        <f>SUMPRODUCT($B23:$E23,$B$49:$E$49)</f>
        <v>0</v>
      </c>
      <c r="H75" s="24">
        <f>SUMPRODUCT($B23:$E23,$B$50:$E$50)</f>
        <v>0</v>
      </c>
      <c r="I75" s="24">
        <f>SUMPRODUCT($B23:$E23,$B$51:$E$51)</f>
        <v>0</v>
      </c>
      <c r="J75" s="10" t="s">
        <v>6</v>
      </c>
    </row>
    <row r="76" spans="1:10">
      <c r="A76" s="12" t="s">
        <v>112</v>
      </c>
      <c r="B76" s="24">
        <f>SUMPRODUCT($B24:$E24,$B$44:$E$44)</f>
        <v>0</v>
      </c>
      <c r="C76" s="24">
        <f>SUMPRODUCT($B24:$E24,$B$45:$E$45)</f>
        <v>0</v>
      </c>
      <c r="D76" s="24">
        <f>SUMPRODUCT($B24:$E24,$B$46:$E$46)</f>
        <v>0</v>
      </c>
      <c r="E76" s="24">
        <f>SUMPRODUCT($B24:$E24,$B$47:$E$47)</f>
        <v>0</v>
      </c>
      <c r="F76" s="24">
        <f>SUMPRODUCT($B24:$E24,$B$48:$E$48)</f>
        <v>0</v>
      </c>
      <c r="G76" s="24">
        <f>SUMPRODUCT($B24:$E24,$B$49:$E$49)</f>
        <v>0</v>
      </c>
      <c r="H76" s="24">
        <f>SUMPRODUCT($B24:$E24,$B$50:$E$50)</f>
        <v>0</v>
      </c>
      <c r="I76" s="24">
        <f>SUMPRODUCT($B24:$E24,$B$51:$E$51)</f>
        <v>0</v>
      </c>
      <c r="J76" s="10" t="s">
        <v>6</v>
      </c>
    </row>
    <row r="77" spans="1:10">
      <c r="A77" s="12" t="s">
        <v>113</v>
      </c>
      <c r="B77" s="24">
        <f>SUMPRODUCT($B25:$E25,$B$44:$E$44)</f>
        <v>0</v>
      </c>
      <c r="C77" s="24">
        <f>SUMPRODUCT($B25:$E25,$B$45:$E$45)</f>
        <v>0</v>
      </c>
      <c r="D77" s="24">
        <f>SUMPRODUCT($B25:$E25,$B$46:$E$46)</f>
        <v>0</v>
      </c>
      <c r="E77" s="24">
        <f>SUMPRODUCT($B25:$E25,$B$47:$E$47)</f>
        <v>0</v>
      </c>
      <c r="F77" s="24">
        <f>SUMPRODUCT($B25:$E25,$B$48:$E$48)</f>
        <v>0</v>
      </c>
      <c r="G77" s="24">
        <f>SUMPRODUCT($B25:$E25,$B$49:$E$49)</f>
        <v>0</v>
      </c>
      <c r="H77" s="24">
        <f>SUMPRODUCT($B25:$E25,$B$50:$E$50)</f>
        <v>0</v>
      </c>
      <c r="I77" s="24">
        <f>SUMPRODUCT($B25:$E25,$B$51:$E$51)</f>
        <v>0</v>
      </c>
      <c r="J77" s="10" t="s">
        <v>6</v>
      </c>
    </row>
    <row r="78" spans="1:10">
      <c r="A78" s="12" t="s">
        <v>74</v>
      </c>
      <c r="B78" s="24">
        <f>SUMPRODUCT($B26:$E26,$B$44:$E$44)</f>
        <v>0</v>
      </c>
      <c r="C78" s="24">
        <f>SUMPRODUCT($B26:$E26,$B$45:$E$45)</f>
        <v>0</v>
      </c>
      <c r="D78" s="24">
        <f>SUMPRODUCT($B26:$E26,$B$46:$E$46)</f>
        <v>0</v>
      </c>
      <c r="E78" s="24">
        <f>SUMPRODUCT($B26:$E26,$B$47:$E$47)</f>
        <v>0</v>
      </c>
      <c r="F78" s="24">
        <f>SUMPRODUCT($B26:$E26,$B$48:$E$48)</f>
        <v>0</v>
      </c>
      <c r="G78" s="24">
        <f>SUMPRODUCT($B26:$E26,$B$49:$E$49)</f>
        <v>0</v>
      </c>
      <c r="H78" s="24">
        <f>SUMPRODUCT($B26:$E26,$B$50:$E$50)</f>
        <v>0</v>
      </c>
      <c r="I78" s="24">
        <f>SUMPRODUCT($B26:$E26,$B$51:$E$51)</f>
        <v>0</v>
      </c>
      <c r="J78" s="10" t="s">
        <v>6</v>
      </c>
    </row>
    <row r="79" spans="1:10">
      <c r="A79" s="12" t="s">
        <v>75</v>
      </c>
      <c r="B79" s="24">
        <f>SUMPRODUCT($B27:$E27,$B$44:$E$44)</f>
        <v>0</v>
      </c>
      <c r="C79" s="24">
        <f>SUMPRODUCT($B27:$E27,$B$45:$E$45)</f>
        <v>0</v>
      </c>
      <c r="D79" s="24">
        <f>SUMPRODUCT($B27:$E27,$B$46:$E$46)</f>
        <v>0</v>
      </c>
      <c r="E79" s="24">
        <f>SUMPRODUCT($B27:$E27,$B$47:$E$47)</f>
        <v>0</v>
      </c>
      <c r="F79" s="24">
        <f>SUMPRODUCT($B27:$E27,$B$48:$E$48)</f>
        <v>0</v>
      </c>
      <c r="G79" s="24">
        <f>SUMPRODUCT($B27:$E27,$B$49:$E$49)</f>
        <v>0</v>
      </c>
      <c r="H79" s="24">
        <f>SUMPRODUCT($B27:$E27,$B$50:$E$50)</f>
        <v>0</v>
      </c>
      <c r="I79" s="24">
        <f>SUMPRODUCT($B27:$E27,$B$51:$E$51)</f>
        <v>0</v>
      </c>
      <c r="J79" s="10" t="s">
        <v>6</v>
      </c>
    </row>
    <row r="80" spans="1:10">
      <c r="A80" s="12" t="s">
        <v>76</v>
      </c>
      <c r="B80" s="24">
        <f>SUMPRODUCT($B28:$E28,$B$44:$E$44)</f>
        <v>0</v>
      </c>
      <c r="C80" s="24">
        <f>SUMPRODUCT($B28:$E28,$B$45:$E$45)</f>
        <v>0</v>
      </c>
      <c r="D80" s="24">
        <f>SUMPRODUCT($B28:$E28,$B$46:$E$46)</f>
        <v>0</v>
      </c>
      <c r="E80" s="24">
        <f>SUMPRODUCT($B28:$E28,$B$47:$E$47)</f>
        <v>0</v>
      </c>
      <c r="F80" s="24">
        <f>SUMPRODUCT($B28:$E28,$B$48:$E$48)</f>
        <v>0</v>
      </c>
      <c r="G80" s="24">
        <f>SUMPRODUCT($B28:$E28,$B$49:$E$49)</f>
        <v>0</v>
      </c>
      <c r="H80" s="24">
        <f>SUMPRODUCT($B28:$E28,$B$50:$E$50)</f>
        <v>0</v>
      </c>
      <c r="I80" s="24">
        <f>SUMPRODUCT($B28:$E28,$B$51:$E$51)</f>
        <v>0</v>
      </c>
      <c r="J80" s="10" t="s">
        <v>6</v>
      </c>
    </row>
    <row r="81" spans="1:19">
      <c r="A81" s="12" t="s">
        <v>77</v>
      </c>
      <c r="B81" s="24">
        <f>SUMPRODUCT($B29:$E29,$B$44:$E$44)</f>
        <v>0</v>
      </c>
      <c r="C81" s="24">
        <f>SUMPRODUCT($B29:$E29,$B$45:$E$45)</f>
        <v>0</v>
      </c>
      <c r="D81" s="24">
        <f>SUMPRODUCT($B29:$E29,$B$46:$E$46)</f>
        <v>0</v>
      </c>
      <c r="E81" s="24">
        <f>SUMPRODUCT($B29:$E29,$B$47:$E$47)</f>
        <v>0</v>
      </c>
      <c r="F81" s="24">
        <f>SUMPRODUCT($B29:$E29,$B$48:$E$48)</f>
        <v>0</v>
      </c>
      <c r="G81" s="24">
        <f>SUMPRODUCT($B29:$E29,$B$49:$E$49)</f>
        <v>0</v>
      </c>
      <c r="H81" s="24">
        <f>SUMPRODUCT($B29:$E29,$B$50:$E$50)</f>
        <v>0</v>
      </c>
      <c r="I81" s="24">
        <f>SUMPRODUCT($B29:$E29,$B$51:$E$51)</f>
        <v>0</v>
      </c>
      <c r="J81" s="10" t="s">
        <v>6</v>
      </c>
    </row>
    <row r="82" spans="1:19">
      <c r="A82" s="12" t="s">
        <v>78</v>
      </c>
      <c r="B82" s="24">
        <f>SUMPRODUCT($B30:$E30,$B$44:$E$44)</f>
        <v>0</v>
      </c>
      <c r="C82" s="24">
        <f>SUMPRODUCT($B30:$E30,$B$45:$E$45)</f>
        <v>0</v>
      </c>
      <c r="D82" s="24">
        <f>SUMPRODUCT($B30:$E30,$B$46:$E$46)</f>
        <v>0</v>
      </c>
      <c r="E82" s="24">
        <f>SUMPRODUCT($B30:$E30,$B$47:$E$47)</f>
        <v>0</v>
      </c>
      <c r="F82" s="24">
        <f>SUMPRODUCT($B30:$E30,$B$48:$E$48)</f>
        <v>0</v>
      </c>
      <c r="G82" s="24">
        <f>SUMPRODUCT($B30:$E30,$B$49:$E$49)</f>
        <v>0</v>
      </c>
      <c r="H82" s="24">
        <f>SUMPRODUCT($B30:$E30,$B$50:$E$50)</f>
        <v>0</v>
      </c>
      <c r="I82" s="24">
        <f>SUMPRODUCT($B30:$E30,$B$51:$E$51)</f>
        <v>0</v>
      </c>
      <c r="J82" s="10" t="s">
        <v>6</v>
      </c>
    </row>
    <row r="83" spans="1:19">
      <c r="A83" s="12" t="s">
        <v>79</v>
      </c>
      <c r="B83" s="24">
        <f>SUMPRODUCT($B31:$E31,$B$44:$E$44)</f>
        <v>0</v>
      </c>
      <c r="C83" s="24">
        <f>SUMPRODUCT($B31:$E31,$B$45:$E$45)</f>
        <v>0</v>
      </c>
      <c r="D83" s="24">
        <f>SUMPRODUCT($B31:$E31,$B$46:$E$46)</f>
        <v>0</v>
      </c>
      <c r="E83" s="24">
        <f>SUMPRODUCT($B31:$E31,$B$47:$E$47)</f>
        <v>0</v>
      </c>
      <c r="F83" s="24">
        <f>SUMPRODUCT($B31:$E31,$B$48:$E$48)</f>
        <v>0</v>
      </c>
      <c r="G83" s="24">
        <f>SUMPRODUCT($B31:$E31,$B$49:$E$49)</f>
        <v>0</v>
      </c>
      <c r="H83" s="24">
        <f>SUMPRODUCT($B31:$E31,$B$50:$E$50)</f>
        <v>0</v>
      </c>
      <c r="I83" s="24">
        <f>SUMPRODUCT($B31:$E31,$B$51:$E$51)</f>
        <v>0</v>
      </c>
      <c r="J83" s="10" t="s">
        <v>6</v>
      </c>
    </row>
    <row r="84" spans="1:19">
      <c r="A84" s="12" t="s">
        <v>88</v>
      </c>
      <c r="B84" s="24">
        <f>SUMPRODUCT($B32:$E32,$B$44:$E$44)</f>
        <v>0</v>
      </c>
      <c r="C84" s="24">
        <f>SUMPRODUCT($B32:$E32,$B$45:$E$45)</f>
        <v>0</v>
      </c>
      <c r="D84" s="24">
        <f>SUMPRODUCT($B32:$E32,$B$46:$E$46)</f>
        <v>0</v>
      </c>
      <c r="E84" s="24">
        <f>SUMPRODUCT($B32:$E32,$B$47:$E$47)</f>
        <v>0</v>
      </c>
      <c r="F84" s="24">
        <f>SUMPRODUCT($B32:$E32,$B$48:$E$48)</f>
        <v>0</v>
      </c>
      <c r="G84" s="24">
        <f>SUMPRODUCT($B32:$E32,$B$49:$E$49)</f>
        <v>0</v>
      </c>
      <c r="H84" s="24">
        <f>SUMPRODUCT($B32:$E32,$B$50:$E$50)</f>
        <v>0</v>
      </c>
      <c r="I84" s="24">
        <f>SUMPRODUCT($B32:$E32,$B$51:$E$51)</f>
        <v>0</v>
      </c>
      <c r="J84" s="10" t="s">
        <v>6</v>
      </c>
    </row>
    <row r="85" spans="1:19">
      <c r="A85" s="12" t="s">
        <v>89</v>
      </c>
      <c r="B85" s="24">
        <f>SUMPRODUCT($B33:$E33,$B$44:$E$44)</f>
        <v>0</v>
      </c>
      <c r="C85" s="24">
        <f>SUMPRODUCT($B33:$E33,$B$45:$E$45)</f>
        <v>0</v>
      </c>
      <c r="D85" s="24">
        <f>SUMPRODUCT($B33:$E33,$B$46:$E$46)</f>
        <v>0</v>
      </c>
      <c r="E85" s="24">
        <f>SUMPRODUCT($B33:$E33,$B$47:$E$47)</f>
        <v>0</v>
      </c>
      <c r="F85" s="24">
        <f>SUMPRODUCT($B33:$E33,$B$48:$E$48)</f>
        <v>0</v>
      </c>
      <c r="G85" s="24">
        <f>SUMPRODUCT($B33:$E33,$B$49:$E$49)</f>
        <v>0</v>
      </c>
      <c r="H85" s="24">
        <f>SUMPRODUCT($B33:$E33,$B$50:$E$50)</f>
        <v>0</v>
      </c>
      <c r="I85" s="24">
        <f>SUMPRODUCT($B33:$E33,$B$51:$E$51)</f>
        <v>0</v>
      </c>
      <c r="J85" s="10" t="s">
        <v>6</v>
      </c>
    </row>
    <row r="86" spans="1:19">
      <c r="A86" s="12" t="s">
        <v>90</v>
      </c>
      <c r="B86" s="24">
        <f>SUMPRODUCT($B34:$E34,$B$44:$E$44)</f>
        <v>0</v>
      </c>
      <c r="C86" s="24">
        <f>SUMPRODUCT($B34:$E34,$B$45:$E$45)</f>
        <v>0</v>
      </c>
      <c r="D86" s="24">
        <f>SUMPRODUCT($B34:$E34,$B$46:$E$46)</f>
        <v>0</v>
      </c>
      <c r="E86" s="24">
        <f>SUMPRODUCT($B34:$E34,$B$47:$E$47)</f>
        <v>0</v>
      </c>
      <c r="F86" s="24">
        <f>SUMPRODUCT($B34:$E34,$B$48:$E$48)</f>
        <v>0</v>
      </c>
      <c r="G86" s="24">
        <f>SUMPRODUCT($B34:$E34,$B$49:$E$49)</f>
        <v>0</v>
      </c>
      <c r="H86" s="24">
        <f>SUMPRODUCT($B34:$E34,$B$50:$E$50)</f>
        <v>0</v>
      </c>
      <c r="I86" s="24">
        <f>SUMPRODUCT($B34:$E34,$B$51:$E$51)</f>
        <v>0</v>
      </c>
      <c r="J86" s="10" t="s">
        <v>6</v>
      </c>
    </row>
    <row r="87" spans="1:19">
      <c r="A87" s="12" t="s">
        <v>91</v>
      </c>
      <c r="B87" s="24">
        <f>SUMPRODUCT($B35:$E35,$B$44:$E$44)</f>
        <v>0</v>
      </c>
      <c r="C87" s="24">
        <f>SUMPRODUCT($B35:$E35,$B$45:$E$45)</f>
        <v>0</v>
      </c>
      <c r="D87" s="24">
        <f>SUMPRODUCT($B35:$E35,$B$46:$E$46)</f>
        <v>0</v>
      </c>
      <c r="E87" s="24">
        <f>SUMPRODUCT($B35:$E35,$B$47:$E$47)</f>
        <v>0</v>
      </c>
      <c r="F87" s="24">
        <f>SUMPRODUCT($B35:$E35,$B$48:$E$48)</f>
        <v>0</v>
      </c>
      <c r="G87" s="24">
        <f>SUMPRODUCT($B35:$E35,$B$49:$E$49)</f>
        <v>0</v>
      </c>
      <c r="H87" s="24">
        <f>SUMPRODUCT($B35:$E35,$B$50:$E$50)</f>
        <v>0</v>
      </c>
      <c r="I87" s="24">
        <f>SUMPRODUCT($B35:$E35,$B$51:$E$51)</f>
        <v>0</v>
      </c>
      <c r="J87" s="10" t="s">
        <v>6</v>
      </c>
    </row>
    <row r="89" spans="1:19">
      <c r="A89" s="11" t="s">
        <v>803</v>
      </c>
    </row>
    <row r="90" spans="1:19">
      <c r="A90" s="10" t="s">
        <v>6</v>
      </c>
    </row>
    <row r="91" spans="1:19">
      <c r="A91" s="2" t="s">
        <v>257</v>
      </c>
    </row>
    <row r="92" spans="1:19">
      <c r="A92" s="2" t="s">
        <v>804</v>
      </c>
    </row>
    <row r="93" spans="1:19">
      <c r="A93" s="2" t="s">
        <v>805</v>
      </c>
    </row>
    <row r="94" spans="1:19">
      <c r="A94" s="13" t="s">
        <v>806</v>
      </c>
    </row>
    <row r="95" spans="1:19">
      <c r="A95" s="2" t="s">
        <v>299</v>
      </c>
    </row>
    <row r="96" spans="1:19">
      <c r="B96" s="3" t="s">
        <v>26</v>
      </c>
      <c r="C96" s="3" t="s">
        <v>205</v>
      </c>
      <c r="D96" s="3" t="s">
        <v>206</v>
      </c>
      <c r="E96" s="3" t="s">
        <v>207</v>
      </c>
      <c r="F96" s="3" t="s">
        <v>208</v>
      </c>
      <c r="G96" s="3" t="s">
        <v>209</v>
      </c>
      <c r="H96" s="3" t="s">
        <v>210</v>
      </c>
      <c r="I96" s="3" t="s">
        <v>211</v>
      </c>
      <c r="J96" s="3" t="s">
        <v>212</v>
      </c>
      <c r="K96" s="3" t="s">
        <v>193</v>
      </c>
      <c r="L96" s="3" t="s">
        <v>717</v>
      </c>
      <c r="M96" s="3" t="s">
        <v>718</v>
      </c>
      <c r="N96" s="3" t="s">
        <v>719</v>
      </c>
      <c r="O96" s="3" t="s">
        <v>720</v>
      </c>
      <c r="P96" s="3" t="s">
        <v>721</v>
      </c>
      <c r="Q96" s="3" t="s">
        <v>722</v>
      </c>
      <c r="R96" s="3" t="s">
        <v>723</v>
      </c>
      <c r="S96" s="3" t="s">
        <v>724</v>
      </c>
    </row>
    <row r="97" spans="1:20">
      <c r="A97" s="12" t="s">
        <v>66</v>
      </c>
      <c r="B97" s="25">
        <v>0</v>
      </c>
      <c r="C97" s="26">
        <f>$B60</f>
        <v>0</v>
      </c>
      <c r="D97" s="26">
        <f>$C60</f>
        <v>0</v>
      </c>
      <c r="E97" s="26">
        <f>$D60</f>
        <v>0</v>
      </c>
      <c r="F97" s="26">
        <f>$E60</f>
        <v>0</v>
      </c>
      <c r="G97" s="26">
        <f>$F60</f>
        <v>0</v>
      </c>
      <c r="H97" s="26">
        <f>$G60</f>
        <v>0</v>
      </c>
      <c r="I97" s="26">
        <f>$H60</f>
        <v>0</v>
      </c>
      <c r="J97" s="26">
        <f>$I60</f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10" t="s">
        <v>6</v>
      </c>
    </row>
    <row r="98" spans="1:20">
      <c r="A98" s="12" t="s">
        <v>67</v>
      </c>
      <c r="B98" s="25">
        <v>0</v>
      </c>
      <c r="C98" s="26">
        <f>$B61</f>
        <v>0</v>
      </c>
      <c r="D98" s="26">
        <f>$C61</f>
        <v>0</v>
      </c>
      <c r="E98" s="26">
        <f>$D61</f>
        <v>0</v>
      </c>
      <c r="F98" s="26">
        <f>$E61</f>
        <v>0</v>
      </c>
      <c r="G98" s="26">
        <f>$F61</f>
        <v>0</v>
      </c>
      <c r="H98" s="26">
        <f>$G61</f>
        <v>0</v>
      </c>
      <c r="I98" s="26">
        <f>$H61</f>
        <v>0</v>
      </c>
      <c r="J98" s="26">
        <f>$I61</f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10" t="s">
        <v>6</v>
      </c>
    </row>
    <row r="99" spans="1:20">
      <c r="A99" s="12" t="s">
        <v>107</v>
      </c>
      <c r="B99" s="25">
        <v>0</v>
      </c>
      <c r="C99" s="26">
        <f>$B62</f>
        <v>0</v>
      </c>
      <c r="D99" s="26">
        <f>$C62</f>
        <v>0</v>
      </c>
      <c r="E99" s="26">
        <f>$D62</f>
        <v>0</v>
      </c>
      <c r="F99" s="26">
        <f>$E62</f>
        <v>0</v>
      </c>
      <c r="G99" s="26">
        <f>$F62</f>
        <v>0</v>
      </c>
      <c r="H99" s="26">
        <f>$G62</f>
        <v>0</v>
      </c>
      <c r="I99" s="26">
        <f>$H62</f>
        <v>0</v>
      </c>
      <c r="J99" s="26">
        <f>$I62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10" t="s">
        <v>6</v>
      </c>
    </row>
    <row r="100" spans="1:20">
      <c r="A100" s="12" t="s">
        <v>68</v>
      </c>
      <c r="B100" s="25">
        <v>0</v>
      </c>
      <c r="C100" s="26">
        <f>$B63</f>
        <v>0</v>
      </c>
      <c r="D100" s="26">
        <f>$C63</f>
        <v>0</v>
      </c>
      <c r="E100" s="26">
        <f>$D63</f>
        <v>0</v>
      </c>
      <c r="F100" s="26">
        <f>$E63</f>
        <v>0</v>
      </c>
      <c r="G100" s="26">
        <f>$F63</f>
        <v>0</v>
      </c>
      <c r="H100" s="26">
        <f>$G63</f>
        <v>0</v>
      </c>
      <c r="I100" s="26">
        <f>$H63</f>
        <v>0</v>
      </c>
      <c r="J100" s="26">
        <f>$I63</f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10" t="s">
        <v>6</v>
      </c>
    </row>
    <row r="101" spans="1:20">
      <c r="A101" s="12" t="s">
        <v>69</v>
      </c>
      <c r="B101" s="25">
        <v>0</v>
      </c>
      <c r="C101" s="26">
        <f>$B64</f>
        <v>0</v>
      </c>
      <c r="D101" s="26">
        <f>$C64</f>
        <v>0</v>
      </c>
      <c r="E101" s="26">
        <f>$D64</f>
        <v>0</v>
      </c>
      <c r="F101" s="26">
        <f>$E64</f>
        <v>0</v>
      </c>
      <c r="G101" s="26">
        <f>$F64</f>
        <v>0</v>
      </c>
      <c r="H101" s="26">
        <f>$G64</f>
        <v>0</v>
      </c>
      <c r="I101" s="26">
        <f>$H64</f>
        <v>0</v>
      </c>
      <c r="J101" s="26">
        <f>$I64</f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10" t="s">
        <v>6</v>
      </c>
    </row>
    <row r="102" spans="1:20">
      <c r="A102" s="12" t="s">
        <v>108</v>
      </c>
      <c r="B102" s="25">
        <v>0</v>
      </c>
      <c r="C102" s="26">
        <f>$B65</f>
        <v>0</v>
      </c>
      <c r="D102" s="26">
        <f>$C65</f>
        <v>0</v>
      </c>
      <c r="E102" s="26">
        <f>$D65</f>
        <v>0</v>
      </c>
      <c r="F102" s="26">
        <f>$E65</f>
        <v>0</v>
      </c>
      <c r="G102" s="26">
        <f>$F65</f>
        <v>0</v>
      </c>
      <c r="H102" s="26">
        <f>$G65</f>
        <v>0</v>
      </c>
      <c r="I102" s="26">
        <f>$H65</f>
        <v>0</v>
      </c>
      <c r="J102" s="26">
        <f>$I65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10" t="s">
        <v>6</v>
      </c>
    </row>
    <row r="103" spans="1:20">
      <c r="A103" s="12" t="s">
        <v>70</v>
      </c>
      <c r="B103" s="25">
        <v>0</v>
      </c>
      <c r="C103" s="26">
        <f>$B66</f>
        <v>0</v>
      </c>
      <c r="D103" s="26">
        <f>$C66</f>
        <v>0</v>
      </c>
      <c r="E103" s="26">
        <f>$D66</f>
        <v>0</v>
      </c>
      <c r="F103" s="26">
        <f>$E66</f>
        <v>0</v>
      </c>
      <c r="G103" s="26">
        <f>$F66</f>
        <v>0</v>
      </c>
      <c r="H103" s="26">
        <f>$G66</f>
        <v>0</v>
      </c>
      <c r="I103" s="26">
        <f>$H66</f>
        <v>0</v>
      </c>
      <c r="J103" s="26">
        <f>$I66</f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10" t="s">
        <v>6</v>
      </c>
    </row>
    <row r="104" spans="1:20">
      <c r="A104" s="12" t="s">
        <v>71</v>
      </c>
      <c r="B104" s="25">
        <v>0</v>
      </c>
      <c r="C104" s="26">
        <f>$B67</f>
        <v>0</v>
      </c>
      <c r="D104" s="26">
        <f>$C67</f>
        <v>0</v>
      </c>
      <c r="E104" s="26">
        <f>$D67</f>
        <v>0</v>
      </c>
      <c r="F104" s="26">
        <f>$E67</f>
        <v>0</v>
      </c>
      <c r="G104" s="26">
        <f>$F67</f>
        <v>0</v>
      </c>
      <c r="H104" s="26">
        <f>$G67</f>
        <v>0</v>
      </c>
      <c r="I104" s="26">
        <f>$H67</f>
        <v>0</v>
      </c>
      <c r="J104" s="26">
        <f>$I67</f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10" t="s">
        <v>6</v>
      </c>
    </row>
    <row r="105" spans="1:20">
      <c r="A105" s="12" t="s">
        <v>85</v>
      </c>
      <c r="B105" s="25">
        <v>0</v>
      </c>
      <c r="C105" s="26">
        <f>$B68</f>
        <v>0</v>
      </c>
      <c r="D105" s="26">
        <f>$C68</f>
        <v>0</v>
      </c>
      <c r="E105" s="26">
        <f>$D68</f>
        <v>0</v>
      </c>
      <c r="F105" s="26">
        <f>$E68</f>
        <v>0</v>
      </c>
      <c r="G105" s="26">
        <f>$F68</f>
        <v>0</v>
      </c>
      <c r="H105" s="26">
        <f>$G68</f>
        <v>0</v>
      </c>
      <c r="I105" s="26">
        <f>$H68</f>
        <v>0</v>
      </c>
      <c r="J105" s="26">
        <f>$I68</f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10" t="s">
        <v>6</v>
      </c>
    </row>
    <row r="106" spans="1:20">
      <c r="A106" s="12" t="s">
        <v>72</v>
      </c>
      <c r="B106" s="25">
        <v>0</v>
      </c>
      <c r="C106" s="26">
        <f>$B69</f>
        <v>0</v>
      </c>
      <c r="D106" s="26">
        <f>$C69</f>
        <v>0</v>
      </c>
      <c r="E106" s="26">
        <f>$D69</f>
        <v>0</v>
      </c>
      <c r="F106" s="26">
        <f>$E69</f>
        <v>0</v>
      </c>
      <c r="G106" s="26">
        <f>$F69</f>
        <v>0</v>
      </c>
      <c r="H106" s="26">
        <f>$G69</f>
        <v>0</v>
      </c>
      <c r="I106" s="26">
        <f>$H69</f>
        <v>0</v>
      </c>
      <c r="J106" s="26">
        <f>$I69</f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10" t="s">
        <v>6</v>
      </c>
    </row>
    <row r="107" spans="1:20">
      <c r="A107" s="12" t="s">
        <v>73</v>
      </c>
      <c r="B107" s="25">
        <v>0</v>
      </c>
      <c r="C107" s="26">
        <f>$B70</f>
        <v>0</v>
      </c>
      <c r="D107" s="26">
        <f>$C70</f>
        <v>0</v>
      </c>
      <c r="E107" s="26">
        <f>$D70</f>
        <v>0</v>
      </c>
      <c r="F107" s="26">
        <f>$E70</f>
        <v>0</v>
      </c>
      <c r="G107" s="26">
        <f>$F70</f>
        <v>0</v>
      </c>
      <c r="H107" s="26">
        <f>$G70</f>
        <v>0</v>
      </c>
      <c r="I107" s="26">
        <f>$H70</f>
        <v>0</v>
      </c>
      <c r="J107" s="26">
        <f>$I70</f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10" t="s">
        <v>6</v>
      </c>
    </row>
    <row r="108" spans="1:20">
      <c r="A108" s="12" t="s">
        <v>86</v>
      </c>
      <c r="B108" s="25">
        <v>0</v>
      </c>
      <c r="C108" s="26">
        <f>$B71</f>
        <v>0</v>
      </c>
      <c r="D108" s="26">
        <f>$C71</f>
        <v>0</v>
      </c>
      <c r="E108" s="26">
        <f>$D71</f>
        <v>0</v>
      </c>
      <c r="F108" s="26">
        <f>$E71</f>
        <v>0</v>
      </c>
      <c r="G108" s="26">
        <f>$F71</f>
        <v>0</v>
      </c>
      <c r="H108" s="26">
        <f>$G71</f>
        <v>0</v>
      </c>
      <c r="I108" s="26">
        <f>$H71</f>
        <v>0</v>
      </c>
      <c r="J108" s="26">
        <f>$I71</f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10" t="s">
        <v>6</v>
      </c>
    </row>
    <row r="109" spans="1:20">
      <c r="A109" s="12" t="s">
        <v>87</v>
      </c>
      <c r="B109" s="25">
        <v>0</v>
      </c>
      <c r="C109" s="26">
        <f>$B72</f>
        <v>0</v>
      </c>
      <c r="D109" s="26">
        <f>$C72</f>
        <v>0</v>
      </c>
      <c r="E109" s="26">
        <f>$D72</f>
        <v>0</v>
      </c>
      <c r="F109" s="26">
        <f>$E72</f>
        <v>0</v>
      </c>
      <c r="G109" s="26">
        <f>$F72</f>
        <v>0</v>
      </c>
      <c r="H109" s="26">
        <f>$G72</f>
        <v>0</v>
      </c>
      <c r="I109" s="26">
        <f>$H72</f>
        <v>0</v>
      </c>
      <c r="J109" s="26">
        <f>$I72</f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10" t="s">
        <v>6</v>
      </c>
    </row>
    <row r="110" spans="1:20">
      <c r="A110" s="12" t="s">
        <v>109</v>
      </c>
      <c r="B110" s="25">
        <v>0</v>
      </c>
      <c r="C110" s="26">
        <f>$B73</f>
        <v>0</v>
      </c>
      <c r="D110" s="26">
        <f>$C73</f>
        <v>0</v>
      </c>
      <c r="E110" s="26">
        <f>$D73</f>
        <v>0</v>
      </c>
      <c r="F110" s="26">
        <f>$E73</f>
        <v>0</v>
      </c>
      <c r="G110" s="26">
        <f>$F73</f>
        <v>0</v>
      </c>
      <c r="H110" s="26">
        <f>$G73</f>
        <v>0</v>
      </c>
      <c r="I110" s="26">
        <f>$H73</f>
        <v>0</v>
      </c>
      <c r="J110" s="26">
        <f>$I73</f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10" t="s">
        <v>6</v>
      </c>
    </row>
    <row r="111" spans="1:20">
      <c r="A111" s="12" t="s">
        <v>110</v>
      </c>
      <c r="B111" s="25">
        <v>0</v>
      </c>
      <c r="C111" s="26">
        <f>$B74</f>
        <v>0</v>
      </c>
      <c r="D111" s="26">
        <f>$C74</f>
        <v>0</v>
      </c>
      <c r="E111" s="26">
        <f>$D74</f>
        <v>0</v>
      </c>
      <c r="F111" s="26">
        <f>$E74</f>
        <v>0</v>
      </c>
      <c r="G111" s="26">
        <f>$F74</f>
        <v>0</v>
      </c>
      <c r="H111" s="26">
        <f>$G74</f>
        <v>0</v>
      </c>
      <c r="I111" s="26">
        <f>$H74</f>
        <v>0</v>
      </c>
      <c r="J111" s="26">
        <f>$I74</f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10" t="s">
        <v>6</v>
      </c>
    </row>
    <row r="112" spans="1:20">
      <c r="A112" s="12" t="s">
        <v>111</v>
      </c>
      <c r="B112" s="25">
        <v>0</v>
      </c>
      <c r="C112" s="26">
        <f>$B75</f>
        <v>0</v>
      </c>
      <c r="D112" s="26">
        <f>$C75</f>
        <v>0</v>
      </c>
      <c r="E112" s="26">
        <f>$D75</f>
        <v>0</v>
      </c>
      <c r="F112" s="26">
        <f>$E75</f>
        <v>0</v>
      </c>
      <c r="G112" s="26">
        <f>$F75</f>
        <v>0</v>
      </c>
      <c r="H112" s="26">
        <f>$G75</f>
        <v>0</v>
      </c>
      <c r="I112" s="26">
        <f>$H75</f>
        <v>0</v>
      </c>
      <c r="J112" s="26">
        <f>$I75</f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10" t="s">
        <v>6</v>
      </c>
    </row>
    <row r="113" spans="1:20">
      <c r="A113" s="12" t="s">
        <v>112</v>
      </c>
      <c r="B113" s="25">
        <v>0</v>
      </c>
      <c r="C113" s="26">
        <f>$B76</f>
        <v>0</v>
      </c>
      <c r="D113" s="26">
        <f>$C76</f>
        <v>0</v>
      </c>
      <c r="E113" s="26">
        <f>$D76</f>
        <v>0</v>
      </c>
      <c r="F113" s="26">
        <f>$E76</f>
        <v>0</v>
      </c>
      <c r="G113" s="26">
        <f>$F76</f>
        <v>0</v>
      </c>
      <c r="H113" s="26">
        <f>$G76</f>
        <v>0</v>
      </c>
      <c r="I113" s="26">
        <f>$H76</f>
        <v>0</v>
      </c>
      <c r="J113" s="26">
        <f>$I76</f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10" t="s">
        <v>6</v>
      </c>
    </row>
    <row r="114" spans="1:20">
      <c r="A114" s="12" t="s">
        <v>113</v>
      </c>
      <c r="B114" s="25">
        <v>0</v>
      </c>
      <c r="C114" s="26">
        <f>$B77</f>
        <v>0</v>
      </c>
      <c r="D114" s="26">
        <f>$C77</f>
        <v>0</v>
      </c>
      <c r="E114" s="26">
        <f>$D77</f>
        <v>0</v>
      </c>
      <c r="F114" s="26">
        <f>$E77</f>
        <v>0</v>
      </c>
      <c r="G114" s="26">
        <f>$F77</f>
        <v>0</v>
      </c>
      <c r="H114" s="26">
        <f>$G77</f>
        <v>0</v>
      </c>
      <c r="I114" s="26">
        <f>$H77</f>
        <v>0</v>
      </c>
      <c r="J114" s="26">
        <f>$I77</f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10" t="s">
        <v>6</v>
      </c>
    </row>
    <row r="115" spans="1:20">
      <c r="A115" s="12" t="s">
        <v>74</v>
      </c>
      <c r="B115" s="25">
        <v>0</v>
      </c>
      <c r="C115" s="26">
        <f>$B78</f>
        <v>0</v>
      </c>
      <c r="D115" s="26">
        <f>$C78</f>
        <v>0</v>
      </c>
      <c r="E115" s="26">
        <f>$D78</f>
        <v>0</v>
      </c>
      <c r="F115" s="26">
        <f>$E78</f>
        <v>0</v>
      </c>
      <c r="G115" s="26">
        <f>$F78</f>
        <v>0</v>
      </c>
      <c r="H115" s="26">
        <f>$G78</f>
        <v>0</v>
      </c>
      <c r="I115" s="26">
        <f>$H78</f>
        <v>0</v>
      </c>
      <c r="J115" s="26">
        <f>$I78</f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10" t="s">
        <v>6</v>
      </c>
    </row>
    <row r="116" spans="1:20">
      <c r="A116" s="12" t="s">
        <v>75</v>
      </c>
      <c r="B116" s="25">
        <v>0</v>
      </c>
      <c r="C116" s="26">
        <f>$B79</f>
        <v>0</v>
      </c>
      <c r="D116" s="26">
        <f>$C79</f>
        <v>0</v>
      </c>
      <c r="E116" s="26">
        <f>$D79</f>
        <v>0</v>
      </c>
      <c r="F116" s="26">
        <f>$E79</f>
        <v>0</v>
      </c>
      <c r="G116" s="26">
        <f>$F79</f>
        <v>0</v>
      </c>
      <c r="H116" s="26">
        <f>$G79</f>
        <v>0</v>
      </c>
      <c r="I116" s="26">
        <f>$H79</f>
        <v>0</v>
      </c>
      <c r="J116" s="26">
        <f>$I79</f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10" t="s">
        <v>6</v>
      </c>
    </row>
    <row r="117" spans="1:20">
      <c r="A117" s="12" t="s">
        <v>76</v>
      </c>
      <c r="B117" s="25">
        <v>0</v>
      </c>
      <c r="C117" s="26">
        <f>$B80</f>
        <v>0</v>
      </c>
      <c r="D117" s="26">
        <f>$C80</f>
        <v>0</v>
      </c>
      <c r="E117" s="26">
        <f>$D80</f>
        <v>0</v>
      </c>
      <c r="F117" s="26">
        <f>$E80</f>
        <v>0</v>
      </c>
      <c r="G117" s="26">
        <f>$F80</f>
        <v>0</v>
      </c>
      <c r="H117" s="26">
        <f>$G80</f>
        <v>0</v>
      </c>
      <c r="I117" s="26">
        <f>$H80</f>
        <v>0</v>
      </c>
      <c r="J117" s="26">
        <f>$I80</f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10" t="s">
        <v>6</v>
      </c>
    </row>
    <row r="118" spans="1:20">
      <c r="A118" s="12" t="s">
        <v>77</v>
      </c>
      <c r="B118" s="25">
        <v>0</v>
      </c>
      <c r="C118" s="26">
        <f>$B81</f>
        <v>0</v>
      </c>
      <c r="D118" s="26">
        <f>$C81</f>
        <v>0</v>
      </c>
      <c r="E118" s="26">
        <f>$D81</f>
        <v>0</v>
      </c>
      <c r="F118" s="26">
        <f>$E81</f>
        <v>0</v>
      </c>
      <c r="G118" s="26">
        <f>$F81</f>
        <v>0</v>
      </c>
      <c r="H118" s="26">
        <f>$G81</f>
        <v>0</v>
      </c>
      <c r="I118" s="26">
        <f>$H81</f>
        <v>0</v>
      </c>
      <c r="J118" s="26">
        <f>$I81</f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10" t="s">
        <v>6</v>
      </c>
    </row>
    <row r="119" spans="1:20">
      <c r="A119" s="12" t="s">
        <v>78</v>
      </c>
      <c r="B119" s="25">
        <v>0</v>
      </c>
      <c r="C119" s="26">
        <f>$B82</f>
        <v>0</v>
      </c>
      <c r="D119" s="26">
        <f>$C82</f>
        <v>0</v>
      </c>
      <c r="E119" s="26">
        <f>$D82</f>
        <v>0</v>
      </c>
      <c r="F119" s="26">
        <f>$E82</f>
        <v>0</v>
      </c>
      <c r="G119" s="26">
        <f>$F82</f>
        <v>0</v>
      </c>
      <c r="H119" s="26">
        <f>$G82</f>
        <v>0</v>
      </c>
      <c r="I119" s="26">
        <f>$H82</f>
        <v>0</v>
      </c>
      <c r="J119" s="26">
        <f>$I82</f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10" t="s">
        <v>6</v>
      </c>
    </row>
    <row r="120" spans="1:20">
      <c r="A120" s="12" t="s">
        <v>79</v>
      </c>
      <c r="B120" s="25">
        <v>0</v>
      </c>
      <c r="C120" s="26">
        <f>$B83</f>
        <v>0</v>
      </c>
      <c r="D120" s="26">
        <f>$C83</f>
        <v>0</v>
      </c>
      <c r="E120" s="26">
        <f>$D83</f>
        <v>0</v>
      </c>
      <c r="F120" s="26">
        <f>$E83</f>
        <v>0</v>
      </c>
      <c r="G120" s="26">
        <f>$F83</f>
        <v>0</v>
      </c>
      <c r="H120" s="26">
        <f>$G83</f>
        <v>0</v>
      </c>
      <c r="I120" s="26">
        <f>$H83</f>
        <v>0</v>
      </c>
      <c r="J120" s="26">
        <f>$I83</f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10" t="s">
        <v>6</v>
      </c>
    </row>
    <row r="121" spans="1:20">
      <c r="A121" s="12" t="s">
        <v>88</v>
      </c>
      <c r="B121" s="25">
        <v>0</v>
      </c>
      <c r="C121" s="26">
        <f>$B84</f>
        <v>0</v>
      </c>
      <c r="D121" s="26">
        <f>$C84</f>
        <v>0</v>
      </c>
      <c r="E121" s="26">
        <f>$D84</f>
        <v>0</v>
      </c>
      <c r="F121" s="26">
        <f>$E84</f>
        <v>0</v>
      </c>
      <c r="G121" s="26">
        <f>$F84</f>
        <v>0</v>
      </c>
      <c r="H121" s="26">
        <f>$G84</f>
        <v>0</v>
      </c>
      <c r="I121" s="26">
        <f>$H84</f>
        <v>0</v>
      </c>
      <c r="J121" s="26">
        <f>$I84</f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10" t="s">
        <v>6</v>
      </c>
    </row>
    <row r="122" spans="1:20">
      <c r="A122" s="12" t="s">
        <v>89</v>
      </c>
      <c r="B122" s="25">
        <v>0</v>
      </c>
      <c r="C122" s="26">
        <f>$B85</f>
        <v>0</v>
      </c>
      <c r="D122" s="26">
        <f>$C85</f>
        <v>0</v>
      </c>
      <c r="E122" s="26">
        <f>$D85</f>
        <v>0</v>
      </c>
      <c r="F122" s="26">
        <f>$E85</f>
        <v>0</v>
      </c>
      <c r="G122" s="26">
        <f>$F85</f>
        <v>0</v>
      </c>
      <c r="H122" s="26">
        <f>$G85</f>
        <v>0</v>
      </c>
      <c r="I122" s="26">
        <f>$H85</f>
        <v>0</v>
      </c>
      <c r="J122" s="26">
        <f>$I85</f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10" t="s">
        <v>6</v>
      </c>
    </row>
    <row r="123" spans="1:20">
      <c r="A123" s="12" t="s">
        <v>90</v>
      </c>
      <c r="B123" s="25">
        <v>0</v>
      </c>
      <c r="C123" s="26">
        <f>$B86</f>
        <v>0</v>
      </c>
      <c r="D123" s="26">
        <f>$C86</f>
        <v>0</v>
      </c>
      <c r="E123" s="26">
        <f>$D86</f>
        <v>0</v>
      </c>
      <c r="F123" s="26">
        <f>$E86</f>
        <v>0</v>
      </c>
      <c r="G123" s="26">
        <f>$F86</f>
        <v>0</v>
      </c>
      <c r="H123" s="26">
        <f>$G86</f>
        <v>0</v>
      </c>
      <c r="I123" s="26">
        <f>$H86</f>
        <v>0</v>
      </c>
      <c r="J123" s="26">
        <f>$I86</f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10" t="s">
        <v>6</v>
      </c>
    </row>
    <row r="124" spans="1:20">
      <c r="A124" s="12" t="s">
        <v>91</v>
      </c>
      <c r="B124" s="25">
        <v>0</v>
      </c>
      <c r="C124" s="26">
        <f>$B87</f>
        <v>0</v>
      </c>
      <c r="D124" s="26">
        <f>$C87</f>
        <v>0</v>
      </c>
      <c r="E124" s="26">
        <f>$D87</f>
        <v>0</v>
      </c>
      <c r="F124" s="26">
        <f>$E87</f>
        <v>0</v>
      </c>
      <c r="G124" s="26">
        <f>$F87</f>
        <v>0</v>
      </c>
      <c r="H124" s="26">
        <f>$G87</f>
        <v>0</v>
      </c>
      <c r="I124" s="26">
        <f>$H87</f>
        <v>0</v>
      </c>
      <c r="J124" s="26">
        <f>$I87</f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10" t="s">
        <v>6</v>
      </c>
    </row>
  </sheetData>
  <sheetProtection sheet="1" objects="1" scenarios="1"/>
  <hyperlinks>
    <hyperlink ref="A40" location="'Input'!B256" display="x1 = 1060. Customer contributions under current connection charging policy"/>
    <hyperlink ref="A41" location="'Input'!D15" display="x2 = 1010. Annuity proportion for customer-contributed assets (in Financial and general assumptions)"/>
    <hyperlink ref="A56" location="'Contrib'!B8" display="x1 = 2801. Network level of supply (for customer contributions) by tariff"/>
    <hyperlink ref="A57" location="'Contrib'!B44" display="x2 = 2802. Contribution proportion of asset annuities, by customer type and network level of assets"/>
    <hyperlink ref="A94" location="'Contrib'!B60" display="x3 = 2803. Proportion of assets annuities deemed to be covered by customer contributions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3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"r6126: Yardsticks"&amp;" for "&amp;'Input'!B8&amp;" in "&amp;'Input'!C8&amp;" ("&amp;'Input'!D8&amp;")"</f>
        <v>0</v>
      </c>
    </row>
    <row r="2" spans="1:20">
      <c r="A2" s="2" t="s">
        <v>807</v>
      </c>
    </row>
    <row r="5" spans="1:20">
      <c r="A5" s="11" t="s">
        <v>808</v>
      </c>
    </row>
    <row r="6" spans="1:20">
      <c r="A6" s="10" t="s">
        <v>6</v>
      </c>
    </row>
    <row r="7" spans="1:20">
      <c r="A7" s="2" t="s">
        <v>257</v>
      </c>
    </row>
    <row r="8" spans="1:20">
      <c r="A8" s="13" t="s">
        <v>809</v>
      </c>
    </row>
    <row r="9" spans="1:20">
      <c r="A9" s="13" t="s">
        <v>810</v>
      </c>
    </row>
    <row r="10" spans="1:20">
      <c r="A10" s="2" t="s">
        <v>274</v>
      </c>
    </row>
    <row r="11" spans="1:20">
      <c r="B11" s="3" t="s">
        <v>26</v>
      </c>
      <c r="C11" s="3" t="s">
        <v>205</v>
      </c>
      <c r="D11" s="3" t="s">
        <v>206</v>
      </c>
      <c r="E11" s="3" t="s">
        <v>207</v>
      </c>
      <c r="F11" s="3" t="s">
        <v>208</v>
      </c>
      <c r="G11" s="3" t="s">
        <v>209</v>
      </c>
      <c r="H11" s="3" t="s">
        <v>210</v>
      </c>
      <c r="I11" s="3" t="s">
        <v>211</v>
      </c>
      <c r="J11" s="3" t="s">
        <v>212</v>
      </c>
      <c r="K11" s="3" t="s">
        <v>193</v>
      </c>
      <c r="L11" s="3" t="s">
        <v>717</v>
      </c>
      <c r="M11" s="3" t="s">
        <v>718</v>
      </c>
      <c r="N11" s="3" t="s">
        <v>719</v>
      </c>
      <c r="O11" s="3" t="s">
        <v>720</v>
      </c>
      <c r="P11" s="3" t="s">
        <v>721</v>
      </c>
      <c r="Q11" s="3" t="s">
        <v>722</v>
      </c>
      <c r="R11" s="3" t="s">
        <v>723</v>
      </c>
      <c r="S11" s="3" t="s">
        <v>724</v>
      </c>
    </row>
    <row r="12" spans="1:20">
      <c r="A12" s="12" t="s">
        <v>811</v>
      </c>
      <c r="B12" s="8"/>
      <c r="C12" s="7">
        <f>'DRM'!$B$131</f>
        <v>0</v>
      </c>
      <c r="D12" s="7">
        <f>'DRM'!$B$132</f>
        <v>0</v>
      </c>
      <c r="E12" s="7">
        <f>'DRM'!$B$133</f>
        <v>0</v>
      </c>
      <c r="F12" s="7">
        <f>'DRM'!$B$134</f>
        <v>0</v>
      </c>
      <c r="G12" s="7">
        <f>'DRM'!$B$135</f>
        <v>0</v>
      </c>
      <c r="H12" s="7">
        <f>'DRM'!$B$136</f>
        <v>0</v>
      </c>
      <c r="I12" s="7">
        <f>'DRM'!$B$137</f>
        <v>0</v>
      </c>
      <c r="J12" s="7">
        <f>'DRM'!$B$138</f>
        <v>0</v>
      </c>
      <c r="K12" s="7">
        <f>'Otex'!$B109</f>
        <v>0</v>
      </c>
      <c r="L12" s="7">
        <f>'Otex'!$C109</f>
        <v>0</v>
      </c>
      <c r="M12" s="7">
        <f>'Otex'!$D109</f>
        <v>0</v>
      </c>
      <c r="N12" s="7">
        <f>'Otex'!$E109</f>
        <v>0</v>
      </c>
      <c r="O12" s="7">
        <f>'Otex'!$F109</f>
        <v>0</v>
      </c>
      <c r="P12" s="7">
        <f>'Otex'!$G109</f>
        <v>0</v>
      </c>
      <c r="Q12" s="7">
        <f>'Otex'!$H109</f>
        <v>0</v>
      </c>
      <c r="R12" s="7">
        <f>'Otex'!$I109</f>
        <v>0</v>
      </c>
      <c r="S12" s="7">
        <f>'Otex'!$J109</f>
        <v>0</v>
      </c>
      <c r="T12" s="10" t="s">
        <v>6</v>
      </c>
    </row>
    <row r="14" spans="1:20">
      <c r="A14" s="11" t="s">
        <v>812</v>
      </c>
    </row>
    <row r="15" spans="1:20">
      <c r="A15" s="10" t="s">
        <v>6</v>
      </c>
    </row>
    <row r="16" spans="1:20">
      <c r="A16" s="2" t="s">
        <v>257</v>
      </c>
    </row>
    <row r="17" spans="1:20">
      <c r="A17" s="13" t="s">
        <v>813</v>
      </c>
    </row>
    <row r="18" spans="1:20">
      <c r="A18" s="13" t="s">
        <v>650</v>
      </c>
    </row>
    <row r="19" spans="1:20">
      <c r="A19" s="13" t="s">
        <v>637</v>
      </c>
    </row>
    <row r="20" spans="1:20">
      <c r="A20" s="13" t="s">
        <v>814</v>
      </c>
    </row>
    <row r="21" spans="1:20">
      <c r="A21" s="13" t="s">
        <v>570</v>
      </c>
    </row>
    <row r="22" spans="1:20">
      <c r="A22" s="2" t="s">
        <v>815</v>
      </c>
    </row>
    <row r="23" spans="1:20">
      <c r="B23" s="3" t="s">
        <v>26</v>
      </c>
      <c r="C23" s="3" t="s">
        <v>205</v>
      </c>
      <c r="D23" s="3" t="s">
        <v>206</v>
      </c>
      <c r="E23" s="3" t="s">
        <v>207</v>
      </c>
      <c r="F23" s="3" t="s">
        <v>208</v>
      </c>
      <c r="G23" s="3" t="s">
        <v>209</v>
      </c>
      <c r="H23" s="3" t="s">
        <v>210</v>
      </c>
      <c r="I23" s="3" t="s">
        <v>211</v>
      </c>
      <c r="J23" s="3" t="s">
        <v>212</v>
      </c>
      <c r="K23" s="3" t="s">
        <v>193</v>
      </c>
      <c r="L23" s="3" t="s">
        <v>717</v>
      </c>
      <c r="M23" s="3" t="s">
        <v>718</v>
      </c>
      <c r="N23" s="3" t="s">
        <v>719</v>
      </c>
      <c r="O23" s="3" t="s">
        <v>720</v>
      </c>
      <c r="P23" s="3" t="s">
        <v>721</v>
      </c>
      <c r="Q23" s="3" t="s">
        <v>722</v>
      </c>
      <c r="R23" s="3" t="s">
        <v>723</v>
      </c>
      <c r="S23" s="3" t="s">
        <v>724</v>
      </c>
    </row>
    <row r="24" spans="1:20">
      <c r="A24" s="12" t="s">
        <v>66</v>
      </c>
      <c r="B24" s="6">
        <f>B$12*'Loads'!$B46*'LAFs'!B242*(1-'Contrib'!B97)/(24*'Input'!$F$15)*100</f>
        <v>0</v>
      </c>
      <c r="C24" s="6">
        <f>C$12*'Loads'!$B46*'LAFs'!C242*(1-'Contrib'!C97)/(24*'Input'!$F$15)*100</f>
        <v>0</v>
      </c>
      <c r="D24" s="6">
        <f>D$12*'Loads'!$B46*'LAFs'!D242*(1-'Contrib'!D97)/(24*'Input'!$F$15)*100</f>
        <v>0</v>
      </c>
      <c r="E24" s="6">
        <f>E$12*'Loads'!$B46*'LAFs'!E242*(1-'Contrib'!E97)/(24*'Input'!$F$15)*100</f>
        <v>0</v>
      </c>
      <c r="F24" s="6">
        <f>F$12*'Loads'!$B46*'LAFs'!F242*(1-'Contrib'!F97)/(24*'Input'!$F$15)*100</f>
        <v>0</v>
      </c>
      <c r="G24" s="6">
        <f>G$12*'Loads'!$B46*'LAFs'!G242*(1-'Contrib'!G97)/(24*'Input'!$F$15)*100</f>
        <v>0</v>
      </c>
      <c r="H24" s="6">
        <f>H$12*'Loads'!$B46*'LAFs'!H242*(1-'Contrib'!H97)/(24*'Input'!$F$15)*100</f>
        <v>0</v>
      </c>
      <c r="I24" s="6">
        <f>I$12*'Loads'!$B46*'LAFs'!I242*(1-'Contrib'!I97)/(24*'Input'!$F$15)*100</f>
        <v>0</v>
      </c>
      <c r="J24" s="6">
        <f>J$12*'Loads'!$B46*'LAFs'!J242*(1-'Contrib'!J97)/(24*'Input'!$F$15)*100</f>
        <v>0</v>
      </c>
      <c r="K24" s="6">
        <f>K$12*'Loads'!$B46*'LAFs'!B242*(1-'Contrib'!K97)/(24*'Input'!$F$15)*100</f>
        <v>0</v>
      </c>
      <c r="L24" s="6">
        <f>L$12*'Loads'!$B46*'LAFs'!C242*(1-'Contrib'!L97)/(24*'Input'!$F$15)*100</f>
        <v>0</v>
      </c>
      <c r="M24" s="6">
        <f>M$12*'Loads'!$B46*'LAFs'!D242*(1-'Contrib'!M97)/(24*'Input'!$F$15)*100</f>
        <v>0</v>
      </c>
      <c r="N24" s="6">
        <f>N$12*'Loads'!$B46*'LAFs'!E242*(1-'Contrib'!N97)/(24*'Input'!$F$15)*100</f>
        <v>0</v>
      </c>
      <c r="O24" s="6">
        <f>O$12*'Loads'!$B46*'LAFs'!F242*(1-'Contrib'!O97)/(24*'Input'!$F$15)*100</f>
        <v>0</v>
      </c>
      <c r="P24" s="6">
        <f>P$12*'Loads'!$B46*'LAFs'!G242*(1-'Contrib'!P97)/(24*'Input'!$F$15)*100</f>
        <v>0</v>
      </c>
      <c r="Q24" s="6">
        <f>Q$12*'Loads'!$B46*'LAFs'!H242*(1-'Contrib'!Q97)/(24*'Input'!$F$15)*100</f>
        <v>0</v>
      </c>
      <c r="R24" s="6">
        <f>R$12*'Loads'!$B46*'LAFs'!I242*(1-'Contrib'!R97)/(24*'Input'!$F$15)*100</f>
        <v>0</v>
      </c>
      <c r="S24" s="6">
        <f>S$12*'Loads'!$B46*'LAFs'!J242*(1-'Contrib'!S97)/(24*'Input'!$F$15)*100</f>
        <v>0</v>
      </c>
      <c r="T24" s="10" t="s">
        <v>6</v>
      </c>
    </row>
    <row r="25" spans="1:20">
      <c r="A25" s="12" t="s">
        <v>67</v>
      </c>
      <c r="B25" s="6">
        <f>B$12*'Loads'!$B47*'LAFs'!B243*(1-'Contrib'!B98)/(24*'Input'!$F$15)*100</f>
        <v>0</v>
      </c>
      <c r="C25" s="6">
        <f>C$12*'Loads'!$B47*'LAFs'!C243*(1-'Contrib'!C98)/(24*'Input'!$F$15)*100</f>
        <v>0</v>
      </c>
      <c r="D25" s="6">
        <f>D$12*'Loads'!$B47*'LAFs'!D243*(1-'Contrib'!D98)/(24*'Input'!$F$15)*100</f>
        <v>0</v>
      </c>
      <c r="E25" s="6">
        <f>E$12*'Loads'!$B47*'LAFs'!E243*(1-'Contrib'!E98)/(24*'Input'!$F$15)*100</f>
        <v>0</v>
      </c>
      <c r="F25" s="6">
        <f>F$12*'Loads'!$B47*'LAFs'!F243*(1-'Contrib'!F98)/(24*'Input'!$F$15)*100</f>
        <v>0</v>
      </c>
      <c r="G25" s="6">
        <f>G$12*'Loads'!$B47*'LAFs'!G243*(1-'Contrib'!G98)/(24*'Input'!$F$15)*100</f>
        <v>0</v>
      </c>
      <c r="H25" s="6">
        <f>H$12*'Loads'!$B47*'LAFs'!H243*(1-'Contrib'!H98)/(24*'Input'!$F$15)*100</f>
        <v>0</v>
      </c>
      <c r="I25" s="6">
        <f>I$12*'Loads'!$B47*'LAFs'!I243*(1-'Contrib'!I98)/(24*'Input'!$F$15)*100</f>
        <v>0</v>
      </c>
      <c r="J25" s="6">
        <f>J$12*'Loads'!$B47*'LAFs'!J243*(1-'Contrib'!J98)/(24*'Input'!$F$15)*100</f>
        <v>0</v>
      </c>
      <c r="K25" s="6">
        <f>K$12*'Loads'!$B47*'LAFs'!B243*(1-'Contrib'!K98)/(24*'Input'!$F$15)*100</f>
        <v>0</v>
      </c>
      <c r="L25" s="6">
        <f>L$12*'Loads'!$B47*'LAFs'!C243*(1-'Contrib'!L98)/(24*'Input'!$F$15)*100</f>
        <v>0</v>
      </c>
      <c r="M25" s="6">
        <f>M$12*'Loads'!$B47*'LAFs'!D243*(1-'Contrib'!M98)/(24*'Input'!$F$15)*100</f>
        <v>0</v>
      </c>
      <c r="N25" s="6">
        <f>N$12*'Loads'!$B47*'LAFs'!E243*(1-'Contrib'!N98)/(24*'Input'!$F$15)*100</f>
        <v>0</v>
      </c>
      <c r="O25" s="6">
        <f>O$12*'Loads'!$B47*'LAFs'!F243*(1-'Contrib'!O98)/(24*'Input'!$F$15)*100</f>
        <v>0</v>
      </c>
      <c r="P25" s="6">
        <f>P$12*'Loads'!$B47*'LAFs'!G243*(1-'Contrib'!P98)/(24*'Input'!$F$15)*100</f>
        <v>0</v>
      </c>
      <c r="Q25" s="6">
        <f>Q$12*'Loads'!$B47*'LAFs'!H243*(1-'Contrib'!Q98)/(24*'Input'!$F$15)*100</f>
        <v>0</v>
      </c>
      <c r="R25" s="6">
        <f>R$12*'Loads'!$B47*'LAFs'!I243*(1-'Contrib'!R98)/(24*'Input'!$F$15)*100</f>
        <v>0</v>
      </c>
      <c r="S25" s="6">
        <f>S$12*'Loads'!$B47*'LAFs'!J243*(1-'Contrib'!S98)/(24*'Input'!$F$15)*100</f>
        <v>0</v>
      </c>
      <c r="T25" s="10" t="s">
        <v>6</v>
      </c>
    </row>
    <row r="26" spans="1:20">
      <c r="A26" s="12" t="s">
        <v>107</v>
      </c>
      <c r="B26" s="6">
        <f>B$12*'Loads'!$B48*'LAFs'!B244*(1-'Contrib'!B99)/(24*'Input'!$F$15)*100</f>
        <v>0</v>
      </c>
      <c r="C26" s="6">
        <f>C$12*'Loads'!$B48*'LAFs'!C244*(1-'Contrib'!C99)/(24*'Input'!$F$15)*100</f>
        <v>0</v>
      </c>
      <c r="D26" s="6">
        <f>D$12*'Loads'!$B48*'LAFs'!D244*(1-'Contrib'!D99)/(24*'Input'!$F$15)*100</f>
        <v>0</v>
      </c>
      <c r="E26" s="6">
        <f>E$12*'Loads'!$B48*'LAFs'!E244*(1-'Contrib'!E99)/(24*'Input'!$F$15)*100</f>
        <v>0</v>
      </c>
      <c r="F26" s="6">
        <f>F$12*'Loads'!$B48*'LAFs'!F244*(1-'Contrib'!F99)/(24*'Input'!$F$15)*100</f>
        <v>0</v>
      </c>
      <c r="G26" s="6">
        <f>G$12*'Loads'!$B48*'LAFs'!G244*(1-'Contrib'!G99)/(24*'Input'!$F$15)*100</f>
        <v>0</v>
      </c>
      <c r="H26" s="6">
        <f>H$12*'Loads'!$B48*'LAFs'!H244*(1-'Contrib'!H99)/(24*'Input'!$F$15)*100</f>
        <v>0</v>
      </c>
      <c r="I26" s="6">
        <f>I$12*'Loads'!$B48*'LAFs'!I244*(1-'Contrib'!I99)/(24*'Input'!$F$15)*100</f>
        <v>0</v>
      </c>
      <c r="J26" s="6">
        <f>J$12*'Loads'!$B48*'LAFs'!J244*(1-'Contrib'!J99)/(24*'Input'!$F$15)*100</f>
        <v>0</v>
      </c>
      <c r="K26" s="6">
        <f>K$12*'Loads'!$B48*'LAFs'!B244*(1-'Contrib'!K99)/(24*'Input'!$F$15)*100</f>
        <v>0</v>
      </c>
      <c r="L26" s="6">
        <f>L$12*'Loads'!$B48*'LAFs'!C244*(1-'Contrib'!L99)/(24*'Input'!$F$15)*100</f>
        <v>0</v>
      </c>
      <c r="M26" s="6">
        <f>M$12*'Loads'!$B48*'LAFs'!D244*(1-'Contrib'!M99)/(24*'Input'!$F$15)*100</f>
        <v>0</v>
      </c>
      <c r="N26" s="6">
        <f>N$12*'Loads'!$B48*'LAFs'!E244*(1-'Contrib'!N99)/(24*'Input'!$F$15)*100</f>
        <v>0</v>
      </c>
      <c r="O26" s="6">
        <f>O$12*'Loads'!$B48*'LAFs'!F244*(1-'Contrib'!O99)/(24*'Input'!$F$15)*100</f>
        <v>0</v>
      </c>
      <c r="P26" s="6">
        <f>P$12*'Loads'!$B48*'LAFs'!G244*(1-'Contrib'!P99)/(24*'Input'!$F$15)*100</f>
        <v>0</v>
      </c>
      <c r="Q26" s="6">
        <f>Q$12*'Loads'!$B48*'LAFs'!H244*(1-'Contrib'!Q99)/(24*'Input'!$F$15)*100</f>
        <v>0</v>
      </c>
      <c r="R26" s="6">
        <f>R$12*'Loads'!$B48*'LAFs'!I244*(1-'Contrib'!R99)/(24*'Input'!$F$15)*100</f>
        <v>0</v>
      </c>
      <c r="S26" s="6">
        <f>S$12*'Loads'!$B48*'LAFs'!J244*(1-'Contrib'!S99)/(24*'Input'!$F$15)*100</f>
        <v>0</v>
      </c>
      <c r="T26" s="10" t="s">
        <v>6</v>
      </c>
    </row>
    <row r="27" spans="1:20">
      <c r="A27" s="12" t="s">
        <v>68</v>
      </c>
      <c r="B27" s="6">
        <f>B$12*'Loads'!$B49*'LAFs'!B245*(1-'Contrib'!B100)/(24*'Input'!$F$15)*100</f>
        <v>0</v>
      </c>
      <c r="C27" s="6">
        <f>C$12*'Loads'!$B49*'LAFs'!C245*(1-'Contrib'!C100)/(24*'Input'!$F$15)*100</f>
        <v>0</v>
      </c>
      <c r="D27" s="6">
        <f>D$12*'Loads'!$B49*'LAFs'!D245*(1-'Contrib'!D100)/(24*'Input'!$F$15)*100</f>
        <v>0</v>
      </c>
      <c r="E27" s="6">
        <f>E$12*'Loads'!$B49*'LAFs'!E245*(1-'Contrib'!E100)/(24*'Input'!$F$15)*100</f>
        <v>0</v>
      </c>
      <c r="F27" s="6">
        <f>F$12*'Loads'!$B49*'LAFs'!F245*(1-'Contrib'!F100)/(24*'Input'!$F$15)*100</f>
        <v>0</v>
      </c>
      <c r="G27" s="6">
        <f>G$12*'Loads'!$B49*'LAFs'!G245*(1-'Contrib'!G100)/(24*'Input'!$F$15)*100</f>
        <v>0</v>
      </c>
      <c r="H27" s="6">
        <f>H$12*'Loads'!$B49*'LAFs'!H245*(1-'Contrib'!H100)/(24*'Input'!$F$15)*100</f>
        <v>0</v>
      </c>
      <c r="I27" s="6">
        <f>I$12*'Loads'!$B49*'LAFs'!I245*(1-'Contrib'!I100)/(24*'Input'!$F$15)*100</f>
        <v>0</v>
      </c>
      <c r="J27" s="6">
        <f>J$12*'Loads'!$B49*'LAFs'!J245*(1-'Contrib'!J100)/(24*'Input'!$F$15)*100</f>
        <v>0</v>
      </c>
      <c r="K27" s="6">
        <f>K$12*'Loads'!$B49*'LAFs'!B245*(1-'Contrib'!K100)/(24*'Input'!$F$15)*100</f>
        <v>0</v>
      </c>
      <c r="L27" s="6">
        <f>L$12*'Loads'!$B49*'LAFs'!C245*(1-'Contrib'!L100)/(24*'Input'!$F$15)*100</f>
        <v>0</v>
      </c>
      <c r="M27" s="6">
        <f>M$12*'Loads'!$B49*'LAFs'!D245*(1-'Contrib'!M100)/(24*'Input'!$F$15)*100</f>
        <v>0</v>
      </c>
      <c r="N27" s="6">
        <f>N$12*'Loads'!$B49*'LAFs'!E245*(1-'Contrib'!N100)/(24*'Input'!$F$15)*100</f>
        <v>0</v>
      </c>
      <c r="O27" s="6">
        <f>O$12*'Loads'!$B49*'LAFs'!F245*(1-'Contrib'!O100)/(24*'Input'!$F$15)*100</f>
        <v>0</v>
      </c>
      <c r="P27" s="6">
        <f>P$12*'Loads'!$B49*'LAFs'!G245*(1-'Contrib'!P100)/(24*'Input'!$F$15)*100</f>
        <v>0</v>
      </c>
      <c r="Q27" s="6">
        <f>Q$12*'Loads'!$B49*'LAFs'!H245*(1-'Contrib'!Q100)/(24*'Input'!$F$15)*100</f>
        <v>0</v>
      </c>
      <c r="R27" s="6">
        <f>R$12*'Loads'!$B49*'LAFs'!I245*(1-'Contrib'!R100)/(24*'Input'!$F$15)*100</f>
        <v>0</v>
      </c>
      <c r="S27" s="6">
        <f>S$12*'Loads'!$B49*'LAFs'!J245*(1-'Contrib'!S100)/(24*'Input'!$F$15)*100</f>
        <v>0</v>
      </c>
      <c r="T27" s="10" t="s">
        <v>6</v>
      </c>
    </row>
    <row r="28" spans="1:20">
      <c r="A28" s="12" t="s">
        <v>69</v>
      </c>
      <c r="B28" s="6">
        <f>B$12*'Loads'!$B50*'LAFs'!B246*(1-'Contrib'!B101)/(24*'Input'!$F$15)*100</f>
        <v>0</v>
      </c>
      <c r="C28" s="6">
        <f>C$12*'Loads'!$B50*'LAFs'!C246*(1-'Contrib'!C101)/(24*'Input'!$F$15)*100</f>
        <v>0</v>
      </c>
      <c r="D28" s="6">
        <f>D$12*'Loads'!$B50*'LAFs'!D246*(1-'Contrib'!D101)/(24*'Input'!$F$15)*100</f>
        <v>0</v>
      </c>
      <c r="E28" s="6">
        <f>E$12*'Loads'!$B50*'LAFs'!E246*(1-'Contrib'!E101)/(24*'Input'!$F$15)*100</f>
        <v>0</v>
      </c>
      <c r="F28" s="6">
        <f>F$12*'Loads'!$B50*'LAFs'!F246*(1-'Contrib'!F101)/(24*'Input'!$F$15)*100</f>
        <v>0</v>
      </c>
      <c r="G28" s="6">
        <f>G$12*'Loads'!$B50*'LAFs'!G246*(1-'Contrib'!G101)/(24*'Input'!$F$15)*100</f>
        <v>0</v>
      </c>
      <c r="H28" s="6">
        <f>H$12*'Loads'!$B50*'LAFs'!H246*(1-'Contrib'!H101)/(24*'Input'!$F$15)*100</f>
        <v>0</v>
      </c>
      <c r="I28" s="6">
        <f>I$12*'Loads'!$B50*'LAFs'!I246*(1-'Contrib'!I101)/(24*'Input'!$F$15)*100</f>
        <v>0</v>
      </c>
      <c r="J28" s="6">
        <f>J$12*'Loads'!$B50*'LAFs'!J246*(1-'Contrib'!J101)/(24*'Input'!$F$15)*100</f>
        <v>0</v>
      </c>
      <c r="K28" s="6">
        <f>K$12*'Loads'!$B50*'LAFs'!B246*(1-'Contrib'!K101)/(24*'Input'!$F$15)*100</f>
        <v>0</v>
      </c>
      <c r="L28" s="6">
        <f>L$12*'Loads'!$B50*'LAFs'!C246*(1-'Contrib'!L101)/(24*'Input'!$F$15)*100</f>
        <v>0</v>
      </c>
      <c r="M28" s="6">
        <f>M$12*'Loads'!$B50*'LAFs'!D246*(1-'Contrib'!M101)/(24*'Input'!$F$15)*100</f>
        <v>0</v>
      </c>
      <c r="N28" s="6">
        <f>N$12*'Loads'!$B50*'LAFs'!E246*(1-'Contrib'!N101)/(24*'Input'!$F$15)*100</f>
        <v>0</v>
      </c>
      <c r="O28" s="6">
        <f>O$12*'Loads'!$B50*'LAFs'!F246*(1-'Contrib'!O101)/(24*'Input'!$F$15)*100</f>
        <v>0</v>
      </c>
      <c r="P28" s="6">
        <f>P$12*'Loads'!$B50*'LAFs'!G246*(1-'Contrib'!P101)/(24*'Input'!$F$15)*100</f>
        <v>0</v>
      </c>
      <c r="Q28" s="6">
        <f>Q$12*'Loads'!$B50*'LAFs'!H246*(1-'Contrib'!Q101)/(24*'Input'!$F$15)*100</f>
        <v>0</v>
      </c>
      <c r="R28" s="6">
        <f>R$12*'Loads'!$B50*'LAFs'!I246*(1-'Contrib'!R101)/(24*'Input'!$F$15)*100</f>
        <v>0</v>
      </c>
      <c r="S28" s="6">
        <f>S$12*'Loads'!$B50*'LAFs'!J246*(1-'Contrib'!S101)/(24*'Input'!$F$15)*100</f>
        <v>0</v>
      </c>
      <c r="T28" s="10" t="s">
        <v>6</v>
      </c>
    </row>
    <row r="29" spans="1:20">
      <c r="A29" s="12" t="s">
        <v>108</v>
      </c>
      <c r="B29" s="6">
        <f>B$12*'Loads'!$B51*'LAFs'!B247*(1-'Contrib'!B102)/(24*'Input'!$F$15)*100</f>
        <v>0</v>
      </c>
      <c r="C29" s="6">
        <f>C$12*'Loads'!$B51*'LAFs'!C247*(1-'Contrib'!C102)/(24*'Input'!$F$15)*100</f>
        <v>0</v>
      </c>
      <c r="D29" s="6">
        <f>D$12*'Loads'!$B51*'LAFs'!D247*(1-'Contrib'!D102)/(24*'Input'!$F$15)*100</f>
        <v>0</v>
      </c>
      <c r="E29" s="6">
        <f>E$12*'Loads'!$B51*'LAFs'!E247*(1-'Contrib'!E102)/(24*'Input'!$F$15)*100</f>
        <v>0</v>
      </c>
      <c r="F29" s="6">
        <f>F$12*'Loads'!$B51*'LAFs'!F247*(1-'Contrib'!F102)/(24*'Input'!$F$15)*100</f>
        <v>0</v>
      </c>
      <c r="G29" s="6">
        <f>G$12*'Loads'!$B51*'LAFs'!G247*(1-'Contrib'!G102)/(24*'Input'!$F$15)*100</f>
        <v>0</v>
      </c>
      <c r="H29" s="6">
        <f>H$12*'Loads'!$B51*'LAFs'!H247*(1-'Contrib'!H102)/(24*'Input'!$F$15)*100</f>
        <v>0</v>
      </c>
      <c r="I29" s="6">
        <f>I$12*'Loads'!$B51*'LAFs'!I247*(1-'Contrib'!I102)/(24*'Input'!$F$15)*100</f>
        <v>0</v>
      </c>
      <c r="J29" s="6">
        <f>J$12*'Loads'!$B51*'LAFs'!J247*(1-'Contrib'!J102)/(24*'Input'!$F$15)*100</f>
        <v>0</v>
      </c>
      <c r="K29" s="6">
        <f>K$12*'Loads'!$B51*'LAFs'!B247*(1-'Contrib'!K102)/(24*'Input'!$F$15)*100</f>
        <v>0</v>
      </c>
      <c r="L29" s="6">
        <f>L$12*'Loads'!$B51*'LAFs'!C247*(1-'Contrib'!L102)/(24*'Input'!$F$15)*100</f>
        <v>0</v>
      </c>
      <c r="M29" s="6">
        <f>M$12*'Loads'!$B51*'LAFs'!D247*(1-'Contrib'!M102)/(24*'Input'!$F$15)*100</f>
        <v>0</v>
      </c>
      <c r="N29" s="6">
        <f>N$12*'Loads'!$B51*'LAFs'!E247*(1-'Contrib'!N102)/(24*'Input'!$F$15)*100</f>
        <v>0</v>
      </c>
      <c r="O29" s="6">
        <f>O$12*'Loads'!$B51*'LAFs'!F247*(1-'Contrib'!O102)/(24*'Input'!$F$15)*100</f>
        <v>0</v>
      </c>
      <c r="P29" s="6">
        <f>P$12*'Loads'!$B51*'LAFs'!G247*(1-'Contrib'!P102)/(24*'Input'!$F$15)*100</f>
        <v>0</v>
      </c>
      <c r="Q29" s="6">
        <f>Q$12*'Loads'!$B51*'LAFs'!H247*(1-'Contrib'!Q102)/(24*'Input'!$F$15)*100</f>
        <v>0</v>
      </c>
      <c r="R29" s="6">
        <f>R$12*'Loads'!$B51*'LAFs'!I247*(1-'Contrib'!R102)/(24*'Input'!$F$15)*100</f>
        <v>0</v>
      </c>
      <c r="S29" s="6">
        <f>S$12*'Loads'!$B51*'LAFs'!J247*(1-'Contrib'!S102)/(24*'Input'!$F$15)*100</f>
        <v>0</v>
      </c>
      <c r="T29" s="10" t="s">
        <v>6</v>
      </c>
    </row>
    <row r="30" spans="1:20">
      <c r="A30" s="12" t="s">
        <v>70</v>
      </c>
      <c r="B30" s="6">
        <f>B$12*'Loads'!$B52*'LAFs'!B248*(1-'Contrib'!B103)/(24*'Input'!$F$15)*100</f>
        <v>0</v>
      </c>
      <c r="C30" s="6">
        <f>C$12*'Loads'!$B52*'LAFs'!C248*(1-'Contrib'!C103)/(24*'Input'!$F$15)*100</f>
        <v>0</v>
      </c>
      <c r="D30" s="6">
        <f>D$12*'Loads'!$B52*'LAFs'!D248*(1-'Contrib'!D103)/(24*'Input'!$F$15)*100</f>
        <v>0</v>
      </c>
      <c r="E30" s="6">
        <f>E$12*'Loads'!$B52*'LAFs'!E248*(1-'Contrib'!E103)/(24*'Input'!$F$15)*100</f>
        <v>0</v>
      </c>
      <c r="F30" s="6">
        <f>F$12*'Loads'!$B52*'LAFs'!F248*(1-'Contrib'!F103)/(24*'Input'!$F$15)*100</f>
        <v>0</v>
      </c>
      <c r="G30" s="6">
        <f>G$12*'Loads'!$B52*'LAFs'!G248*(1-'Contrib'!G103)/(24*'Input'!$F$15)*100</f>
        <v>0</v>
      </c>
      <c r="H30" s="6">
        <f>H$12*'Loads'!$B52*'LAFs'!H248*(1-'Contrib'!H103)/(24*'Input'!$F$15)*100</f>
        <v>0</v>
      </c>
      <c r="I30" s="6">
        <f>I$12*'Loads'!$B52*'LAFs'!I248*(1-'Contrib'!I103)/(24*'Input'!$F$15)*100</f>
        <v>0</v>
      </c>
      <c r="J30" s="6">
        <f>J$12*'Loads'!$B52*'LAFs'!J248*(1-'Contrib'!J103)/(24*'Input'!$F$15)*100</f>
        <v>0</v>
      </c>
      <c r="K30" s="6">
        <f>K$12*'Loads'!$B52*'LAFs'!B248*(1-'Contrib'!K103)/(24*'Input'!$F$15)*100</f>
        <v>0</v>
      </c>
      <c r="L30" s="6">
        <f>L$12*'Loads'!$B52*'LAFs'!C248*(1-'Contrib'!L103)/(24*'Input'!$F$15)*100</f>
        <v>0</v>
      </c>
      <c r="M30" s="6">
        <f>M$12*'Loads'!$B52*'LAFs'!D248*(1-'Contrib'!M103)/(24*'Input'!$F$15)*100</f>
        <v>0</v>
      </c>
      <c r="N30" s="6">
        <f>N$12*'Loads'!$B52*'LAFs'!E248*(1-'Contrib'!N103)/(24*'Input'!$F$15)*100</f>
        <v>0</v>
      </c>
      <c r="O30" s="6">
        <f>O$12*'Loads'!$B52*'LAFs'!F248*(1-'Contrib'!O103)/(24*'Input'!$F$15)*100</f>
        <v>0</v>
      </c>
      <c r="P30" s="6">
        <f>P$12*'Loads'!$B52*'LAFs'!G248*(1-'Contrib'!P103)/(24*'Input'!$F$15)*100</f>
        <v>0</v>
      </c>
      <c r="Q30" s="6">
        <f>Q$12*'Loads'!$B52*'LAFs'!H248*(1-'Contrib'!Q103)/(24*'Input'!$F$15)*100</f>
        <v>0</v>
      </c>
      <c r="R30" s="6">
        <f>R$12*'Loads'!$B52*'LAFs'!I248*(1-'Contrib'!R103)/(24*'Input'!$F$15)*100</f>
        <v>0</v>
      </c>
      <c r="S30" s="6">
        <f>S$12*'Loads'!$B52*'LAFs'!J248*(1-'Contrib'!S103)/(24*'Input'!$F$15)*100</f>
        <v>0</v>
      </c>
      <c r="T30" s="10" t="s">
        <v>6</v>
      </c>
    </row>
    <row r="31" spans="1:20">
      <c r="A31" s="12" t="s">
        <v>71</v>
      </c>
      <c r="B31" s="6">
        <f>B$12*'Loads'!$B53*'LAFs'!B249*(1-'Contrib'!B104)/(24*'Input'!$F$15)*100</f>
        <v>0</v>
      </c>
      <c r="C31" s="6">
        <f>C$12*'Loads'!$B53*'LAFs'!C249*(1-'Contrib'!C104)/(24*'Input'!$F$15)*100</f>
        <v>0</v>
      </c>
      <c r="D31" s="6">
        <f>D$12*'Loads'!$B53*'LAFs'!D249*(1-'Contrib'!D104)/(24*'Input'!$F$15)*100</f>
        <v>0</v>
      </c>
      <c r="E31" s="6">
        <f>E$12*'Loads'!$B53*'LAFs'!E249*(1-'Contrib'!E104)/(24*'Input'!$F$15)*100</f>
        <v>0</v>
      </c>
      <c r="F31" s="6">
        <f>F$12*'Loads'!$B53*'LAFs'!F249*(1-'Contrib'!F104)/(24*'Input'!$F$15)*100</f>
        <v>0</v>
      </c>
      <c r="G31" s="6">
        <f>G$12*'Loads'!$B53*'LAFs'!G249*(1-'Contrib'!G104)/(24*'Input'!$F$15)*100</f>
        <v>0</v>
      </c>
      <c r="H31" s="6">
        <f>H$12*'Loads'!$B53*'LAFs'!H249*(1-'Contrib'!H104)/(24*'Input'!$F$15)*100</f>
        <v>0</v>
      </c>
      <c r="I31" s="6">
        <f>I$12*'Loads'!$B53*'LAFs'!I249*(1-'Contrib'!I104)/(24*'Input'!$F$15)*100</f>
        <v>0</v>
      </c>
      <c r="J31" s="6">
        <f>J$12*'Loads'!$B53*'LAFs'!J249*(1-'Contrib'!J104)/(24*'Input'!$F$15)*100</f>
        <v>0</v>
      </c>
      <c r="K31" s="6">
        <f>K$12*'Loads'!$B53*'LAFs'!B249*(1-'Contrib'!K104)/(24*'Input'!$F$15)*100</f>
        <v>0</v>
      </c>
      <c r="L31" s="6">
        <f>L$12*'Loads'!$B53*'LAFs'!C249*(1-'Contrib'!L104)/(24*'Input'!$F$15)*100</f>
        <v>0</v>
      </c>
      <c r="M31" s="6">
        <f>M$12*'Loads'!$B53*'LAFs'!D249*(1-'Contrib'!M104)/(24*'Input'!$F$15)*100</f>
        <v>0</v>
      </c>
      <c r="N31" s="6">
        <f>N$12*'Loads'!$B53*'LAFs'!E249*(1-'Contrib'!N104)/(24*'Input'!$F$15)*100</f>
        <v>0</v>
      </c>
      <c r="O31" s="6">
        <f>O$12*'Loads'!$B53*'LAFs'!F249*(1-'Contrib'!O104)/(24*'Input'!$F$15)*100</f>
        <v>0</v>
      </c>
      <c r="P31" s="6">
        <f>P$12*'Loads'!$B53*'LAFs'!G249*(1-'Contrib'!P104)/(24*'Input'!$F$15)*100</f>
        <v>0</v>
      </c>
      <c r="Q31" s="6">
        <f>Q$12*'Loads'!$B53*'LAFs'!H249*(1-'Contrib'!Q104)/(24*'Input'!$F$15)*100</f>
        <v>0</v>
      </c>
      <c r="R31" s="6">
        <f>R$12*'Loads'!$B53*'LAFs'!I249*(1-'Contrib'!R104)/(24*'Input'!$F$15)*100</f>
        <v>0</v>
      </c>
      <c r="S31" s="6">
        <f>S$12*'Loads'!$B53*'LAFs'!J249*(1-'Contrib'!S104)/(24*'Input'!$F$15)*100</f>
        <v>0</v>
      </c>
      <c r="T31" s="10" t="s">
        <v>6</v>
      </c>
    </row>
    <row r="32" spans="1:20">
      <c r="A32" s="12" t="s">
        <v>85</v>
      </c>
      <c r="B32" s="6">
        <f>B$12*'Loads'!$B54*'LAFs'!B250*(1-'Contrib'!B105)/(24*'Input'!$F$15)*100</f>
        <v>0</v>
      </c>
      <c r="C32" s="6">
        <f>C$12*'Loads'!$B54*'LAFs'!C250*(1-'Contrib'!C105)/(24*'Input'!$F$15)*100</f>
        <v>0</v>
      </c>
      <c r="D32" s="6">
        <f>D$12*'Loads'!$B54*'LAFs'!D250*(1-'Contrib'!D105)/(24*'Input'!$F$15)*100</f>
        <v>0</v>
      </c>
      <c r="E32" s="6">
        <f>E$12*'Loads'!$B54*'LAFs'!E250*(1-'Contrib'!E105)/(24*'Input'!$F$15)*100</f>
        <v>0</v>
      </c>
      <c r="F32" s="6">
        <f>F$12*'Loads'!$B54*'LAFs'!F250*(1-'Contrib'!F105)/(24*'Input'!$F$15)*100</f>
        <v>0</v>
      </c>
      <c r="G32" s="6">
        <f>G$12*'Loads'!$B54*'LAFs'!G250*(1-'Contrib'!G105)/(24*'Input'!$F$15)*100</f>
        <v>0</v>
      </c>
      <c r="H32" s="6">
        <f>H$12*'Loads'!$B54*'LAFs'!H250*(1-'Contrib'!H105)/(24*'Input'!$F$15)*100</f>
        <v>0</v>
      </c>
      <c r="I32" s="6">
        <f>I$12*'Loads'!$B54*'LAFs'!I250*(1-'Contrib'!I105)/(24*'Input'!$F$15)*100</f>
        <v>0</v>
      </c>
      <c r="J32" s="6">
        <f>J$12*'Loads'!$B54*'LAFs'!J250*(1-'Contrib'!J105)/(24*'Input'!$F$15)*100</f>
        <v>0</v>
      </c>
      <c r="K32" s="6">
        <f>K$12*'Loads'!$B54*'LAFs'!B250*(1-'Contrib'!K105)/(24*'Input'!$F$15)*100</f>
        <v>0</v>
      </c>
      <c r="L32" s="6">
        <f>L$12*'Loads'!$B54*'LAFs'!C250*(1-'Contrib'!L105)/(24*'Input'!$F$15)*100</f>
        <v>0</v>
      </c>
      <c r="M32" s="6">
        <f>M$12*'Loads'!$B54*'LAFs'!D250*(1-'Contrib'!M105)/(24*'Input'!$F$15)*100</f>
        <v>0</v>
      </c>
      <c r="N32" s="6">
        <f>N$12*'Loads'!$B54*'LAFs'!E250*(1-'Contrib'!N105)/(24*'Input'!$F$15)*100</f>
        <v>0</v>
      </c>
      <c r="O32" s="6">
        <f>O$12*'Loads'!$B54*'LAFs'!F250*(1-'Contrib'!O105)/(24*'Input'!$F$15)*100</f>
        <v>0</v>
      </c>
      <c r="P32" s="6">
        <f>P$12*'Loads'!$B54*'LAFs'!G250*(1-'Contrib'!P105)/(24*'Input'!$F$15)*100</f>
        <v>0</v>
      </c>
      <c r="Q32" s="6">
        <f>Q$12*'Loads'!$B54*'LAFs'!H250*(1-'Contrib'!Q105)/(24*'Input'!$F$15)*100</f>
        <v>0</v>
      </c>
      <c r="R32" s="6">
        <f>R$12*'Loads'!$B54*'LAFs'!I250*(1-'Contrib'!R105)/(24*'Input'!$F$15)*100</f>
        <v>0</v>
      </c>
      <c r="S32" s="6">
        <f>S$12*'Loads'!$B54*'LAFs'!J250*(1-'Contrib'!S105)/(24*'Input'!$F$15)*100</f>
        <v>0</v>
      </c>
      <c r="T32" s="10" t="s">
        <v>6</v>
      </c>
    </row>
    <row r="33" spans="1:20">
      <c r="A33" s="12" t="s">
        <v>72</v>
      </c>
      <c r="B33" s="6">
        <f>B$12*'Loads'!$B55*'LAFs'!B251*(1-'Contrib'!B106)/(24*'Input'!$F$15)*100</f>
        <v>0</v>
      </c>
      <c r="C33" s="6">
        <f>C$12*'Loads'!$B55*'LAFs'!C251*(1-'Contrib'!C106)/(24*'Input'!$F$15)*100</f>
        <v>0</v>
      </c>
      <c r="D33" s="6">
        <f>D$12*'Loads'!$B55*'LAFs'!D251*(1-'Contrib'!D106)/(24*'Input'!$F$15)*100</f>
        <v>0</v>
      </c>
      <c r="E33" s="6">
        <f>E$12*'Loads'!$B55*'LAFs'!E251*(1-'Contrib'!E106)/(24*'Input'!$F$15)*100</f>
        <v>0</v>
      </c>
      <c r="F33" s="6">
        <f>F$12*'Loads'!$B55*'LAFs'!F251*(1-'Contrib'!F106)/(24*'Input'!$F$15)*100</f>
        <v>0</v>
      </c>
      <c r="G33" s="6">
        <f>G$12*'Loads'!$B55*'LAFs'!G251*(1-'Contrib'!G106)/(24*'Input'!$F$15)*100</f>
        <v>0</v>
      </c>
      <c r="H33" s="6">
        <f>H$12*'Loads'!$B55*'LAFs'!H251*(1-'Contrib'!H106)/(24*'Input'!$F$15)*100</f>
        <v>0</v>
      </c>
      <c r="I33" s="6">
        <f>I$12*'Loads'!$B55*'LAFs'!I251*(1-'Contrib'!I106)/(24*'Input'!$F$15)*100</f>
        <v>0</v>
      </c>
      <c r="J33" s="6">
        <f>J$12*'Loads'!$B55*'LAFs'!J251*(1-'Contrib'!J106)/(24*'Input'!$F$15)*100</f>
        <v>0</v>
      </c>
      <c r="K33" s="6">
        <f>K$12*'Loads'!$B55*'LAFs'!B251*(1-'Contrib'!K106)/(24*'Input'!$F$15)*100</f>
        <v>0</v>
      </c>
      <c r="L33" s="6">
        <f>L$12*'Loads'!$B55*'LAFs'!C251*(1-'Contrib'!L106)/(24*'Input'!$F$15)*100</f>
        <v>0</v>
      </c>
      <c r="M33" s="6">
        <f>M$12*'Loads'!$B55*'LAFs'!D251*(1-'Contrib'!M106)/(24*'Input'!$F$15)*100</f>
        <v>0</v>
      </c>
      <c r="N33" s="6">
        <f>N$12*'Loads'!$B55*'LAFs'!E251*(1-'Contrib'!N106)/(24*'Input'!$F$15)*100</f>
        <v>0</v>
      </c>
      <c r="O33" s="6">
        <f>O$12*'Loads'!$B55*'LAFs'!F251*(1-'Contrib'!O106)/(24*'Input'!$F$15)*100</f>
        <v>0</v>
      </c>
      <c r="P33" s="6">
        <f>P$12*'Loads'!$B55*'LAFs'!G251*(1-'Contrib'!P106)/(24*'Input'!$F$15)*100</f>
        <v>0</v>
      </c>
      <c r="Q33" s="6">
        <f>Q$12*'Loads'!$B55*'LAFs'!H251*(1-'Contrib'!Q106)/(24*'Input'!$F$15)*100</f>
        <v>0</v>
      </c>
      <c r="R33" s="6">
        <f>R$12*'Loads'!$B55*'LAFs'!I251*(1-'Contrib'!R106)/(24*'Input'!$F$15)*100</f>
        <v>0</v>
      </c>
      <c r="S33" s="6">
        <f>S$12*'Loads'!$B55*'LAFs'!J251*(1-'Contrib'!S106)/(24*'Input'!$F$15)*100</f>
        <v>0</v>
      </c>
      <c r="T33" s="10" t="s">
        <v>6</v>
      </c>
    </row>
    <row r="34" spans="1:20">
      <c r="A34" s="12" t="s">
        <v>73</v>
      </c>
      <c r="B34" s="6">
        <f>B$12*'Loads'!$B56*'LAFs'!B252*(1-'Contrib'!B107)/(24*'Input'!$F$15)*100</f>
        <v>0</v>
      </c>
      <c r="C34" s="6">
        <f>C$12*'Loads'!$B56*'LAFs'!C252*(1-'Contrib'!C107)/(24*'Input'!$F$15)*100</f>
        <v>0</v>
      </c>
      <c r="D34" s="6">
        <f>D$12*'Loads'!$B56*'LAFs'!D252*(1-'Contrib'!D107)/(24*'Input'!$F$15)*100</f>
        <v>0</v>
      </c>
      <c r="E34" s="6">
        <f>E$12*'Loads'!$B56*'LAFs'!E252*(1-'Contrib'!E107)/(24*'Input'!$F$15)*100</f>
        <v>0</v>
      </c>
      <c r="F34" s="6">
        <f>F$12*'Loads'!$B56*'LAFs'!F252*(1-'Contrib'!F107)/(24*'Input'!$F$15)*100</f>
        <v>0</v>
      </c>
      <c r="G34" s="6">
        <f>G$12*'Loads'!$B56*'LAFs'!G252*(1-'Contrib'!G107)/(24*'Input'!$F$15)*100</f>
        <v>0</v>
      </c>
      <c r="H34" s="6">
        <f>H$12*'Loads'!$B56*'LAFs'!H252*(1-'Contrib'!H107)/(24*'Input'!$F$15)*100</f>
        <v>0</v>
      </c>
      <c r="I34" s="6">
        <f>I$12*'Loads'!$B56*'LAFs'!I252*(1-'Contrib'!I107)/(24*'Input'!$F$15)*100</f>
        <v>0</v>
      </c>
      <c r="J34" s="6">
        <f>J$12*'Loads'!$B56*'LAFs'!J252*(1-'Contrib'!J107)/(24*'Input'!$F$15)*100</f>
        <v>0</v>
      </c>
      <c r="K34" s="6">
        <f>K$12*'Loads'!$B56*'LAFs'!B252*(1-'Contrib'!K107)/(24*'Input'!$F$15)*100</f>
        <v>0</v>
      </c>
      <c r="L34" s="6">
        <f>L$12*'Loads'!$B56*'LAFs'!C252*(1-'Contrib'!L107)/(24*'Input'!$F$15)*100</f>
        <v>0</v>
      </c>
      <c r="M34" s="6">
        <f>M$12*'Loads'!$B56*'LAFs'!D252*(1-'Contrib'!M107)/(24*'Input'!$F$15)*100</f>
        <v>0</v>
      </c>
      <c r="N34" s="6">
        <f>N$12*'Loads'!$B56*'LAFs'!E252*(1-'Contrib'!N107)/(24*'Input'!$F$15)*100</f>
        <v>0</v>
      </c>
      <c r="O34" s="6">
        <f>O$12*'Loads'!$B56*'LAFs'!F252*(1-'Contrib'!O107)/(24*'Input'!$F$15)*100</f>
        <v>0</v>
      </c>
      <c r="P34" s="6">
        <f>P$12*'Loads'!$B56*'LAFs'!G252*(1-'Contrib'!P107)/(24*'Input'!$F$15)*100</f>
        <v>0</v>
      </c>
      <c r="Q34" s="6">
        <f>Q$12*'Loads'!$B56*'LAFs'!H252*(1-'Contrib'!Q107)/(24*'Input'!$F$15)*100</f>
        <v>0</v>
      </c>
      <c r="R34" s="6">
        <f>R$12*'Loads'!$B56*'LAFs'!I252*(1-'Contrib'!R107)/(24*'Input'!$F$15)*100</f>
        <v>0</v>
      </c>
      <c r="S34" s="6">
        <f>S$12*'Loads'!$B56*'LAFs'!J252*(1-'Contrib'!S107)/(24*'Input'!$F$15)*100</f>
        <v>0</v>
      </c>
      <c r="T34" s="10" t="s">
        <v>6</v>
      </c>
    </row>
    <row r="35" spans="1:20">
      <c r="A35" s="12" t="s">
        <v>86</v>
      </c>
      <c r="B35" s="6">
        <f>B$12*'Loads'!$B57*'LAFs'!B253*(1-'Contrib'!B108)/(24*'Input'!$F$15)*100</f>
        <v>0</v>
      </c>
      <c r="C35" s="6">
        <f>C$12*'Loads'!$B57*'LAFs'!C253*(1-'Contrib'!C108)/(24*'Input'!$F$15)*100</f>
        <v>0</v>
      </c>
      <c r="D35" s="6">
        <f>D$12*'Loads'!$B57*'LAFs'!D253*(1-'Contrib'!D108)/(24*'Input'!$F$15)*100</f>
        <v>0</v>
      </c>
      <c r="E35" s="6">
        <f>E$12*'Loads'!$B57*'LAFs'!E253*(1-'Contrib'!E108)/(24*'Input'!$F$15)*100</f>
        <v>0</v>
      </c>
      <c r="F35" s="6">
        <f>F$12*'Loads'!$B57*'LAFs'!F253*(1-'Contrib'!F108)/(24*'Input'!$F$15)*100</f>
        <v>0</v>
      </c>
      <c r="G35" s="6">
        <f>G$12*'Loads'!$B57*'LAFs'!G253*(1-'Contrib'!G108)/(24*'Input'!$F$15)*100</f>
        <v>0</v>
      </c>
      <c r="H35" s="6">
        <f>H$12*'Loads'!$B57*'LAFs'!H253*(1-'Contrib'!H108)/(24*'Input'!$F$15)*100</f>
        <v>0</v>
      </c>
      <c r="I35" s="6">
        <f>I$12*'Loads'!$B57*'LAFs'!I253*(1-'Contrib'!I108)/(24*'Input'!$F$15)*100</f>
        <v>0</v>
      </c>
      <c r="J35" s="6">
        <f>J$12*'Loads'!$B57*'LAFs'!J253*(1-'Contrib'!J108)/(24*'Input'!$F$15)*100</f>
        <v>0</v>
      </c>
      <c r="K35" s="6">
        <f>K$12*'Loads'!$B57*'LAFs'!B253*(1-'Contrib'!K108)/(24*'Input'!$F$15)*100</f>
        <v>0</v>
      </c>
      <c r="L35" s="6">
        <f>L$12*'Loads'!$B57*'LAFs'!C253*(1-'Contrib'!L108)/(24*'Input'!$F$15)*100</f>
        <v>0</v>
      </c>
      <c r="M35" s="6">
        <f>M$12*'Loads'!$B57*'LAFs'!D253*(1-'Contrib'!M108)/(24*'Input'!$F$15)*100</f>
        <v>0</v>
      </c>
      <c r="N35" s="6">
        <f>N$12*'Loads'!$B57*'LAFs'!E253*(1-'Contrib'!N108)/(24*'Input'!$F$15)*100</f>
        <v>0</v>
      </c>
      <c r="O35" s="6">
        <f>O$12*'Loads'!$B57*'LAFs'!F253*(1-'Contrib'!O108)/(24*'Input'!$F$15)*100</f>
        <v>0</v>
      </c>
      <c r="P35" s="6">
        <f>P$12*'Loads'!$B57*'LAFs'!G253*(1-'Contrib'!P108)/(24*'Input'!$F$15)*100</f>
        <v>0</v>
      </c>
      <c r="Q35" s="6">
        <f>Q$12*'Loads'!$B57*'LAFs'!H253*(1-'Contrib'!Q108)/(24*'Input'!$F$15)*100</f>
        <v>0</v>
      </c>
      <c r="R35" s="6">
        <f>R$12*'Loads'!$B57*'LAFs'!I253*(1-'Contrib'!R108)/(24*'Input'!$F$15)*100</f>
        <v>0</v>
      </c>
      <c r="S35" s="6">
        <f>S$12*'Loads'!$B57*'LAFs'!J253*(1-'Contrib'!S108)/(24*'Input'!$F$15)*100</f>
        <v>0</v>
      </c>
      <c r="T35" s="10" t="s">
        <v>6</v>
      </c>
    </row>
    <row r="36" spans="1:20">
      <c r="A36" s="12" t="s">
        <v>87</v>
      </c>
      <c r="B36" s="6">
        <f>B$12*'Loads'!$B58*'LAFs'!B254*(1-'Contrib'!B109)/(24*'Input'!$F$15)*100</f>
        <v>0</v>
      </c>
      <c r="C36" s="6">
        <f>C$12*'Loads'!$B58*'LAFs'!C254*(1-'Contrib'!C109)/(24*'Input'!$F$15)*100</f>
        <v>0</v>
      </c>
      <c r="D36" s="6">
        <f>D$12*'Loads'!$B58*'LAFs'!D254*(1-'Contrib'!D109)/(24*'Input'!$F$15)*100</f>
        <v>0</v>
      </c>
      <c r="E36" s="6">
        <f>E$12*'Loads'!$B58*'LAFs'!E254*(1-'Contrib'!E109)/(24*'Input'!$F$15)*100</f>
        <v>0</v>
      </c>
      <c r="F36" s="6">
        <f>F$12*'Loads'!$B58*'LAFs'!F254*(1-'Contrib'!F109)/(24*'Input'!$F$15)*100</f>
        <v>0</v>
      </c>
      <c r="G36" s="6">
        <f>G$12*'Loads'!$B58*'LAFs'!G254*(1-'Contrib'!G109)/(24*'Input'!$F$15)*100</f>
        <v>0</v>
      </c>
      <c r="H36" s="6">
        <f>H$12*'Loads'!$B58*'LAFs'!H254*(1-'Contrib'!H109)/(24*'Input'!$F$15)*100</f>
        <v>0</v>
      </c>
      <c r="I36" s="6">
        <f>I$12*'Loads'!$B58*'LAFs'!I254*(1-'Contrib'!I109)/(24*'Input'!$F$15)*100</f>
        <v>0</v>
      </c>
      <c r="J36" s="6">
        <f>J$12*'Loads'!$B58*'LAFs'!J254*(1-'Contrib'!J109)/(24*'Input'!$F$15)*100</f>
        <v>0</v>
      </c>
      <c r="K36" s="6">
        <f>K$12*'Loads'!$B58*'LAFs'!B254*(1-'Contrib'!K109)/(24*'Input'!$F$15)*100</f>
        <v>0</v>
      </c>
      <c r="L36" s="6">
        <f>L$12*'Loads'!$B58*'LAFs'!C254*(1-'Contrib'!L109)/(24*'Input'!$F$15)*100</f>
        <v>0</v>
      </c>
      <c r="M36" s="6">
        <f>M$12*'Loads'!$B58*'LAFs'!D254*(1-'Contrib'!M109)/(24*'Input'!$F$15)*100</f>
        <v>0</v>
      </c>
      <c r="N36" s="6">
        <f>N$12*'Loads'!$B58*'LAFs'!E254*(1-'Contrib'!N109)/(24*'Input'!$F$15)*100</f>
        <v>0</v>
      </c>
      <c r="O36" s="6">
        <f>O$12*'Loads'!$B58*'LAFs'!F254*(1-'Contrib'!O109)/(24*'Input'!$F$15)*100</f>
        <v>0</v>
      </c>
      <c r="P36" s="6">
        <f>P$12*'Loads'!$B58*'LAFs'!G254*(1-'Contrib'!P109)/(24*'Input'!$F$15)*100</f>
        <v>0</v>
      </c>
      <c r="Q36" s="6">
        <f>Q$12*'Loads'!$B58*'LAFs'!H254*(1-'Contrib'!Q109)/(24*'Input'!$F$15)*100</f>
        <v>0</v>
      </c>
      <c r="R36" s="6">
        <f>R$12*'Loads'!$B58*'LAFs'!I254*(1-'Contrib'!R109)/(24*'Input'!$F$15)*100</f>
        <v>0</v>
      </c>
      <c r="S36" s="6">
        <f>S$12*'Loads'!$B58*'LAFs'!J254*(1-'Contrib'!S109)/(24*'Input'!$F$15)*100</f>
        <v>0</v>
      </c>
      <c r="T36" s="10" t="s">
        <v>6</v>
      </c>
    </row>
    <row r="37" spans="1:20">
      <c r="A37" s="12" t="s">
        <v>109</v>
      </c>
      <c r="B37" s="6">
        <f>B$12*'Loads'!$B59*'LAFs'!B255*(1-'Contrib'!B110)/(24*'Input'!$F$15)*100</f>
        <v>0</v>
      </c>
      <c r="C37" s="6">
        <f>C$12*'Loads'!$B59*'LAFs'!C255*(1-'Contrib'!C110)/(24*'Input'!$F$15)*100</f>
        <v>0</v>
      </c>
      <c r="D37" s="6">
        <f>D$12*'Loads'!$B59*'LAFs'!D255*(1-'Contrib'!D110)/(24*'Input'!$F$15)*100</f>
        <v>0</v>
      </c>
      <c r="E37" s="6">
        <f>E$12*'Loads'!$B59*'LAFs'!E255*(1-'Contrib'!E110)/(24*'Input'!$F$15)*100</f>
        <v>0</v>
      </c>
      <c r="F37" s="6">
        <f>F$12*'Loads'!$B59*'LAFs'!F255*(1-'Contrib'!F110)/(24*'Input'!$F$15)*100</f>
        <v>0</v>
      </c>
      <c r="G37" s="6">
        <f>G$12*'Loads'!$B59*'LAFs'!G255*(1-'Contrib'!G110)/(24*'Input'!$F$15)*100</f>
        <v>0</v>
      </c>
      <c r="H37" s="6">
        <f>H$12*'Loads'!$B59*'LAFs'!H255*(1-'Contrib'!H110)/(24*'Input'!$F$15)*100</f>
        <v>0</v>
      </c>
      <c r="I37" s="6">
        <f>I$12*'Loads'!$B59*'LAFs'!I255*(1-'Contrib'!I110)/(24*'Input'!$F$15)*100</f>
        <v>0</v>
      </c>
      <c r="J37" s="6">
        <f>J$12*'Loads'!$B59*'LAFs'!J255*(1-'Contrib'!J110)/(24*'Input'!$F$15)*100</f>
        <v>0</v>
      </c>
      <c r="K37" s="6">
        <f>K$12*'Loads'!$B59*'LAFs'!B255*(1-'Contrib'!K110)/(24*'Input'!$F$15)*100</f>
        <v>0</v>
      </c>
      <c r="L37" s="6">
        <f>L$12*'Loads'!$B59*'LAFs'!C255*(1-'Contrib'!L110)/(24*'Input'!$F$15)*100</f>
        <v>0</v>
      </c>
      <c r="M37" s="6">
        <f>M$12*'Loads'!$B59*'LAFs'!D255*(1-'Contrib'!M110)/(24*'Input'!$F$15)*100</f>
        <v>0</v>
      </c>
      <c r="N37" s="6">
        <f>N$12*'Loads'!$B59*'LAFs'!E255*(1-'Contrib'!N110)/(24*'Input'!$F$15)*100</f>
        <v>0</v>
      </c>
      <c r="O37" s="6">
        <f>O$12*'Loads'!$B59*'LAFs'!F255*(1-'Contrib'!O110)/(24*'Input'!$F$15)*100</f>
        <v>0</v>
      </c>
      <c r="P37" s="6">
        <f>P$12*'Loads'!$B59*'LAFs'!G255*(1-'Contrib'!P110)/(24*'Input'!$F$15)*100</f>
        <v>0</v>
      </c>
      <c r="Q37" s="6">
        <f>Q$12*'Loads'!$B59*'LAFs'!H255*(1-'Contrib'!Q110)/(24*'Input'!$F$15)*100</f>
        <v>0</v>
      </c>
      <c r="R37" s="6">
        <f>R$12*'Loads'!$B59*'LAFs'!I255*(1-'Contrib'!R110)/(24*'Input'!$F$15)*100</f>
        <v>0</v>
      </c>
      <c r="S37" s="6">
        <f>S$12*'Loads'!$B59*'LAFs'!J255*(1-'Contrib'!S110)/(24*'Input'!$F$15)*100</f>
        <v>0</v>
      </c>
      <c r="T37" s="10" t="s">
        <v>6</v>
      </c>
    </row>
    <row r="38" spans="1:20">
      <c r="A38" s="12" t="s">
        <v>110</v>
      </c>
      <c r="B38" s="6">
        <f>B$12*'Loads'!$B60*'LAFs'!B256*(1-'Contrib'!B111)/(24*'Input'!$F$15)*100</f>
        <v>0</v>
      </c>
      <c r="C38" s="6">
        <f>C$12*'Loads'!$B60*'LAFs'!C256*(1-'Contrib'!C111)/(24*'Input'!$F$15)*100</f>
        <v>0</v>
      </c>
      <c r="D38" s="6">
        <f>D$12*'Loads'!$B60*'LAFs'!D256*(1-'Contrib'!D111)/(24*'Input'!$F$15)*100</f>
        <v>0</v>
      </c>
      <c r="E38" s="6">
        <f>E$12*'Loads'!$B60*'LAFs'!E256*(1-'Contrib'!E111)/(24*'Input'!$F$15)*100</f>
        <v>0</v>
      </c>
      <c r="F38" s="6">
        <f>F$12*'Loads'!$B60*'LAFs'!F256*(1-'Contrib'!F111)/(24*'Input'!$F$15)*100</f>
        <v>0</v>
      </c>
      <c r="G38" s="6">
        <f>G$12*'Loads'!$B60*'LAFs'!G256*(1-'Contrib'!G111)/(24*'Input'!$F$15)*100</f>
        <v>0</v>
      </c>
      <c r="H38" s="6">
        <f>H$12*'Loads'!$B60*'LAFs'!H256*(1-'Contrib'!H111)/(24*'Input'!$F$15)*100</f>
        <v>0</v>
      </c>
      <c r="I38" s="6">
        <f>I$12*'Loads'!$B60*'LAFs'!I256*(1-'Contrib'!I111)/(24*'Input'!$F$15)*100</f>
        <v>0</v>
      </c>
      <c r="J38" s="6">
        <f>J$12*'Loads'!$B60*'LAFs'!J256*(1-'Contrib'!J111)/(24*'Input'!$F$15)*100</f>
        <v>0</v>
      </c>
      <c r="K38" s="6">
        <f>K$12*'Loads'!$B60*'LAFs'!B256*(1-'Contrib'!K111)/(24*'Input'!$F$15)*100</f>
        <v>0</v>
      </c>
      <c r="L38" s="6">
        <f>L$12*'Loads'!$B60*'LAFs'!C256*(1-'Contrib'!L111)/(24*'Input'!$F$15)*100</f>
        <v>0</v>
      </c>
      <c r="M38" s="6">
        <f>M$12*'Loads'!$B60*'LAFs'!D256*(1-'Contrib'!M111)/(24*'Input'!$F$15)*100</f>
        <v>0</v>
      </c>
      <c r="N38" s="6">
        <f>N$12*'Loads'!$B60*'LAFs'!E256*(1-'Contrib'!N111)/(24*'Input'!$F$15)*100</f>
        <v>0</v>
      </c>
      <c r="O38" s="6">
        <f>O$12*'Loads'!$B60*'LAFs'!F256*(1-'Contrib'!O111)/(24*'Input'!$F$15)*100</f>
        <v>0</v>
      </c>
      <c r="P38" s="6">
        <f>P$12*'Loads'!$B60*'LAFs'!G256*(1-'Contrib'!P111)/(24*'Input'!$F$15)*100</f>
        <v>0</v>
      </c>
      <c r="Q38" s="6">
        <f>Q$12*'Loads'!$B60*'LAFs'!H256*(1-'Contrib'!Q111)/(24*'Input'!$F$15)*100</f>
        <v>0</v>
      </c>
      <c r="R38" s="6">
        <f>R$12*'Loads'!$B60*'LAFs'!I256*(1-'Contrib'!R111)/(24*'Input'!$F$15)*100</f>
        <v>0</v>
      </c>
      <c r="S38" s="6">
        <f>S$12*'Loads'!$B60*'LAFs'!J256*(1-'Contrib'!S111)/(24*'Input'!$F$15)*100</f>
        <v>0</v>
      </c>
      <c r="T38" s="10" t="s">
        <v>6</v>
      </c>
    </row>
    <row r="39" spans="1:20">
      <c r="A39" s="12" t="s">
        <v>111</v>
      </c>
      <c r="B39" s="6">
        <f>B$12*'Loads'!$B61*'LAFs'!B257*(1-'Contrib'!B112)/(24*'Input'!$F$15)*100</f>
        <v>0</v>
      </c>
      <c r="C39" s="6">
        <f>C$12*'Loads'!$B61*'LAFs'!C257*(1-'Contrib'!C112)/(24*'Input'!$F$15)*100</f>
        <v>0</v>
      </c>
      <c r="D39" s="6">
        <f>D$12*'Loads'!$B61*'LAFs'!D257*(1-'Contrib'!D112)/(24*'Input'!$F$15)*100</f>
        <v>0</v>
      </c>
      <c r="E39" s="6">
        <f>E$12*'Loads'!$B61*'LAFs'!E257*(1-'Contrib'!E112)/(24*'Input'!$F$15)*100</f>
        <v>0</v>
      </c>
      <c r="F39" s="6">
        <f>F$12*'Loads'!$B61*'LAFs'!F257*(1-'Contrib'!F112)/(24*'Input'!$F$15)*100</f>
        <v>0</v>
      </c>
      <c r="G39" s="6">
        <f>G$12*'Loads'!$B61*'LAFs'!G257*(1-'Contrib'!G112)/(24*'Input'!$F$15)*100</f>
        <v>0</v>
      </c>
      <c r="H39" s="6">
        <f>H$12*'Loads'!$B61*'LAFs'!H257*(1-'Contrib'!H112)/(24*'Input'!$F$15)*100</f>
        <v>0</v>
      </c>
      <c r="I39" s="6">
        <f>I$12*'Loads'!$B61*'LAFs'!I257*(1-'Contrib'!I112)/(24*'Input'!$F$15)*100</f>
        <v>0</v>
      </c>
      <c r="J39" s="6">
        <f>J$12*'Loads'!$B61*'LAFs'!J257*(1-'Contrib'!J112)/(24*'Input'!$F$15)*100</f>
        <v>0</v>
      </c>
      <c r="K39" s="6">
        <f>K$12*'Loads'!$B61*'LAFs'!B257*(1-'Contrib'!K112)/(24*'Input'!$F$15)*100</f>
        <v>0</v>
      </c>
      <c r="L39" s="6">
        <f>L$12*'Loads'!$B61*'LAFs'!C257*(1-'Contrib'!L112)/(24*'Input'!$F$15)*100</f>
        <v>0</v>
      </c>
      <c r="M39" s="6">
        <f>M$12*'Loads'!$B61*'LAFs'!D257*(1-'Contrib'!M112)/(24*'Input'!$F$15)*100</f>
        <v>0</v>
      </c>
      <c r="N39" s="6">
        <f>N$12*'Loads'!$B61*'LAFs'!E257*(1-'Contrib'!N112)/(24*'Input'!$F$15)*100</f>
        <v>0</v>
      </c>
      <c r="O39" s="6">
        <f>O$12*'Loads'!$B61*'LAFs'!F257*(1-'Contrib'!O112)/(24*'Input'!$F$15)*100</f>
        <v>0</v>
      </c>
      <c r="P39" s="6">
        <f>P$12*'Loads'!$B61*'LAFs'!G257*(1-'Contrib'!P112)/(24*'Input'!$F$15)*100</f>
        <v>0</v>
      </c>
      <c r="Q39" s="6">
        <f>Q$12*'Loads'!$B61*'LAFs'!H257*(1-'Contrib'!Q112)/(24*'Input'!$F$15)*100</f>
        <v>0</v>
      </c>
      <c r="R39" s="6">
        <f>R$12*'Loads'!$B61*'LAFs'!I257*(1-'Contrib'!R112)/(24*'Input'!$F$15)*100</f>
        <v>0</v>
      </c>
      <c r="S39" s="6">
        <f>S$12*'Loads'!$B61*'LAFs'!J257*(1-'Contrib'!S112)/(24*'Input'!$F$15)*100</f>
        <v>0</v>
      </c>
      <c r="T39" s="10" t="s">
        <v>6</v>
      </c>
    </row>
    <row r="40" spans="1:20">
      <c r="A40" s="12" t="s">
        <v>112</v>
      </c>
      <c r="B40" s="6">
        <f>B$12*'Loads'!$B62*'LAFs'!B258*(1-'Contrib'!B113)/(24*'Input'!$F$15)*100</f>
        <v>0</v>
      </c>
      <c r="C40" s="6">
        <f>C$12*'Loads'!$B62*'LAFs'!C258*(1-'Contrib'!C113)/(24*'Input'!$F$15)*100</f>
        <v>0</v>
      </c>
      <c r="D40" s="6">
        <f>D$12*'Loads'!$B62*'LAFs'!D258*(1-'Contrib'!D113)/(24*'Input'!$F$15)*100</f>
        <v>0</v>
      </c>
      <c r="E40" s="6">
        <f>E$12*'Loads'!$B62*'LAFs'!E258*(1-'Contrib'!E113)/(24*'Input'!$F$15)*100</f>
        <v>0</v>
      </c>
      <c r="F40" s="6">
        <f>F$12*'Loads'!$B62*'LAFs'!F258*(1-'Contrib'!F113)/(24*'Input'!$F$15)*100</f>
        <v>0</v>
      </c>
      <c r="G40" s="6">
        <f>G$12*'Loads'!$B62*'LAFs'!G258*(1-'Contrib'!G113)/(24*'Input'!$F$15)*100</f>
        <v>0</v>
      </c>
      <c r="H40" s="6">
        <f>H$12*'Loads'!$B62*'LAFs'!H258*(1-'Contrib'!H113)/(24*'Input'!$F$15)*100</f>
        <v>0</v>
      </c>
      <c r="I40" s="6">
        <f>I$12*'Loads'!$B62*'LAFs'!I258*(1-'Contrib'!I113)/(24*'Input'!$F$15)*100</f>
        <v>0</v>
      </c>
      <c r="J40" s="6">
        <f>J$12*'Loads'!$B62*'LAFs'!J258*(1-'Contrib'!J113)/(24*'Input'!$F$15)*100</f>
        <v>0</v>
      </c>
      <c r="K40" s="6">
        <f>K$12*'Loads'!$B62*'LAFs'!B258*(1-'Contrib'!K113)/(24*'Input'!$F$15)*100</f>
        <v>0</v>
      </c>
      <c r="L40" s="6">
        <f>L$12*'Loads'!$B62*'LAFs'!C258*(1-'Contrib'!L113)/(24*'Input'!$F$15)*100</f>
        <v>0</v>
      </c>
      <c r="M40" s="6">
        <f>M$12*'Loads'!$B62*'LAFs'!D258*(1-'Contrib'!M113)/(24*'Input'!$F$15)*100</f>
        <v>0</v>
      </c>
      <c r="N40" s="6">
        <f>N$12*'Loads'!$B62*'LAFs'!E258*(1-'Contrib'!N113)/(24*'Input'!$F$15)*100</f>
        <v>0</v>
      </c>
      <c r="O40" s="6">
        <f>O$12*'Loads'!$B62*'LAFs'!F258*(1-'Contrib'!O113)/(24*'Input'!$F$15)*100</f>
        <v>0</v>
      </c>
      <c r="P40" s="6">
        <f>P$12*'Loads'!$B62*'LAFs'!G258*(1-'Contrib'!P113)/(24*'Input'!$F$15)*100</f>
        <v>0</v>
      </c>
      <c r="Q40" s="6">
        <f>Q$12*'Loads'!$B62*'LAFs'!H258*(1-'Contrib'!Q113)/(24*'Input'!$F$15)*100</f>
        <v>0</v>
      </c>
      <c r="R40" s="6">
        <f>R$12*'Loads'!$B62*'LAFs'!I258*(1-'Contrib'!R113)/(24*'Input'!$F$15)*100</f>
        <v>0</v>
      </c>
      <c r="S40" s="6">
        <f>S$12*'Loads'!$B62*'LAFs'!J258*(1-'Contrib'!S113)/(24*'Input'!$F$15)*100</f>
        <v>0</v>
      </c>
      <c r="T40" s="10" t="s">
        <v>6</v>
      </c>
    </row>
    <row r="41" spans="1:20">
      <c r="A41" s="12" t="s">
        <v>113</v>
      </c>
      <c r="B41" s="6">
        <f>B$12*'Loads'!$B63*'LAFs'!B259*(1-'Contrib'!B114)/(24*'Input'!$F$15)*100</f>
        <v>0</v>
      </c>
      <c r="C41" s="6">
        <f>C$12*'Loads'!$B63*'LAFs'!C259*(1-'Contrib'!C114)/(24*'Input'!$F$15)*100</f>
        <v>0</v>
      </c>
      <c r="D41" s="6">
        <f>D$12*'Loads'!$B63*'LAFs'!D259*(1-'Contrib'!D114)/(24*'Input'!$F$15)*100</f>
        <v>0</v>
      </c>
      <c r="E41" s="6">
        <f>E$12*'Loads'!$B63*'LAFs'!E259*(1-'Contrib'!E114)/(24*'Input'!$F$15)*100</f>
        <v>0</v>
      </c>
      <c r="F41" s="6">
        <f>F$12*'Loads'!$B63*'LAFs'!F259*(1-'Contrib'!F114)/(24*'Input'!$F$15)*100</f>
        <v>0</v>
      </c>
      <c r="G41" s="6">
        <f>G$12*'Loads'!$B63*'LAFs'!G259*(1-'Contrib'!G114)/(24*'Input'!$F$15)*100</f>
        <v>0</v>
      </c>
      <c r="H41" s="6">
        <f>H$12*'Loads'!$B63*'LAFs'!H259*(1-'Contrib'!H114)/(24*'Input'!$F$15)*100</f>
        <v>0</v>
      </c>
      <c r="I41" s="6">
        <f>I$12*'Loads'!$B63*'LAFs'!I259*(1-'Contrib'!I114)/(24*'Input'!$F$15)*100</f>
        <v>0</v>
      </c>
      <c r="J41" s="6">
        <f>J$12*'Loads'!$B63*'LAFs'!J259*(1-'Contrib'!J114)/(24*'Input'!$F$15)*100</f>
        <v>0</v>
      </c>
      <c r="K41" s="6">
        <f>K$12*'Loads'!$B63*'LAFs'!B259*(1-'Contrib'!K114)/(24*'Input'!$F$15)*100</f>
        <v>0</v>
      </c>
      <c r="L41" s="6">
        <f>L$12*'Loads'!$B63*'LAFs'!C259*(1-'Contrib'!L114)/(24*'Input'!$F$15)*100</f>
        <v>0</v>
      </c>
      <c r="M41" s="6">
        <f>M$12*'Loads'!$B63*'LAFs'!D259*(1-'Contrib'!M114)/(24*'Input'!$F$15)*100</f>
        <v>0</v>
      </c>
      <c r="N41" s="6">
        <f>N$12*'Loads'!$B63*'LAFs'!E259*(1-'Contrib'!N114)/(24*'Input'!$F$15)*100</f>
        <v>0</v>
      </c>
      <c r="O41" s="6">
        <f>O$12*'Loads'!$B63*'LAFs'!F259*(1-'Contrib'!O114)/(24*'Input'!$F$15)*100</f>
        <v>0</v>
      </c>
      <c r="P41" s="6">
        <f>P$12*'Loads'!$B63*'LAFs'!G259*(1-'Contrib'!P114)/(24*'Input'!$F$15)*100</f>
        <v>0</v>
      </c>
      <c r="Q41" s="6">
        <f>Q$12*'Loads'!$B63*'LAFs'!H259*(1-'Contrib'!Q114)/(24*'Input'!$F$15)*100</f>
        <v>0</v>
      </c>
      <c r="R41" s="6">
        <f>R$12*'Loads'!$B63*'LAFs'!I259*(1-'Contrib'!R114)/(24*'Input'!$F$15)*100</f>
        <v>0</v>
      </c>
      <c r="S41" s="6">
        <f>S$12*'Loads'!$B63*'LAFs'!J259*(1-'Contrib'!S114)/(24*'Input'!$F$15)*100</f>
        <v>0</v>
      </c>
      <c r="T41" s="10" t="s">
        <v>6</v>
      </c>
    </row>
    <row r="42" spans="1:20">
      <c r="A42" s="12" t="s">
        <v>74</v>
      </c>
      <c r="B42" s="6">
        <f>B$12*'Loads'!$B64*'LAFs'!B260*(1-'Contrib'!B115)/(24*'Input'!$F$15)*100</f>
        <v>0</v>
      </c>
      <c r="C42" s="6">
        <f>C$12*'Loads'!$B64*'LAFs'!C260*(1-'Contrib'!C115)/(24*'Input'!$F$15)*100</f>
        <v>0</v>
      </c>
      <c r="D42" s="6">
        <f>D$12*'Loads'!$B64*'LAFs'!D260*(1-'Contrib'!D115)/(24*'Input'!$F$15)*100</f>
        <v>0</v>
      </c>
      <c r="E42" s="6">
        <f>E$12*'Loads'!$B64*'LAFs'!E260*(1-'Contrib'!E115)/(24*'Input'!$F$15)*100</f>
        <v>0</v>
      </c>
      <c r="F42" s="6">
        <f>F$12*'Loads'!$B64*'LAFs'!F260*(1-'Contrib'!F115)/(24*'Input'!$F$15)*100</f>
        <v>0</v>
      </c>
      <c r="G42" s="6">
        <f>G$12*'Loads'!$B64*'LAFs'!G260*(1-'Contrib'!G115)/(24*'Input'!$F$15)*100</f>
        <v>0</v>
      </c>
      <c r="H42" s="6">
        <f>H$12*'Loads'!$B64*'LAFs'!H260*(1-'Contrib'!H115)/(24*'Input'!$F$15)*100</f>
        <v>0</v>
      </c>
      <c r="I42" s="6">
        <f>I$12*'Loads'!$B64*'LAFs'!I260*(1-'Contrib'!I115)/(24*'Input'!$F$15)*100</f>
        <v>0</v>
      </c>
      <c r="J42" s="6">
        <f>J$12*'Loads'!$B64*'LAFs'!J260*(1-'Contrib'!J115)/(24*'Input'!$F$15)*100</f>
        <v>0</v>
      </c>
      <c r="K42" s="6">
        <f>K$12*'Loads'!$B64*'LAFs'!B260*(1-'Contrib'!K115)/(24*'Input'!$F$15)*100</f>
        <v>0</v>
      </c>
      <c r="L42" s="6">
        <f>L$12*'Loads'!$B64*'LAFs'!C260*(1-'Contrib'!L115)/(24*'Input'!$F$15)*100</f>
        <v>0</v>
      </c>
      <c r="M42" s="6">
        <f>M$12*'Loads'!$B64*'LAFs'!D260*(1-'Contrib'!M115)/(24*'Input'!$F$15)*100</f>
        <v>0</v>
      </c>
      <c r="N42" s="6">
        <f>N$12*'Loads'!$B64*'LAFs'!E260*(1-'Contrib'!N115)/(24*'Input'!$F$15)*100</f>
        <v>0</v>
      </c>
      <c r="O42" s="6">
        <f>O$12*'Loads'!$B64*'LAFs'!F260*(1-'Contrib'!O115)/(24*'Input'!$F$15)*100</f>
        <v>0</v>
      </c>
      <c r="P42" s="6">
        <f>P$12*'Loads'!$B64*'LAFs'!G260*(1-'Contrib'!P115)/(24*'Input'!$F$15)*100</f>
        <v>0</v>
      </c>
      <c r="Q42" s="6">
        <f>Q$12*'Loads'!$B64*'LAFs'!H260*(1-'Contrib'!Q115)/(24*'Input'!$F$15)*100</f>
        <v>0</v>
      </c>
      <c r="R42" s="6">
        <f>R$12*'Loads'!$B64*'LAFs'!I260*(1-'Contrib'!R115)/(24*'Input'!$F$15)*100</f>
        <v>0</v>
      </c>
      <c r="S42" s="6">
        <f>S$12*'Loads'!$B64*'LAFs'!J260*(1-'Contrib'!S115)/(24*'Input'!$F$15)*100</f>
        <v>0</v>
      </c>
      <c r="T42" s="10" t="s">
        <v>6</v>
      </c>
    </row>
    <row r="43" spans="1:20">
      <c r="A43" s="12" t="s">
        <v>75</v>
      </c>
      <c r="B43" s="6">
        <f>B$12*'Loads'!$B65*'LAFs'!B261*(1-'Contrib'!B116)/(24*'Input'!$F$15)*100</f>
        <v>0</v>
      </c>
      <c r="C43" s="6">
        <f>C$12*'Loads'!$B65*'LAFs'!C261*(1-'Contrib'!C116)/(24*'Input'!$F$15)*100</f>
        <v>0</v>
      </c>
      <c r="D43" s="6">
        <f>D$12*'Loads'!$B65*'LAFs'!D261*(1-'Contrib'!D116)/(24*'Input'!$F$15)*100</f>
        <v>0</v>
      </c>
      <c r="E43" s="6">
        <f>E$12*'Loads'!$B65*'LAFs'!E261*(1-'Contrib'!E116)/(24*'Input'!$F$15)*100</f>
        <v>0</v>
      </c>
      <c r="F43" s="6">
        <f>F$12*'Loads'!$B65*'LAFs'!F261*(1-'Contrib'!F116)/(24*'Input'!$F$15)*100</f>
        <v>0</v>
      </c>
      <c r="G43" s="6">
        <f>G$12*'Loads'!$B65*'LAFs'!G261*(1-'Contrib'!G116)/(24*'Input'!$F$15)*100</f>
        <v>0</v>
      </c>
      <c r="H43" s="6">
        <f>H$12*'Loads'!$B65*'LAFs'!H261*(1-'Contrib'!H116)/(24*'Input'!$F$15)*100</f>
        <v>0</v>
      </c>
      <c r="I43" s="6">
        <f>I$12*'Loads'!$B65*'LAFs'!I261*(1-'Contrib'!I116)/(24*'Input'!$F$15)*100</f>
        <v>0</v>
      </c>
      <c r="J43" s="6">
        <f>J$12*'Loads'!$B65*'LAFs'!J261*(1-'Contrib'!J116)/(24*'Input'!$F$15)*100</f>
        <v>0</v>
      </c>
      <c r="K43" s="6">
        <f>K$12*'Loads'!$B65*'LAFs'!B261*(1-'Contrib'!K116)/(24*'Input'!$F$15)*100</f>
        <v>0</v>
      </c>
      <c r="L43" s="6">
        <f>L$12*'Loads'!$B65*'LAFs'!C261*(1-'Contrib'!L116)/(24*'Input'!$F$15)*100</f>
        <v>0</v>
      </c>
      <c r="M43" s="6">
        <f>M$12*'Loads'!$B65*'LAFs'!D261*(1-'Contrib'!M116)/(24*'Input'!$F$15)*100</f>
        <v>0</v>
      </c>
      <c r="N43" s="6">
        <f>N$12*'Loads'!$B65*'LAFs'!E261*(1-'Contrib'!N116)/(24*'Input'!$F$15)*100</f>
        <v>0</v>
      </c>
      <c r="O43" s="6">
        <f>O$12*'Loads'!$B65*'LAFs'!F261*(1-'Contrib'!O116)/(24*'Input'!$F$15)*100</f>
        <v>0</v>
      </c>
      <c r="P43" s="6">
        <f>P$12*'Loads'!$B65*'LAFs'!G261*(1-'Contrib'!P116)/(24*'Input'!$F$15)*100</f>
        <v>0</v>
      </c>
      <c r="Q43" s="6">
        <f>Q$12*'Loads'!$B65*'LAFs'!H261*(1-'Contrib'!Q116)/(24*'Input'!$F$15)*100</f>
        <v>0</v>
      </c>
      <c r="R43" s="6">
        <f>R$12*'Loads'!$B65*'LAFs'!I261*(1-'Contrib'!R116)/(24*'Input'!$F$15)*100</f>
        <v>0</v>
      </c>
      <c r="S43" s="6">
        <f>S$12*'Loads'!$B65*'LAFs'!J261*(1-'Contrib'!S116)/(24*'Input'!$F$15)*100</f>
        <v>0</v>
      </c>
      <c r="T43" s="10" t="s">
        <v>6</v>
      </c>
    </row>
    <row r="44" spans="1:20">
      <c r="A44" s="12" t="s">
        <v>76</v>
      </c>
      <c r="B44" s="6">
        <f>B$12*'Loads'!$B66*'LAFs'!B262*(1-'Contrib'!B117)/(24*'Input'!$F$15)*100</f>
        <v>0</v>
      </c>
      <c r="C44" s="6">
        <f>C$12*'Loads'!$B66*'LAFs'!C262*(1-'Contrib'!C117)/(24*'Input'!$F$15)*100</f>
        <v>0</v>
      </c>
      <c r="D44" s="6">
        <f>D$12*'Loads'!$B66*'LAFs'!D262*(1-'Contrib'!D117)/(24*'Input'!$F$15)*100</f>
        <v>0</v>
      </c>
      <c r="E44" s="6">
        <f>E$12*'Loads'!$B66*'LAFs'!E262*(1-'Contrib'!E117)/(24*'Input'!$F$15)*100</f>
        <v>0</v>
      </c>
      <c r="F44" s="6">
        <f>F$12*'Loads'!$B66*'LAFs'!F262*(1-'Contrib'!F117)/(24*'Input'!$F$15)*100</f>
        <v>0</v>
      </c>
      <c r="G44" s="6">
        <f>G$12*'Loads'!$B66*'LAFs'!G262*(1-'Contrib'!G117)/(24*'Input'!$F$15)*100</f>
        <v>0</v>
      </c>
      <c r="H44" s="6">
        <f>H$12*'Loads'!$B66*'LAFs'!H262*(1-'Contrib'!H117)/(24*'Input'!$F$15)*100</f>
        <v>0</v>
      </c>
      <c r="I44" s="6">
        <f>I$12*'Loads'!$B66*'LAFs'!I262*(1-'Contrib'!I117)/(24*'Input'!$F$15)*100</f>
        <v>0</v>
      </c>
      <c r="J44" s="6">
        <f>J$12*'Loads'!$B66*'LAFs'!J262*(1-'Contrib'!J117)/(24*'Input'!$F$15)*100</f>
        <v>0</v>
      </c>
      <c r="K44" s="6">
        <f>K$12*'Loads'!$B66*'LAFs'!B262*(1-'Contrib'!K117)/(24*'Input'!$F$15)*100</f>
        <v>0</v>
      </c>
      <c r="L44" s="6">
        <f>L$12*'Loads'!$B66*'LAFs'!C262*(1-'Contrib'!L117)/(24*'Input'!$F$15)*100</f>
        <v>0</v>
      </c>
      <c r="M44" s="6">
        <f>M$12*'Loads'!$B66*'LAFs'!D262*(1-'Contrib'!M117)/(24*'Input'!$F$15)*100</f>
        <v>0</v>
      </c>
      <c r="N44" s="6">
        <f>N$12*'Loads'!$B66*'LAFs'!E262*(1-'Contrib'!N117)/(24*'Input'!$F$15)*100</f>
        <v>0</v>
      </c>
      <c r="O44" s="6">
        <f>O$12*'Loads'!$B66*'LAFs'!F262*(1-'Contrib'!O117)/(24*'Input'!$F$15)*100</f>
        <v>0</v>
      </c>
      <c r="P44" s="6">
        <f>P$12*'Loads'!$B66*'LAFs'!G262*(1-'Contrib'!P117)/(24*'Input'!$F$15)*100</f>
        <v>0</v>
      </c>
      <c r="Q44" s="6">
        <f>Q$12*'Loads'!$B66*'LAFs'!H262*(1-'Contrib'!Q117)/(24*'Input'!$F$15)*100</f>
        <v>0</v>
      </c>
      <c r="R44" s="6">
        <f>R$12*'Loads'!$B66*'LAFs'!I262*(1-'Contrib'!R117)/(24*'Input'!$F$15)*100</f>
        <v>0</v>
      </c>
      <c r="S44" s="6">
        <f>S$12*'Loads'!$B66*'LAFs'!J262*(1-'Contrib'!S117)/(24*'Input'!$F$15)*100</f>
        <v>0</v>
      </c>
      <c r="T44" s="10" t="s">
        <v>6</v>
      </c>
    </row>
    <row r="45" spans="1:20">
      <c r="A45" s="12" t="s">
        <v>77</v>
      </c>
      <c r="B45" s="6">
        <f>B$12*'Loads'!$B67*'LAFs'!B263*(1-'Contrib'!B118)/(24*'Input'!$F$15)*100</f>
        <v>0</v>
      </c>
      <c r="C45" s="6">
        <f>C$12*'Loads'!$B67*'LAFs'!C263*(1-'Contrib'!C118)/(24*'Input'!$F$15)*100</f>
        <v>0</v>
      </c>
      <c r="D45" s="6">
        <f>D$12*'Loads'!$B67*'LAFs'!D263*(1-'Contrib'!D118)/(24*'Input'!$F$15)*100</f>
        <v>0</v>
      </c>
      <c r="E45" s="6">
        <f>E$12*'Loads'!$B67*'LAFs'!E263*(1-'Contrib'!E118)/(24*'Input'!$F$15)*100</f>
        <v>0</v>
      </c>
      <c r="F45" s="6">
        <f>F$12*'Loads'!$B67*'LAFs'!F263*(1-'Contrib'!F118)/(24*'Input'!$F$15)*100</f>
        <v>0</v>
      </c>
      <c r="G45" s="6">
        <f>G$12*'Loads'!$B67*'LAFs'!G263*(1-'Contrib'!G118)/(24*'Input'!$F$15)*100</f>
        <v>0</v>
      </c>
      <c r="H45" s="6">
        <f>H$12*'Loads'!$B67*'LAFs'!H263*(1-'Contrib'!H118)/(24*'Input'!$F$15)*100</f>
        <v>0</v>
      </c>
      <c r="I45" s="6">
        <f>I$12*'Loads'!$B67*'LAFs'!I263*(1-'Contrib'!I118)/(24*'Input'!$F$15)*100</f>
        <v>0</v>
      </c>
      <c r="J45" s="6">
        <f>J$12*'Loads'!$B67*'LAFs'!J263*(1-'Contrib'!J118)/(24*'Input'!$F$15)*100</f>
        <v>0</v>
      </c>
      <c r="K45" s="6">
        <f>K$12*'Loads'!$B67*'LAFs'!B263*(1-'Contrib'!K118)/(24*'Input'!$F$15)*100</f>
        <v>0</v>
      </c>
      <c r="L45" s="6">
        <f>L$12*'Loads'!$B67*'LAFs'!C263*(1-'Contrib'!L118)/(24*'Input'!$F$15)*100</f>
        <v>0</v>
      </c>
      <c r="M45" s="6">
        <f>M$12*'Loads'!$B67*'LAFs'!D263*(1-'Contrib'!M118)/(24*'Input'!$F$15)*100</f>
        <v>0</v>
      </c>
      <c r="N45" s="6">
        <f>N$12*'Loads'!$B67*'LAFs'!E263*(1-'Contrib'!N118)/(24*'Input'!$F$15)*100</f>
        <v>0</v>
      </c>
      <c r="O45" s="6">
        <f>O$12*'Loads'!$B67*'LAFs'!F263*(1-'Contrib'!O118)/(24*'Input'!$F$15)*100</f>
        <v>0</v>
      </c>
      <c r="P45" s="6">
        <f>P$12*'Loads'!$B67*'LAFs'!G263*(1-'Contrib'!P118)/(24*'Input'!$F$15)*100</f>
        <v>0</v>
      </c>
      <c r="Q45" s="6">
        <f>Q$12*'Loads'!$B67*'LAFs'!H263*(1-'Contrib'!Q118)/(24*'Input'!$F$15)*100</f>
        <v>0</v>
      </c>
      <c r="R45" s="6">
        <f>R$12*'Loads'!$B67*'LAFs'!I263*(1-'Contrib'!R118)/(24*'Input'!$F$15)*100</f>
        <v>0</v>
      </c>
      <c r="S45" s="6">
        <f>S$12*'Loads'!$B67*'LAFs'!J263*(1-'Contrib'!S118)/(24*'Input'!$F$15)*100</f>
        <v>0</v>
      </c>
      <c r="T45" s="10" t="s">
        <v>6</v>
      </c>
    </row>
    <row r="46" spans="1:20">
      <c r="A46" s="12" t="s">
        <v>78</v>
      </c>
      <c r="B46" s="6">
        <f>B$12*'Loads'!$B68*'LAFs'!B264*(1-'Contrib'!B119)/(24*'Input'!$F$15)*100</f>
        <v>0</v>
      </c>
      <c r="C46" s="6">
        <f>C$12*'Loads'!$B68*'LAFs'!C264*(1-'Contrib'!C119)/(24*'Input'!$F$15)*100</f>
        <v>0</v>
      </c>
      <c r="D46" s="6">
        <f>D$12*'Loads'!$B68*'LAFs'!D264*(1-'Contrib'!D119)/(24*'Input'!$F$15)*100</f>
        <v>0</v>
      </c>
      <c r="E46" s="6">
        <f>E$12*'Loads'!$B68*'LAFs'!E264*(1-'Contrib'!E119)/(24*'Input'!$F$15)*100</f>
        <v>0</v>
      </c>
      <c r="F46" s="6">
        <f>F$12*'Loads'!$B68*'LAFs'!F264*(1-'Contrib'!F119)/(24*'Input'!$F$15)*100</f>
        <v>0</v>
      </c>
      <c r="G46" s="6">
        <f>G$12*'Loads'!$B68*'LAFs'!G264*(1-'Contrib'!G119)/(24*'Input'!$F$15)*100</f>
        <v>0</v>
      </c>
      <c r="H46" s="6">
        <f>H$12*'Loads'!$B68*'LAFs'!H264*(1-'Contrib'!H119)/(24*'Input'!$F$15)*100</f>
        <v>0</v>
      </c>
      <c r="I46" s="6">
        <f>I$12*'Loads'!$B68*'LAFs'!I264*(1-'Contrib'!I119)/(24*'Input'!$F$15)*100</f>
        <v>0</v>
      </c>
      <c r="J46" s="6">
        <f>J$12*'Loads'!$B68*'LAFs'!J264*(1-'Contrib'!J119)/(24*'Input'!$F$15)*100</f>
        <v>0</v>
      </c>
      <c r="K46" s="6">
        <f>K$12*'Loads'!$B68*'LAFs'!B264*(1-'Contrib'!K119)/(24*'Input'!$F$15)*100</f>
        <v>0</v>
      </c>
      <c r="L46" s="6">
        <f>L$12*'Loads'!$B68*'LAFs'!C264*(1-'Contrib'!L119)/(24*'Input'!$F$15)*100</f>
        <v>0</v>
      </c>
      <c r="M46" s="6">
        <f>M$12*'Loads'!$B68*'LAFs'!D264*(1-'Contrib'!M119)/(24*'Input'!$F$15)*100</f>
        <v>0</v>
      </c>
      <c r="N46" s="6">
        <f>N$12*'Loads'!$B68*'LAFs'!E264*(1-'Contrib'!N119)/(24*'Input'!$F$15)*100</f>
        <v>0</v>
      </c>
      <c r="O46" s="6">
        <f>O$12*'Loads'!$B68*'LAFs'!F264*(1-'Contrib'!O119)/(24*'Input'!$F$15)*100</f>
        <v>0</v>
      </c>
      <c r="P46" s="6">
        <f>P$12*'Loads'!$B68*'LAFs'!G264*(1-'Contrib'!P119)/(24*'Input'!$F$15)*100</f>
        <v>0</v>
      </c>
      <c r="Q46" s="6">
        <f>Q$12*'Loads'!$B68*'LAFs'!H264*(1-'Contrib'!Q119)/(24*'Input'!$F$15)*100</f>
        <v>0</v>
      </c>
      <c r="R46" s="6">
        <f>R$12*'Loads'!$B68*'LAFs'!I264*(1-'Contrib'!R119)/(24*'Input'!$F$15)*100</f>
        <v>0</v>
      </c>
      <c r="S46" s="6">
        <f>S$12*'Loads'!$B68*'LAFs'!J264*(1-'Contrib'!S119)/(24*'Input'!$F$15)*100</f>
        <v>0</v>
      </c>
      <c r="T46" s="10" t="s">
        <v>6</v>
      </c>
    </row>
    <row r="47" spans="1:20">
      <c r="A47" s="12" t="s">
        <v>79</v>
      </c>
      <c r="B47" s="6">
        <f>B$12*'Loads'!$B69*'LAFs'!B265*(1-'Contrib'!B120)/(24*'Input'!$F$15)*100</f>
        <v>0</v>
      </c>
      <c r="C47" s="6">
        <f>C$12*'Loads'!$B69*'LAFs'!C265*(1-'Contrib'!C120)/(24*'Input'!$F$15)*100</f>
        <v>0</v>
      </c>
      <c r="D47" s="6">
        <f>D$12*'Loads'!$B69*'LAFs'!D265*(1-'Contrib'!D120)/(24*'Input'!$F$15)*100</f>
        <v>0</v>
      </c>
      <c r="E47" s="6">
        <f>E$12*'Loads'!$B69*'LAFs'!E265*(1-'Contrib'!E120)/(24*'Input'!$F$15)*100</f>
        <v>0</v>
      </c>
      <c r="F47" s="6">
        <f>F$12*'Loads'!$B69*'LAFs'!F265*(1-'Contrib'!F120)/(24*'Input'!$F$15)*100</f>
        <v>0</v>
      </c>
      <c r="G47" s="6">
        <f>G$12*'Loads'!$B69*'LAFs'!G265*(1-'Contrib'!G120)/(24*'Input'!$F$15)*100</f>
        <v>0</v>
      </c>
      <c r="H47" s="6">
        <f>H$12*'Loads'!$B69*'LAFs'!H265*(1-'Contrib'!H120)/(24*'Input'!$F$15)*100</f>
        <v>0</v>
      </c>
      <c r="I47" s="6">
        <f>I$12*'Loads'!$B69*'LAFs'!I265*(1-'Contrib'!I120)/(24*'Input'!$F$15)*100</f>
        <v>0</v>
      </c>
      <c r="J47" s="6">
        <f>J$12*'Loads'!$B69*'LAFs'!J265*(1-'Contrib'!J120)/(24*'Input'!$F$15)*100</f>
        <v>0</v>
      </c>
      <c r="K47" s="6">
        <f>K$12*'Loads'!$B69*'LAFs'!B265*(1-'Contrib'!K120)/(24*'Input'!$F$15)*100</f>
        <v>0</v>
      </c>
      <c r="L47" s="6">
        <f>L$12*'Loads'!$B69*'LAFs'!C265*(1-'Contrib'!L120)/(24*'Input'!$F$15)*100</f>
        <v>0</v>
      </c>
      <c r="M47" s="6">
        <f>M$12*'Loads'!$B69*'LAFs'!D265*(1-'Contrib'!M120)/(24*'Input'!$F$15)*100</f>
        <v>0</v>
      </c>
      <c r="N47" s="6">
        <f>N$12*'Loads'!$B69*'LAFs'!E265*(1-'Contrib'!N120)/(24*'Input'!$F$15)*100</f>
        <v>0</v>
      </c>
      <c r="O47" s="6">
        <f>O$12*'Loads'!$B69*'LAFs'!F265*(1-'Contrib'!O120)/(24*'Input'!$F$15)*100</f>
        <v>0</v>
      </c>
      <c r="P47" s="6">
        <f>P$12*'Loads'!$B69*'LAFs'!G265*(1-'Contrib'!P120)/(24*'Input'!$F$15)*100</f>
        <v>0</v>
      </c>
      <c r="Q47" s="6">
        <f>Q$12*'Loads'!$B69*'LAFs'!H265*(1-'Contrib'!Q120)/(24*'Input'!$F$15)*100</f>
        <v>0</v>
      </c>
      <c r="R47" s="6">
        <f>R$12*'Loads'!$B69*'LAFs'!I265*(1-'Contrib'!R120)/(24*'Input'!$F$15)*100</f>
        <v>0</v>
      </c>
      <c r="S47" s="6">
        <f>S$12*'Loads'!$B69*'LAFs'!J265*(1-'Contrib'!S120)/(24*'Input'!$F$15)*100</f>
        <v>0</v>
      </c>
      <c r="T47" s="10" t="s">
        <v>6</v>
      </c>
    </row>
    <row r="48" spans="1:20">
      <c r="A48" s="12" t="s">
        <v>88</v>
      </c>
      <c r="B48" s="6">
        <f>B$12*'Loads'!$B70*'LAFs'!B266*(1-'Contrib'!B121)/(24*'Input'!$F$15)*100</f>
        <v>0</v>
      </c>
      <c r="C48" s="6">
        <f>C$12*'Loads'!$B70*'LAFs'!C266*(1-'Contrib'!C121)/(24*'Input'!$F$15)*100</f>
        <v>0</v>
      </c>
      <c r="D48" s="6">
        <f>D$12*'Loads'!$B70*'LAFs'!D266*(1-'Contrib'!D121)/(24*'Input'!$F$15)*100</f>
        <v>0</v>
      </c>
      <c r="E48" s="6">
        <f>E$12*'Loads'!$B70*'LAFs'!E266*(1-'Contrib'!E121)/(24*'Input'!$F$15)*100</f>
        <v>0</v>
      </c>
      <c r="F48" s="6">
        <f>F$12*'Loads'!$B70*'LAFs'!F266*(1-'Contrib'!F121)/(24*'Input'!$F$15)*100</f>
        <v>0</v>
      </c>
      <c r="G48" s="6">
        <f>G$12*'Loads'!$B70*'LAFs'!G266*(1-'Contrib'!G121)/(24*'Input'!$F$15)*100</f>
        <v>0</v>
      </c>
      <c r="H48" s="6">
        <f>H$12*'Loads'!$B70*'LAFs'!H266*(1-'Contrib'!H121)/(24*'Input'!$F$15)*100</f>
        <v>0</v>
      </c>
      <c r="I48" s="6">
        <f>I$12*'Loads'!$B70*'LAFs'!I266*(1-'Contrib'!I121)/(24*'Input'!$F$15)*100</f>
        <v>0</v>
      </c>
      <c r="J48" s="6">
        <f>J$12*'Loads'!$B70*'LAFs'!J266*(1-'Contrib'!J121)/(24*'Input'!$F$15)*100</f>
        <v>0</v>
      </c>
      <c r="K48" s="6">
        <f>K$12*'Loads'!$B70*'LAFs'!B266*(1-'Contrib'!K121)/(24*'Input'!$F$15)*100</f>
        <v>0</v>
      </c>
      <c r="L48" s="6">
        <f>L$12*'Loads'!$B70*'LAFs'!C266*(1-'Contrib'!L121)/(24*'Input'!$F$15)*100</f>
        <v>0</v>
      </c>
      <c r="M48" s="6">
        <f>M$12*'Loads'!$B70*'LAFs'!D266*(1-'Contrib'!M121)/(24*'Input'!$F$15)*100</f>
        <v>0</v>
      </c>
      <c r="N48" s="6">
        <f>N$12*'Loads'!$B70*'LAFs'!E266*(1-'Contrib'!N121)/(24*'Input'!$F$15)*100</f>
        <v>0</v>
      </c>
      <c r="O48" s="6">
        <f>O$12*'Loads'!$B70*'LAFs'!F266*(1-'Contrib'!O121)/(24*'Input'!$F$15)*100</f>
        <v>0</v>
      </c>
      <c r="P48" s="6">
        <f>P$12*'Loads'!$B70*'LAFs'!G266*(1-'Contrib'!P121)/(24*'Input'!$F$15)*100</f>
        <v>0</v>
      </c>
      <c r="Q48" s="6">
        <f>Q$12*'Loads'!$B70*'LAFs'!H266*(1-'Contrib'!Q121)/(24*'Input'!$F$15)*100</f>
        <v>0</v>
      </c>
      <c r="R48" s="6">
        <f>R$12*'Loads'!$B70*'LAFs'!I266*(1-'Contrib'!R121)/(24*'Input'!$F$15)*100</f>
        <v>0</v>
      </c>
      <c r="S48" s="6">
        <f>S$12*'Loads'!$B70*'LAFs'!J266*(1-'Contrib'!S121)/(24*'Input'!$F$15)*100</f>
        <v>0</v>
      </c>
      <c r="T48" s="10" t="s">
        <v>6</v>
      </c>
    </row>
    <row r="49" spans="1:20">
      <c r="A49" s="12" t="s">
        <v>89</v>
      </c>
      <c r="B49" s="6">
        <f>B$12*'Loads'!$B71*'LAFs'!B267*(1-'Contrib'!B122)/(24*'Input'!$F$15)*100</f>
        <v>0</v>
      </c>
      <c r="C49" s="6">
        <f>C$12*'Loads'!$B71*'LAFs'!C267*(1-'Contrib'!C122)/(24*'Input'!$F$15)*100</f>
        <v>0</v>
      </c>
      <c r="D49" s="6">
        <f>D$12*'Loads'!$B71*'LAFs'!D267*(1-'Contrib'!D122)/(24*'Input'!$F$15)*100</f>
        <v>0</v>
      </c>
      <c r="E49" s="6">
        <f>E$12*'Loads'!$B71*'LAFs'!E267*(1-'Contrib'!E122)/(24*'Input'!$F$15)*100</f>
        <v>0</v>
      </c>
      <c r="F49" s="6">
        <f>F$12*'Loads'!$B71*'LAFs'!F267*(1-'Contrib'!F122)/(24*'Input'!$F$15)*100</f>
        <v>0</v>
      </c>
      <c r="G49" s="6">
        <f>G$12*'Loads'!$B71*'LAFs'!G267*(1-'Contrib'!G122)/(24*'Input'!$F$15)*100</f>
        <v>0</v>
      </c>
      <c r="H49" s="6">
        <f>H$12*'Loads'!$B71*'LAFs'!H267*(1-'Contrib'!H122)/(24*'Input'!$F$15)*100</f>
        <v>0</v>
      </c>
      <c r="I49" s="6">
        <f>I$12*'Loads'!$B71*'LAFs'!I267*(1-'Contrib'!I122)/(24*'Input'!$F$15)*100</f>
        <v>0</v>
      </c>
      <c r="J49" s="6">
        <f>J$12*'Loads'!$B71*'LAFs'!J267*(1-'Contrib'!J122)/(24*'Input'!$F$15)*100</f>
        <v>0</v>
      </c>
      <c r="K49" s="6">
        <f>K$12*'Loads'!$B71*'LAFs'!B267*(1-'Contrib'!K122)/(24*'Input'!$F$15)*100</f>
        <v>0</v>
      </c>
      <c r="L49" s="6">
        <f>L$12*'Loads'!$B71*'LAFs'!C267*(1-'Contrib'!L122)/(24*'Input'!$F$15)*100</f>
        <v>0</v>
      </c>
      <c r="M49" s="6">
        <f>M$12*'Loads'!$B71*'LAFs'!D267*(1-'Contrib'!M122)/(24*'Input'!$F$15)*100</f>
        <v>0</v>
      </c>
      <c r="N49" s="6">
        <f>N$12*'Loads'!$B71*'LAFs'!E267*(1-'Contrib'!N122)/(24*'Input'!$F$15)*100</f>
        <v>0</v>
      </c>
      <c r="O49" s="6">
        <f>O$12*'Loads'!$B71*'LAFs'!F267*(1-'Contrib'!O122)/(24*'Input'!$F$15)*100</f>
        <v>0</v>
      </c>
      <c r="P49" s="6">
        <f>P$12*'Loads'!$B71*'LAFs'!G267*(1-'Contrib'!P122)/(24*'Input'!$F$15)*100</f>
        <v>0</v>
      </c>
      <c r="Q49" s="6">
        <f>Q$12*'Loads'!$B71*'LAFs'!H267*(1-'Contrib'!Q122)/(24*'Input'!$F$15)*100</f>
        <v>0</v>
      </c>
      <c r="R49" s="6">
        <f>R$12*'Loads'!$B71*'LAFs'!I267*(1-'Contrib'!R122)/(24*'Input'!$F$15)*100</f>
        <v>0</v>
      </c>
      <c r="S49" s="6">
        <f>S$12*'Loads'!$B71*'LAFs'!J267*(1-'Contrib'!S122)/(24*'Input'!$F$15)*100</f>
        <v>0</v>
      </c>
      <c r="T49" s="10" t="s">
        <v>6</v>
      </c>
    </row>
    <row r="50" spans="1:20">
      <c r="A50" s="12" t="s">
        <v>90</v>
      </c>
      <c r="B50" s="6">
        <f>B$12*'Loads'!$B72*'LAFs'!B268*(1-'Contrib'!B123)/(24*'Input'!$F$15)*100</f>
        <v>0</v>
      </c>
      <c r="C50" s="6">
        <f>C$12*'Loads'!$B72*'LAFs'!C268*(1-'Contrib'!C123)/(24*'Input'!$F$15)*100</f>
        <v>0</v>
      </c>
      <c r="D50" s="6">
        <f>D$12*'Loads'!$B72*'LAFs'!D268*(1-'Contrib'!D123)/(24*'Input'!$F$15)*100</f>
        <v>0</v>
      </c>
      <c r="E50" s="6">
        <f>E$12*'Loads'!$B72*'LAFs'!E268*(1-'Contrib'!E123)/(24*'Input'!$F$15)*100</f>
        <v>0</v>
      </c>
      <c r="F50" s="6">
        <f>F$12*'Loads'!$B72*'LAFs'!F268*(1-'Contrib'!F123)/(24*'Input'!$F$15)*100</f>
        <v>0</v>
      </c>
      <c r="G50" s="6">
        <f>G$12*'Loads'!$B72*'LAFs'!G268*(1-'Contrib'!G123)/(24*'Input'!$F$15)*100</f>
        <v>0</v>
      </c>
      <c r="H50" s="6">
        <f>H$12*'Loads'!$B72*'LAFs'!H268*(1-'Contrib'!H123)/(24*'Input'!$F$15)*100</f>
        <v>0</v>
      </c>
      <c r="I50" s="6">
        <f>I$12*'Loads'!$B72*'LAFs'!I268*(1-'Contrib'!I123)/(24*'Input'!$F$15)*100</f>
        <v>0</v>
      </c>
      <c r="J50" s="6">
        <f>J$12*'Loads'!$B72*'LAFs'!J268*(1-'Contrib'!J123)/(24*'Input'!$F$15)*100</f>
        <v>0</v>
      </c>
      <c r="K50" s="6">
        <f>K$12*'Loads'!$B72*'LAFs'!B268*(1-'Contrib'!K123)/(24*'Input'!$F$15)*100</f>
        <v>0</v>
      </c>
      <c r="L50" s="6">
        <f>L$12*'Loads'!$B72*'LAFs'!C268*(1-'Contrib'!L123)/(24*'Input'!$F$15)*100</f>
        <v>0</v>
      </c>
      <c r="M50" s="6">
        <f>M$12*'Loads'!$B72*'LAFs'!D268*(1-'Contrib'!M123)/(24*'Input'!$F$15)*100</f>
        <v>0</v>
      </c>
      <c r="N50" s="6">
        <f>N$12*'Loads'!$B72*'LAFs'!E268*(1-'Contrib'!N123)/(24*'Input'!$F$15)*100</f>
        <v>0</v>
      </c>
      <c r="O50" s="6">
        <f>O$12*'Loads'!$B72*'LAFs'!F268*(1-'Contrib'!O123)/(24*'Input'!$F$15)*100</f>
        <v>0</v>
      </c>
      <c r="P50" s="6">
        <f>P$12*'Loads'!$B72*'LAFs'!G268*(1-'Contrib'!P123)/(24*'Input'!$F$15)*100</f>
        <v>0</v>
      </c>
      <c r="Q50" s="6">
        <f>Q$12*'Loads'!$B72*'LAFs'!H268*(1-'Contrib'!Q123)/(24*'Input'!$F$15)*100</f>
        <v>0</v>
      </c>
      <c r="R50" s="6">
        <f>R$12*'Loads'!$B72*'LAFs'!I268*(1-'Contrib'!R123)/(24*'Input'!$F$15)*100</f>
        <v>0</v>
      </c>
      <c r="S50" s="6">
        <f>S$12*'Loads'!$B72*'LAFs'!J268*(1-'Contrib'!S123)/(24*'Input'!$F$15)*100</f>
        <v>0</v>
      </c>
      <c r="T50" s="10" t="s">
        <v>6</v>
      </c>
    </row>
    <row r="51" spans="1:20">
      <c r="A51" s="12" t="s">
        <v>91</v>
      </c>
      <c r="B51" s="6">
        <f>B$12*'Loads'!$B73*'LAFs'!B269*(1-'Contrib'!B124)/(24*'Input'!$F$15)*100</f>
        <v>0</v>
      </c>
      <c r="C51" s="6">
        <f>C$12*'Loads'!$B73*'LAFs'!C269*(1-'Contrib'!C124)/(24*'Input'!$F$15)*100</f>
        <v>0</v>
      </c>
      <c r="D51" s="6">
        <f>D$12*'Loads'!$B73*'LAFs'!D269*(1-'Contrib'!D124)/(24*'Input'!$F$15)*100</f>
        <v>0</v>
      </c>
      <c r="E51" s="6">
        <f>E$12*'Loads'!$B73*'LAFs'!E269*(1-'Contrib'!E124)/(24*'Input'!$F$15)*100</f>
        <v>0</v>
      </c>
      <c r="F51" s="6">
        <f>F$12*'Loads'!$B73*'LAFs'!F269*(1-'Contrib'!F124)/(24*'Input'!$F$15)*100</f>
        <v>0</v>
      </c>
      <c r="G51" s="6">
        <f>G$12*'Loads'!$B73*'LAFs'!G269*(1-'Contrib'!G124)/(24*'Input'!$F$15)*100</f>
        <v>0</v>
      </c>
      <c r="H51" s="6">
        <f>H$12*'Loads'!$B73*'LAFs'!H269*(1-'Contrib'!H124)/(24*'Input'!$F$15)*100</f>
        <v>0</v>
      </c>
      <c r="I51" s="6">
        <f>I$12*'Loads'!$B73*'LAFs'!I269*(1-'Contrib'!I124)/(24*'Input'!$F$15)*100</f>
        <v>0</v>
      </c>
      <c r="J51" s="6">
        <f>J$12*'Loads'!$B73*'LAFs'!J269*(1-'Contrib'!J124)/(24*'Input'!$F$15)*100</f>
        <v>0</v>
      </c>
      <c r="K51" s="6">
        <f>K$12*'Loads'!$B73*'LAFs'!B269*(1-'Contrib'!K124)/(24*'Input'!$F$15)*100</f>
        <v>0</v>
      </c>
      <c r="L51" s="6">
        <f>L$12*'Loads'!$B73*'LAFs'!C269*(1-'Contrib'!L124)/(24*'Input'!$F$15)*100</f>
        <v>0</v>
      </c>
      <c r="M51" s="6">
        <f>M$12*'Loads'!$B73*'LAFs'!D269*(1-'Contrib'!M124)/(24*'Input'!$F$15)*100</f>
        <v>0</v>
      </c>
      <c r="N51" s="6">
        <f>N$12*'Loads'!$B73*'LAFs'!E269*(1-'Contrib'!N124)/(24*'Input'!$F$15)*100</f>
        <v>0</v>
      </c>
      <c r="O51" s="6">
        <f>O$12*'Loads'!$B73*'LAFs'!F269*(1-'Contrib'!O124)/(24*'Input'!$F$15)*100</f>
        <v>0</v>
      </c>
      <c r="P51" s="6">
        <f>P$12*'Loads'!$B73*'LAFs'!G269*(1-'Contrib'!P124)/(24*'Input'!$F$15)*100</f>
        <v>0</v>
      </c>
      <c r="Q51" s="6">
        <f>Q$12*'Loads'!$B73*'LAFs'!H269*(1-'Contrib'!Q124)/(24*'Input'!$F$15)*100</f>
        <v>0</v>
      </c>
      <c r="R51" s="6">
        <f>R$12*'Loads'!$B73*'LAFs'!I269*(1-'Contrib'!R124)/(24*'Input'!$F$15)*100</f>
        <v>0</v>
      </c>
      <c r="S51" s="6">
        <f>S$12*'Loads'!$B73*'LAFs'!J269*(1-'Contrib'!S124)/(24*'Input'!$F$15)*100</f>
        <v>0</v>
      </c>
      <c r="T51" s="10" t="s">
        <v>6</v>
      </c>
    </row>
    <row r="53" spans="1:20">
      <c r="A53" s="11" t="s">
        <v>816</v>
      </c>
    </row>
    <row r="54" spans="1:20">
      <c r="A54" s="10" t="s">
        <v>6</v>
      </c>
    </row>
    <row r="55" spans="1:20">
      <c r="A55" s="2" t="s">
        <v>257</v>
      </c>
    </row>
    <row r="56" spans="1:20">
      <c r="A56" s="13" t="s">
        <v>817</v>
      </c>
    </row>
    <row r="57" spans="1:20">
      <c r="A57" s="13" t="s">
        <v>818</v>
      </c>
    </row>
    <row r="58" spans="1:20">
      <c r="A58" s="13" t="s">
        <v>637</v>
      </c>
    </row>
    <row r="59" spans="1:20">
      <c r="A59" s="13" t="s">
        <v>814</v>
      </c>
    </row>
    <row r="60" spans="1:20">
      <c r="A60" s="13" t="s">
        <v>570</v>
      </c>
    </row>
    <row r="61" spans="1:20">
      <c r="A61" s="13" t="s">
        <v>819</v>
      </c>
    </row>
    <row r="62" spans="1:20">
      <c r="A62" s="21" t="s">
        <v>260</v>
      </c>
      <c r="B62" s="2" t="s">
        <v>389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1" t="s">
        <v>390</v>
      </c>
    </row>
    <row r="63" spans="1:20">
      <c r="A63" s="21" t="s">
        <v>263</v>
      </c>
      <c r="B63" s="2" t="s">
        <v>820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1" t="s">
        <v>444</v>
      </c>
    </row>
    <row r="64" spans="1:20">
      <c r="B64" s="22" t="s">
        <v>821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</row>
    <row r="65" spans="1:21">
      <c r="B65" s="3" t="s">
        <v>26</v>
      </c>
      <c r="C65" s="3" t="s">
        <v>205</v>
      </c>
      <c r="D65" s="3" t="s">
        <v>206</v>
      </c>
      <c r="E65" s="3" t="s">
        <v>207</v>
      </c>
      <c r="F65" s="3" t="s">
        <v>208</v>
      </c>
      <c r="G65" s="3" t="s">
        <v>209</v>
      </c>
      <c r="H65" s="3" t="s">
        <v>210</v>
      </c>
      <c r="I65" s="3" t="s">
        <v>211</v>
      </c>
      <c r="J65" s="3" t="s">
        <v>212</v>
      </c>
      <c r="K65" s="3" t="s">
        <v>193</v>
      </c>
      <c r="L65" s="3" t="s">
        <v>717</v>
      </c>
      <c r="M65" s="3" t="s">
        <v>718</v>
      </c>
      <c r="N65" s="3" t="s">
        <v>719</v>
      </c>
      <c r="O65" s="3" t="s">
        <v>720</v>
      </c>
      <c r="P65" s="3" t="s">
        <v>721</v>
      </c>
      <c r="Q65" s="3" t="s">
        <v>722</v>
      </c>
      <c r="R65" s="3" t="s">
        <v>723</v>
      </c>
      <c r="S65" s="3" t="s">
        <v>724</v>
      </c>
      <c r="T65" s="3" t="s">
        <v>822</v>
      </c>
    </row>
    <row r="66" spans="1:21">
      <c r="A66" s="12" t="s">
        <v>67</v>
      </c>
      <c r="B66" s="6">
        <f>'Multi'!B588*B$12*'LAFs'!B$243*(1-'Contrib'!B$98)*100/(24*'Input'!$F$15)</f>
        <v>0</v>
      </c>
      <c r="C66" s="6">
        <f>'Multi'!C588*C$12*'LAFs'!C$243*(1-'Contrib'!C$98)*100/(24*'Input'!$F$15)</f>
        <v>0</v>
      </c>
      <c r="D66" s="6">
        <f>'Multi'!D588*D$12*'LAFs'!D$243*(1-'Contrib'!D$98)*100/(24*'Input'!$F$15)</f>
        <v>0</v>
      </c>
      <c r="E66" s="6">
        <f>'Multi'!E588*E$12*'LAFs'!E$243*(1-'Contrib'!E$98)*100/(24*'Input'!$F$15)</f>
        <v>0</v>
      </c>
      <c r="F66" s="6">
        <f>'Multi'!F588*F$12*'LAFs'!F$243*(1-'Contrib'!F$98)*100/(24*'Input'!$F$15)</f>
        <v>0</v>
      </c>
      <c r="G66" s="6">
        <f>'Multi'!G588*G$12*'LAFs'!G$243*(1-'Contrib'!G$98)*100/(24*'Input'!$F$15)</f>
        <v>0</v>
      </c>
      <c r="H66" s="6">
        <f>'Multi'!H588*H$12*'LAFs'!H$243*(1-'Contrib'!H$98)*100/(24*'Input'!$F$15)</f>
        <v>0</v>
      </c>
      <c r="I66" s="6">
        <f>'Multi'!I588*I$12*'LAFs'!I$243*(1-'Contrib'!I$98)*100/(24*'Input'!$F$15)</f>
        <v>0</v>
      </c>
      <c r="J66" s="6">
        <f>'Multi'!J588*J$12*'LAFs'!J$243*(1-'Contrib'!J$98)*100/(24*'Input'!$F$15)</f>
        <v>0</v>
      </c>
      <c r="K66" s="6">
        <f>'Multi'!B588*K$12*'LAFs'!B$243*(1-'Contrib'!K$98)*100/(24*'Input'!$F$15)</f>
        <v>0</v>
      </c>
      <c r="L66" s="6">
        <f>'Multi'!C588*L$12*'LAFs'!C$243*(1-'Contrib'!L$98)*100/(24*'Input'!$F$15)</f>
        <v>0</v>
      </c>
      <c r="M66" s="6">
        <f>'Multi'!D588*M$12*'LAFs'!D$243*(1-'Contrib'!M$98)*100/(24*'Input'!$F$15)</f>
        <v>0</v>
      </c>
      <c r="N66" s="6">
        <f>'Multi'!E588*N$12*'LAFs'!E$243*(1-'Contrib'!N$98)*100/(24*'Input'!$F$15)</f>
        <v>0</v>
      </c>
      <c r="O66" s="6">
        <f>'Multi'!F588*O$12*'LAFs'!F$243*(1-'Contrib'!O$98)*100/(24*'Input'!$F$15)</f>
        <v>0</v>
      </c>
      <c r="P66" s="6">
        <f>'Multi'!G588*P$12*'LAFs'!G$243*(1-'Contrib'!P$98)*100/(24*'Input'!$F$15)</f>
        <v>0</v>
      </c>
      <c r="Q66" s="6">
        <f>'Multi'!H588*Q$12*'LAFs'!H$243*(1-'Contrib'!Q$98)*100/(24*'Input'!$F$15)</f>
        <v>0</v>
      </c>
      <c r="R66" s="6">
        <f>'Multi'!I588*R$12*'LAFs'!I$243*(1-'Contrib'!R$98)*100/(24*'Input'!$F$15)</f>
        <v>0</v>
      </c>
      <c r="S66" s="6">
        <f>'Multi'!J588*S$12*'LAFs'!J$243*(1-'Contrib'!S$98)*100/(24*'Input'!$F$15)</f>
        <v>0</v>
      </c>
      <c r="T66" s="6">
        <f>SUM($B66:$S66)</f>
        <v>0</v>
      </c>
      <c r="U66" s="10" t="s">
        <v>6</v>
      </c>
    </row>
    <row r="67" spans="1:21">
      <c r="A67" s="12" t="s">
        <v>107</v>
      </c>
      <c r="B67" s="6">
        <f>'Multi'!B589*B$12*'LAFs'!B$244*(1-'Contrib'!B$99)*100/(24*'Input'!$F$15)</f>
        <v>0</v>
      </c>
      <c r="C67" s="6">
        <f>'Multi'!C589*C$12*'LAFs'!C$244*(1-'Contrib'!C$99)*100/(24*'Input'!$F$15)</f>
        <v>0</v>
      </c>
      <c r="D67" s="6">
        <f>'Multi'!D589*D$12*'LAFs'!D$244*(1-'Contrib'!D$99)*100/(24*'Input'!$F$15)</f>
        <v>0</v>
      </c>
      <c r="E67" s="6">
        <f>'Multi'!E589*E$12*'LAFs'!E$244*(1-'Contrib'!E$99)*100/(24*'Input'!$F$15)</f>
        <v>0</v>
      </c>
      <c r="F67" s="6">
        <f>'Multi'!F589*F$12*'LAFs'!F$244*(1-'Contrib'!F$99)*100/(24*'Input'!$F$15)</f>
        <v>0</v>
      </c>
      <c r="G67" s="6">
        <f>'Multi'!G589*G$12*'LAFs'!G$244*(1-'Contrib'!G$99)*100/(24*'Input'!$F$15)</f>
        <v>0</v>
      </c>
      <c r="H67" s="6">
        <f>'Multi'!H589*H$12*'LAFs'!H$244*(1-'Contrib'!H$99)*100/(24*'Input'!$F$15)</f>
        <v>0</v>
      </c>
      <c r="I67" s="6">
        <f>'Multi'!I589*I$12*'LAFs'!I$244*(1-'Contrib'!I$99)*100/(24*'Input'!$F$15)</f>
        <v>0</v>
      </c>
      <c r="J67" s="6">
        <f>'Multi'!J589*J$12*'LAFs'!J$244*(1-'Contrib'!J$99)*100/(24*'Input'!$F$15)</f>
        <v>0</v>
      </c>
      <c r="K67" s="6">
        <f>'Multi'!B589*K$12*'LAFs'!B$244*(1-'Contrib'!K$99)*100/(24*'Input'!$F$15)</f>
        <v>0</v>
      </c>
      <c r="L67" s="6">
        <f>'Multi'!C589*L$12*'LAFs'!C$244*(1-'Contrib'!L$99)*100/(24*'Input'!$F$15)</f>
        <v>0</v>
      </c>
      <c r="M67" s="6">
        <f>'Multi'!D589*M$12*'LAFs'!D$244*(1-'Contrib'!M$99)*100/(24*'Input'!$F$15)</f>
        <v>0</v>
      </c>
      <c r="N67" s="6">
        <f>'Multi'!E589*N$12*'LAFs'!E$244*(1-'Contrib'!N$99)*100/(24*'Input'!$F$15)</f>
        <v>0</v>
      </c>
      <c r="O67" s="6">
        <f>'Multi'!F589*O$12*'LAFs'!F$244*(1-'Contrib'!O$99)*100/(24*'Input'!$F$15)</f>
        <v>0</v>
      </c>
      <c r="P67" s="6">
        <f>'Multi'!G589*P$12*'LAFs'!G$244*(1-'Contrib'!P$99)*100/(24*'Input'!$F$15)</f>
        <v>0</v>
      </c>
      <c r="Q67" s="6">
        <f>'Multi'!H589*Q$12*'LAFs'!H$244*(1-'Contrib'!Q$99)*100/(24*'Input'!$F$15)</f>
        <v>0</v>
      </c>
      <c r="R67" s="6">
        <f>'Multi'!I589*R$12*'LAFs'!I$244*(1-'Contrib'!R$99)*100/(24*'Input'!$F$15)</f>
        <v>0</v>
      </c>
      <c r="S67" s="6">
        <f>'Multi'!J589*S$12*'LAFs'!J$244*(1-'Contrib'!S$99)*100/(24*'Input'!$F$15)</f>
        <v>0</v>
      </c>
      <c r="T67" s="6">
        <f>SUM($B67:$S67)</f>
        <v>0</v>
      </c>
      <c r="U67" s="10" t="s">
        <v>6</v>
      </c>
    </row>
    <row r="68" spans="1:21">
      <c r="A68" s="12" t="s">
        <v>69</v>
      </c>
      <c r="B68" s="6">
        <f>'Multi'!B590*B$12*'LAFs'!B$246*(1-'Contrib'!B$101)*100/(24*'Input'!$F$15)</f>
        <v>0</v>
      </c>
      <c r="C68" s="6">
        <f>'Multi'!C590*C$12*'LAFs'!C$246*(1-'Contrib'!C$101)*100/(24*'Input'!$F$15)</f>
        <v>0</v>
      </c>
      <c r="D68" s="6">
        <f>'Multi'!D590*D$12*'LAFs'!D$246*(1-'Contrib'!D$101)*100/(24*'Input'!$F$15)</f>
        <v>0</v>
      </c>
      <c r="E68" s="6">
        <f>'Multi'!E590*E$12*'LAFs'!E$246*(1-'Contrib'!E$101)*100/(24*'Input'!$F$15)</f>
        <v>0</v>
      </c>
      <c r="F68" s="6">
        <f>'Multi'!F590*F$12*'LAFs'!F$246*(1-'Contrib'!F$101)*100/(24*'Input'!$F$15)</f>
        <v>0</v>
      </c>
      <c r="G68" s="6">
        <f>'Multi'!G590*G$12*'LAFs'!G$246*(1-'Contrib'!G$101)*100/(24*'Input'!$F$15)</f>
        <v>0</v>
      </c>
      <c r="H68" s="6">
        <f>'Multi'!H590*H$12*'LAFs'!H$246*(1-'Contrib'!H$101)*100/(24*'Input'!$F$15)</f>
        <v>0</v>
      </c>
      <c r="I68" s="6">
        <f>'Multi'!I590*I$12*'LAFs'!I$246*(1-'Contrib'!I$101)*100/(24*'Input'!$F$15)</f>
        <v>0</v>
      </c>
      <c r="J68" s="6">
        <f>'Multi'!J590*J$12*'LAFs'!J$246*(1-'Contrib'!J$101)*100/(24*'Input'!$F$15)</f>
        <v>0</v>
      </c>
      <c r="K68" s="6">
        <f>'Multi'!B590*K$12*'LAFs'!B$246*(1-'Contrib'!K$101)*100/(24*'Input'!$F$15)</f>
        <v>0</v>
      </c>
      <c r="L68" s="6">
        <f>'Multi'!C590*L$12*'LAFs'!C$246*(1-'Contrib'!L$101)*100/(24*'Input'!$F$15)</f>
        <v>0</v>
      </c>
      <c r="M68" s="6">
        <f>'Multi'!D590*M$12*'LAFs'!D$246*(1-'Contrib'!M$101)*100/(24*'Input'!$F$15)</f>
        <v>0</v>
      </c>
      <c r="N68" s="6">
        <f>'Multi'!E590*N$12*'LAFs'!E$246*(1-'Contrib'!N$101)*100/(24*'Input'!$F$15)</f>
        <v>0</v>
      </c>
      <c r="O68" s="6">
        <f>'Multi'!F590*O$12*'LAFs'!F$246*(1-'Contrib'!O$101)*100/(24*'Input'!$F$15)</f>
        <v>0</v>
      </c>
      <c r="P68" s="6">
        <f>'Multi'!G590*P$12*'LAFs'!G$246*(1-'Contrib'!P$101)*100/(24*'Input'!$F$15)</f>
        <v>0</v>
      </c>
      <c r="Q68" s="6">
        <f>'Multi'!H590*Q$12*'LAFs'!H$246*(1-'Contrib'!Q$101)*100/(24*'Input'!$F$15)</f>
        <v>0</v>
      </c>
      <c r="R68" s="6">
        <f>'Multi'!I590*R$12*'LAFs'!I$246*(1-'Contrib'!R$101)*100/(24*'Input'!$F$15)</f>
        <v>0</v>
      </c>
      <c r="S68" s="6">
        <f>'Multi'!J590*S$12*'LAFs'!J$246*(1-'Contrib'!S$101)*100/(24*'Input'!$F$15)</f>
        <v>0</v>
      </c>
      <c r="T68" s="6">
        <f>SUM($B68:$S68)</f>
        <v>0</v>
      </c>
      <c r="U68" s="10" t="s">
        <v>6</v>
      </c>
    </row>
    <row r="69" spans="1:21">
      <c r="A69" s="12" t="s">
        <v>108</v>
      </c>
      <c r="B69" s="6">
        <f>'Multi'!B591*B$12*'LAFs'!B$247*(1-'Contrib'!B$102)*100/(24*'Input'!$F$15)</f>
        <v>0</v>
      </c>
      <c r="C69" s="6">
        <f>'Multi'!C591*C$12*'LAFs'!C$247*(1-'Contrib'!C$102)*100/(24*'Input'!$F$15)</f>
        <v>0</v>
      </c>
      <c r="D69" s="6">
        <f>'Multi'!D591*D$12*'LAFs'!D$247*(1-'Contrib'!D$102)*100/(24*'Input'!$F$15)</f>
        <v>0</v>
      </c>
      <c r="E69" s="6">
        <f>'Multi'!E591*E$12*'LAFs'!E$247*(1-'Contrib'!E$102)*100/(24*'Input'!$F$15)</f>
        <v>0</v>
      </c>
      <c r="F69" s="6">
        <f>'Multi'!F591*F$12*'LAFs'!F$247*(1-'Contrib'!F$102)*100/(24*'Input'!$F$15)</f>
        <v>0</v>
      </c>
      <c r="G69" s="6">
        <f>'Multi'!G591*G$12*'LAFs'!G$247*(1-'Contrib'!G$102)*100/(24*'Input'!$F$15)</f>
        <v>0</v>
      </c>
      <c r="H69" s="6">
        <f>'Multi'!H591*H$12*'LAFs'!H$247*(1-'Contrib'!H$102)*100/(24*'Input'!$F$15)</f>
        <v>0</v>
      </c>
      <c r="I69" s="6">
        <f>'Multi'!I591*I$12*'LAFs'!I$247*(1-'Contrib'!I$102)*100/(24*'Input'!$F$15)</f>
        <v>0</v>
      </c>
      <c r="J69" s="6">
        <f>'Multi'!J591*J$12*'LAFs'!J$247*(1-'Contrib'!J$102)*100/(24*'Input'!$F$15)</f>
        <v>0</v>
      </c>
      <c r="K69" s="6">
        <f>'Multi'!B591*K$12*'LAFs'!B$247*(1-'Contrib'!K$102)*100/(24*'Input'!$F$15)</f>
        <v>0</v>
      </c>
      <c r="L69" s="6">
        <f>'Multi'!C591*L$12*'LAFs'!C$247*(1-'Contrib'!L$102)*100/(24*'Input'!$F$15)</f>
        <v>0</v>
      </c>
      <c r="M69" s="6">
        <f>'Multi'!D591*M$12*'LAFs'!D$247*(1-'Contrib'!M$102)*100/(24*'Input'!$F$15)</f>
        <v>0</v>
      </c>
      <c r="N69" s="6">
        <f>'Multi'!E591*N$12*'LAFs'!E$247*(1-'Contrib'!N$102)*100/(24*'Input'!$F$15)</f>
        <v>0</v>
      </c>
      <c r="O69" s="6">
        <f>'Multi'!F591*O$12*'LAFs'!F$247*(1-'Contrib'!O$102)*100/(24*'Input'!$F$15)</f>
        <v>0</v>
      </c>
      <c r="P69" s="6">
        <f>'Multi'!G591*P$12*'LAFs'!G$247*(1-'Contrib'!P$102)*100/(24*'Input'!$F$15)</f>
        <v>0</v>
      </c>
      <c r="Q69" s="6">
        <f>'Multi'!H591*Q$12*'LAFs'!H$247*(1-'Contrib'!Q$102)*100/(24*'Input'!$F$15)</f>
        <v>0</v>
      </c>
      <c r="R69" s="6">
        <f>'Multi'!I591*R$12*'LAFs'!I$247*(1-'Contrib'!R$102)*100/(24*'Input'!$F$15)</f>
        <v>0</v>
      </c>
      <c r="S69" s="6">
        <f>'Multi'!J591*S$12*'LAFs'!J$247*(1-'Contrib'!S$102)*100/(24*'Input'!$F$15)</f>
        <v>0</v>
      </c>
      <c r="T69" s="6">
        <f>SUM($B69:$S69)</f>
        <v>0</v>
      </c>
      <c r="U69" s="10" t="s">
        <v>6</v>
      </c>
    </row>
    <row r="70" spans="1:21">
      <c r="A70" s="12" t="s">
        <v>70</v>
      </c>
      <c r="B70" s="6">
        <f>'Multi'!B592*B$12*'LAFs'!B$248*(1-'Contrib'!B$103)*100/(24*'Input'!$F$15)</f>
        <v>0</v>
      </c>
      <c r="C70" s="6">
        <f>'Multi'!C592*C$12*'LAFs'!C$248*(1-'Contrib'!C$103)*100/(24*'Input'!$F$15)</f>
        <v>0</v>
      </c>
      <c r="D70" s="6">
        <f>'Multi'!D592*D$12*'LAFs'!D$248*(1-'Contrib'!D$103)*100/(24*'Input'!$F$15)</f>
        <v>0</v>
      </c>
      <c r="E70" s="6">
        <f>'Multi'!E592*E$12*'LAFs'!E$248*(1-'Contrib'!E$103)*100/(24*'Input'!$F$15)</f>
        <v>0</v>
      </c>
      <c r="F70" s="6">
        <f>'Multi'!F592*F$12*'LAFs'!F$248*(1-'Contrib'!F$103)*100/(24*'Input'!$F$15)</f>
        <v>0</v>
      </c>
      <c r="G70" s="6">
        <f>'Multi'!G592*G$12*'LAFs'!G$248*(1-'Contrib'!G$103)*100/(24*'Input'!$F$15)</f>
        <v>0</v>
      </c>
      <c r="H70" s="6">
        <f>'Multi'!H592*H$12*'LAFs'!H$248*(1-'Contrib'!H$103)*100/(24*'Input'!$F$15)</f>
        <v>0</v>
      </c>
      <c r="I70" s="6">
        <f>'Multi'!I592*I$12*'LAFs'!I$248*(1-'Contrib'!I$103)*100/(24*'Input'!$F$15)</f>
        <v>0</v>
      </c>
      <c r="J70" s="6">
        <f>'Multi'!J592*J$12*'LAFs'!J$248*(1-'Contrib'!J$103)*100/(24*'Input'!$F$15)</f>
        <v>0</v>
      </c>
      <c r="K70" s="6">
        <f>'Multi'!B592*K$12*'LAFs'!B$248*(1-'Contrib'!K$103)*100/(24*'Input'!$F$15)</f>
        <v>0</v>
      </c>
      <c r="L70" s="6">
        <f>'Multi'!C592*L$12*'LAFs'!C$248*(1-'Contrib'!L$103)*100/(24*'Input'!$F$15)</f>
        <v>0</v>
      </c>
      <c r="M70" s="6">
        <f>'Multi'!D592*M$12*'LAFs'!D$248*(1-'Contrib'!M$103)*100/(24*'Input'!$F$15)</f>
        <v>0</v>
      </c>
      <c r="N70" s="6">
        <f>'Multi'!E592*N$12*'LAFs'!E$248*(1-'Contrib'!N$103)*100/(24*'Input'!$F$15)</f>
        <v>0</v>
      </c>
      <c r="O70" s="6">
        <f>'Multi'!F592*O$12*'LAFs'!F$248*(1-'Contrib'!O$103)*100/(24*'Input'!$F$15)</f>
        <v>0</v>
      </c>
      <c r="P70" s="6">
        <f>'Multi'!G592*P$12*'LAFs'!G$248*(1-'Contrib'!P$103)*100/(24*'Input'!$F$15)</f>
        <v>0</v>
      </c>
      <c r="Q70" s="6">
        <f>'Multi'!H592*Q$12*'LAFs'!H$248*(1-'Contrib'!Q$103)*100/(24*'Input'!$F$15)</f>
        <v>0</v>
      </c>
      <c r="R70" s="6">
        <f>'Multi'!I592*R$12*'LAFs'!I$248*(1-'Contrib'!R$103)*100/(24*'Input'!$F$15)</f>
        <v>0</v>
      </c>
      <c r="S70" s="6">
        <f>'Multi'!J592*S$12*'LAFs'!J$248*(1-'Contrib'!S$103)*100/(24*'Input'!$F$15)</f>
        <v>0</v>
      </c>
      <c r="T70" s="6">
        <f>SUM($B70:$S70)</f>
        <v>0</v>
      </c>
      <c r="U70" s="10" t="s">
        <v>6</v>
      </c>
    </row>
    <row r="71" spans="1:21">
      <c r="A71" s="12" t="s">
        <v>71</v>
      </c>
      <c r="B71" s="6">
        <f>'Multi'!B593*B$12*'LAFs'!B$249*(1-'Contrib'!B$104)*100/(24*'Input'!$F$15)</f>
        <v>0</v>
      </c>
      <c r="C71" s="6">
        <f>'Multi'!C593*C$12*'LAFs'!C$249*(1-'Contrib'!C$104)*100/(24*'Input'!$F$15)</f>
        <v>0</v>
      </c>
      <c r="D71" s="6">
        <f>'Multi'!D593*D$12*'LAFs'!D$249*(1-'Contrib'!D$104)*100/(24*'Input'!$F$15)</f>
        <v>0</v>
      </c>
      <c r="E71" s="6">
        <f>'Multi'!E593*E$12*'LAFs'!E$249*(1-'Contrib'!E$104)*100/(24*'Input'!$F$15)</f>
        <v>0</v>
      </c>
      <c r="F71" s="6">
        <f>'Multi'!F593*F$12*'LAFs'!F$249*(1-'Contrib'!F$104)*100/(24*'Input'!$F$15)</f>
        <v>0</v>
      </c>
      <c r="G71" s="6">
        <f>'Multi'!G593*G$12*'LAFs'!G$249*(1-'Contrib'!G$104)*100/(24*'Input'!$F$15)</f>
        <v>0</v>
      </c>
      <c r="H71" s="6">
        <f>'Multi'!H593*H$12*'LAFs'!H$249*(1-'Contrib'!H$104)*100/(24*'Input'!$F$15)</f>
        <v>0</v>
      </c>
      <c r="I71" s="6">
        <f>'Multi'!I593*I$12*'LAFs'!I$249*(1-'Contrib'!I$104)*100/(24*'Input'!$F$15)</f>
        <v>0</v>
      </c>
      <c r="J71" s="6">
        <f>'Multi'!J593*J$12*'LAFs'!J$249*(1-'Contrib'!J$104)*100/(24*'Input'!$F$15)</f>
        <v>0</v>
      </c>
      <c r="K71" s="6">
        <f>'Multi'!B593*K$12*'LAFs'!B$249*(1-'Contrib'!K$104)*100/(24*'Input'!$F$15)</f>
        <v>0</v>
      </c>
      <c r="L71" s="6">
        <f>'Multi'!C593*L$12*'LAFs'!C$249*(1-'Contrib'!L$104)*100/(24*'Input'!$F$15)</f>
        <v>0</v>
      </c>
      <c r="M71" s="6">
        <f>'Multi'!D593*M$12*'LAFs'!D$249*(1-'Contrib'!M$104)*100/(24*'Input'!$F$15)</f>
        <v>0</v>
      </c>
      <c r="N71" s="6">
        <f>'Multi'!E593*N$12*'LAFs'!E$249*(1-'Contrib'!N$104)*100/(24*'Input'!$F$15)</f>
        <v>0</v>
      </c>
      <c r="O71" s="6">
        <f>'Multi'!F593*O$12*'LAFs'!F$249*(1-'Contrib'!O$104)*100/(24*'Input'!$F$15)</f>
        <v>0</v>
      </c>
      <c r="P71" s="6">
        <f>'Multi'!G593*P$12*'LAFs'!G$249*(1-'Contrib'!P$104)*100/(24*'Input'!$F$15)</f>
        <v>0</v>
      </c>
      <c r="Q71" s="6">
        <f>'Multi'!H593*Q$12*'LAFs'!H$249*(1-'Contrib'!Q$104)*100/(24*'Input'!$F$15)</f>
        <v>0</v>
      </c>
      <c r="R71" s="6">
        <f>'Multi'!I593*R$12*'LAFs'!I$249*(1-'Contrib'!R$104)*100/(24*'Input'!$F$15)</f>
        <v>0</v>
      </c>
      <c r="S71" s="6">
        <f>'Multi'!J593*S$12*'LAFs'!J$249*(1-'Contrib'!S$104)*100/(24*'Input'!$F$15)</f>
        <v>0</v>
      </c>
      <c r="T71" s="6">
        <f>SUM($B71:$S71)</f>
        <v>0</v>
      </c>
      <c r="U71" s="10" t="s">
        <v>6</v>
      </c>
    </row>
    <row r="72" spans="1:21">
      <c r="A72" s="12" t="s">
        <v>85</v>
      </c>
      <c r="B72" s="6">
        <f>'Multi'!B594*B$12*'LAFs'!B$250*(1-'Contrib'!B$105)*100/(24*'Input'!$F$15)</f>
        <v>0</v>
      </c>
      <c r="C72" s="6">
        <f>'Multi'!C594*C$12*'LAFs'!C$250*(1-'Contrib'!C$105)*100/(24*'Input'!$F$15)</f>
        <v>0</v>
      </c>
      <c r="D72" s="6">
        <f>'Multi'!D594*D$12*'LAFs'!D$250*(1-'Contrib'!D$105)*100/(24*'Input'!$F$15)</f>
        <v>0</v>
      </c>
      <c r="E72" s="6">
        <f>'Multi'!E594*E$12*'LAFs'!E$250*(1-'Contrib'!E$105)*100/(24*'Input'!$F$15)</f>
        <v>0</v>
      </c>
      <c r="F72" s="6">
        <f>'Multi'!F594*F$12*'LAFs'!F$250*(1-'Contrib'!F$105)*100/(24*'Input'!$F$15)</f>
        <v>0</v>
      </c>
      <c r="G72" s="6">
        <f>'Multi'!G594*G$12*'LAFs'!G$250*(1-'Contrib'!G$105)*100/(24*'Input'!$F$15)</f>
        <v>0</v>
      </c>
      <c r="H72" s="6">
        <f>'Multi'!H594*H$12*'LAFs'!H$250*(1-'Contrib'!H$105)*100/(24*'Input'!$F$15)</f>
        <v>0</v>
      </c>
      <c r="I72" s="6">
        <f>'Multi'!I594*I$12*'LAFs'!I$250*(1-'Contrib'!I$105)*100/(24*'Input'!$F$15)</f>
        <v>0</v>
      </c>
      <c r="J72" s="6">
        <f>'Multi'!J594*J$12*'LAFs'!J$250*(1-'Contrib'!J$105)*100/(24*'Input'!$F$15)</f>
        <v>0</v>
      </c>
      <c r="K72" s="6">
        <f>'Multi'!B594*K$12*'LAFs'!B$250*(1-'Contrib'!K$105)*100/(24*'Input'!$F$15)</f>
        <v>0</v>
      </c>
      <c r="L72" s="6">
        <f>'Multi'!C594*L$12*'LAFs'!C$250*(1-'Contrib'!L$105)*100/(24*'Input'!$F$15)</f>
        <v>0</v>
      </c>
      <c r="M72" s="6">
        <f>'Multi'!D594*M$12*'LAFs'!D$250*(1-'Contrib'!M$105)*100/(24*'Input'!$F$15)</f>
        <v>0</v>
      </c>
      <c r="N72" s="6">
        <f>'Multi'!E594*N$12*'LAFs'!E$250*(1-'Contrib'!N$105)*100/(24*'Input'!$F$15)</f>
        <v>0</v>
      </c>
      <c r="O72" s="6">
        <f>'Multi'!F594*O$12*'LAFs'!F$250*(1-'Contrib'!O$105)*100/(24*'Input'!$F$15)</f>
        <v>0</v>
      </c>
      <c r="P72" s="6">
        <f>'Multi'!G594*P$12*'LAFs'!G$250*(1-'Contrib'!P$105)*100/(24*'Input'!$F$15)</f>
        <v>0</v>
      </c>
      <c r="Q72" s="6">
        <f>'Multi'!H594*Q$12*'LAFs'!H$250*(1-'Contrib'!Q$105)*100/(24*'Input'!$F$15)</f>
        <v>0</v>
      </c>
      <c r="R72" s="6">
        <f>'Multi'!I594*R$12*'LAFs'!I$250*(1-'Contrib'!R$105)*100/(24*'Input'!$F$15)</f>
        <v>0</v>
      </c>
      <c r="S72" s="6">
        <f>'Multi'!J594*S$12*'LAFs'!J$250*(1-'Contrib'!S$105)*100/(24*'Input'!$F$15)</f>
        <v>0</v>
      </c>
      <c r="T72" s="6">
        <f>SUM($B72:$S72)</f>
        <v>0</v>
      </c>
      <c r="U72" s="10" t="s">
        <v>6</v>
      </c>
    </row>
    <row r="73" spans="1:21">
      <c r="A73" s="12" t="s">
        <v>72</v>
      </c>
      <c r="B73" s="6">
        <f>'Multi'!B595*B$12*'LAFs'!B$251*(1-'Contrib'!B$106)*100/(24*'Input'!$F$15)</f>
        <v>0</v>
      </c>
      <c r="C73" s="6">
        <f>'Multi'!C595*C$12*'LAFs'!C$251*(1-'Contrib'!C$106)*100/(24*'Input'!$F$15)</f>
        <v>0</v>
      </c>
      <c r="D73" s="6">
        <f>'Multi'!D595*D$12*'LAFs'!D$251*(1-'Contrib'!D$106)*100/(24*'Input'!$F$15)</f>
        <v>0</v>
      </c>
      <c r="E73" s="6">
        <f>'Multi'!E595*E$12*'LAFs'!E$251*(1-'Contrib'!E$106)*100/(24*'Input'!$F$15)</f>
        <v>0</v>
      </c>
      <c r="F73" s="6">
        <f>'Multi'!F595*F$12*'LAFs'!F$251*(1-'Contrib'!F$106)*100/(24*'Input'!$F$15)</f>
        <v>0</v>
      </c>
      <c r="G73" s="6">
        <f>'Multi'!G595*G$12*'LAFs'!G$251*(1-'Contrib'!G$106)*100/(24*'Input'!$F$15)</f>
        <v>0</v>
      </c>
      <c r="H73" s="6">
        <f>'Multi'!H595*H$12*'LAFs'!H$251*(1-'Contrib'!H$106)*100/(24*'Input'!$F$15)</f>
        <v>0</v>
      </c>
      <c r="I73" s="6">
        <f>'Multi'!I595*I$12*'LAFs'!I$251*(1-'Contrib'!I$106)*100/(24*'Input'!$F$15)</f>
        <v>0</v>
      </c>
      <c r="J73" s="6">
        <f>'Multi'!J595*J$12*'LAFs'!J$251*(1-'Contrib'!J$106)*100/(24*'Input'!$F$15)</f>
        <v>0</v>
      </c>
      <c r="K73" s="6">
        <f>'Multi'!B595*K$12*'LAFs'!B$251*(1-'Contrib'!K$106)*100/(24*'Input'!$F$15)</f>
        <v>0</v>
      </c>
      <c r="L73" s="6">
        <f>'Multi'!C595*L$12*'LAFs'!C$251*(1-'Contrib'!L$106)*100/(24*'Input'!$F$15)</f>
        <v>0</v>
      </c>
      <c r="M73" s="6">
        <f>'Multi'!D595*M$12*'LAFs'!D$251*(1-'Contrib'!M$106)*100/(24*'Input'!$F$15)</f>
        <v>0</v>
      </c>
      <c r="N73" s="6">
        <f>'Multi'!E595*N$12*'LAFs'!E$251*(1-'Contrib'!N$106)*100/(24*'Input'!$F$15)</f>
        <v>0</v>
      </c>
      <c r="O73" s="6">
        <f>'Multi'!F595*O$12*'LAFs'!F$251*(1-'Contrib'!O$106)*100/(24*'Input'!$F$15)</f>
        <v>0</v>
      </c>
      <c r="P73" s="6">
        <f>'Multi'!G595*P$12*'LAFs'!G$251*(1-'Contrib'!P$106)*100/(24*'Input'!$F$15)</f>
        <v>0</v>
      </c>
      <c r="Q73" s="6">
        <f>'Multi'!H595*Q$12*'LAFs'!H$251*(1-'Contrib'!Q$106)*100/(24*'Input'!$F$15)</f>
        <v>0</v>
      </c>
      <c r="R73" s="6">
        <f>'Multi'!I595*R$12*'LAFs'!I$251*(1-'Contrib'!R$106)*100/(24*'Input'!$F$15)</f>
        <v>0</v>
      </c>
      <c r="S73" s="6">
        <f>'Multi'!J595*S$12*'LAFs'!J$251*(1-'Contrib'!S$106)*100/(24*'Input'!$F$15)</f>
        <v>0</v>
      </c>
      <c r="T73" s="6">
        <f>SUM($B73:$S73)</f>
        <v>0</v>
      </c>
      <c r="U73" s="10" t="s">
        <v>6</v>
      </c>
    </row>
    <row r="74" spans="1:21">
      <c r="A74" s="12" t="s">
        <v>73</v>
      </c>
      <c r="B74" s="6">
        <f>'Multi'!B596*B$12*'LAFs'!B$252*(1-'Contrib'!B$107)*100/(24*'Input'!$F$15)</f>
        <v>0</v>
      </c>
      <c r="C74" s="6">
        <f>'Multi'!C596*C$12*'LAFs'!C$252*(1-'Contrib'!C$107)*100/(24*'Input'!$F$15)</f>
        <v>0</v>
      </c>
      <c r="D74" s="6">
        <f>'Multi'!D596*D$12*'LAFs'!D$252*(1-'Contrib'!D$107)*100/(24*'Input'!$F$15)</f>
        <v>0</v>
      </c>
      <c r="E74" s="6">
        <f>'Multi'!E596*E$12*'LAFs'!E$252*(1-'Contrib'!E$107)*100/(24*'Input'!$F$15)</f>
        <v>0</v>
      </c>
      <c r="F74" s="6">
        <f>'Multi'!F596*F$12*'LAFs'!F$252*(1-'Contrib'!F$107)*100/(24*'Input'!$F$15)</f>
        <v>0</v>
      </c>
      <c r="G74" s="6">
        <f>'Multi'!G596*G$12*'LAFs'!G$252*(1-'Contrib'!G$107)*100/(24*'Input'!$F$15)</f>
        <v>0</v>
      </c>
      <c r="H74" s="6">
        <f>'Multi'!H596*H$12*'LAFs'!H$252*(1-'Contrib'!H$107)*100/(24*'Input'!$F$15)</f>
        <v>0</v>
      </c>
      <c r="I74" s="6">
        <f>'Multi'!I596*I$12*'LAFs'!I$252*(1-'Contrib'!I$107)*100/(24*'Input'!$F$15)</f>
        <v>0</v>
      </c>
      <c r="J74" s="6">
        <f>'Multi'!J596*J$12*'LAFs'!J$252*(1-'Contrib'!J$107)*100/(24*'Input'!$F$15)</f>
        <v>0</v>
      </c>
      <c r="K74" s="6">
        <f>'Multi'!B596*K$12*'LAFs'!B$252*(1-'Contrib'!K$107)*100/(24*'Input'!$F$15)</f>
        <v>0</v>
      </c>
      <c r="L74" s="6">
        <f>'Multi'!C596*L$12*'LAFs'!C$252*(1-'Contrib'!L$107)*100/(24*'Input'!$F$15)</f>
        <v>0</v>
      </c>
      <c r="M74" s="6">
        <f>'Multi'!D596*M$12*'LAFs'!D$252*(1-'Contrib'!M$107)*100/(24*'Input'!$F$15)</f>
        <v>0</v>
      </c>
      <c r="N74" s="6">
        <f>'Multi'!E596*N$12*'LAFs'!E$252*(1-'Contrib'!N$107)*100/(24*'Input'!$F$15)</f>
        <v>0</v>
      </c>
      <c r="O74" s="6">
        <f>'Multi'!F596*O$12*'LAFs'!F$252*(1-'Contrib'!O$107)*100/(24*'Input'!$F$15)</f>
        <v>0</v>
      </c>
      <c r="P74" s="6">
        <f>'Multi'!G596*P$12*'LAFs'!G$252*(1-'Contrib'!P$107)*100/(24*'Input'!$F$15)</f>
        <v>0</v>
      </c>
      <c r="Q74" s="6">
        <f>'Multi'!H596*Q$12*'LAFs'!H$252*(1-'Contrib'!Q$107)*100/(24*'Input'!$F$15)</f>
        <v>0</v>
      </c>
      <c r="R74" s="6">
        <f>'Multi'!I596*R$12*'LAFs'!I$252*(1-'Contrib'!R$107)*100/(24*'Input'!$F$15)</f>
        <v>0</v>
      </c>
      <c r="S74" s="6">
        <f>'Multi'!J596*S$12*'LAFs'!J$252*(1-'Contrib'!S$107)*100/(24*'Input'!$F$15)</f>
        <v>0</v>
      </c>
      <c r="T74" s="6">
        <f>SUM($B74:$S74)</f>
        <v>0</v>
      </c>
      <c r="U74" s="10" t="s">
        <v>6</v>
      </c>
    </row>
    <row r="75" spans="1:21">
      <c r="A75" s="12" t="s">
        <v>86</v>
      </c>
      <c r="B75" s="6">
        <f>'Multi'!B597*B$12*'LAFs'!B$253*(1-'Contrib'!B$108)*100/(24*'Input'!$F$15)</f>
        <v>0</v>
      </c>
      <c r="C75" s="6">
        <f>'Multi'!C597*C$12*'LAFs'!C$253*(1-'Contrib'!C$108)*100/(24*'Input'!$F$15)</f>
        <v>0</v>
      </c>
      <c r="D75" s="6">
        <f>'Multi'!D597*D$12*'LAFs'!D$253*(1-'Contrib'!D$108)*100/(24*'Input'!$F$15)</f>
        <v>0</v>
      </c>
      <c r="E75" s="6">
        <f>'Multi'!E597*E$12*'LAFs'!E$253*(1-'Contrib'!E$108)*100/(24*'Input'!$F$15)</f>
        <v>0</v>
      </c>
      <c r="F75" s="6">
        <f>'Multi'!F597*F$12*'LAFs'!F$253*(1-'Contrib'!F$108)*100/(24*'Input'!$F$15)</f>
        <v>0</v>
      </c>
      <c r="G75" s="6">
        <f>'Multi'!G597*G$12*'LAFs'!G$253*(1-'Contrib'!G$108)*100/(24*'Input'!$F$15)</f>
        <v>0</v>
      </c>
      <c r="H75" s="6">
        <f>'Multi'!H597*H$12*'LAFs'!H$253*(1-'Contrib'!H$108)*100/(24*'Input'!$F$15)</f>
        <v>0</v>
      </c>
      <c r="I75" s="6">
        <f>'Multi'!I597*I$12*'LAFs'!I$253*(1-'Contrib'!I$108)*100/(24*'Input'!$F$15)</f>
        <v>0</v>
      </c>
      <c r="J75" s="6">
        <f>'Multi'!J597*J$12*'LAFs'!J$253*(1-'Contrib'!J$108)*100/(24*'Input'!$F$15)</f>
        <v>0</v>
      </c>
      <c r="K75" s="6">
        <f>'Multi'!B597*K$12*'LAFs'!B$253*(1-'Contrib'!K$108)*100/(24*'Input'!$F$15)</f>
        <v>0</v>
      </c>
      <c r="L75" s="6">
        <f>'Multi'!C597*L$12*'LAFs'!C$253*(1-'Contrib'!L$108)*100/(24*'Input'!$F$15)</f>
        <v>0</v>
      </c>
      <c r="M75" s="6">
        <f>'Multi'!D597*M$12*'LAFs'!D$253*(1-'Contrib'!M$108)*100/(24*'Input'!$F$15)</f>
        <v>0</v>
      </c>
      <c r="N75" s="6">
        <f>'Multi'!E597*N$12*'LAFs'!E$253*(1-'Contrib'!N$108)*100/(24*'Input'!$F$15)</f>
        <v>0</v>
      </c>
      <c r="O75" s="6">
        <f>'Multi'!F597*O$12*'LAFs'!F$253*(1-'Contrib'!O$108)*100/(24*'Input'!$F$15)</f>
        <v>0</v>
      </c>
      <c r="P75" s="6">
        <f>'Multi'!G597*P$12*'LAFs'!G$253*(1-'Contrib'!P$108)*100/(24*'Input'!$F$15)</f>
        <v>0</v>
      </c>
      <c r="Q75" s="6">
        <f>'Multi'!H597*Q$12*'LAFs'!H$253*(1-'Contrib'!Q$108)*100/(24*'Input'!$F$15)</f>
        <v>0</v>
      </c>
      <c r="R75" s="6">
        <f>'Multi'!I597*R$12*'LAFs'!I$253*(1-'Contrib'!R$108)*100/(24*'Input'!$F$15)</f>
        <v>0</v>
      </c>
      <c r="S75" s="6">
        <f>'Multi'!J597*S$12*'LAFs'!J$253*(1-'Contrib'!S$108)*100/(24*'Input'!$F$15)</f>
        <v>0</v>
      </c>
      <c r="T75" s="6">
        <f>SUM($B75:$S75)</f>
        <v>0</v>
      </c>
      <c r="U75" s="10" t="s">
        <v>6</v>
      </c>
    </row>
    <row r="76" spans="1:21">
      <c r="A76" s="12" t="s">
        <v>87</v>
      </c>
      <c r="B76" s="6">
        <f>'Multi'!B598*B$12*'LAFs'!B$254*(1-'Contrib'!B$109)*100/(24*'Input'!$F$15)</f>
        <v>0</v>
      </c>
      <c r="C76" s="6">
        <f>'Multi'!C598*C$12*'LAFs'!C$254*(1-'Contrib'!C$109)*100/(24*'Input'!$F$15)</f>
        <v>0</v>
      </c>
      <c r="D76" s="6">
        <f>'Multi'!D598*D$12*'LAFs'!D$254*(1-'Contrib'!D$109)*100/(24*'Input'!$F$15)</f>
        <v>0</v>
      </c>
      <c r="E76" s="6">
        <f>'Multi'!E598*E$12*'LAFs'!E$254*(1-'Contrib'!E$109)*100/(24*'Input'!$F$15)</f>
        <v>0</v>
      </c>
      <c r="F76" s="6">
        <f>'Multi'!F598*F$12*'LAFs'!F$254*(1-'Contrib'!F$109)*100/(24*'Input'!$F$15)</f>
        <v>0</v>
      </c>
      <c r="G76" s="6">
        <f>'Multi'!G598*G$12*'LAFs'!G$254*(1-'Contrib'!G$109)*100/(24*'Input'!$F$15)</f>
        <v>0</v>
      </c>
      <c r="H76" s="6">
        <f>'Multi'!H598*H$12*'LAFs'!H$254*(1-'Contrib'!H$109)*100/(24*'Input'!$F$15)</f>
        <v>0</v>
      </c>
      <c r="I76" s="6">
        <f>'Multi'!I598*I$12*'LAFs'!I$254*(1-'Contrib'!I$109)*100/(24*'Input'!$F$15)</f>
        <v>0</v>
      </c>
      <c r="J76" s="6">
        <f>'Multi'!J598*J$12*'LAFs'!J$254*(1-'Contrib'!J$109)*100/(24*'Input'!$F$15)</f>
        <v>0</v>
      </c>
      <c r="K76" s="6">
        <f>'Multi'!B598*K$12*'LAFs'!B$254*(1-'Contrib'!K$109)*100/(24*'Input'!$F$15)</f>
        <v>0</v>
      </c>
      <c r="L76" s="6">
        <f>'Multi'!C598*L$12*'LAFs'!C$254*(1-'Contrib'!L$109)*100/(24*'Input'!$F$15)</f>
        <v>0</v>
      </c>
      <c r="M76" s="6">
        <f>'Multi'!D598*M$12*'LAFs'!D$254*(1-'Contrib'!M$109)*100/(24*'Input'!$F$15)</f>
        <v>0</v>
      </c>
      <c r="N76" s="6">
        <f>'Multi'!E598*N$12*'LAFs'!E$254*(1-'Contrib'!N$109)*100/(24*'Input'!$F$15)</f>
        <v>0</v>
      </c>
      <c r="O76" s="6">
        <f>'Multi'!F598*O$12*'LAFs'!F$254*(1-'Contrib'!O$109)*100/(24*'Input'!$F$15)</f>
        <v>0</v>
      </c>
      <c r="P76" s="6">
        <f>'Multi'!G598*P$12*'LAFs'!G$254*(1-'Contrib'!P$109)*100/(24*'Input'!$F$15)</f>
        <v>0</v>
      </c>
      <c r="Q76" s="6">
        <f>'Multi'!H598*Q$12*'LAFs'!H$254*(1-'Contrib'!Q$109)*100/(24*'Input'!$F$15)</f>
        <v>0</v>
      </c>
      <c r="R76" s="6">
        <f>'Multi'!I598*R$12*'LAFs'!I$254*(1-'Contrib'!R$109)*100/(24*'Input'!$F$15)</f>
        <v>0</v>
      </c>
      <c r="S76" s="6">
        <f>'Multi'!J598*S$12*'LAFs'!J$254*(1-'Contrib'!S$109)*100/(24*'Input'!$F$15)</f>
        <v>0</v>
      </c>
      <c r="T76" s="6">
        <f>SUM($B76:$S76)</f>
        <v>0</v>
      </c>
      <c r="U76" s="10" t="s">
        <v>6</v>
      </c>
    </row>
    <row r="77" spans="1:21">
      <c r="A77" s="12" t="s">
        <v>77</v>
      </c>
      <c r="B77" s="6">
        <f>'Multi'!B599*B$12*'LAFs'!B$263*(1-'Contrib'!B$118)*100/(24*'Input'!$F$15)</f>
        <v>0</v>
      </c>
      <c r="C77" s="6">
        <f>'Multi'!C599*C$12*'LAFs'!C$263*(1-'Contrib'!C$118)*100/(24*'Input'!$F$15)</f>
        <v>0</v>
      </c>
      <c r="D77" s="6">
        <f>'Multi'!D599*D$12*'LAFs'!D$263*(1-'Contrib'!D$118)*100/(24*'Input'!$F$15)</f>
        <v>0</v>
      </c>
      <c r="E77" s="6">
        <f>'Multi'!E599*E$12*'LAFs'!E$263*(1-'Contrib'!E$118)*100/(24*'Input'!$F$15)</f>
        <v>0</v>
      </c>
      <c r="F77" s="6">
        <f>'Multi'!F599*F$12*'LAFs'!F$263*(1-'Contrib'!F$118)*100/(24*'Input'!$F$15)</f>
        <v>0</v>
      </c>
      <c r="G77" s="6">
        <f>'Multi'!G599*G$12*'LAFs'!G$263*(1-'Contrib'!G$118)*100/(24*'Input'!$F$15)</f>
        <v>0</v>
      </c>
      <c r="H77" s="6">
        <f>'Multi'!H599*H$12*'LAFs'!H$263*(1-'Contrib'!H$118)*100/(24*'Input'!$F$15)</f>
        <v>0</v>
      </c>
      <c r="I77" s="6">
        <f>'Multi'!I599*I$12*'LAFs'!I$263*(1-'Contrib'!I$118)*100/(24*'Input'!$F$15)</f>
        <v>0</v>
      </c>
      <c r="J77" s="6">
        <f>'Multi'!J599*J$12*'LAFs'!J$263*(1-'Contrib'!J$118)*100/(24*'Input'!$F$15)</f>
        <v>0</v>
      </c>
      <c r="K77" s="6">
        <f>'Multi'!B599*K$12*'LAFs'!B$263*(1-'Contrib'!K$118)*100/(24*'Input'!$F$15)</f>
        <v>0</v>
      </c>
      <c r="L77" s="6">
        <f>'Multi'!C599*L$12*'LAFs'!C$263*(1-'Contrib'!L$118)*100/(24*'Input'!$F$15)</f>
        <v>0</v>
      </c>
      <c r="M77" s="6">
        <f>'Multi'!D599*M$12*'LAFs'!D$263*(1-'Contrib'!M$118)*100/(24*'Input'!$F$15)</f>
        <v>0</v>
      </c>
      <c r="N77" s="6">
        <f>'Multi'!E599*N$12*'LAFs'!E$263*(1-'Contrib'!N$118)*100/(24*'Input'!$F$15)</f>
        <v>0</v>
      </c>
      <c r="O77" s="6">
        <f>'Multi'!F599*O$12*'LAFs'!F$263*(1-'Contrib'!O$118)*100/(24*'Input'!$F$15)</f>
        <v>0</v>
      </c>
      <c r="P77" s="6">
        <f>'Multi'!G599*P$12*'LAFs'!G$263*(1-'Contrib'!P$118)*100/(24*'Input'!$F$15)</f>
        <v>0</v>
      </c>
      <c r="Q77" s="6">
        <f>'Multi'!H599*Q$12*'LAFs'!H$263*(1-'Contrib'!Q$118)*100/(24*'Input'!$F$15)</f>
        <v>0</v>
      </c>
      <c r="R77" s="6">
        <f>'Multi'!I599*R$12*'LAFs'!I$263*(1-'Contrib'!R$118)*100/(24*'Input'!$F$15)</f>
        <v>0</v>
      </c>
      <c r="S77" s="6">
        <f>'Multi'!J599*S$12*'LAFs'!J$263*(1-'Contrib'!S$118)*100/(24*'Input'!$F$15)</f>
        <v>0</v>
      </c>
      <c r="T77" s="6">
        <f>SUM($B77:$S77)</f>
        <v>0</v>
      </c>
      <c r="U77" s="10" t="s">
        <v>6</v>
      </c>
    </row>
    <row r="78" spans="1:21">
      <c r="A78" s="12" t="s">
        <v>79</v>
      </c>
      <c r="B78" s="6">
        <f>'Multi'!B600*B$12*'LAFs'!B$265*(1-'Contrib'!B$120)*100/(24*'Input'!$F$15)</f>
        <v>0</v>
      </c>
      <c r="C78" s="6">
        <f>'Multi'!C600*C$12*'LAFs'!C$265*(1-'Contrib'!C$120)*100/(24*'Input'!$F$15)</f>
        <v>0</v>
      </c>
      <c r="D78" s="6">
        <f>'Multi'!D600*D$12*'LAFs'!D$265*(1-'Contrib'!D$120)*100/(24*'Input'!$F$15)</f>
        <v>0</v>
      </c>
      <c r="E78" s="6">
        <f>'Multi'!E600*E$12*'LAFs'!E$265*(1-'Contrib'!E$120)*100/(24*'Input'!$F$15)</f>
        <v>0</v>
      </c>
      <c r="F78" s="6">
        <f>'Multi'!F600*F$12*'LAFs'!F$265*(1-'Contrib'!F$120)*100/(24*'Input'!$F$15)</f>
        <v>0</v>
      </c>
      <c r="G78" s="6">
        <f>'Multi'!G600*G$12*'LAFs'!G$265*(1-'Contrib'!G$120)*100/(24*'Input'!$F$15)</f>
        <v>0</v>
      </c>
      <c r="H78" s="6">
        <f>'Multi'!H600*H$12*'LAFs'!H$265*(1-'Contrib'!H$120)*100/(24*'Input'!$F$15)</f>
        <v>0</v>
      </c>
      <c r="I78" s="6">
        <f>'Multi'!I600*I$12*'LAFs'!I$265*(1-'Contrib'!I$120)*100/(24*'Input'!$F$15)</f>
        <v>0</v>
      </c>
      <c r="J78" s="6">
        <f>'Multi'!J600*J$12*'LAFs'!J$265*(1-'Contrib'!J$120)*100/(24*'Input'!$F$15)</f>
        <v>0</v>
      </c>
      <c r="K78" s="6">
        <f>'Multi'!B600*K$12*'LAFs'!B$265*(1-'Contrib'!K$120)*100/(24*'Input'!$F$15)</f>
        <v>0</v>
      </c>
      <c r="L78" s="6">
        <f>'Multi'!C600*L$12*'LAFs'!C$265*(1-'Contrib'!L$120)*100/(24*'Input'!$F$15)</f>
        <v>0</v>
      </c>
      <c r="M78" s="6">
        <f>'Multi'!D600*M$12*'LAFs'!D$265*(1-'Contrib'!M$120)*100/(24*'Input'!$F$15)</f>
        <v>0</v>
      </c>
      <c r="N78" s="6">
        <f>'Multi'!E600*N$12*'LAFs'!E$265*(1-'Contrib'!N$120)*100/(24*'Input'!$F$15)</f>
        <v>0</v>
      </c>
      <c r="O78" s="6">
        <f>'Multi'!F600*O$12*'LAFs'!F$265*(1-'Contrib'!O$120)*100/(24*'Input'!$F$15)</f>
        <v>0</v>
      </c>
      <c r="P78" s="6">
        <f>'Multi'!G600*P$12*'LAFs'!G$265*(1-'Contrib'!P$120)*100/(24*'Input'!$F$15)</f>
        <v>0</v>
      </c>
      <c r="Q78" s="6">
        <f>'Multi'!H600*Q$12*'LAFs'!H$265*(1-'Contrib'!Q$120)*100/(24*'Input'!$F$15)</f>
        <v>0</v>
      </c>
      <c r="R78" s="6">
        <f>'Multi'!I600*R$12*'LAFs'!I$265*(1-'Contrib'!R$120)*100/(24*'Input'!$F$15)</f>
        <v>0</v>
      </c>
      <c r="S78" s="6">
        <f>'Multi'!J600*S$12*'LAFs'!J$265*(1-'Contrib'!S$120)*100/(24*'Input'!$F$15)</f>
        <v>0</v>
      </c>
      <c r="T78" s="6">
        <f>SUM($B78:$S78)</f>
        <v>0</v>
      </c>
      <c r="U78" s="10" t="s">
        <v>6</v>
      </c>
    </row>
    <row r="79" spans="1:21">
      <c r="A79" s="12" t="s">
        <v>89</v>
      </c>
      <c r="B79" s="6">
        <f>'Multi'!B601*B$12*'LAFs'!B$267*(1-'Contrib'!B$122)*100/(24*'Input'!$F$15)</f>
        <v>0</v>
      </c>
      <c r="C79" s="6">
        <f>'Multi'!C601*C$12*'LAFs'!C$267*(1-'Contrib'!C$122)*100/(24*'Input'!$F$15)</f>
        <v>0</v>
      </c>
      <c r="D79" s="6">
        <f>'Multi'!D601*D$12*'LAFs'!D$267*(1-'Contrib'!D$122)*100/(24*'Input'!$F$15)</f>
        <v>0</v>
      </c>
      <c r="E79" s="6">
        <f>'Multi'!E601*E$12*'LAFs'!E$267*(1-'Contrib'!E$122)*100/(24*'Input'!$F$15)</f>
        <v>0</v>
      </c>
      <c r="F79" s="6">
        <f>'Multi'!F601*F$12*'LAFs'!F$267*(1-'Contrib'!F$122)*100/(24*'Input'!$F$15)</f>
        <v>0</v>
      </c>
      <c r="G79" s="6">
        <f>'Multi'!G601*G$12*'LAFs'!G$267*(1-'Contrib'!G$122)*100/(24*'Input'!$F$15)</f>
        <v>0</v>
      </c>
      <c r="H79" s="6">
        <f>'Multi'!H601*H$12*'LAFs'!H$267*(1-'Contrib'!H$122)*100/(24*'Input'!$F$15)</f>
        <v>0</v>
      </c>
      <c r="I79" s="6">
        <f>'Multi'!I601*I$12*'LAFs'!I$267*(1-'Contrib'!I$122)*100/(24*'Input'!$F$15)</f>
        <v>0</v>
      </c>
      <c r="J79" s="6">
        <f>'Multi'!J601*J$12*'LAFs'!J$267*(1-'Contrib'!J$122)*100/(24*'Input'!$F$15)</f>
        <v>0</v>
      </c>
      <c r="K79" s="6">
        <f>'Multi'!B601*K$12*'LAFs'!B$267*(1-'Contrib'!K$122)*100/(24*'Input'!$F$15)</f>
        <v>0</v>
      </c>
      <c r="L79" s="6">
        <f>'Multi'!C601*L$12*'LAFs'!C$267*(1-'Contrib'!L$122)*100/(24*'Input'!$F$15)</f>
        <v>0</v>
      </c>
      <c r="M79" s="6">
        <f>'Multi'!D601*M$12*'LAFs'!D$267*(1-'Contrib'!M$122)*100/(24*'Input'!$F$15)</f>
        <v>0</v>
      </c>
      <c r="N79" s="6">
        <f>'Multi'!E601*N$12*'LAFs'!E$267*(1-'Contrib'!N$122)*100/(24*'Input'!$F$15)</f>
        <v>0</v>
      </c>
      <c r="O79" s="6">
        <f>'Multi'!F601*O$12*'LAFs'!F$267*(1-'Contrib'!O$122)*100/(24*'Input'!$F$15)</f>
        <v>0</v>
      </c>
      <c r="P79" s="6">
        <f>'Multi'!G601*P$12*'LAFs'!G$267*(1-'Contrib'!P$122)*100/(24*'Input'!$F$15)</f>
        <v>0</v>
      </c>
      <c r="Q79" s="6">
        <f>'Multi'!H601*Q$12*'LAFs'!H$267*(1-'Contrib'!Q$122)*100/(24*'Input'!$F$15)</f>
        <v>0</v>
      </c>
      <c r="R79" s="6">
        <f>'Multi'!I601*R$12*'LAFs'!I$267*(1-'Contrib'!R$122)*100/(24*'Input'!$F$15)</f>
        <v>0</v>
      </c>
      <c r="S79" s="6">
        <f>'Multi'!J601*S$12*'LAFs'!J$267*(1-'Contrib'!S$122)*100/(24*'Input'!$F$15)</f>
        <v>0</v>
      </c>
      <c r="T79" s="6">
        <f>SUM($B79:$S79)</f>
        <v>0</v>
      </c>
      <c r="U79" s="10" t="s">
        <v>6</v>
      </c>
    </row>
    <row r="80" spans="1:21">
      <c r="A80" s="12" t="s">
        <v>91</v>
      </c>
      <c r="B80" s="6">
        <f>'Multi'!B602*B$12*'LAFs'!B$269*(1-'Contrib'!B$124)*100/(24*'Input'!$F$15)</f>
        <v>0</v>
      </c>
      <c r="C80" s="6">
        <f>'Multi'!C602*C$12*'LAFs'!C$269*(1-'Contrib'!C$124)*100/(24*'Input'!$F$15)</f>
        <v>0</v>
      </c>
      <c r="D80" s="6">
        <f>'Multi'!D602*D$12*'LAFs'!D$269*(1-'Contrib'!D$124)*100/(24*'Input'!$F$15)</f>
        <v>0</v>
      </c>
      <c r="E80" s="6">
        <f>'Multi'!E602*E$12*'LAFs'!E$269*(1-'Contrib'!E$124)*100/(24*'Input'!$F$15)</f>
        <v>0</v>
      </c>
      <c r="F80" s="6">
        <f>'Multi'!F602*F$12*'LAFs'!F$269*(1-'Contrib'!F$124)*100/(24*'Input'!$F$15)</f>
        <v>0</v>
      </c>
      <c r="G80" s="6">
        <f>'Multi'!G602*G$12*'LAFs'!G$269*(1-'Contrib'!G$124)*100/(24*'Input'!$F$15)</f>
        <v>0</v>
      </c>
      <c r="H80" s="6">
        <f>'Multi'!H602*H$12*'LAFs'!H$269*(1-'Contrib'!H$124)*100/(24*'Input'!$F$15)</f>
        <v>0</v>
      </c>
      <c r="I80" s="6">
        <f>'Multi'!I602*I$12*'LAFs'!I$269*(1-'Contrib'!I$124)*100/(24*'Input'!$F$15)</f>
        <v>0</v>
      </c>
      <c r="J80" s="6">
        <f>'Multi'!J602*J$12*'LAFs'!J$269*(1-'Contrib'!J$124)*100/(24*'Input'!$F$15)</f>
        <v>0</v>
      </c>
      <c r="K80" s="6">
        <f>'Multi'!B602*K$12*'LAFs'!B$269*(1-'Contrib'!K$124)*100/(24*'Input'!$F$15)</f>
        <v>0</v>
      </c>
      <c r="L80" s="6">
        <f>'Multi'!C602*L$12*'LAFs'!C$269*(1-'Contrib'!L$124)*100/(24*'Input'!$F$15)</f>
        <v>0</v>
      </c>
      <c r="M80" s="6">
        <f>'Multi'!D602*M$12*'LAFs'!D$269*(1-'Contrib'!M$124)*100/(24*'Input'!$F$15)</f>
        <v>0</v>
      </c>
      <c r="N80" s="6">
        <f>'Multi'!E602*N$12*'LAFs'!E$269*(1-'Contrib'!N$124)*100/(24*'Input'!$F$15)</f>
        <v>0</v>
      </c>
      <c r="O80" s="6">
        <f>'Multi'!F602*O$12*'LAFs'!F$269*(1-'Contrib'!O$124)*100/(24*'Input'!$F$15)</f>
        <v>0</v>
      </c>
      <c r="P80" s="6">
        <f>'Multi'!G602*P$12*'LAFs'!G$269*(1-'Contrib'!P$124)*100/(24*'Input'!$F$15)</f>
        <v>0</v>
      </c>
      <c r="Q80" s="6">
        <f>'Multi'!H602*Q$12*'LAFs'!H$269*(1-'Contrib'!Q$124)*100/(24*'Input'!$F$15)</f>
        <v>0</v>
      </c>
      <c r="R80" s="6">
        <f>'Multi'!I602*R$12*'LAFs'!I$269*(1-'Contrib'!R$124)*100/(24*'Input'!$F$15)</f>
        <v>0</v>
      </c>
      <c r="S80" s="6">
        <f>'Multi'!J602*S$12*'LAFs'!J$269*(1-'Contrib'!S$124)*100/(24*'Input'!$F$15)</f>
        <v>0</v>
      </c>
      <c r="T80" s="6">
        <f>SUM($B80:$S80)</f>
        <v>0</v>
      </c>
      <c r="U80" s="10" t="s">
        <v>6</v>
      </c>
    </row>
    <row r="81" spans="1:21">
      <c r="A81" s="12" t="s">
        <v>109</v>
      </c>
      <c r="B81" s="6">
        <f>'Multi'!B603*B$12*'LAFs'!B$255*(1-'Contrib'!B$110)*100/(24*'Input'!$F$15)</f>
        <v>0</v>
      </c>
      <c r="C81" s="6">
        <f>'Multi'!C603*C$12*'LAFs'!C$255*(1-'Contrib'!C$110)*100/(24*'Input'!$F$15)</f>
        <v>0</v>
      </c>
      <c r="D81" s="6">
        <f>'Multi'!D603*D$12*'LAFs'!D$255*(1-'Contrib'!D$110)*100/(24*'Input'!$F$15)</f>
        <v>0</v>
      </c>
      <c r="E81" s="6">
        <f>'Multi'!E603*E$12*'LAFs'!E$255*(1-'Contrib'!E$110)*100/(24*'Input'!$F$15)</f>
        <v>0</v>
      </c>
      <c r="F81" s="6">
        <f>'Multi'!F603*F$12*'LAFs'!F$255*(1-'Contrib'!F$110)*100/(24*'Input'!$F$15)</f>
        <v>0</v>
      </c>
      <c r="G81" s="6">
        <f>'Multi'!G603*G$12*'LAFs'!G$255*(1-'Contrib'!G$110)*100/(24*'Input'!$F$15)</f>
        <v>0</v>
      </c>
      <c r="H81" s="6">
        <f>'Multi'!H603*H$12*'LAFs'!H$255*(1-'Contrib'!H$110)*100/(24*'Input'!$F$15)</f>
        <v>0</v>
      </c>
      <c r="I81" s="6">
        <f>'Multi'!I603*I$12*'LAFs'!I$255*(1-'Contrib'!I$110)*100/(24*'Input'!$F$15)</f>
        <v>0</v>
      </c>
      <c r="J81" s="6">
        <f>'Multi'!J603*J$12*'LAFs'!J$255*(1-'Contrib'!J$110)*100/(24*'Input'!$F$15)</f>
        <v>0</v>
      </c>
      <c r="K81" s="6">
        <f>'Multi'!B603*K$12*'LAFs'!B$255*(1-'Contrib'!K$110)*100/(24*'Input'!$F$15)</f>
        <v>0</v>
      </c>
      <c r="L81" s="6">
        <f>'Multi'!C603*L$12*'LAFs'!C$255*(1-'Contrib'!L$110)*100/(24*'Input'!$F$15)</f>
        <v>0</v>
      </c>
      <c r="M81" s="6">
        <f>'Multi'!D603*M$12*'LAFs'!D$255*(1-'Contrib'!M$110)*100/(24*'Input'!$F$15)</f>
        <v>0</v>
      </c>
      <c r="N81" s="6">
        <f>'Multi'!E603*N$12*'LAFs'!E$255*(1-'Contrib'!N$110)*100/(24*'Input'!$F$15)</f>
        <v>0</v>
      </c>
      <c r="O81" s="6">
        <f>'Multi'!F603*O$12*'LAFs'!F$255*(1-'Contrib'!O$110)*100/(24*'Input'!$F$15)</f>
        <v>0</v>
      </c>
      <c r="P81" s="6">
        <f>'Multi'!G603*P$12*'LAFs'!G$255*(1-'Contrib'!P$110)*100/(24*'Input'!$F$15)</f>
        <v>0</v>
      </c>
      <c r="Q81" s="6">
        <f>'Multi'!H603*Q$12*'LAFs'!H$255*(1-'Contrib'!Q$110)*100/(24*'Input'!$F$15)</f>
        <v>0</v>
      </c>
      <c r="R81" s="6">
        <f>'Multi'!I603*R$12*'LAFs'!I$255*(1-'Contrib'!R$110)*100/(24*'Input'!$F$15)</f>
        <v>0</v>
      </c>
      <c r="S81" s="6">
        <f>'Multi'!J603*S$12*'LAFs'!J$255*(1-'Contrib'!S$110)*100/(24*'Input'!$F$15)</f>
        <v>0</v>
      </c>
      <c r="T81" s="6">
        <f>SUM($B81:$S81)</f>
        <v>0</v>
      </c>
      <c r="U81" s="10" t="s">
        <v>6</v>
      </c>
    </row>
    <row r="82" spans="1:21">
      <c r="A82" s="12" t="s">
        <v>110</v>
      </c>
      <c r="B82" s="6">
        <f>'Multi'!B604*B$12*'LAFs'!B$256*(1-'Contrib'!B$111)*100/(24*'Input'!$F$15)</f>
        <v>0</v>
      </c>
      <c r="C82" s="6">
        <f>'Multi'!C604*C$12*'LAFs'!C$256*(1-'Contrib'!C$111)*100/(24*'Input'!$F$15)</f>
        <v>0</v>
      </c>
      <c r="D82" s="6">
        <f>'Multi'!D604*D$12*'LAFs'!D$256*(1-'Contrib'!D$111)*100/(24*'Input'!$F$15)</f>
        <v>0</v>
      </c>
      <c r="E82" s="6">
        <f>'Multi'!E604*E$12*'LAFs'!E$256*(1-'Contrib'!E$111)*100/(24*'Input'!$F$15)</f>
        <v>0</v>
      </c>
      <c r="F82" s="6">
        <f>'Multi'!F604*F$12*'LAFs'!F$256*(1-'Contrib'!F$111)*100/(24*'Input'!$F$15)</f>
        <v>0</v>
      </c>
      <c r="G82" s="6">
        <f>'Multi'!G604*G$12*'LAFs'!G$256*(1-'Contrib'!G$111)*100/(24*'Input'!$F$15)</f>
        <v>0</v>
      </c>
      <c r="H82" s="6">
        <f>'Multi'!H604*H$12*'LAFs'!H$256*(1-'Contrib'!H$111)*100/(24*'Input'!$F$15)</f>
        <v>0</v>
      </c>
      <c r="I82" s="6">
        <f>'Multi'!I604*I$12*'LAFs'!I$256*(1-'Contrib'!I$111)*100/(24*'Input'!$F$15)</f>
        <v>0</v>
      </c>
      <c r="J82" s="6">
        <f>'Multi'!J604*J$12*'LAFs'!J$256*(1-'Contrib'!J$111)*100/(24*'Input'!$F$15)</f>
        <v>0</v>
      </c>
      <c r="K82" s="6">
        <f>'Multi'!B604*K$12*'LAFs'!B$256*(1-'Contrib'!K$111)*100/(24*'Input'!$F$15)</f>
        <v>0</v>
      </c>
      <c r="L82" s="6">
        <f>'Multi'!C604*L$12*'LAFs'!C$256*(1-'Contrib'!L$111)*100/(24*'Input'!$F$15)</f>
        <v>0</v>
      </c>
      <c r="M82" s="6">
        <f>'Multi'!D604*M$12*'LAFs'!D$256*(1-'Contrib'!M$111)*100/(24*'Input'!$F$15)</f>
        <v>0</v>
      </c>
      <c r="N82" s="6">
        <f>'Multi'!E604*N$12*'LAFs'!E$256*(1-'Contrib'!N$111)*100/(24*'Input'!$F$15)</f>
        <v>0</v>
      </c>
      <c r="O82" s="6">
        <f>'Multi'!F604*O$12*'LAFs'!F$256*(1-'Contrib'!O$111)*100/(24*'Input'!$F$15)</f>
        <v>0</v>
      </c>
      <c r="P82" s="6">
        <f>'Multi'!G604*P$12*'LAFs'!G$256*(1-'Contrib'!P$111)*100/(24*'Input'!$F$15)</f>
        <v>0</v>
      </c>
      <c r="Q82" s="6">
        <f>'Multi'!H604*Q$12*'LAFs'!H$256*(1-'Contrib'!Q$111)*100/(24*'Input'!$F$15)</f>
        <v>0</v>
      </c>
      <c r="R82" s="6">
        <f>'Multi'!I604*R$12*'LAFs'!I$256*(1-'Contrib'!R$111)*100/(24*'Input'!$F$15)</f>
        <v>0</v>
      </c>
      <c r="S82" s="6">
        <f>'Multi'!J604*S$12*'LAFs'!J$256*(1-'Contrib'!S$111)*100/(24*'Input'!$F$15)</f>
        <v>0</v>
      </c>
      <c r="T82" s="6">
        <f>SUM($B82:$S82)</f>
        <v>0</v>
      </c>
      <c r="U82" s="10" t="s">
        <v>6</v>
      </c>
    </row>
    <row r="83" spans="1:21">
      <c r="A83" s="12" t="s">
        <v>111</v>
      </c>
      <c r="B83" s="6">
        <f>'Multi'!B605*B$12*'LAFs'!B$257*(1-'Contrib'!B$112)*100/(24*'Input'!$F$15)</f>
        <v>0</v>
      </c>
      <c r="C83" s="6">
        <f>'Multi'!C605*C$12*'LAFs'!C$257*(1-'Contrib'!C$112)*100/(24*'Input'!$F$15)</f>
        <v>0</v>
      </c>
      <c r="D83" s="6">
        <f>'Multi'!D605*D$12*'LAFs'!D$257*(1-'Contrib'!D$112)*100/(24*'Input'!$F$15)</f>
        <v>0</v>
      </c>
      <c r="E83" s="6">
        <f>'Multi'!E605*E$12*'LAFs'!E$257*(1-'Contrib'!E$112)*100/(24*'Input'!$F$15)</f>
        <v>0</v>
      </c>
      <c r="F83" s="6">
        <f>'Multi'!F605*F$12*'LAFs'!F$257*(1-'Contrib'!F$112)*100/(24*'Input'!$F$15)</f>
        <v>0</v>
      </c>
      <c r="G83" s="6">
        <f>'Multi'!G605*G$12*'LAFs'!G$257*(1-'Contrib'!G$112)*100/(24*'Input'!$F$15)</f>
        <v>0</v>
      </c>
      <c r="H83" s="6">
        <f>'Multi'!H605*H$12*'LAFs'!H$257*(1-'Contrib'!H$112)*100/(24*'Input'!$F$15)</f>
        <v>0</v>
      </c>
      <c r="I83" s="6">
        <f>'Multi'!I605*I$12*'LAFs'!I$257*(1-'Contrib'!I$112)*100/(24*'Input'!$F$15)</f>
        <v>0</v>
      </c>
      <c r="J83" s="6">
        <f>'Multi'!J605*J$12*'LAFs'!J$257*(1-'Contrib'!J$112)*100/(24*'Input'!$F$15)</f>
        <v>0</v>
      </c>
      <c r="K83" s="6">
        <f>'Multi'!B605*K$12*'LAFs'!B$257*(1-'Contrib'!K$112)*100/(24*'Input'!$F$15)</f>
        <v>0</v>
      </c>
      <c r="L83" s="6">
        <f>'Multi'!C605*L$12*'LAFs'!C$257*(1-'Contrib'!L$112)*100/(24*'Input'!$F$15)</f>
        <v>0</v>
      </c>
      <c r="M83" s="6">
        <f>'Multi'!D605*M$12*'LAFs'!D$257*(1-'Contrib'!M$112)*100/(24*'Input'!$F$15)</f>
        <v>0</v>
      </c>
      <c r="N83" s="6">
        <f>'Multi'!E605*N$12*'LAFs'!E$257*(1-'Contrib'!N$112)*100/(24*'Input'!$F$15)</f>
        <v>0</v>
      </c>
      <c r="O83" s="6">
        <f>'Multi'!F605*O$12*'LAFs'!F$257*(1-'Contrib'!O$112)*100/(24*'Input'!$F$15)</f>
        <v>0</v>
      </c>
      <c r="P83" s="6">
        <f>'Multi'!G605*P$12*'LAFs'!G$257*(1-'Contrib'!P$112)*100/(24*'Input'!$F$15)</f>
        <v>0</v>
      </c>
      <c r="Q83" s="6">
        <f>'Multi'!H605*Q$12*'LAFs'!H$257*(1-'Contrib'!Q$112)*100/(24*'Input'!$F$15)</f>
        <v>0</v>
      </c>
      <c r="R83" s="6">
        <f>'Multi'!I605*R$12*'LAFs'!I$257*(1-'Contrib'!R$112)*100/(24*'Input'!$F$15)</f>
        <v>0</v>
      </c>
      <c r="S83" s="6">
        <f>'Multi'!J605*S$12*'LAFs'!J$257*(1-'Contrib'!S$112)*100/(24*'Input'!$F$15)</f>
        <v>0</v>
      </c>
      <c r="T83" s="6">
        <f>SUM($B83:$S83)</f>
        <v>0</v>
      </c>
      <c r="U83" s="10" t="s">
        <v>6</v>
      </c>
    </row>
    <row r="84" spans="1:21">
      <c r="A84" s="12" t="s">
        <v>112</v>
      </c>
      <c r="B84" s="6">
        <f>'Multi'!B606*B$12*'LAFs'!B$258*(1-'Contrib'!B$113)*100/(24*'Input'!$F$15)</f>
        <v>0</v>
      </c>
      <c r="C84" s="6">
        <f>'Multi'!C606*C$12*'LAFs'!C$258*(1-'Contrib'!C$113)*100/(24*'Input'!$F$15)</f>
        <v>0</v>
      </c>
      <c r="D84" s="6">
        <f>'Multi'!D606*D$12*'LAFs'!D$258*(1-'Contrib'!D$113)*100/(24*'Input'!$F$15)</f>
        <v>0</v>
      </c>
      <c r="E84" s="6">
        <f>'Multi'!E606*E$12*'LAFs'!E$258*(1-'Contrib'!E$113)*100/(24*'Input'!$F$15)</f>
        <v>0</v>
      </c>
      <c r="F84" s="6">
        <f>'Multi'!F606*F$12*'LAFs'!F$258*(1-'Contrib'!F$113)*100/(24*'Input'!$F$15)</f>
        <v>0</v>
      </c>
      <c r="G84" s="6">
        <f>'Multi'!G606*G$12*'LAFs'!G$258*(1-'Contrib'!G$113)*100/(24*'Input'!$F$15)</f>
        <v>0</v>
      </c>
      <c r="H84" s="6">
        <f>'Multi'!H606*H$12*'LAFs'!H$258*(1-'Contrib'!H$113)*100/(24*'Input'!$F$15)</f>
        <v>0</v>
      </c>
      <c r="I84" s="6">
        <f>'Multi'!I606*I$12*'LAFs'!I$258*(1-'Contrib'!I$113)*100/(24*'Input'!$F$15)</f>
        <v>0</v>
      </c>
      <c r="J84" s="6">
        <f>'Multi'!J606*J$12*'LAFs'!J$258*(1-'Contrib'!J$113)*100/(24*'Input'!$F$15)</f>
        <v>0</v>
      </c>
      <c r="K84" s="6">
        <f>'Multi'!B606*K$12*'LAFs'!B$258*(1-'Contrib'!K$113)*100/(24*'Input'!$F$15)</f>
        <v>0</v>
      </c>
      <c r="L84" s="6">
        <f>'Multi'!C606*L$12*'LAFs'!C$258*(1-'Contrib'!L$113)*100/(24*'Input'!$F$15)</f>
        <v>0</v>
      </c>
      <c r="M84" s="6">
        <f>'Multi'!D606*M$12*'LAFs'!D$258*(1-'Contrib'!M$113)*100/(24*'Input'!$F$15)</f>
        <v>0</v>
      </c>
      <c r="N84" s="6">
        <f>'Multi'!E606*N$12*'LAFs'!E$258*(1-'Contrib'!N$113)*100/(24*'Input'!$F$15)</f>
        <v>0</v>
      </c>
      <c r="O84" s="6">
        <f>'Multi'!F606*O$12*'LAFs'!F$258*(1-'Contrib'!O$113)*100/(24*'Input'!$F$15)</f>
        <v>0</v>
      </c>
      <c r="P84" s="6">
        <f>'Multi'!G606*P$12*'LAFs'!G$258*(1-'Contrib'!P$113)*100/(24*'Input'!$F$15)</f>
        <v>0</v>
      </c>
      <c r="Q84" s="6">
        <f>'Multi'!H606*Q$12*'LAFs'!H$258*(1-'Contrib'!Q$113)*100/(24*'Input'!$F$15)</f>
        <v>0</v>
      </c>
      <c r="R84" s="6">
        <f>'Multi'!I606*R$12*'LAFs'!I$258*(1-'Contrib'!R$113)*100/(24*'Input'!$F$15)</f>
        <v>0</v>
      </c>
      <c r="S84" s="6">
        <f>'Multi'!J606*S$12*'LAFs'!J$258*(1-'Contrib'!S$113)*100/(24*'Input'!$F$15)</f>
        <v>0</v>
      </c>
      <c r="T84" s="6">
        <f>SUM($B84:$S84)</f>
        <v>0</v>
      </c>
      <c r="U84" s="10" t="s">
        <v>6</v>
      </c>
    </row>
    <row r="85" spans="1:21">
      <c r="A85" s="12" t="s">
        <v>113</v>
      </c>
      <c r="B85" s="6">
        <f>'Multi'!B607*B$12*'LAFs'!B$259*(1-'Contrib'!B$114)*100/(24*'Input'!$F$15)</f>
        <v>0</v>
      </c>
      <c r="C85" s="6">
        <f>'Multi'!C607*C$12*'LAFs'!C$259*(1-'Contrib'!C$114)*100/(24*'Input'!$F$15)</f>
        <v>0</v>
      </c>
      <c r="D85" s="6">
        <f>'Multi'!D607*D$12*'LAFs'!D$259*(1-'Contrib'!D$114)*100/(24*'Input'!$F$15)</f>
        <v>0</v>
      </c>
      <c r="E85" s="6">
        <f>'Multi'!E607*E$12*'LAFs'!E$259*(1-'Contrib'!E$114)*100/(24*'Input'!$F$15)</f>
        <v>0</v>
      </c>
      <c r="F85" s="6">
        <f>'Multi'!F607*F$12*'LAFs'!F$259*(1-'Contrib'!F$114)*100/(24*'Input'!$F$15)</f>
        <v>0</v>
      </c>
      <c r="G85" s="6">
        <f>'Multi'!G607*G$12*'LAFs'!G$259*(1-'Contrib'!G$114)*100/(24*'Input'!$F$15)</f>
        <v>0</v>
      </c>
      <c r="H85" s="6">
        <f>'Multi'!H607*H$12*'LAFs'!H$259*(1-'Contrib'!H$114)*100/(24*'Input'!$F$15)</f>
        <v>0</v>
      </c>
      <c r="I85" s="6">
        <f>'Multi'!I607*I$12*'LAFs'!I$259*(1-'Contrib'!I$114)*100/(24*'Input'!$F$15)</f>
        <v>0</v>
      </c>
      <c r="J85" s="6">
        <f>'Multi'!J607*J$12*'LAFs'!J$259*(1-'Contrib'!J$114)*100/(24*'Input'!$F$15)</f>
        <v>0</v>
      </c>
      <c r="K85" s="6">
        <f>'Multi'!B607*K$12*'LAFs'!B$259*(1-'Contrib'!K$114)*100/(24*'Input'!$F$15)</f>
        <v>0</v>
      </c>
      <c r="L85" s="6">
        <f>'Multi'!C607*L$12*'LAFs'!C$259*(1-'Contrib'!L$114)*100/(24*'Input'!$F$15)</f>
        <v>0</v>
      </c>
      <c r="M85" s="6">
        <f>'Multi'!D607*M$12*'LAFs'!D$259*(1-'Contrib'!M$114)*100/(24*'Input'!$F$15)</f>
        <v>0</v>
      </c>
      <c r="N85" s="6">
        <f>'Multi'!E607*N$12*'LAFs'!E$259*(1-'Contrib'!N$114)*100/(24*'Input'!$F$15)</f>
        <v>0</v>
      </c>
      <c r="O85" s="6">
        <f>'Multi'!F607*O$12*'LAFs'!F$259*(1-'Contrib'!O$114)*100/(24*'Input'!$F$15)</f>
        <v>0</v>
      </c>
      <c r="P85" s="6">
        <f>'Multi'!G607*P$12*'LAFs'!G$259*(1-'Contrib'!P$114)*100/(24*'Input'!$F$15)</f>
        <v>0</v>
      </c>
      <c r="Q85" s="6">
        <f>'Multi'!H607*Q$12*'LAFs'!H$259*(1-'Contrib'!Q$114)*100/(24*'Input'!$F$15)</f>
        <v>0</v>
      </c>
      <c r="R85" s="6">
        <f>'Multi'!I607*R$12*'LAFs'!I$259*(1-'Contrib'!R$114)*100/(24*'Input'!$F$15)</f>
        <v>0</v>
      </c>
      <c r="S85" s="6">
        <f>'Multi'!J607*S$12*'LAFs'!J$259*(1-'Contrib'!S$114)*100/(24*'Input'!$F$15)</f>
        <v>0</v>
      </c>
      <c r="T85" s="6">
        <f>SUM($B85:$S85)</f>
        <v>0</v>
      </c>
      <c r="U85" s="10" t="s">
        <v>6</v>
      </c>
    </row>
    <row r="87" spans="1:21">
      <c r="A87" s="11" t="s">
        <v>823</v>
      </c>
    </row>
    <row r="88" spans="1:21">
      <c r="A88" s="10" t="s">
        <v>6</v>
      </c>
    </row>
    <row r="89" spans="1:21">
      <c r="A89" s="2" t="s">
        <v>257</v>
      </c>
    </row>
    <row r="90" spans="1:21">
      <c r="A90" s="13" t="s">
        <v>824</v>
      </c>
    </row>
    <row r="91" spans="1:21">
      <c r="A91" s="13" t="s">
        <v>818</v>
      </c>
    </row>
    <row r="92" spans="1:21">
      <c r="A92" s="13" t="s">
        <v>637</v>
      </c>
    </row>
    <row r="93" spans="1:21">
      <c r="A93" s="13" t="s">
        <v>814</v>
      </c>
    </row>
    <row r="94" spans="1:21">
      <c r="A94" s="13" t="s">
        <v>570</v>
      </c>
    </row>
    <row r="95" spans="1:21">
      <c r="A95" s="13" t="s">
        <v>825</v>
      </c>
    </row>
    <row r="96" spans="1:21">
      <c r="A96" s="21" t="s">
        <v>260</v>
      </c>
      <c r="B96" s="2" t="s">
        <v>389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1" t="s">
        <v>390</v>
      </c>
    </row>
    <row r="97" spans="1:21">
      <c r="A97" s="21" t="s">
        <v>263</v>
      </c>
      <c r="B97" s="2" t="s">
        <v>820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1" t="s">
        <v>444</v>
      </c>
    </row>
    <row r="98" spans="1:21">
      <c r="B98" s="22" t="s">
        <v>826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</row>
    <row r="99" spans="1:21">
      <c r="B99" s="3" t="s">
        <v>26</v>
      </c>
      <c r="C99" s="3" t="s">
        <v>205</v>
      </c>
      <c r="D99" s="3" t="s">
        <v>206</v>
      </c>
      <c r="E99" s="3" t="s">
        <v>207</v>
      </c>
      <c r="F99" s="3" t="s">
        <v>208</v>
      </c>
      <c r="G99" s="3" t="s">
        <v>209</v>
      </c>
      <c r="H99" s="3" t="s">
        <v>210</v>
      </c>
      <c r="I99" s="3" t="s">
        <v>211</v>
      </c>
      <c r="J99" s="3" t="s">
        <v>212</v>
      </c>
      <c r="K99" s="3" t="s">
        <v>193</v>
      </c>
      <c r="L99" s="3" t="s">
        <v>717</v>
      </c>
      <c r="M99" s="3" t="s">
        <v>718</v>
      </c>
      <c r="N99" s="3" t="s">
        <v>719</v>
      </c>
      <c r="O99" s="3" t="s">
        <v>720</v>
      </c>
      <c r="P99" s="3" t="s">
        <v>721</v>
      </c>
      <c r="Q99" s="3" t="s">
        <v>722</v>
      </c>
      <c r="R99" s="3" t="s">
        <v>723</v>
      </c>
      <c r="S99" s="3" t="s">
        <v>724</v>
      </c>
      <c r="T99" s="3" t="s">
        <v>827</v>
      </c>
    </row>
    <row r="100" spans="1:21">
      <c r="A100" s="12" t="s">
        <v>67</v>
      </c>
      <c r="B100" s="6">
        <f>'Multi'!B616*B$12*'LAFs'!B$243*(1-'Contrib'!B$98)*100/(24*'Input'!$F$15)</f>
        <v>0</v>
      </c>
      <c r="C100" s="6">
        <f>'Multi'!C616*C$12*'LAFs'!C$243*(1-'Contrib'!C$98)*100/(24*'Input'!$F$15)</f>
        <v>0</v>
      </c>
      <c r="D100" s="6">
        <f>'Multi'!D616*D$12*'LAFs'!D$243*(1-'Contrib'!D$98)*100/(24*'Input'!$F$15)</f>
        <v>0</v>
      </c>
      <c r="E100" s="6">
        <f>'Multi'!E616*E$12*'LAFs'!E$243*(1-'Contrib'!E$98)*100/(24*'Input'!$F$15)</f>
        <v>0</v>
      </c>
      <c r="F100" s="6">
        <f>'Multi'!F616*F$12*'LAFs'!F$243*(1-'Contrib'!F$98)*100/(24*'Input'!$F$15)</f>
        <v>0</v>
      </c>
      <c r="G100" s="6">
        <f>'Multi'!G616*G$12*'LAFs'!G$243*(1-'Contrib'!G$98)*100/(24*'Input'!$F$15)</f>
        <v>0</v>
      </c>
      <c r="H100" s="6">
        <f>'Multi'!H616*H$12*'LAFs'!H$243*(1-'Contrib'!H$98)*100/(24*'Input'!$F$15)</f>
        <v>0</v>
      </c>
      <c r="I100" s="6">
        <f>'Multi'!I616*I$12*'LAFs'!I$243*(1-'Contrib'!I$98)*100/(24*'Input'!$F$15)</f>
        <v>0</v>
      </c>
      <c r="J100" s="6">
        <f>'Multi'!J616*J$12*'LAFs'!J$243*(1-'Contrib'!J$98)*100/(24*'Input'!$F$15)</f>
        <v>0</v>
      </c>
      <c r="K100" s="6">
        <f>'Multi'!B616*K$12*'LAFs'!B$243*(1-'Contrib'!K$98)*100/(24*'Input'!$F$15)</f>
        <v>0</v>
      </c>
      <c r="L100" s="6">
        <f>'Multi'!C616*L$12*'LAFs'!C$243*(1-'Contrib'!L$98)*100/(24*'Input'!$F$15)</f>
        <v>0</v>
      </c>
      <c r="M100" s="6">
        <f>'Multi'!D616*M$12*'LAFs'!D$243*(1-'Contrib'!M$98)*100/(24*'Input'!$F$15)</f>
        <v>0</v>
      </c>
      <c r="N100" s="6">
        <f>'Multi'!E616*N$12*'LAFs'!E$243*(1-'Contrib'!N$98)*100/(24*'Input'!$F$15)</f>
        <v>0</v>
      </c>
      <c r="O100" s="6">
        <f>'Multi'!F616*O$12*'LAFs'!F$243*(1-'Contrib'!O$98)*100/(24*'Input'!$F$15)</f>
        <v>0</v>
      </c>
      <c r="P100" s="6">
        <f>'Multi'!G616*P$12*'LAFs'!G$243*(1-'Contrib'!P$98)*100/(24*'Input'!$F$15)</f>
        <v>0</v>
      </c>
      <c r="Q100" s="6">
        <f>'Multi'!H616*Q$12*'LAFs'!H$243*(1-'Contrib'!Q$98)*100/(24*'Input'!$F$15)</f>
        <v>0</v>
      </c>
      <c r="R100" s="6">
        <f>'Multi'!I616*R$12*'LAFs'!I$243*(1-'Contrib'!R$98)*100/(24*'Input'!$F$15)</f>
        <v>0</v>
      </c>
      <c r="S100" s="6">
        <f>'Multi'!J616*S$12*'LAFs'!J$243*(1-'Contrib'!S$98)*100/(24*'Input'!$F$15)</f>
        <v>0</v>
      </c>
      <c r="T100" s="6">
        <f>SUM($B100:$S100)</f>
        <v>0</v>
      </c>
      <c r="U100" s="10" t="s">
        <v>6</v>
      </c>
    </row>
    <row r="101" spans="1:21">
      <c r="A101" s="12" t="s">
        <v>69</v>
      </c>
      <c r="B101" s="6">
        <f>'Multi'!B617*B$12*'LAFs'!B$246*(1-'Contrib'!B$101)*100/(24*'Input'!$F$15)</f>
        <v>0</v>
      </c>
      <c r="C101" s="6">
        <f>'Multi'!C617*C$12*'LAFs'!C$246*(1-'Contrib'!C$101)*100/(24*'Input'!$F$15)</f>
        <v>0</v>
      </c>
      <c r="D101" s="6">
        <f>'Multi'!D617*D$12*'LAFs'!D$246*(1-'Contrib'!D$101)*100/(24*'Input'!$F$15)</f>
        <v>0</v>
      </c>
      <c r="E101" s="6">
        <f>'Multi'!E617*E$12*'LAFs'!E$246*(1-'Contrib'!E$101)*100/(24*'Input'!$F$15)</f>
        <v>0</v>
      </c>
      <c r="F101" s="6">
        <f>'Multi'!F617*F$12*'LAFs'!F$246*(1-'Contrib'!F$101)*100/(24*'Input'!$F$15)</f>
        <v>0</v>
      </c>
      <c r="G101" s="6">
        <f>'Multi'!G617*G$12*'LAFs'!G$246*(1-'Contrib'!G$101)*100/(24*'Input'!$F$15)</f>
        <v>0</v>
      </c>
      <c r="H101" s="6">
        <f>'Multi'!H617*H$12*'LAFs'!H$246*(1-'Contrib'!H$101)*100/(24*'Input'!$F$15)</f>
        <v>0</v>
      </c>
      <c r="I101" s="6">
        <f>'Multi'!I617*I$12*'LAFs'!I$246*(1-'Contrib'!I$101)*100/(24*'Input'!$F$15)</f>
        <v>0</v>
      </c>
      <c r="J101" s="6">
        <f>'Multi'!J617*J$12*'LAFs'!J$246*(1-'Contrib'!J$101)*100/(24*'Input'!$F$15)</f>
        <v>0</v>
      </c>
      <c r="K101" s="6">
        <f>'Multi'!B617*K$12*'LAFs'!B$246*(1-'Contrib'!K$101)*100/(24*'Input'!$F$15)</f>
        <v>0</v>
      </c>
      <c r="L101" s="6">
        <f>'Multi'!C617*L$12*'LAFs'!C$246*(1-'Contrib'!L$101)*100/(24*'Input'!$F$15)</f>
        <v>0</v>
      </c>
      <c r="M101" s="6">
        <f>'Multi'!D617*M$12*'LAFs'!D$246*(1-'Contrib'!M$101)*100/(24*'Input'!$F$15)</f>
        <v>0</v>
      </c>
      <c r="N101" s="6">
        <f>'Multi'!E617*N$12*'LAFs'!E$246*(1-'Contrib'!N$101)*100/(24*'Input'!$F$15)</f>
        <v>0</v>
      </c>
      <c r="O101" s="6">
        <f>'Multi'!F617*O$12*'LAFs'!F$246*(1-'Contrib'!O$101)*100/(24*'Input'!$F$15)</f>
        <v>0</v>
      </c>
      <c r="P101" s="6">
        <f>'Multi'!G617*P$12*'LAFs'!G$246*(1-'Contrib'!P$101)*100/(24*'Input'!$F$15)</f>
        <v>0</v>
      </c>
      <c r="Q101" s="6">
        <f>'Multi'!H617*Q$12*'LAFs'!H$246*(1-'Contrib'!Q$101)*100/(24*'Input'!$F$15)</f>
        <v>0</v>
      </c>
      <c r="R101" s="6">
        <f>'Multi'!I617*R$12*'LAFs'!I$246*(1-'Contrib'!R$101)*100/(24*'Input'!$F$15)</f>
        <v>0</v>
      </c>
      <c r="S101" s="6">
        <f>'Multi'!J617*S$12*'LAFs'!J$246*(1-'Contrib'!S$101)*100/(24*'Input'!$F$15)</f>
        <v>0</v>
      </c>
      <c r="T101" s="6">
        <f>SUM($B101:$S101)</f>
        <v>0</v>
      </c>
      <c r="U101" s="10" t="s">
        <v>6</v>
      </c>
    </row>
    <row r="102" spans="1:21">
      <c r="A102" s="12" t="s">
        <v>70</v>
      </c>
      <c r="B102" s="6">
        <f>'Multi'!B618*B$12*'LAFs'!B$248*(1-'Contrib'!B$103)*100/(24*'Input'!$F$15)</f>
        <v>0</v>
      </c>
      <c r="C102" s="6">
        <f>'Multi'!C618*C$12*'LAFs'!C$248*(1-'Contrib'!C$103)*100/(24*'Input'!$F$15)</f>
        <v>0</v>
      </c>
      <c r="D102" s="6">
        <f>'Multi'!D618*D$12*'LAFs'!D$248*(1-'Contrib'!D$103)*100/(24*'Input'!$F$15)</f>
        <v>0</v>
      </c>
      <c r="E102" s="6">
        <f>'Multi'!E618*E$12*'LAFs'!E$248*(1-'Contrib'!E$103)*100/(24*'Input'!$F$15)</f>
        <v>0</v>
      </c>
      <c r="F102" s="6">
        <f>'Multi'!F618*F$12*'LAFs'!F$248*(1-'Contrib'!F$103)*100/(24*'Input'!$F$15)</f>
        <v>0</v>
      </c>
      <c r="G102" s="6">
        <f>'Multi'!G618*G$12*'LAFs'!G$248*(1-'Contrib'!G$103)*100/(24*'Input'!$F$15)</f>
        <v>0</v>
      </c>
      <c r="H102" s="6">
        <f>'Multi'!H618*H$12*'LAFs'!H$248*(1-'Contrib'!H$103)*100/(24*'Input'!$F$15)</f>
        <v>0</v>
      </c>
      <c r="I102" s="6">
        <f>'Multi'!I618*I$12*'LAFs'!I$248*(1-'Contrib'!I$103)*100/(24*'Input'!$F$15)</f>
        <v>0</v>
      </c>
      <c r="J102" s="6">
        <f>'Multi'!J618*J$12*'LAFs'!J$248*(1-'Contrib'!J$103)*100/(24*'Input'!$F$15)</f>
        <v>0</v>
      </c>
      <c r="K102" s="6">
        <f>'Multi'!B618*K$12*'LAFs'!B$248*(1-'Contrib'!K$103)*100/(24*'Input'!$F$15)</f>
        <v>0</v>
      </c>
      <c r="L102" s="6">
        <f>'Multi'!C618*L$12*'LAFs'!C$248*(1-'Contrib'!L$103)*100/(24*'Input'!$F$15)</f>
        <v>0</v>
      </c>
      <c r="M102" s="6">
        <f>'Multi'!D618*M$12*'LAFs'!D$248*(1-'Contrib'!M$103)*100/(24*'Input'!$F$15)</f>
        <v>0</v>
      </c>
      <c r="N102" s="6">
        <f>'Multi'!E618*N$12*'LAFs'!E$248*(1-'Contrib'!N$103)*100/(24*'Input'!$F$15)</f>
        <v>0</v>
      </c>
      <c r="O102" s="6">
        <f>'Multi'!F618*O$12*'LAFs'!F$248*(1-'Contrib'!O$103)*100/(24*'Input'!$F$15)</f>
        <v>0</v>
      </c>
      <c r="P102" s="6">
        <f>'Multi'!G618*P$12*'LAFs'!G$248*(1-'Contrib'!P$103)*100/(24*'Input'!$F$15)</f>
        <v>0</v>
      </c>
      <c r="Q102" s="6">
        <f>'Multi'!H618*Q$12*'LAFs'!H$248*(1-'Contrib'!Q$103)*100/(24*'Input'!$F$15)</f>
        <v>0</v>
      </c>
      <c r="R102" s="6">
        <f>'Multi'!I618*R$12*'LAFs'!I$248*(1-'Contrib'!R$103)*100/(24*'Input'!$F$15)</f>
        <v>0</v>
      </c>
      <c r="S102" s="6">
        <f>'Multi'!J618*S$12*'LAFs'!J$248*(1-'Contrib'!S$103)*100/(24*'Input'!$F$15)</f>
        <v>0</v>
      </c>
      <c r="T102" s="6">
        <f>SUM($B102:$S102)</f>
        <v>0</v>
      </c>
      <c r="U102" s="10" t="s">
        <v>6</v>
      </c>
    </row>
    <row r="103" spans="1:21">
      <c r="A103" s="12" t="s">
        <v>71</v>
      </c>
      <c r="B103" s="6">
        <f>'Multi'!B619*B$12*'LAFs'!B$249*(1-'Contrib'!B$104)*100/(24*'Input'!$F$15)</f>
        <v>0</v>
      </c>
      <c r="C103" s="6">
        <f>'Multi'!C619*C$12*'LAFs'!C$249*(1-'Contrib'!C$104)*100/(24*'Input'!$F$15)</f>
        <v>0</v>
      </c>
      <c r="D103" s="6">
        <f>'Multi'!D619*D$12*'LAFs'!D$249*(1-'Contrib'!D$104)*100/(24*'Input'!$F$15)</f>
        <v>0</v>
      </c>
      <c r="E103" s="6">
        <f>'Multi'!E619*E$12*'LAFs'!E$249*(1-'Contrib'!E$104)*100/(24*'Input'!$F$15)</f>
        <v>0</v>
      </c>
      <c r="F103" s="6">
        <f>'Multi'!F619*F$12*'LAFs'!F$249*(1-'Contrib'!F$104)*100/(24*'Input'!$F$15)</f>
        <v>0</v>
      </c>
      <c r="G103" s="6">
        <f>'Multi'!G619*G$12*'LAFs'!G$249*(1-'Contrib'!G$104)*100/(24*'Input'!$F$15)</f>
        <v>0</v>
      </c>
      <c r="H103" s="6">
        <f>'Multi'!H619*H$12*'LAFs'!H$249*(1-'Contrib'!H$104)*100/(24*'Input'!$F$15)</f>
        <v>0</v>
      </c>
      <c r="I103" s="6">
        <f>'Multi'!I619*I$12*'LAFs'!I$249*(1-'Contrib'!I$104)*100/(24*'Input'!$F$15)</f>
        <v>0</v>
      </c>
      <c r="J103" s="6">
        <f>'Multi'!J619*J$12*'LAFs'!J$249*(1-'Contrib'!J$104)*100/(24*'Input'!$F$15)</f>
        <v>0</v>
      </c>
      <c r="K103" s="6">
        <f>'Multi'!B619*K$12*'LAFs'!B$249*(1-'Contrib'!K$104)*100/(24*'Input'!$F$15)</f>
        <v>0</v>
      </c>
      <c r="L103" s="6">
        <f>'Multi'!C619*L$12*'LAFs'!C$249*(1-'Contrib'!L$104)*100/(24*'Input'!$F$15)</f>
        <v>0</v>
      </c>
      <c r="M103" s="6">
        <f>'Multi'!D619*M$12*'LAFs'!D$249*(1-'Contrib'!M$104)*100/(24*'Input'!$F$15)</f>
        <v>0</v>
      </c>
      <c r="N103" s="6">
        <f>'Multi'!E619*N$12*'LAFs'!E$249*(1-'Contrib'!N$104)*100/(24*'Input'!$F$15)</f>
        <v>0</v>
      </c>
      <c r="O103" s="6">
        <f>'Multi'!F619*O$12*'LAFs'!F$249*(1-'Contrib'!O$104)*100/(24*'Input'!$F$15)</f>
        <v>0</v>
      </c>
      <c r="P103" s="6">
        <f>'Multi'!G619*P$12*'LAFs'!G$249*(1-'Contrib'!P$104)*100/(24*'Input'!$F$15)</f>
        <v>0</v>
      </c>
      <c r="Q103" s="6">
        <f>'Multi'!H619*Q$12*'LAFs'!H$249*(1-'Contrib'!Q$104)*100/(24*'Input'!$F$15)</f>
        <v>0</v>
      </c>
      <c r="R103" s="6">
        <f>'Multi'!I619*R$12*'LAFs'!I$249*(1-'Contrib'!R$104)*100/(24*'Input'!$F$15)</f>
        <v>0</v>
      </c>
      <c r="S103" s="6">
        <f>'Multi'!J619*S$12*'LAFs'!J$249*(1-'Contrib'!S$104)*100/(24*'Input'!$F$15)</f>
        <v>0</v>
      </c>
      <c r="T103" s="6">
        <f>SUM($B103:$S103)</f>
        <v>0</v>
      </c>
      <c r="U103" s="10" t="s">
        <v>6</v>
      </c>
    </row>
    <row r="104" spans="1:21">
      <c r="A104" s="12" t="s">
        <v>85</v>
      </c>
      <c r="B104" s="6">
        <f>'Multi'!B620*B$12*'LAFs'!B$250*(1-'Contrib'!B$105)*100/(24*'Input'!$F$15)</f>
        <v>0</v>
      </c>
      <c r="C104" s="6">
        <f>'Multi'!C620*C$12*'LAFs'!C$250*(1-'Contrib'!C$105)*100/(24*'Input'!$F$15)</f>
        <v>0</v>
      </c>
      <c r="D104" s="6">
        <f>'Multi'!D620*D$12*'LAFs'!D$250*(1-'Contrib'!D$105)*100/(24*'Input'!$F$15)</f>
        <v>0</v>
      </c>
      <c r="E104" s="6">
        <f>'Multi'!E620*E$12*'LAFs'!E$250*(1-'Contrib'!E$105)*100/(24*'Input'!$F$15)</f>
        <v>0</v>
      </c>
      <c r="F104" s="6">
        <f>'Multi'!F620*F$12*'LAFs'!F$250*(1-'Contrib'!F$105)*100/(24*'Input'!$F$15)</f>
        <v>0</v>
      </c>
      <c r="G104" s="6">
        <f>'Multi'!G620*G$12*'LAFs'!G$250*(1-'Contrib'!G$105)*100/(24*'Input'!$F$15)</f>
        <v>0</v>
      </c>
      <c r="H104" s="6">
        <f>'Multi'!H620*H$12*'LAFs'!H$250*(1-'Contrib'!H$105)*100/(24*'Input'!$F$15)</f>
        <v>0</v>
      </c>
      <c r="I104" s="6">
        <f>'Multi'!I620*I$12*'LAFs'!I$250*(1-'Contrib'!I$105)*100/(24*'Input'!$F$15)</f>
        <v>0</v>
      </c>
      <c r="J104" s="6">
        <f>'Multi'!J620*J$12*'LAFs'!J$250*(1-'Contrib'!J$105)*100/(24*'Input'!$F$15)</f>
        <v>0</v>
      </c>
      <c r="K104" s="6">
        <f>'Multi'!B620*K$12*'LAFs'!B$250*(1-'Contrib'!K$105)*100/(24*'Input'!$F$15)</f>
        <v>0</v>
      </c>
      <c r="L104" s="6">
        <f>'Multi'!C620*L$12*'LAFs'!C$250*(1-'Contrib'!L$105)*100/(24*'Input'!$F$15)</f>
        <v>0</v>
      </c>
      <c r="M104" s="6">
        <f>'Multi'!D620*M$12*'LAFs'!D$250*(1-'Contrib'!M$105)*100/(24*'Input'!$F$15)</f>
        <v>0</v>
      </c>
      <c r="N104" s="6">
        <f>'Multi'!E620*N$12*'LAFs'!E$250*(1-'Contrib'!N$105)*100/(24*'Input'!$F$15)</f>
        <v>0</v>
      </c>
      <c r="O104" s="6">
        <f>'Multi'!F620*O$12*'LAFs'!F$250*(1-'Contrib'!O$105)*100/(24*'Input'!$F$15)</f>
        <v>0</v>
      </c>
      <c r="P104" s="6">
        <f>'Multi'!G620*P$12*'LAFs'!G$250*(1-'Contrib'!P$105)*100/(24*'Input'!$F$15)</f>
        <v>0</v>
      </c>
      <c r="Q104" s="6">
        <f>'Multi'!H620*Q$12*'LAFs'!H$250*(1-'Contrib'!Q$105)*100/(24*'Input'!$F$15)</f>
        <v>0</v>
      </c>
      <c r="R104" s="6">
        <f>'Multi'!I620*R$12*'LAFs'!I$250*(1-'Contrib'!R$105)*100/(24*'Input'!$F$15)</f>
        <v>0</v>
      </c>
      <c r="S104" s="6">
        <f>'Multi'!J620*S$12*'LAFs'!J$250*(1-'Contrib'!S$105)*100/(24*'Input'!$F$15)</f>
        <v>0</v>
      </c>
      <c r="T104" s="6">
        <f>SUM($B104:$S104)</f>
        <v>0</v>
      </c>
      <c r="U104" s="10" t="s">
        <v>6</v>
      </c>
    </row>
    <row r="105" spans="1:21">
      <c r="A105" s="12" t="s">
        <v>72</v>
      </c>
      <c r="B105" s="6">
        <f>'Multi'!B621*B$12*'LAFs'!B$251*(1-'Contrib'!B$106)*100/(24*'Input'!$F$15)</f>
        <v>0</v>
      </c>
      <c r="C105" s="6">
        <f>'Multi'!C621*C$12*'LAFs'!C$251*(1-'Contrib'!C$106)*100/(24*'Input'!$F$15)</f>
        <v>0</v>
      </c>
      <c r="D105" s="6">
        <f>'Multi'!D621*D$12*'LAFs'!D$251*(1-'Contrib'!D$106)*100/(24*'Input'!$F$15)</f>
        <v>0</v>
      </c>
      <c r="E105" s="6">
        <f>'Multi'!E621*E$12*'LAFs'!E$251*(1-'Contrib'!E$106)*100/(24*'Input'!$F$15)</f>
        <v>0</v>
      </c>
      <c r="F105" s="6">
        <f>'Multi'!F621*F$12*'LAFs'!F$251*(1-'Contrib'!F$106)*100/(24*'Input'!$F$15)</f>
        <v>0</v>
      </c>
      <c r="G105" s="6">
        <f>'Multi'!G621*G$12*'LAFs'!G$251*(1-'Contrib'!G$106)*100/(24*'Input'!$F$15)</f>
        <v>0</v>
      </c>
      <c r="H105" s="6">
        <f>'Multi'!H621*H$12*'LAFs'!H$251*(1-'Contrib'!H$106)*100/(24*'Input'!$F$15)</f>
        <v>0</v>
      </c>
      <c r="I105" s="6">
        <f>'Multi'!I621*I$12*'LAFs'!I$251*(1-'Contrib'!I$106)*100/(24*'Input'!$F$15)</f>
        <v>0</v>
      </c>
      <c r="J105" s="6">
        <f>'Multi'!J621*J$12*'LAFs'!J$251*(1-'Contrib'!J$106)*100/(24*'Input'!$F$15)</f>
        <v>0</v>
      </c>
      <c r="K105" s="6">
        <f>'Multi'!B621*K$12*'LAFs'!B$251*(1-'Contrib'!K$106)*100/(24*'Input'!$F$15)</f>
        <v>0</v>
      </c>
      <c r="L105" s="6">
        <f>'Multi'!C621*L$12*'LAFs'!C$251*(1-'Contrib'!L$106)*100/(24*'Input'!$F$15)</f>
        <v>0</v>
      </c>
      <c r="M105" s="6">
        <f>'Multi'!D621*M$12*'LAFs'!D$251*(1-'Contrib'!M$106)*100/(24*'Input'!$F$15)</f>
        <v>0</v>
      </c>
      <c r="N105" s="6">
        <f>'Multi'!E621*N$12*'LAFs'!E$251*(1-'Contrib'!N$106)*100/(24*'Input'!$F$15)</f>
        <v>0</v>
      </c>
      <c r="O105" s="6">
        <f>'Multi'!F621*O$12*'LAFs'!F$251*(1-'Contrib'!O$106)*100/(24*'Input'!$F$15)</f>
        <v>0</v>
      </c>
      <c r="P105" s="6">
        <f>'Multi'!G621*P$12*'LAFs'!G$251*(1-'Contrib'!P$106)*100/(24*'Input'!$F$15)</f>
        <v>0</v>
      </c>
      <c r="Q105" s="6">
        <f>'Multi'!H621*Q$12*'LAFs'!H$251*(1-'Contrib'!Q$106)*100/(24*'Input'!$F$15)</f>
        <v>0</v>
      </c>
      <c r="R105" s="6">
        <f>'Multi'!I621*R$12*'LAFs'!I$251*(1-'Contrib'!R$106)*100/(24*'Input'!$F$15)</f>
        <v>0</v>
      </c>
      <c r="S105" s="6">
        <f>'Multi'!J621*S$12*'LAFs'!J$251*(1-'Contrib'!S$106)*100/(24*'Input'!$F$15)</f>
        <v>0</v>
      </c>
      <c r="T105" s="6">
        <f>SUM($B105:$S105)</f>
        <v>0</v>
      </c>
      <c r="U105" s="10" t="s">
        <v>6</v>
      </c>
    </row>
    <row r="106" spans="1:21">
      <c r="A106" s="12" t="s">
        <v>73</v>
      </c>
      <c r="B106" s="6">
        <f>'Multi'!B622*B$12*'LAFs'!B$252*(1-'Contrib'!B$107)*100/(24*'Input'!$F$15)</f>
        <v>0</v>
      </c>
      <c r="C106" s="6">
        <f>'Multi'!C622*C$12*'LAFs'!C$252*(1-'Contrib'!C$107)*100/(24*'Input'!$F$15)</f>
        <v>0</v>
      </c>
      <c r="D106" s="6">
        <f>'Multi'!D622*D$12*'LAFs'!D$252*(1-'Contrib'!D$107)*100/(24*'Input'!$F$15)</f>
        <v>0</v>
      </c>
      <c r="E106" s="6">
        <f>'Multi'!E622*E$12*'LAFs'!E$252*(1-'Contrib'!E$107)*100/(24*'Input'!$F$15)</f>
        <v>0</v>
      </c>
      <c r="F106" s="6">
        <f>'Multi'!F622*F$12*'LAFs'!F$252*(1-'Contrib'!F$107)*100/(24*'Input'!$F$15)</f>
        <v>0</v>
      </c>
      <c r="G106" s="6">
        <f>'Multi'!G622*G$12*'LAFs'!G$252*(1-'Contrib'!G$107)*100/(24*'Input'!$F$15)</f>
        <v>0</v>
      </c>
      <c r="H106" s="6">
        <f>'Multi'!H622*H$12*'LAFs'!H$252*(1-'Contrib'!H$107)*100/(24*'Input'!$F$15)</f>
        <v>0</v>
      </c>
      <c r="I106" s="6">
        <f>'Multi'!I622*I$12*'LAFs'!I$252*(1-'Contrib'!I$107)*100/(24*'Input'!$F$15)</f>
        <v>0</v>
      </c>
      <c r="J106" s="6">
        <f>'Multi'!J622*J$12*'LAFs'!J$252*(1-'Contrib'!J$107)*100/(24*'Input'!$F$15)</f>
        <v>0</v>
      </c>
      <c r="K106" s="6">
        <f>'Multi'!B622*K$12*'LAFs'!B$252*(1-'Contrib'!K$107)*100/(24*'Input'!$F$15)</f>
        <v>0</v>
      </c>
      <c r="L106" s="6">
        <f>'Multi'!C622*L$12*'LAFs'!C$252*(1-'Contrib'!L$107)*100/(24*'Input'!$F$15)</f>
        <v>0</v>
      </c>
      <c r="M106" s="6">
        <f>'Multi'!D622*M$12*'LAFs'!D$252*(1-'Contrib'!M$107)*100/(24*'Input'!$F$15)</f>
        <v>0</v>
      </c>
      <c r="N106" s="6">
        <f>'Multi'!E622*N$12*'LAFs'!E$252*(1-'Contrib'!N$107)*100/(24*'Input'!$F$15)</f>
        <v>0</v>
      </c>
      <c r="O106" s="6">
        <f>'Multi'!F622*O$12*'LAFs'!F$252*(1-'Contrib'!O$107)*100/(24*'Input'!$F$15)</f>
        <v>0</v>
      </c>
      <c r="P106" s="6">
        <f>'Multi'!G622*P$12*'LAFs'!G$252*(1-'Contrib'!P$107)*100/(24*'Input'!$F$15)</f>
        <v>0</v>
      </c>
      <c r="Q106" s="6">
        <f>'Multi'!H622*Q$12*'LAFs'!H$252*(1-'Contrib'!Q$107)*100/(24*'Input'!$F$15)</f>
        <v>0</v>
      </c>
      <c r="R106" s="6">
        <f>'Multi'!I622*R$12*'LAFs'!I$252*(1-'Contrib'!R$107)*100/(24*'Input'!$F$15)</f>
        <v>0</v>
      </c>
      <c r="S106" s="6">
        <f>'Multi'!J622*S$12*'LAFs'!J$252*(1-'Contrib'!S$107)*100/(24*'Input'!$F$15)</f>
        <v>0</v>
      </c>
      <c r="T106" s="6">
        <f>SUM($B106:$S106)</f>
        <v>0</v>
      </c>
      <c r="U106" s="10" t="s">
        <v>6</v>
      </c>
    </row>
    <row r="107" spans="1:21">
      <c r="A107" s="12" t="s">
        <v>86</v>
      </c>
      <c r="B107" s="6">
        <f>'Multi'!B623*B$12*'LAFs'!B$253*(1-'Contrib'!B$108)*100/(24*'Input'!$F$15)</f>
        <v>0</v>
      </c>
      <c r="C107" s="6">
        <f>'Multi'!C623*C$12*'LAFs'!C$253*(1-'Contrib'!C$108)*100/(24*'Input'!$F$15)</f>
        <v>0</v>
      </c>
      <c r="D107" s="6">
        <f>'Multi'!D623*D$12*'LAFs'!D$253*(1-'Contrib'!D$108)*100/(24*'Input'!$F$15)</f>
        <v>0</v>
      </c>
      <c r="E107" s="6">
        <f>'Multi'!E623*E$12*'LAFs'!E$253*(1-'Contrib'!E$108)*100/(24*'Input'!$F$15)</f>
        <v>0</v>
      </c>
      <c r="F107" s="6">
        <f>'Multi'!F623*F$12*'LAFs'!F$253*(1-'Contrib'!F$108)*100/(24*'Input'!$F$15)</f>
        <v>0</v>
      </c>
      <c r="G107" s="6">
        <f>'Multi'!G623*G$12*'LAFs'!G$253*(1-'Contrib'!G$108)*100/(24*'Input'!$F$15)</f>
        <v>0</v>
      </c>
      <c r="H107" s="6">
        <f>'Multi'!H623*H$12*'LAFs'!H$253*(1-'Contrib'!H$108)*100/(24*'Input'!$F$15)</f>
        <v>0</v>
      </c>
      <c r="I107" s="6">
        <f>'Multi'!I623*I$12*'LAFs'!I$253*(1-'Contrib'!I$108)*100/(24*'Input'!$F$15)</f>
        <v>0</v>
      </c>
      <c r="J107" s="6">
        <f>'Multi'!J623*J$12*'LAFs'!J$253*(1-'Contrib'!J$108)*100/(24*'Input'!$F$15)</f>
        <v>0</v>
      </c>
      <c r="K107" s="6">
        <f>'Multi'!B623*K$12*'LAFs'!B$253*(1-'Contrib'!K$108)*100/(24*'Input'!$F$15)</f>
        <v>0</v>
      </c>
      <c r="L107" s="6">
        <f>'Multi'!C623*L$12*'LAFs'!C$253*(1-'Contrib'!L$108)*100/(24*'Input'!$F$15)</f>
        <v>0</v>
      </c>
      <c r="M107" s="6">
        <f>'Multi'!D623*M$12*'LAFs'!D$253*(1-'Contrib'!M$108)*100/(24*'Input'!$F$15)</f>
        <v>0</v>
      </c>
      <c r="N107" s="6">
        <f>'Multi'!E623*N$12*'LAFs'!E$253*(1-'Contrib'!N$108)*100/(24*'Input'!$F$15)</f>
        <v>0</v>
      </c>
      <c r="O107" s="6">
        <f>'Multi'!F623*O$12*'LAFs'!F$253*(1-'Contrib'!O$108)*100/(24*'Input'!$F$15)</f>
        <v>0</v>
      </c>
      <c r="P107" s="6">
        <f>'Multi'!G623*P$12*'LAFs'!G$253*(1-'Contrib'!P$108)*100/(24*'Input'!$F$15)</f>
        <v>0</v>
      </c>
      <c r="Q107" s="6">
        <f>'Multi'!H623*Q$12*'LAFs'!H$253*(1-'Contrib'!Q$108)*100/(24*'Input'!$F$15)</f>
        <v>0</v>
      </c>
      <c r="R107" s="6">
        <f>'Multi'!I623*R$12*'LAFs'!I$253*(1-'Contrib'!R$108)*100/(24*'Input'!$F$15)</f>
        <v>0</v>
      </c>
      <c r="S107" s="6">
        <f>'Multi'!J623*S$12*'LAFs'!J$253*(1-'Contrib'!S$108)*100/(24*'Input'!$F$15)</f>
        <v>0</v>
      </c>
      <c r="T107" s="6">
        <f>SUM($B107:$S107)</f>
        <v>0</v>
      </c>
      <c r="U107" s="10" t="s">
        <v>6</v>
      </c>
    </row>
    <row r="108" spans="1:21">
      <c r="A108" s="12" t="s">
        <v>87</v>
      </c>
      <c r="B108" s="6">
        <f>'Multi'!B624*B$12*'LAFs'!B$254*(1-'Contrib'!B$109)*100/(24*'Input'!$F$15)</f>
        <v>0</v>
      </c>
      <c r="C108" s="6">
        <f>'Multi'!C624*C$12*'LAFs'!C$254*(1-'Contrib'!C$109)*100/(24*'Input'!$F$15)</f>
        <v>0</v>
      </c>
      <c r="D108" s="6">
        <f>'Multi'!D624*D$12*'LAFs'!D$254*(1-'Contrib'!D$109)*100/(24*'Input'!$F$15)</f>
        <v>0</v>
      </c>
      <c r="E108" s="6">
        <f>'Multi'!E624*E$12*'LAFs'!E$254*(1-'Contrib'!E$109)*100/(24*'Input'!$F$15)</f>
        <v>0</v>
      </c>
      <c r="F108" s="6">
        <f>'Multi'!F624*F$12*'LAFs'!F$254*(1-'Contrib'!F$109)*100/(24*'Input'!$F$15)</f>
        <v>0</v>
      </c>
      <c r="G108" s="6">
        <f>'Multi'!G624*G$12*'LAFs'!G$254*(1-'Contrib'!G$109)*100/(24*'Input'!$F$15)</f>
        <v>0</v>
      </c>
      <c r="H108" s="6">
        <f>'Multi'!H624*H$12*'LAFs'!H$254*(1-'Contrib'!H$109)*100/(24*'Input'!$F$15)</f>
        <v>0</v>
      </c>
      <c r="I108" s="6">
        <f>'Multi'!I624*I$12*'LAFs'!I$254*(1-'Contrib'!I$109)*100/(24*'Input'!$F$15)</f>
        <v>0</v>
      </c>
      <c r="J108" s="6">
        <f>'Multi'!J624*J$12*'LAFs'!J$254*(1-'Contrib'!J$109)*100/(24*'Input'!$F$15)</f>
        <v>0</v>
      </c>
      <c r="K108" s="6">
        <f>'Multi'!B624*K$12*'LAFs'!B$254*(1-'Contrib'!K$109)*100/(24*'Input'!$F$15)</f>
        <v>0</v>
      </c>
      <c r="L108" s="6">
        <f>'Multi'!C624*L$12*'LAFs'!C$254*(1-'Contrib'!L$109)*100/(24*'Input'!$F$15)</f>
        <v>0</v>
      </c>
      <c r="M108" s="6">
        <f>'Multi'!D624*M$12*'LAFs'!D$254*(1-'Contrib'!M$109)*100/(24*'Input'!$F$15)</f>
        <v>0</v>
      </c>
      <c r="N108" s="6">
        <f>'Multi'!E624*N$12*'LAFs'!E$254*(1-'Contrib'!N$109)*100/(24*'Input'!$F$15)</f>
        <v>0</v>
      </c>
      <c r="O108" s="6">
        <f>'Multi'!F624*O$12*'LAFs'!F$254*(1-'Contrib'!O$109)*100/(24*'Input'!$F$15)</f>
        <v>0</v>
      </c>
      <c r="P108" s="6">
        <f>'Multi'!G624*P$12*'LAFs'!G$254*(1-'Contrib'!P$109)*100/(24*'Input'!$F$15)</f>
        <v>0</v>
      </c>
      <c r="Q108" s="6">
        <f>'Multi'!H624*Q$12*'LAFs'!H$254*(1-'Contrib'!Q$109)*100/(24*'Input'!$F$15)</f>
        <v>0</v>
      </c>
      <c r="R108" s="6">
        <f>'Multi'!I624*R$12*'LAFs'!I$254*(1-'Contrib'!R$109)*100/(24*'Input'!$F$15)</f>
        <v>0</v>
      </c>
      <c r="S108" s="6">
        <f>'Multi'!J624*S$12*'LAFs'!J$254*(1-'Contrib'!S$109)*100/(24*'Input'!$F$15)</f>
        <v>0</v>
      </c>
      <c r="T108" s="6">
        <f>SUM($B108:$S108)</f>
        <v>0</v>
      </c>
      <c r="U108" s="10" t="s">
        <v>6</v>
      </c>
    </row>
    <row r="109" spans="1:21">
      <c r="A109" s="12" t="s">
        <v>77</v>
      </c>
      <c r="B109" s="6">
        <f>'Multi'!B625*B$12*'LAFs'!B$263*(1-'Contrib'!B$118)*100/(24*'Input'!$F$15)</f>
        <v>0</v>
      </c>
      <c r="C109" s="6">
        <f>'Multi'!C625*C$12*'LAFs'!C$263*(1-'Contrib'!C$118)*100/(24*'Input'!$F$15)</f>
        <v>0</v>
      </c>
      <c r="D109" s="6">
        <f>'Multi'!D625*D$12*'LAFs'!D$263*(1-'Contrib'!D$118)*100/(24*'Input'!$F$15)</f>
        <v>0</v>
      </c>
      <c r="E109" s="6">
        <f>'Multi'!E625*E$12*'LAFs'!E$263*(1-'Contrib'!E$118)*100/(24*'Input'!$F$15)</f>
        <v>0</v>
      </c>
      <c r="F109" s="6">
        <f>'Multi'!F625*F$12*'LAFs'!F$263*(1-'Contrib'!F$118)*100/(24*'Input'!$F$15)</f>
        <v>0</v>
      </c>
      <c r="G109" s="6">
        <f>'Multi'!G625*G$12*'LAFs'!G$263*(1-'Contrib'!G$118)*100/(24*'Input'!$F$15)</f>
        <v>0</v>
      </c>
      <c r="H109" s="6">
        <f>'Multi'!H625*H$12*'LAFs'!H$263*(1-'Contrib'!H$118)*100/(24*'Input'!$F$15)</f>
        <v>0</v>
      </c>
      <c r="I109" s="6">
        <f>'Multi'!I625*I$12*'LAFs'!I$263*(1-'Contrib'!I$118)*100/(24*'Input'!$F$15)</f>
        <v>0</v>
      </c>
      <c r="J109" s="6">
        <f>'Multi'!J625*J$12*'LAFs'!J$263*(1-'Contrib'!J$118)*100/(24*'Input'!$F$15)</f>
        <v>0</v>
      </c>
      <c r="K109" s="6">
        <f>'Multi'!B625*K$12*'LAFs'!B$263*(1-'Contrib'!K$118)*100/(24*'Input'!$F$15)</f>
        <v>0</v>
      </c>
      <c r="L109" s="6">
        <f>'Multi'!C625*L$12*'LAFs'!C$263*(1-'Contrib'!L$118)*100/(24*'Input'!$F$15)</f>
        <v>0</v>
      </c>
      <c r="M109" s="6">
        <f>'Multi'!D625*M$12*'LAFs'!D$263*(1-'Contrib'!M$118)*100/(24*'Input'!$F$15)</f>
        <v>0</v>
      </c>
      <c r="N109" s="6">
        <f>'Multi'!E625*N$12*'LAFs'!E$263*(1-'Contrib'!N$118)*100/(24*'Input'!$F$15)</f>
        <v>0</v>
      </c>
      <c r="O109" s="6">
        <f>'Multi'!F625*O$12*'LAFs'!F$263*(1-'Contrib'!O$118)*100/(24*'Input'!$F$15)</f>
        <v>0</v>
      </c>
      <c r="P109" s="6">
        <f>'Multi'!G625*P$12*'LAFs'!G$263*(1-'Contrib'!P$118)*100/(24*'Input'!$F$15)</f>
        <v>0</v>
      </c>
      <c r="Q109" s="6">
        <f>'Multi'!H625*Q$12*'LAFs'!H$263*(1-'Contrib'!Q$118)*100/(24*'Input'!$F$15)</f>
        <v>0</v>
      </c>
      <c r="R109" s="6">
        <f>'Multi'!I625*R$12*'LAFs'!I$263*(1-'Contrib'!R$118)*100/(24*'Input'!$F$15)</f>
        <v>0</v>
      </c>
      <c r="S109" s="6">
        <f>'Multi'!J625*S$12*'LAFs'!J$263*(1-'Contrib'!S$118)*100/(24*'Input'!$F$15)</f>
        <v>0</v>
      </c>
      <c r="T109" s="6">
        <f>SUM($B109:$S109)</f>
        <v>0</v>
      </c>
      <c r="U109" s="10" t="s">
        <v>6</v>
      </c>
    </row>
    <row r="110" spans="1:21">
      <c r="A110" s="12" t="s">
        <v>79</v>
      </c>
      <c r="B110" s="6">
        <f>'Multi'!B626*B$12*'LAFs'!B$265*(1-'Contrib'!B$120)*100/(24*'Input'!$F$15)</f>
        <v>0</v>
      </c>
      <c r="C110" s="6">
        <f>'Multi'!C626*C$12*'LAFs'!C$265*(1-'Contrib'!C$120)*100/(24*'Input'!$F$15)</f>
        <v>0</v>
      </c>
      <c r="D110" s="6">
        <f>'Multi'!D626*D$12*'LAFs'!D$265*(1-'Contrib'!D$120)*100/(24*'Input'!$F$15)</f>
        <v>0</v>
      </c>
      <c r="E110" s="6">
        <f>'Multi'!E626*E$12*'LAFs'!E$265*(1-'Contrib'!E$120)*100/(24*'Input'!$F$15)</f>
        <v>0</v>
      </c>
      <c r="F110" s="6">
        <f>'Multi'!F626*F$12*'LAFs'!F$265*(1-'Contrib'!F$120)*100/(24*'Input'!$F$15)</f>
        <v>0</v>
      </c>
      <c r="G110" s="6">
        <f>'Multi'!G626*G$12*'LAFs'!G$265*(1-'Contrib'!G$120)*100/(24*'Input'!$F$15)</f>
        <v>0</v>
      </c>
      <c r="H110" s="6">
        <f>'Multi'!H626*H$12*'LAFs'!H$265*(1-'Contrib'!H$120)*100/(24*'Input'!$F$15)</f>
        <v>0</v>
      </c>
      <c r="I110" s="6">
        <f>'Multi'!I626*I$12*'LAFs'!I$265*(1-'Contrib'!I$120)*100/(24*'Input'!$F$15)</f>
        <v>0</v>
      </c>
      <c r="J110" s="6">
        <f>'Multi'!J626*J$12*'LAFs'!J$265*(1-'Contrib'!J$120)*100/(24*'Input'!$F$15)</f>
        <v>0</v>
      </c>
      <c r="K110" s="6">
        <f>'Multi'!B626*K$12*'LAFs'!B$265*(1-'Contrib'!K$120)*100/(24*'Input'!$F$15)</f>
        <v>0</v>
      </c>
      <c r="L110" s="6">
        <f>'Multi'!C626*L$12*'LAFs'!C$265*(1-'Contrib'!L$120)*100/(24*'Input'!$F$15)</f>
        <v>0</v>
      </c>
      <c r="M110" s="6">
        <f>'Multi'!D626*M$12*'LAFs'!D$265*(1-'Contrib'!M$120)*100/(24*'Input'!$F$15)</f>
        <v>0</v>
      </c>
      <c r="N110" s="6">
        <f>'Multi'!E626*N$12*'LAFs'!E$265*(1-'Contrib'!N$120)*100/(24*'Input'!$F$15)</f>
        <v>0</v>
      </c>
      <c r="O110" s="6">
        <f>'Multi'!F626*O$12*'LAFs'!F$265*(1-'Contrib'!O$120)*100/(24*'Input'!$F$15)</f>
        <v>0</v>
      </c>
      <c r="P110" s="6">
        <f>'Multi'!G626*P$12*'LAFs'!G$265*(1-'Contrib'!P$120)*100/(24*'Input'!$F$15)</f>
        <v>0</v>
      </c>
      <c r="Q110" s="6">
        <f>'Multi'!H626*Q$12*'LAFs'!H$265*(1-'Contrib'!Q$120)*100/(24*'Input'!$F$15)</f>
        <v>0</v>
      </c>
      <c r="R110" s="6">
        <f>'Multi'!I626*R$12*'LAFs'!I$265*(1-'Contrib'!R$120)*100/(24*'Input'!$F$15)</f>
        <v>0</v>
      </c>
      <c r="S110" s="6">
        <f>'Multi'!J626*S$12*'LAFs'!J$265*(1-'Contrib'!S$120)*100/(24*'Input'!$F$15)</f>
        <v>0</v>
      </c>
      <c r="T110" s="6">
        <f>SUM($B110:$S110)</f>
        <v>0</v>
      </c>
      <c r="U110" s="10" t="s">
        <v>6</v>
      </c>
    </row>
    <row r="111" spans="1:21">
      <c r="A111" s="12" t="s">
        <v>89</v>
      </c>
      <c r="B111" s="6">
        <f>'Multi'!B627*B$12*'LAFs'!B$267*(1-'Contrib'!B$122)*100/(24*'Input'!$F$15)</f>
        <v>0</v>
      </c>
      <c r="C111" s="6">
        <f>'Multi'!C627*C$12*'LAFs'!C$267*(1-'Contrib'!C$122)*100/(24*'Input'!$F$15)</f>
        <v>0</v>
      </c>
      <c r="D111" s="6">
        <f>'Multi'!D627*D$12*'LAFs'!D$267*(1-'Contrib'!D$122)*100/(24*'Input'!$F$15)</f>
        <v>0</v>
      </c>
      <c r="E111" s="6">
        <f>'Multi'!E627*E$12*'LAFs'!E$267*(1-'Contrib'!E$122)*100/(24*'Input'!$F$15)</f>
        <v>0</v>
      </c>
      <c r="F111" s="6">
        <f>'Multi'!F627*F$12*'LAFs'!F$267*(1-'Contrib'!F$122)*100/(24*'Input'!$F$15)</f>
        <v>0</v>
      </c>
      <c r="G111" s="6">
        <f>'Multi'!G627*G$12*'LAFs'!G$267*(1-'Contrib'!G$122)*100/(24*'Input'!$F$15)</f>
        <v>0</v>
      </c>
      <c r="H111" s="6">
        <f>'Multi'!H627*H$12*'LAFs'!H$267*(1-'Contrib'!H$122)*100/(24*'Input'!$F$15)</f>
        <v>0</v>
      </c>
      <c r="I111" s="6">
        <f>'Multi'!I627*I$12*'LAFs'!I$267*(1-'Contrib'!I$122)*100/(24*'Input'!$F$15)</f>
        <v>0</v>
      </c>
      <c r="J111" s="6">
        <f>'Multi'!J627*J$12*'LAFs'!J$267*(1-'Contrib'!J$122)*100/(24*'Input'!$F$15)</f>
        <v>0</v>
      </c>
      <c r="K111" s="6">
        <f>'Multi'!B627*K$12*'LAFs'!B$267*(1-'Contrib'!K$122)*100/(24*'Input'!$F$15)</f>
        <v>0</v>
      </c>
      <c r="L111" s="6">
        <f>'Multi'!C627*L$12*'LAFs'!C$267*(1-'Contrib'!L$122)*100/(24*'Input'!$F$15)</f>
        <v>0</v>
      </c>
      <c r="M111" s="6">
        <f>'Multi'!D627*M$12*'LAFs'!D$267*(1-'Contrib'!M$122)*100/(24*'Input'!$F$15)</f>
        <v>0</v>
      </c>
      <c r="N111" s="6">
        <f>'Multi'!E627*N$12*'LAFs'!E$267*(1-'Contrib'!N$122)*100/(24*'Input'!$F$15)</f>
        <v>0</v>
      </c>
      <c r="O111" s="6">
        <f>'Multi'!F627*O$12*'LAFs'!F$267*(1-'Contrib'!O$122)*100/(24*'Input'!$F$15)</f>
        <v>0</v>
      </c>
      <c r="P111" s="6">
        <f>'Multi'!G627*P$12*'LAFs'!G$267*(1-'Contrib'!P$122)*100/(24*'Input'!$F$15)</f>
        <v>0</v>
      </c>
      <c r="Q111" s="6">
        <f>'Multi'!H627*Q$12*'LAFs'!H$267*(1-'Contrib'!Q$122)*100/(24*'Input'!$F$15)</f>
        <v>0</v>
      </c>
      <c r="R111" s="6">
        <f>'Multi'!I627*R$12*'LAFs'!I$267*(1-'Contrib'!R$122)*100/(24*'Input'!$F$15)</f>
        <v>0</v>
      </c>
      <c r="S111" s="6">
        <f>'Multi'!J627*S$12*'LAFs'!J$267*(1-'Contrib'!S$122)*100/(24*'Input'!$F$15)</f>
        <v>0</v>
      </c>
      <c r="T111" s="6">
        <f>SUM($B111:$S111)</f>
        <v>0</v>
      </c>
      <c r="U111" s="10" t="s">
        <v>6</v>
      </c>
    </row>
    <row r="112" spans="1:21">
      <c r="A112" s="12" t="s">
        <v>91</v>
      </c>
      <c r="B112" s="6">
        <f>'Multi'!B628*B$12*'LAFs'!B$269*(1-'Contrib'!B$124)*100/(24*'Input'!$F$15)</f>
        <v>0</v>
      </c>
      <c r="C112" s="6">
        <f>'Multi'!C628*C$12*'LAFs'!C$269*(1-'Contrib'!C$124)*100/(24*'Input'!$F$15)</f>
        <v>0</v>
      </c>
      <c r="D112" s="6">
        <f>'Multi'!D628*D$12*'LAFs'!D$269*(1-'Contrib'!D$124)*100/(24*'Input'!$F$15)</f>
        <v>0</v>
      </c>
      <c r="E112" s="6">
        <f>'Multi'!E628*E$12*'LAFs'!E$269*(1-'Contrib'!E$124)*100/(24*'Input'!$F$15)</f>
        <v>0</v>
      </c>
      <c r="F112" s="6">
        <f>'Multi'!F628*F$12*'LAFs'!F$269*(1-'Contrib'!F$124)*100/(24*'Input'!$F$15)</f>
        <v>0</v>
      </c>
      <c r="G112" s="6">
        <f>'Multi'!G628*G$12*'LAFs'!G$269*(1-'Contrib'!G$124)*100/(24*'Input'!$F$15)</f>
        <v>0</v>
      </c>
      <c r="H112" s="6">
        <f>'Multi'!H628*H$12*'LAFs'!H$269*(1-'Contrib'!H$124)*100/(24*'Input'!$F$15)</f>
        <v>0</v>
      </c>
      <c r="I112" s="6">
        <f>'Multi'!I628*I$12*'LAFs'!I$269*(1-'Contrib'!I$124)*100/(24*'Input'!$F$15)</f>
        <v>0</v>
      </c>
      <c r="J112" s="6">
        <f>'Multi'!J628*J$12*'LAFs'!J$269*(1-'Contrib'!J$124)*100/(24*'Input'!$F$15)</f>
        <v>0</v>
      </c>
      <c r="K112" s="6">
        <f>'Multi'!B628*K$12*'LAFs'!B$269*(1-'Contrib'!K$124)*100/(24*'Input'!$F$15)</f>
        <v>0</v>
      </c>
      <c r="L112" s="6">
        <f>'Multi'!C628*L$12*'LAFs'!C$269*(1-'Contrib'!L$124)*100/(24*'Input'!$F$15)</f>
        <v>0</v>
      </c>
      <c r="M112" s="6">
        <f>'Multi'!D628*M$12*'LAFs'!D$269*(1-'Contrib'!M$124)*100/(24*'Input'!$F$15)</f>
        <v>0</v>
      </c>
      <c r="N112" s="6">
        <f>'Multi'!E628*N$12*'LAFs'!E$269*(1-'Contrib'!N$124)*100/(24*'Input'!$F$15)</f>
        <v>0</v>
      </c>
      <c r="O112" s="6">
        <f>'Multi'!F628*O$12*'LAFs'!F$269*(1-'Contrib'!O$124)*100/(24*'Input'!$F$15)</f>
        <v>0</v>
      </c>
      <c r="P112" s="6">
        <f>'Multi'!G628*P$12*'LAFs'!G$269*(1-'Contrib'!P$124)*100/(24*'Input'!$F$15)</f>
        <v>0</v>
      </c>
      <c r="Q112" s="6">
        <f>'Multi'!H628*Q$12*'LAFs'!H$269*(1-'Contrib'!Q$124)*100/(24*'Input'!$F$15)</f>
        <v>0</v>
      </c>
      <c r="R112" s="6">
        <f>'Multi'!I628*R$12*'LAFs'!I$269*(1-'Contrib'!R$124)*100/(24*'Input'!$F$15)</f>
        <v>0</v>
      </c>
      <c r="S112" s="6">
        <f>'Multi'!J628*S$12*'LAFs'!J$269*(1-'Contrib'!S$124)*100/(24*'Input'!$F$15)</f>
        <v>0</v>
      </c>
      <c r="T112" s="6">
        <f>SUM($B112:$S112)</f>
        <v>0</v>
      </c>
      <c r="U112" s="10" t="s">
        <v>6</v>
      </c>
    </row>
    <row r="113" spans="1:21">
      <c r="A113" s="12" t="s">
        <v>113</v>
      </c>
      <c r="B113" s="6">
        <f>'Multi'!B629*B$12*'LAFs'!B$259*(1-'Contrib'!B$114)*100/(24*'Input'!$F$15)</f>
        <v>0</v>
      </c>
      <c r="C113" s="6">
        <f>'Multi'!C629*C$12*'LAFs'!C$259*(1-'Contrib'!C$114)*100/(24*'Input'!$F$15)</f>
        <v>0</v>
      </c>
      <c r="D113" s="6">
        <f>'Multi'!D629*D$12*'LAFs'!D$259*(1-'Contrib'!D$114)*100/(24*'Input'!$F$15)</f>
        <v>0</v>
      </c>
      <c r="E113" s="6">
        <f>'Multi'!E629*E$12*'LAFs'!E$259*(1-'Contrib'!E$114)*100/(24*'Input'!$F$15)</f>
        <v>0</v>
      </c>
      <c r="F113" s="6">
        <f>'Multi'!F629*F$12*'LAFs'!F$259*(1-'Contrib'!F$114)*100/(24*'Input'!$F$15)</f>
        <v>0</v>
      </c>
      <c r="G113" s="6">
        <f>'Multi'!G629*G$12*'LAFs'!G$259*(1-'Contrib'!G$114)*100/(24*'Input'!$F$15)</f>
        <v>0</v>
      </c>
      <c r="H113" s="6">
        <f>'Multi'!H629*H$12*'LAFs'!H$259*(1-'Contrib'!H$114)*100/(24*'Input'!$F$15)</f>
        <v>0</v>
      </c>
      <c r="I113" s="6">
        <f>'Multi'!I629*I$12*'LAFs'!I$259*(1-'Contrib'!I$114)*100/(24*'Input'!$F$15)</f>
        <v>0</v>
      </c>
      <c r="J113" s="6">
        <f>'Multi'!J629*J$12*'LAFs'!J$259*(1-'Contrib'!J$114)*100/(24*'Input'!$F$15)</f>
        <v>0</v>
      </c>
      <c r="K113" s="6">
        <f>'Multi'!B629*K$12*'LAFs'!B$259*(1-'Contrib'!K$114)*100/(24*'Input'!$F$15)</f>
        <v>0</v>
      </c>
      <c r="L113" s="6">
        <f>'Multi'!C629*L$12*'LAFs'!C$259*(1-'Contrib'!L$114)*100/(24*'Input'!$F$15)</f>
        <v>0</v>
      </c>
      <c r="M113" s="6">
        <f>'Multi'!D629*M$12*'LAFs'!D$259*(1-'Contrib'!M$114)*100/(24*'Input'!$F$15)</f>
        <v>0</v>
      </c>
      <c r="N113" s="6">
        <f>'Multi'!E629*N$12*'LAFs'!E$259*(1-'Contrib'!N$114)*100/(24*'Input'!$F$15)</f>
        <v>0</v>
      </c>
      <c r="O113" s="6">
        <f>'Multi'!F629*O$12*'LAFs'!F$259*(1-'Contrib'!O$114)*100/(24*'Input'!$F$15)</f>
        <v>0</v>
      </c>
      <c r="P113" s="6">
        <f>'Multi'!G629*P$12*'LAFs'!G$259*(1-'Contrib'!P$114)*100/(24*'Input'!$F$15)</f>
        <v>0</v>
      </c>
      <c r="Q113" s="6">
        <f>'Multi'!H629*Q$12*'LAFs'!H$259*(1-'Contrib'!Q$114)*100/(24*'Input'!$F$15)</f>
        <v>0</v>
      </c>
      <c r="R113" s="6">
        <f>'Multi'!I629*R$12*'LAFs'!I$259*(1-'Contrib'!R$114)*100/(24*'Input'!$F$15)</f>
        <v>0</v>
      </c>
      <c r="S113" s="6">
        <f>'Multi'!J629*S$12*'LAFs'!J$259*(1-'Contrib'!S$114)*100/(24*'Input'!$F$15)</f>
        <v>0</v>
      </c>
      <c r="T113" s="6">
        <f>SUM($B113:$S113)</f>
        <v>0</v>
      </c>
      <c r="U113" s="10" t="s">
        <v>6</v>
      </c>
    </row>
    <row r="115" spans="1:21">
      <c r="A115" s="11" t="s">
        <v>828</v>
      </c>
    </row>
    <row r="116" spans="1:21">
      <c r="A116" s="10" t="s">
        <v>6</v>
      </c>
    </row>
    <row r="117" spans="1:21">
      <c r="A117" s="2" t="s">
        <v>257</v>
      </c>
    </row>
    <row r="118" spans="1:21">
      <c r="A118" s="13" t="s">
        <v>829</v>
      </c>
    </row>
    <row r="119" spans="1:21">
      <c r="A119" s="13" t="s">
        <v>818</v>
      </c>
    </row>
    <row r="120" spans="1:21">
      <c r="A120" s="13" t="s">
        <v>637</v>
      </c>
    </row>
    <row r="121" spans="1:21">
      <c r="A121" s="13" t="s">
        <v>814</v>
      </c>
    </row>
    <row r="122" spans="1:21">
      <c r="A122" s="13" t="s">
        <v>570</v>
      </c>
    </row>
    <row r="123" spans="1:21">
      <c r="A123" s="13" t="s">
        <v>830</v>
      </c>
    </row>
    <row r="124" spans="1:21">
      <c r="A124" s="21" t="s">
        <v>260</v>
      </c>
      <c r="B124" s="2" t="s">
        <v>389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1" t="s">
        <v>390</v>
      </c>
    </row>
    <row r="125" spans="1:21">
      <c r="A125" s="21" t="s">
        <v>263</v>
      </c>
      <c r="B125" s="2" t="s">
        <v>820</v>
      </c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1" t="s">
        <v>444</v>
      </c>
    </row>
    <row r="126" spans="1:21">
      <c r="B126" s="22" t="s">
        <v>831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</row>
    <row r="127" spans="1:21">
      <c r="B127" s="3" t="s">
        <v>26</v>
      </c>
      <c r="C127" s="3" t="s">
        <v>205</v>
      </c>
      <c r="D127" s="3" t="s">
        <v>206</v>
      </c>
      <c r="E127" s="3" t="s">
        <v>207</v>
      </c>
      <c r="F127" s="3" t="s">
        <v>208</v>
      </c>
      <c r="G127" s="3" t="s">
        <v>209</v>
      </c>
      <c r="H127" s="3" t="s">
        <v>210</v>
      </c>
      <c r="I127" s="3" t="s">
        <v>211</v>
      </c>
      <c r="J127" s="3" t="s">
        <v>212</v>
      </c>
      <c r="K127" s="3" t="s">
        <v>193</v>
      </c>
      <c r="L127" s="3" t="s">
        <v>717</v>
      </c>
      <c r="M127" s="3" t="s">
        <v>718</v>
      </c>
      <c r="N127" s="3" t="s">
        <v>719</v>
      </c>
      <c r="O127" s="3" t="s">
        <v>720</v>
      </c>
      <c r="P127" s="3" t="s">
        <v>721</v>
      </c>
      <c r="Q127" s="3" t="s">
        <v>722</v>
      </c>
      <c r="R127" s="3" t="s">
        <v>723</v>
      </c>
      <c r="S127" s="3" t="s">
        <v>724</v>
      </c>
      <c r="T127" s="3" t="s">
        <v>832</v>
      </c>
    </row>
    <row r="128" spans="1:21">
      <c r="A128" s="12" t="s">
        <v>72</v>
      </c>
      <c r="B128" s="6">
        <f>'Multi'!B638*B$12*'LAFs'!B$251*(1-'Contrib'!B$106)*100/(24*'Input'!$F$15)</f>
        <v>0</v>
      </c>
      <c r="C128" s="6">
        <f>'Multi'!C638*C$12*'LAFs'!C$251*(1-'Contrib'!C$106)*100/(24*'Input'!$F$15)</f>
        <v>0</v>
      </c>
      <c r="D128" s="6">
        <f>'Multi'!D638*D$12*'LAFs'!D$251*(1-'Contrib'!D$106)*100/(24*'Input'!$F$15)</f>
        <v>0</v>
      </c>
      <c r="E128" s="6">
        <f>'Multi'!E638*E$12*'LAFs'!E$251*(1-'Contrib'!E$106)*100/(24*'Input'!$F$15)</f>
        <v>0</v>
      </c>
      <c r="F128" s="6">
        <f>'Multi'!F638*F$12*'LAFs'!F$251*(1-'Contrib'!F$106)*100/(24*'Input'!$F$15)</f>
        <v>0</v>
      </c>
      <c r="G128" s="6">
        <f>'Multi'!G638*G$12*'LAFs'!G$251*(1-'Contrib'!G$106)*100/(24*'Input'!$F$15)</f>
        <v>0</v>
      </c>
      <c r="H128" s="6">
        <f>'Multi'!H638*H$12*'LAFs'!H$251*(1-'Contrib'!H$106)*100/(24*'Input'!$F$15)</f>
        <v>0</v>
      </c>
      <c r="I128" s="6">
        <f>'Multi'!I638*I$12*'LAFs'!I$251*(1-'Contrib'!I$106)*100/(24*'Input'!$F$15)</f>
        <v>0</v>
      </c>
      <c r="J128" s="6">
        <f>'Multi'!J638*J$12*'LAFs'!J$251*(1-'Contrib'!J$106)*100/(24*'Input'!$F$15)</f>
        <v>0</v>
      </c>
      <c r="K128" s="6">
        <f>'Multi'!B638*K$12*'LAFs'!B$251*(1-'Contrib'!K$106)*100/(24*'Input'!$F$15)</f>
        <v>0</v>
      </c>
      <c r="L128" s="6">
        <f>'Multi'!C638*L$12*'LAFs'!C$251*(1-'Contrib'!L$106)*100/(24*'Input'!$F$15)</f>
        <v>0</v>
      </c>
      <c r="M128" s="6">
        <f>'Multi'!D638*M$12*'LAFs'!D$251*(1-'Contrib'!M$106)*100/(24*'Input'!$F$15)</f>
        <v>0</v>
      </c>
      <c r="N128" s="6">
        <f>'Multi'!E638*N$12*'LAFs'!E$251*(1-'Contrib'!N$106)*100/(24*'Input'!$F$15)</f>
        <v>0</v>
      </c>
      <c r="O128" s="6">
        <f>'Multi'!F638*O$12*'LAFs'!F$251*(1-'Contrib'!O$106)*100/(24*'Input'!$F$15)</f>
        <v>0</v>
      </c>
      <c r="P128" s="6">
        <f>'Multi'!G638*P$12*'LAFs'!G$251*(1-'Contrib'!P$106)*100/(24*'Input'!$F$15)</f>
        <v>0</v>
      </c>
      <c r="Q128" s="6">
        <f>'Multi'!H638*Q$12*'LAFs'!H$251*(1-'Contrib'!Q$106)*100/(24*'Input'!$F$15)</f>
        <v>0</v>
      </c>
      <c r="R128" s="6">
        <f>'Multi'!I638*R$12*'LAFs'!I$251*(1-'Contrib'!R$106)*100/(24*'Input'!$F$15)</f>
        <v>0</v>
      </c>
      <c r="S128" s="6">
        <f>'Multi'!J638*S$12*'LAFs'!J$251*(1-'Contrib'!S$106)*100/(24*'Input'!$F$15)</f>
        <v>0</v>
      </c>
      <c r="T128" s="6">
        <f>SUM($B128:$S128)</f>
        <v>0</v>
      </c>
      <c r="U128" s="10" t="s">
        <v>6</v>
      </c>
    </row>
    <row r="129" spans="1:21">
      <c r="A129" s="12" t="s">
        <v>73</v>
      </c>
      <c r="B129" s="6">
        <f>'Multi'!B639*B$12*'LAFs'!B$252*(1-'Contrib'!B$107)*100/(24*'Input'!$F$15)</f>
        <v>0</v>
      </c>
      <c r="C129" s="6">
        <f>'Multi'!C639*C$12*'LAFs'!C$252*(1-'Contrib'!C$107)*100/(24*'Input'!$F$15)</f>
        <v>0</v>
      </c>
      <c r="D129" s="6">
        <f>'Multi'!D639*D$12*'LAFs'!D$252*(1-'Contrib'!D$107)*100/(24*'Input'!$F$15)</f>
        <v>0</v>
      </c>
      <c r="E129" s="6">
        <f>'Multi'!E639*E$12*'LAFs'!E$252*(1-'Contrib'!E$107)*100/(24*'Input'!$F$15)</f>
        <v>0</v>
      </c>
      <c r="F129" s="6">
        <f>'Multi'!F639*F$12*'LAFs'!F$252*(1-'Contrib'!F$107)*100/(24*'Input'!$F$15)</f>
        <v>0</v>
      </c>
      <c r="G129" s="6">
        <f>'Multi'!G639*G$12*'LAFs'!G$252*(1-'Contrib'!G$107)*100/(24*'Input'!$F$15)</f>
        <v>0</v>
      </c>
      <c r="H129" s="6">
        <f>'Multi'!H639*H$12*'LAFs'!H$252*(1-'Contrib'!H$107)*100/(24*'Input'!$F$15)</f>
        <v>0</v>
      </c>
      <c r="I129" s="6">
        <f>'Multi'!I639*I$12*'LAFs'!I$252*(1-'Contrib'!I$107)*100/(24*'Input'!$F$15)</f>
        <v>0</v>
      </c>
      <c r="J129" s="6">
        <f>'Multi'!J639*J$12*'LAFs'!J$252*(1-'Contrib'!J$107)*100/(24*'Input'!$F$15)</f>
        <v>0</v>
      </c>
      <c r="K129" s="6">
        <f>'Multi'!B639*K$12*'LAFs'!B$252*(1-'Contrib'!K$107)*100/(24*'Input'!$F$15)</f>
        <v>0</v>
      </c>
      <c r="L129" s="6">
        <f>'Multi'!C639*L$12*'LAFs'!C$252*(1-'Contrib'!L$107)*100/(24*'Input'!$F$15)</f>
        <v>0</v>
      </c>
      <c r="M129" s="6">
        <f>'Multi'!D639*M$12*'LAFs'!D$252*(1-'Contrib'!M$107)*100/(24*'Input'!$F$15)</f>
        <v>0</v>
      </c>
      <c r="N129" s="6">
        <f>'Multi'!E639*N$12*'LAFs'!E$252*(1-'Contrib'!N$107)*100/(24*'Input'!$F$15)</f>
        <v>0</v>
      </c>
      <c r="O129" s="6">
        <f>'Multi'!F639*O$12*'LAFs'!F$252*(1-'Contrib'!O$107)*100/(24*'Input'!$F$15)</f>
        <v>0</v>
      </c>
      <c r="P129" s="6">
        <f>'Multi'!G639*P$12*'LAFs'!G$252*(1-'Contrib'!P$107)*100/(24*'Input'!$F$15)</f>
        <v>0</v>
      </c>
      <c r="Q129" s="6">
        <f>'Multi'!H639*Q$12*'LAFs'!H$252*(1-'Contrib'!Q$107)*100/(24*'Input'!$F$15)</f>
        <v>0</v>
      </c>
      <c r="R129" s="6">
        <f>'Multi'!I639*R$12*'LAFs'!I$252*(1-'Contrib'!R$107)*100/(24*'Input'!$F$15)</f>
        <v>0</v>
      </c>
      <c r="S129" s="6">
        <f>'Multi'!J639*S$12*'LAFs'!J$252*(1-'Contrib'!S$107)*100/(24*'Input'!$F$15)</f>
        <v>0</v>
      </c>
      <c r="T129" s="6">
        <f>SUM($B129:$S129)</f>
        <v>0</v>
      </c>
      <c r="U129" s="10" t="s">
        <v>6</v>
      </c>
    </row>
    <row r="130" spans="1:21">
      <c r="A130" s="12" t="s">
        <v>86</v>
      </c>
      <c r="B130" s="6">
        <f>'Multi'!B640*B$12*'LAFs'!B$253*(1-'Contrib'!B$108)*100/(24*'Input'!$F$15)</f>
        <v>0</v>
      </c>
      <c r="C130" s="6">
        <f>'Multi'!C640*C$12*'LAFs'!C$253*(1-'Contrib'!C$108)*100/(24*'Input'!$F$15)</f>
        <v>0</v>
      </c>
      <c r="D130" s="6">
        <f>'Multi'!D640*D$12*'LAFs'!D$253*(1-'Contrib'!D$108)*100/(24*'Input'!$F$15)</f>
        <v>0</v>
      </c>
      <c r="E130" s="6">
        <f>'Multi'!E640*E$12*'LAFs'!E$253*(1-'Contrib'!E$108)*100/(24*'Input'!$F$15)</f>
        <v>0</v>
      </c>
      <c r="F130" s="6">
        <f>'Multi'!F640*F$12*'LAFs'!F$253*(1-'Contrib'!F$108)*100/(24*'Input'!$F$15)</f>
        <v>0</v>
      </c>
      <c r="G130" s="6">
        <f>'Multi'!G640*G$12*'LAFs'!G$253*(1-'Contrib'!G$108)*100/(24*'Input'!$F$15)</f>
        <v>0</v>
      </c>
      <c r="H130" s="6">
        <f>'Multi'!H640*H$12*'LAFs'!H$253*(1-'Contrib'!H$108)*100/(24*'Input'!$F$15)</f>
        <v>0</v>
      </c>
      <c r="I130" s="6">
        <f>'Multi'!I640*I$12*'LAFs'!I$253*(1-'Contrib'!I$108)*100/(24*'Input'!$F$15)</f>
        <v>0</v>
      </c>
      <c r="J130" s="6">
        <f>'Multi'!J640*J$12*'LAFs'!J$253*(1-'Contrib'!J$108)*100/(24*'Input'!$F$15)</f>
        <v>0</v>
      </c>
      <c r="K130" s="6">
        <f>'Multi'!B640*K$12*'LAFs'!B$253*(1-'Contrib'!K$108)*100/(24*'Input'!$F$15)</f>
        <v>0</v>
      </c>
      <c r="L130" s="6">
        <f>'Multi'!C640*L$12*'LAFs'!C$253*(1-'Contrib'!L$108)*100/(24*'Input'!$F$15)</f>
        <v>0</v>
      </c>
      <c r="M130" s="6">
        <f>'Multi'!D640*M$12*'LAFs'!D$253*(1-'Contrib'!M$108)*100/(24*'Input'!$F$15)</f>
        <v>0</v>
      </c>
      <c r="N130" s="6">
        <f>'Multi'!E640*N$12*'LAFs'!E$253*(1-'Contrib'!N$108)*100/(24*'Input'!$F$15)</f>
        <v>0</v>
      </c>
      <c r="O130" s="6">
        <f>'Multi'!F640*O$12*'LAFs'!F$253*(1-'Contrib'!O$108)*100/(24*'Input'!$F$15)</f>
        <v>0</v>
      </c>
      <c r="P130" s="6">
        <f>'Multi'!G640*P$12*'LAFs'!G$253*(1-'Contrib'!P$108)*100/(24*'Input'!$F$15)</f>
        <v>0</v>
      </c>
      <c r="Q130" s="6">
        <f>'Multi'!H640*Q$12*'LAFs'!H$253*(1-'Contrib'!Q$108)*100/(24*'Input'!$F$15)</f>
        <v>0</v>
      </c>
      <c r="R130" s="6">
        <f>'Multi'!I640*R$12*'LAFs'!I$253*(1-'Contrib'!R$108)*100/(24*'Input'!$F$15)</f>
        <v>0</v>
      </c>
      <c r="S130" s="6">
        <f>'Multi'!J640*S$12*'LAFs'!J$253*(1-'Contrib'!S$108)*100/(24*'Input'!$F$15)</f>
        <v>0</v>
      </c>
      <c r="T130" s="6">
        <f>SUM($B130:$S130)</f>
        <v>0</v>
      </c>
      <c r="U130" s="10" t="s">
        <v>6</v>
      </c>
    </row>
    <row r="131" spans="1:21">
      <c r="A131" s="12" t="s">
        <v>87</v>
      </c>
      <c r="B131" s="6">
        <f>'Multi'!B641*B$12*'LAFs'!B$254*(1-'Contrib'!B$109)*100/(24*'Input'!$F$15)</f>
        <v>0</v>
      </c>
      <c r="C131" s="6">
        <f>'Multi'!C641*C$12*'LAFs'!C$254*(1-'Contrib'!C$109)*100/(24*'Input'!$F$15)</f>
        <v>0</v>
      </c>
      <c r="D131" s="6">
        <f>'Multi'!D641*D$12*'LAFs'!D$254*(1-'Contrib'!D$109)*100/(24*'Input'!$F$15)</f>
        <v>0</v>
      </c>
      <c r="E131" s="6">
        <f>'Multi'!E641*E$12*'LAFs'!E$254*(1-'Contrib'!E$109)*100/(24*'Input'!$F$15)</f>
        <v>0</v>
      </c>
      <c r="F131" s="6">
        <f>'Multi'!F641*F$12*'LAFs'!F$254*(1-'Contrib'!F$109)*100/(24*'Input'!$F$15)</f>
        <v>0</v>
      </c>
      <c r="G131" s="6">
        <f>'Multi'!G641*G$12*'LAFs'!G$254*(1-'Contrib'!G$109)*100/(24*'Input'!$F$15)</f>
        <v>0</v>
      </c>
      <c r="H131" s="6">
        <f>'Multi'!H641*H$12*'LAFs'!H$254*(1-'Contrib'!H$109)*100/(24*'Input'!$F$15)</f>
        <v>0</v>
      </c>
      <c r="I131" s="6">
        <f>'Multi'!I641*I$12*'LAFs'!I$254*(1-'Contrib'!I$109)*100/(24*'Input'!$F$15)</f>
        <v>0</v>
      </c>
      <c r="J131" s="6">
        <f>'Multi'!J641*J$12*'LAFs'!J$254*(1-'Contrib'!J$109)*100/(24*'Input'!$F$15)</f>
        <v>0</v>
      </c>
      <c r="K131" s="6">
        <f>'Multi'!B641*K$12*'LAFs'!B$254*(1-'Contrib'!K$109)*100/(24*'Input'!$F$15)</f>
        <v>0</v>
      </c>
      <c r="L131" s="6">
        <f>'Multi'!C641*L$12*'LAFs'!C$254*(1-'Contrib'!L$109)*100/(24*'Input'!$F$15)</f>
        <v>0</v>
      </c>
      <c r="M131" s="6">
        <f>'Multi'!D641*M$12*'LAFs'!D$254*(1-'Contrib'!M$109)*100/(24*'Input'!$F$15)</f>
        <v>0</v>
      </c>
      <c r="N131" s="6">
        <f>'Multi'!E641*N$12*'LAFs'!E$254*(1-'Contrib'!N$109)*100/(24*'Input'!$F$15)</f>
        <v>0</v>
      </c>
      <c r="O131" s="6">
        <f>'Multi'!F641*O$12*'LAFs'!F$254*(1-'Contrib'!O$109)*100/(24*'Input'!$F$15)</f>
        <v>0</v>
      </c>
      <c r="P131" s="6">
        <f>'Multi'!G641*P$12*'LAFs'!G$254*(1-'Contrib'!P$109)*100/(24*'Input'!$F$15)</f>
        <v>0</v>
      </c>
      <c r="Q131" s="6">
        <f>'Multi'!H641*Q$12*'LAFs'!H$254*(1-'Contrib'!Q$109)*100/(24*'Input'!$F$15)</f>
        <v>0</v>
      </c>
      <c r="R131" s="6">
        <f>'Multi'!I641*R$12*'LAFs'!I$254*(1-'Contrib'!R$109)*100/(24*'Input'!$F$15)</f>
        <v>0</v>
      </c>
      <c r="S131" s="6">
        <f>'Multi'!J641*S$12*'LAFs'!J$254*(1-'Contrib'!S$109)*100/(24*'Input'!$F$15)</f>
        <v>0</v>
      </c>
      <c r="T131" s="6">
        <f>SUM($B131:$S131)</f>
        <v>0</v>
      </c>
      <c r="U131" s="10" t="s">
        <v>6</v>
      </c>
    </row>
    <row r="132" spans="1:21">
      <c r="A132" s="12" t="s">
        <v>77</v>
      </c>
      <c r="B132" s="6">
        <f>'Multi'!B642*B$12*'LAFs'!B$263*(1-'Contrib'!B$118)*100/(24*'Input'!$F$15)</f>
        <v>0</v>
      </c>
      <c r="C132" s="6">
        <f>'Multi'!C642*C$12*'LAFs'!C$263*(1-'Contrib'!C$118)*100/(24*'Input'!$F$15)</f>
        <v>0</v>
      </c>
      <c r="D132" s="6">
        <f>'Multi'!D642*D$12*'LAFs'!D$263*(1-'Contrib'!D$118)*100/(24*'Input'!$F$15)</f>
        <v>0</v>
      </c>
      <c r="E132" s="6">
        <f>'Multi'!E642*E$12*'LAFs'!E$263*(1-'Contrib'!E$118)*100/(24*'Input'!$F$15)</f>
        <v>0</v>
      </c>
      <c r="F132" s="6">
        <f>'Multi'!F642*F$12*'LAFs'!F$263*(1-'Contrib'!F$118)*100/(24*'Input'!$F$15)</f>
        <v>0</v>
      </c>
      <c r="G132" s="6">
        <f>'Multi'!G642*G$12*'LAFs'!G$263*(1-'Contrib'!G$118)*100/(24*'Input'!$F$15)</f>
        <v>0</v>
      </c>
      <c r="H132" s="6">
        <f>'Multi'!H642*H$12*'LAFs'!H$263*(1-'Contrib'!H$118)*100/(24*'Input'!$F$15)</f>
        <v>0</v>
      </c>
      <c r="I132" s="6">
        <f>'Multi'!I642*I$12*'LAFs'!I$263*(1-'Contrib'!I$118)*100/(24*'Input'!$F$15)</f>
        <v>0</v>
      </c>
      <c r="J132" s="6">
        <f>'Multi'!J642*J$12*'LAFs'!J$263*(1-'Contrib'!J$118)*100/(24*'Input'!$F$15)</f>
        <v>0</v>
      </c>
      <c r="K132" s="6">
        <f>'Multi'!B642*K$12*'LAFs'!B$263*(1-'Contrib'!K$118)*100/(24*'Input'!$F$15)</f>
        <v>0</v>
      </c>
      <c r="L132" s="6">
        <f>'Multi'!C642*L$12*'LAFs'!C$263*(1-'Contrib'!L$118)*100/(24*'Input'!$F$15)</f>
        <v>0</v>
      </c>
      <c r="M132" s="6">
        <f>'Multi'!D642*M$12*'LAFs'!D$263*(1-'Contrib'!M$118)*100/(24*'Input'!$F$15)</f>
        <v>0</v>
      </c>
      <c r="N132" s="6">
        <f>'Multi'!E642*N$12*'LAFs'!E$263*(1-'Contrib'!N$118)*100/(24*'Input'!$F$15)</f>
        <v>0</v>
      </c>
      <c r="O132" s="6">
        <f>'Multi'!F642*O$12*'LAFs'!F$263*(1-'Contrib'!O$118)*100/(24*'Input'!$F$15)</f>
        <v>0</v>
      </c>
      <c r="P132" s="6">
        <f>'Multi'!G642*P$12*'LAFs'!G$263*(1-'Contrib'!P$118)*100/(24*'Input'!$F$15)</f>
        <v>0</v>
      </c>
      <c r="Q132" s="6">
        <f>'Multi'!H642*Q$12*'LAFs'!H$263*(1-'Contrib'!Q$118)*100/(24*'Input'!$F$15)</f>
        <v>0</v>
      </c>
      <c r="R132" s="6">
        <f>'Multi'!I642*R$12*'LAFs'!I$263*(1-'Contrib'!R$118)*100/(24*'Input'!$F$15)</f>
        <v>0</v>
      </c>
      <c r="S132" s="6">
        <f>'Multi'!J642*S$12*'LAFs'!J$263*(1-'Contrib'!S$118)*100/(24*'Input'!$F$15)</f>
        <v>0</v>
      </c>
      <c r="T132" s="6">
        <f>SUM($B132:$S132)</f>
        <v>0</v>
      </c>
      <c r="U132" s="10" t="s">
        <v>6</v>
      </c>
    </row>
    <row r="133" spans="1:21">
      <c r="A133" s="12" t="s">
        <v>79</v>
      </c>
      <c r="B133" s="6">
        <f>'Multi'!B643*B$12*'LAFs'!B$265*(1-'Contrib'!B$120)*100/(24*'Input'!$F$15)</f>
        <v>0</v>
      </c>
      <c r="C133" s="6">
        <f>'Multi'!C643*C$12*'LAFs'!C$265*(1-'Contrib'!C$120)*100/(24*'Input'!$F$15)</f>
        <v>0</v>
      </c>
      <c r="D133" s="6">
        <f>'Multi'!D643*D$12*'LAFs'!D$265*(1-'Contrib'!D$120)*100/(24*'Input'!$F$15)</f>
        <v>0</v>
      </c>
      <c r="E133" s="6">
        <f>'Multi'!E643*E$12*'LAFs'!E$265*(1-'Contrib'!E$120)*100/(24*'Input'!$F$15)</f>
        <v>0</v>
      </c>
      <c r="F133" s="6">
        <f>'Multi'!F643*F$12*'LAFs'!F$265*(1-'Contrib'!F$120)*100/(24*'Input'!$F$15)</f>
        <v>0</v>
      </c>
      <c r="G133" s="6">
        <f>'Multi'!G643*G$12*'LAFs'!G$265*(1-'Contrib'!G$120)*100/(24*'Input'!$F$15)</f>
        <v>0</v>
      </c>
      <c r="H133" s="6">
        <f>'Multi'!H643*H$12*'LAFs'!H$265*(1-'Contrib'!H$120)*100/(24*'Input'!$F$15)</f>
        <v>0</v>
      </c>
      <c r="I133" s="6">
        <f>'Multi'!I643*I$12*'LAFs'!I$265*(1-'Contrib'!I$120)*100/(24*'Input'!$F$15)</f>
        <v>0</v>
      </c>
      <c r="J133" s="6">
        <f>'Multi'!J643*J$12*'LAFs'!J$265*(1-'Contrib'!J$120)*100/(24*'Input'!$F$15)</f>
        <v>0</v>
      </c>
      <c r="K133" s="6">
        <f>'Multi'!B643*K$12*'LAFs'!B$265*(1-'Contrib'!K$120)*100/(24*'Input'!$F$15)</f>
        <v>0</v>
      </c>
      <c r="L133" s="6">
        <f>'Multi'!C643*L$12*'LAFs'!C$265*(1-'Contrib'!L$120)*100/(24*'Input'!$F$15)</f>
        <v>0</v>
      </c>
      <c r="M133" s="6">
        <f>'Multi'!D643*M$12*'LAFs'!D$265*(1-'Contrib'!M$120)*100/(24*'Input'!$F$15)</f>
        <v>0</v>
      </c>
      <c r="N133" s="6">
        <f>'Multi'!E643*N$12*'LAFs'!E$265*(1-'Contrib'!N$120)*100/(24*'Input'!$F$15)</f>
        <v>0</v>
      </c>
      <c r="O133" s="6">
        <f>'Multi'!F643*O$12*'LAFs'!F$265*(1-'Contrib'!O$120)*100/(24*'Input'!$F$15)</f>
        <v>0</v>
      </c>
      <c r="P133" s="6">
        <f>'Multi'!G643*P$12*'LAFs'!G$265*(1-'Contrib'!P$120)*100/(24*'Input'!$F$15)</f>
        <v>0</v>
      </c>
      <c r="Q133" s="6">
        <f>'Multi'!H643*Q$12*'LAFs'!H$265*(1-'Contrib'!Q$120)*100/(24*'Input'!$F$15)</f>
        <v>0</v>
      </c>
      <c r="R133" s="6">
        <f>'Multi'!I643*R$12*'LAFs'!I$265*(1-'Contrib'!R$120)*100/(24*'Input'!$F$15)</f>
        <v>0</v>
      </c>
      <c r="S133" s="6">
        <f>'Multi'!J643*S$12*'LAFs'!J$265*(1-'Contrib'!S$120)*100/(24*'Input'!$F$15)</f>
        <v>0</v>
      </c>
      <c r="T133" s="6">
        <f>SUM($B133:$S133)</f>
        <v>0</v>
      </c>
      <c r="U133" s="10" t="s">
        <v>6</v>
      </c>
    </row>
    <row r="134" spans="1:21">
      <c r="A134" s="12" t="s">
        <v>89</v>
      </c>
      <c r="B134" s="6">
        <f>'Multi'!B644*B$12*'LAFs'!B$267*(1-'Contrib'!B$122)*100/(24*'Input'!$F$15)</f>
        <v>0</v>
      </c>
      <c r="C134" s="6">
        <f>'Multi'!C644*C$12*'LAFs'!C$267*(1-'Contrib'!C$122)*100/(24*'Input'!$F$15)</f>
        <v>0</v>
      </c>
      <c r="D134" s="6">
        <f>'Multi'!D644*D$12*'LAFs'!D$267*(1-'Contrib'!D$122)*100/(24*'Input'!$F$15)</f>
        <v>0</v>
      </c>
      <c r="E134" s="6">
        <f>'Multi'!E644*E$12*'LAFs'!E$267*(1-'Contrib'!E$122)*100/(24*'Input'!$F$15)</f>
        <v>0</v>
      </c>
      <c r="F134" s="6">
        <f>'Multi'!F644*F$12*'LAFs'!F$267*(1-'Contrib'!F$122)*100/(24*'Input'!$F$15)</f>
        <v>0</v>
      </c>
      <c r="G134" s="6">
        <f>'Multi'!G644*G$12*'LAFs'!G$267*(1-'Contrib'!G$122)*100/(24*'Input'!$F$15)</f>
        <v>0</v>
      </c>
      <c r="H134" s="6">
        <f>'Multi'!H644*H$12*'LAFs'!H$267*(1-'Contrib'!H$122)*100/(24*'Input'!$F$15)</f>
        <v>0</v>
      </c>
      <c r="I134" s="6">
        <f>'Multi'!I644*I$12*'LAFs'!I$267*(1-'Contrib'!I$122)*100/(24*'Input'!$F$15)</f>
        <v>0</v>
      </c>
      <c r="J134" s="6">
        <f>'Multi'!J644*J$12*'LAFs'!J$267*(1-'Contrib'!J$122)*100/(24*'Input'!$F$15)</f>
        <v>0</v>
      </c>
      <c r="K134" s="6">
        <f>'Multi'!B644*K$12*'LAFs'!B$267*(1-'Contrib'!K$122)*100/(24*'Input'!$F$15)</f>
        <v>0</v>
      </c>
      <c r="L134" s="6">
        <f>'Multi'!C644*L$12*'LAFs'!C$267*(1-'Contrib'!L$122)*100/(24*'Input'!$F$15)</f>
        <v>0</v>
      </c>
      <c r="M134" s="6">
        <f>'Multi'!D644*M$12*'LAFs'!D$267*(1-'Contrib'!M$122)*100/(24*'Input'!$F$15)</f>
        <v>0</v>
      </c>
      <c r="N134" s="6">
        <f>'Multi'!E644*N$12*'LAFs'!E$267*(1-'Contrib'!N$122)*100/(24*'Input'!$F$15)</f>
        <v>0</v>
      </c>
      <c r="O134" s="6">
        <f>'Multi'!F644*O$12*'LAFs'!F$267*(1-'Contrib'!O$122)*100/(24*'Input'!$F$15)</f>
        <v>0</v>
      </c>
      <c r="P134" s="6">
        <f>'Multi'!G644*P$12*'LAFs'!G$267*(1-'Contrib'!P$122)*100/(24*'Input'!$F$15)</f>
        <v>0</v>
      </c>
      <c r="Q134" s="6">
        <f>'Multi'!H644*Q$12*'LAFs'!H$267*(1-'Contrib'!Q$122)*100/(24*'Input'!$F$15)</f>
        <v>0</v>
      </c>
      <c r="R134" s="6">
        <f>'Multi'!I644*R$12*'LAFs'!I$267*(1-'Contrib'!R$122)*100/(24*'Input'!$F$15)</f>
        <v>0</v>
      </c>
      <c r="S134" s="6">
        <f>'Multi'!J644*S$12*'LAFs'!J$267*(1-'Contrib'!S$122)*100/(24*'Input'!$F$15)</f>
        <v>0</v>
      </c>
      <c r="T134" s="6">
        <f>SUM($B134:$S134)</f>
        <v>0</v>
      </c>
      <c r="U134" s="10" t="s">
        <v>6</v>
      </c>
    </row>
    <row r="135" spans="1:21">
      <c r="A135" s="12" t="s">
        <v>91</v>
      </c>
      <c r="B135" s="6">
        <f>'Multi'!B645*B$12*'LAFs'!B$269*(1-'Contrib'!B$124)*100/(24*'Input'!$F$15)</f>
        <v>0</v>
      </c>
      <c r="C135" s="6">
        <f>'Multi'!C645*C$12*'LAFs'!C$269*(1-'Contrib'!C$124)*100/(24*'Input'!$F$15)</f>
        <v>0</v>
      </c>
      <c r="D135" s="6">
        <f>'Multi'!D645*D$12*'LAFs'!D$269*(1-'Contrib'!D$124)*100/(24*'Input'!$F$15)</f>
        <v>0</v>
      </c>
      <c r="E135" s="6">
        <f>'Multi'!E645*E$12*'LAFs'!E$269*(1-'Contrib'!E$124)*100/(24*'Input'!$F$15)</f>
        <v>0</v>
      </c>
      <c r="F135" s="6">
        <f>'Multi'!F645*F$12*'LAFs'!F$269*(1-'Contrib'!F$124)*100/(24*'Input'!$F$15)</f>
        <v>0</v>
      </c>
      <c r="G135" s="6">
        <f>'Multi'!G645*G$12*'LAFs'!G$269*(1-'Contrib'!G$124)*100/(24*'Input'!$F$15)</f>
        <v>0</v>
      </c>
      <c r="H135" s="6">
        <f>'Multi'!H645*H$12*'LAFs'!H$269*(1-'Contrib'!H$124)*100/(24*'Input'!$F$15)</f>
        <v>0</v>
      </c>
      <c r="I135" s="6">
        <f>'Multi'!I645*I$12*'LAFs'!I$269*(1-'Contrib'!I$124)*100/(24*'Input'!$F$15)</f>
        <v>0</v>
      </c>
      <c r="J135" s="6">
        <f>'Multi'!J645*J$12*'LAFs'!J$269*(1-'Contrib'!J$124)*100/(24*'Input'!$F$15)</f>
        <v>0</v>
      </c>
      <c r="K135" s="6">
        <f>'Multi'!B645*K$12*'LAFs'!B$269*(1-'Contrib'!K$124)*100/(24*'Input'!$F$15)</f>
        <v>0</v>
      </c>
      <c r="L135" s="6">
        <f>'Multi'!C645*L$12*'LAFs'!C$269*(1-'Contrib'!L$124)*100/(24*'Input'!$F$15)</f>
        <v>0</v>
      </c>
      <c r="M135" s="6">
        <f>'Multi'!D645*M$12*'LAFs'!D$269*(1-'Contrib'!M$124)*100/(24*'Input'!$F$15)</f>
        <v>0</v>
      </c>
      <c r="N135" s="6">
        <f>'Multi'!E645*N$12*'LAFs'!E$269*(1-'Contrib'!N$124)*100/(24*'Input'!$F$15)</f>
        <v>0</v>
      </c>
      <c r="O135" s="6">
        <f>'Multi'!F645*O$12*'LAFs'!F$269*(1-'Contrib'!O$124)*100/(24*'Input'!$F$15)</f>
        <v>0</v>
      </c>
      <c r="P135" s="6">
        <f>'Multi'!G645*P$12*'LAFs'!G$269*(1-'Contrib'!P$124)*100/(24*'Input'!$F$15)</f>
        <v>0</v>
      </c>
      <c r="Q135" s="6">
        <f>'Multi'!H645*Q$12*'LAFs'!H$269*(1-'Contrib'!Q$124)*100/(24*'Input'!$F$15)</f>
        <v>0</v>
      </c>
      <c r="R135" s="6">
        <f>'Multi'!I645*R$12*'LAFs'!I$269*(1-'Contrib'!R$124)*100/(24*'Input'!$F$15)</f>
        <v>0</v>
      </c>
      <c r="S135" s="6">
        <f>'Multi'!J645*S$12*'LAFs'!J$269*(1-'Contrib'!S$124)*100/(24*'Input'!$F$15)</f>
        <v>0</v>
      </c>
      <c r="T135" s="6">
        <f>SUM($B135:$S135)</f>
        <v>0</v>
      </c>
      <c r="U135" s="10" t="s">
        <v>6</v>
      </c>
    </row>
    <row r="136" spans="1:21">
      <c r="A136" s="12" t="s">
        <v>113</v>
      </c>
      <c r="B136" s="6">
        <f>'Multi'!B646*B$12*'LAFs'!B$259*(1-'Contrib'!B$114)*100/(24*'Input'!$F$15)</f>
        <v>0</v>
      </c>
      <c r="C136" s="6">
        <f>'Multi'!C646*C$12*'LAFs'!C$259*(1-'Contrib'!C$114)*100/(24*'Input'!$F$15)</f>
        <v>0</v>
      </c>
      <c r="D136" s="6">
        <f>'Multi'!D646*D$12*'LAFs'!D$259*(1-'Contrib'!D$114)*100/(24*'Input'!$F$15)</f>
        <v>0</v>
      </c>
      <c r="E136" s="6">
        <f>'Multi'!E646*E$12*'LAFs'!E$259*(1-'Contrib'!E$114)*100/(24*'Input'!$F$15)</f>
        <v>0</v>
      </c>
      <c r="F136" s="6">
        <f>'Multi'!F646*F$12*'LAFs'!F$259*(1-'Contrib'!F$114)*100/(24*'Input'!$F$15)</f>
        <v>0</v>
      </c>
      <c r="G136" s="6">
        <f>'Multi'!G646*G$12*'LAFs'!G$259*(1-'Contrib'!G$114)*100/(24*'Input'!$F$15)</f>
        <v>0</v>
      </c>
      <c r="H136" s="6">
        <f>'Multi'!H646*H$12*'LAFs'!H$259*(1-'Contrib'!H$114)*100/(24*'Input'!$F$15)</f>
        <v>0</v>
      </c>
      <c r="I136" s="6">
        <f>'Multi'!I646*I$12*'LAFs'!I$259*(1-'Contrib'!I$114)*100/(24*'Input'!$F$15)</f>
        <v>0</v>
      </c>
      <c r="J136" s="6">
        <f>'Multi'!J646*J$12*'LAFs'!J$259*(1-'Contrib'!J$114)*100/(24*'Input'!$F$15)</f>
        <v>0</v>
      </c>
      <c r="K136" s="6">
        <f>'Multi'!B646*K$12*'LAFs'!B$259*(1-'Contrib'!K$114)*100/(24*'Input'!$F$15)</f>
        <v>0</v>
      </c>
      <c r="L136" s="6">
        <f>'Multi'!C646*L$12*'LAFs'!C$259*(1-'Contrib'!L$114)*100/(24*'Input'!$F$15)</f>
        <v>0</v>
      </c>
      <c r="M136" s="6">
        <f>'Multi'!D646*M$12*'LAFs'!D$259*(1-'Contrib'!M$114)*100/(24*'Input'!$F$15)</f>
        <v>0</v>
      </c>
      <c r="N136" s="6">
        <f>'Multi'!E646*N$12*'LAFs'!E$259*(1-'Contrib'!N$114)*100/(24*'Input'!$F$15)</f>
        <v>0</v>
      </c>
      <c r="O136" s="6">
        <f>'Multi'!F646*O$12*'LAFs'!F$259*(1-'Contrib'!O$114)*100/(24*'Input'!$F$15)</f>
        <v>0</v>
      </c>
      <c r="P136" s="6">
        <f>'Multi'!G646*P$12*'LAFs'!G$259*(1-'Contrib'!P$114)*100/(24*'Input'!$F$15)</f>
        <v>0</v>
      </c>
      <c r="Q136" s="6">
        <f>'Multi'!H646*Q$12*'LAFs'!H$259*(1-'Contrib'!Q$114)*100/(24*'Input'!$F$15)</f>
        <v>0</v>
      </c>
      <c r="R136" s="6">
        <f>'Multi'!I646*R$12*'LAFs'!I$259*(1-'Contrib'!R$114)*100/(24*'Input'!$F$15)</f>
        <v>0</v>
      </c>
      <c r="S136" s="6">
        <f>'Multi'!J646*S$12*'LAFs'!J$259*(1-'Contrib'!S$114)*100/(24*'Input'!$F$15)</f>
        <v>0</v>
      </c>
      <c r="T136" s="6">
        <f>SUM($B136:$S136)</f>
        <v>0</v>
      </c>
      <c r="U136" s="10" t="s">
        <v>6</v>
      </c>
    </row>
  </sheetData>
  <sheetProtection sheet="1" objects="1" scenarios="1"/>
  <hyperlinks>
    <hyperlink ref="A8" location="'DRM'!B131" display="x1 = 2109. Network model annuity by simultaneous maximum load for each network level (£/kW/year)"/>
    <hyperlink ref="A9" location="'Otex'!B109" display="x2 = 2710. Unit operating expenditure based on simultaneous maximum load (£/kW/year)"/>
    <hyperlink ref="A17" location="'Yard'!B12" display="x1 = 2901. Unit cost at each level, £/kW/year (relative to system simultaneous maximum load)"/>
    <hyperlink ref="A18" location="'Loads'!B46" display="x2 = 2302. Load coefficient"/>
    <hyperlink ref="A19" location="'LAFs'!B242" display="x3 = 2012. Loss adjustment factors between end user meter reading and each network level, scaled by network use"/>
    <hyperlink ref="A20" location="'Contrib'!B97" display="x4 = 2804. Proportion of annual charge covered by contributions (for all charging levels)"/>
    <hyperlink ref="A21" location="'Input'!F15" display="x5 = 1010. Days in the charging year (in Financial and general assumptions)"/>
    <hyperlink ref="A56" location="'Multi'!B588" display="x1 = 2437. Unit rate 1 pseudo load coefficient by network level (combined)"/>
    <hyperlink ref="A57" location="'Yard'!B12" display="x2 = 2901. Unit cost at each level, £/kW/year (relative to system simultaneous maximum load)"/>
    <hyperlink ref="A58" location="'LAFs'!B242" display="x3 = 2012. Loss adjustment factors between end user meter reading and each network level, scaled by network use"/>
    <hyperlink ref="A59" location="'Contrib'!B97" display="x4 = 2804. Proportion of annual charge covered by contributions (for all charging levels)"/>
    <hyperlink ref="A60" location="'Input'!F15" display="x5 = 1010. Days in the charging year (in Financial and general assumptions)"/>
    <hyperlink ref="A61" location="'Yard'!B66" display="x6 = Contributions to pay-as-you-go unit rate 1 (p/kWh) (in Pay-as-you-go unit rate 1 p/kWh)"/>
    <hyperlink ref="A90" location="'Multi'!B616" display="x1 = 2438. Unit rate 2 pseudo load coefficient by network level (combined)"/>
    <hyperlink ref="A91" location="'Yard'!B12" display="x2 = 2901. Unit cost at each level, £/kW/year (relative to system simultaneous maximum load)"/>
    <hyperlink ref="A92" location="'LAFs'!B242" display="x3 = 2012. Loss adjustment factors between end user meter reading and each network level, scaled by network use"/>
    <hyperlink ref="A93" location="'Contrib'!B97" display="x4 = 2804. Proportion of annual charge covered by contributions (for all charging levels)"/>
    <hyperlink ref="A94" location="'Input'!F15" display="x5 = 1010. Days in the charging year (in Financial and general assumptions)"/>
    <hyperlink ref="A95" location="'Yard'!B100" display="x6 = Contributions to pay-as-you-go unit rate 2 (p/kWh) (in Pay-as-you-go unit rate 2 p/kWh)"/>
    <hyperlink ref="A118" location="'Multi'!B638" display="x1 = 2439. Unit rate 3 pseudo load coefficient by network level (combined)"/>
    <hyperlink ref="A119" location="'Yard'!B12" display="x2 = 2901. Unit cost at each level, £/kW/year (relative to system simultaneous maximum load)"/>
    <hyperlink ref="A120" location="'LAFs'!B242" display="x3 = 2012. Loss adjustment factors between end user meter reading and each network level, scaled by network use"/>
    <hyperlink ref="A121" location="'Contrib'!B97" display="x4 = 2804. Proportion of annual charge covered by contributions (for all charging levels)"/>
    <hyperlink ref="A122" location="'Input'!F15" display="x5 = 1010. Days in the charging year (in Financial and general assumptions)"/>
    <hyperlink ref="A123" location="'Yard'!B128" display="x6 = Contributions to pay-as-you-go unit rate 3 (p/kWh) (in Pay-as-you-go unit rate 3 p/kWh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3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"r6126: Allocation to standing charges"&amp;" for "&amp;'Input'!B8&amp;" in "&amp;'Input'!C8&amp;" ("&amp;'Input'!D8&amp;")"</f>
        <v>0</v>
      </c>
    </row>
    <row r="2" spans="1:20">
      <c r="A2" s="2" t="s">
        <v>833</v>
      </c>
    </row>
    <row r="5" spans="1:20">
      <c r="A5" s="11" t="s">
        <v>834</v>
      </c>
    </row>
    <row r="6" spans="1:20">
      <c r="A6" s="10" t="s">
        <v>6</v>
      </c>
    </row>
    <row r="7" spans="1:20">
      <c r="A7" s="2" t="s">
        <v>257</v>
      </c>
    </row>
    <row r="8" spans="1:20">
      <c r="A8" s="13" t="s">
        <v>813</v>
      </c>
    </row>
    <row r="9" spans="1:20">
      <c r="A9" s="13" t="s">
        <v>835</v>
      </c>
    </row>
    <row r="10" spans="1:20">
      <c r="A10" s="2" t="s">
        <v>836</v>
      </c>
    </row>
    <row r="11" spans="1:20">
      <c r="B11" s="3" t="s">
        <v>26</v>
      </c>
      <c r="C11" s="3" t="s">
        <v>205</v>
      </c>
      <c r="D11" s="3" t="s">
        <v>206</v>
      </c>
      <c r="E11" s="3" t="s">
        <v>207</v>
      </c>
      <c r="F11" s="3" t="s">
        <v>208</v>
      </c>
      <c r="G11" s="3" t="s">
        <v>209</v>
      </c>
      <c r="H11" s="3" t="s">
        <v>210</v>
      </c>
      <c r="I11" s="3" t="s">
        <v>211</v>
      </c>
      <c r="J11" s="3" t="s">
        <v>212</v>
      </c>
      <c r="K11" s="3" t="s">
        <v>193</v>
      </c>
      <c r="L11" s="3" t="s">
        <v>717</v>
      </c>
      <c r="M11" s="3" t="s">
        <v>718</v>
      </c>
      <c r="N11" s="3" t="s">
        <v>719</v>
      </c>
      <c r="O11" s="3" t="s">
        <v>720</v>
      </c>
      <c r="P11" s="3" t="s">
        <v>721</v>
      </c>
      <c r="Q11" s="3" t="s">
        <v>722</v>
      </c>
      <c r="R11" s="3" t="s">
        <v>723</v>
      </c>
      <c r="S11" s="3" t="s">
        <v>724</v>
      </c>
    </row>
    <row r="12" spans="1:20">
      <c r="A12" s="12" t="s">
        <v>837</v>
      </c>
      <c r="B12" s="6">
        <f>'Yard'!B12/(1+'AMD'!B214)</f>
        <v>0</v>
      </c>
      <c r="C12" s="6">
        <f>'Yard'!C12/(1+'AMD'!C214)</f>
        <v>0</v>
      </c>
      <c r="D12" s="6">
        <f>'Yard'!D12/(1+'AMD'!D214)</f>
        <v>0</v>
      </c>
      <c r="E12" s="6">
        <f>'Yard'!E12/(1+'AMD'!E214)</f>
        <v>0</v>
      </c>
      <c r="F12" s="6">
        <f>'Yard'!F12/(1+'AMD'!F214)</f>
        <v>0</v>
      </c>
      <c r="G12" s="6">
        <f>'Yard'!G12/(1+'AMD'!G214)</f>
        <v>0</v>
      </c>
      <c r="H12" s="6">
        <f>'Yard'!H12/(1+'AMD'!H214)</f>
        <v>0</v>
      </c>
      <c r="I12" s="6">
        <f>'Yard'!I12/(1+'AMD'!I214)</f>
        <v>0</v>
      </c>
      <c r="J12" s="6">
        <f>'Yard'!J12/(1+'AMD'!J214)</f>
        <v>0</v>
      </c>
      <c r="K12" s="6">
        <f>'Yard'!K12/(1+'AMD'!B214)</f>
        <v>0</v>
      </c>
      <c r="L12" s="6">
        <f>'Yard'!L12/(1+'AMD'!C214)</f>
        <v>0</v>
      </c>
      <c r="M12" s="6">
        <f>'Yard'!M12/(1+'AMD'!D214)</f>
        <v>0</v>
      </c>
      <c r="N12" s="6">
        <f>'Yard'!N12/(1+'AMD'!E214)</f>
        <v>0</v>
      </c>
      <c r="O12" s="6">
        <f>'Yard'!O12/(1+'AMD'!F214)</f>
        <v>0</v>
      </c>
      <c r="P12" s="6">
        <f>'Yard'!P12/(1+'AMD'!G214)</f>
        <v>0</v>
      </c>
      <c r="Q12" s="6">
        <f>'Yard'!Q12/(1+'AMD'!H214)</f>
        <v>0</v>
      </c>
      <c r="R12" s="6">
        <f>'Yard'!R12/(1+'AMD'!I214)</f>
        <v>0</v>
      </c>
      <c r="S12" s="6">
        <f>'Yard'!S12/(1+'AMD'!J214)</f>
        <v>0</v>
      </c>
      <c r="T12" s="10" t="s">
        <v>6</v>
      </c>
    </row>
    <row r="14" spans="1:20">
      <c r="A14" s="11" t="s">
        <v>838</v>
      </c>
    </row>
    <row r="15" spans="1:20">
      <c r="A15" s="10" t="s">
        <v>6</v>
      </c>
    </row>
    <row r="16" spans="1:20">
      <c r="A16" s="2" t="s">
        <v>839</v>
      </c>
    </row>
    <row r="17" spans="1:20">
      <c r="A17" s="2" t="s">
        <v>257</v>
      </c>
    </row>
    <row r="18" spans="1:20">
      <c r="A18" s="13" t="s">
        <v>840</v>
      </c>
    </row>
    <row r="19" spans="1:20">
      <c r="A19" s="13" t="s">
        <v>841</v>
      </c>
    </row>
    <row r="20" spans="1:20">
      <c r="A20" s="13" t="s">
        <v>842</v>
      </c>
    </row>
    <row r="21" spans="1:20">
      <c r="A21" s="13" t="s">
        <v>843</v>
      </c>
    </row>
    <row r="22" spans="1:20">
      <c r="A22" s="13" t="s">
        <v>570</v>
      </c>
    </row>
    <row r="23" spans="1:20">
      <c r="A23" s="13" t="s">
        <v>844</v>
      </c>
    </row>
    <row r="24" spans="1:20">
      <c r="A24" s="2" t="s">
        <v>845</v>
      </c>
    </row>
    <row r="25" spans="1:20">
      <c r="B25" s="3" t="s">
        <v>26</v>
      </c>
      <c r="C25" s="3" t="s">
        <v>205</v>
      </c>
      <c r="D25" s="3" t="s">
        <v>206</v>
      </c>
      <c r="E25" s="3" t="s">
        <v>207</v>
      </c>
      <c r="F25" s="3" t="s">
        <v>208</v>
      </c>
      <c r="G25" s="3" t="s">
        <v>209</v>
      </c>
      <c r="H25" s="3" t="s">
        <v>210</v>
      </c>
      <c r="I25" s="3" t="s">
        <v>211</v>
      </c>
      <c r="J25" s="3" t="s">
        <v>212</v>
      </c>
      <c r="K25" s="3" t="s">
        <v>193</v>
      </c>
      <c r="L25" s="3" t="s">
        <v>717</v>
      </c>
      <c r="M25" s="3" t="s">
        <v>718</v>
      </c>
      <c r="N25" s="3" t="s">
        <v>719</v>
      </c>
      <c r="O25" s="3" t="s">
        <v>720</v>
      </c>
      <c r="P25" s="3" t="s">
        <v>721</v>
      </c>
      <c r="Q25" s="3" t="s">
        <v>722</v>
      </c>
      <c r="R25" s="3" t="s">
        <v>723</v>
      </c>
      <c r="S25" s="3" t="s">
        <v>724</v>
      </c>
    </row>
    <row r="26" spans="1:20">
      <c r="A26" s="12" t="s">
        <v>66</v>
      </c>
      <c r="B26" s="6">
        <f>100*'AMD'!B41*'LAFs'!B$242*B$12*'Input'!$E$15/'Input'!$F$15*(1-'Contrib'!B$97)</f>
        <v>0</v>
      </c>
      <c r="C26" s="6">
        <f>100*'AMD'!C41*'LAFs'!C$242*C$12*'Input'!$E$15/'Input'!$F$15*(1-'Contrib'!C$97)</f>
        <v>0</v>
      </c>
      <c r="D26" s="6">
        <f>100*'AMD'!D41*'LAFs'!D$242*D$12*'Input'!$E$15/'Input'!$F$15*(1-'Contrib'!D$97)</f>
        <v>0</v>
      </c>
      <c r="E26" s="6">
        <f>100*'AMD'!E41*'LAFs'!E$242*E$12*'Input'!$E$15/'Input'!$F$15*(1-'Contrib'!E$97)</f>
        <v>0</v>
      </c>
      <c r="F26" s="6">
        <f>100*'AMD'!F41*'LAFs'!F$242*F$12*'Input'!$E$15/'Input'!$F$15*(1-'Contrib'!F$97)</f>
        <v>0</v>
      </c>
      <c r="G26" s="6">
        <f>100*'AMD'!G41*'LAFs'!G$242*G$12*'Input'!$E$15/'Input'!$F$15*(1-'Contrib'!G$97)</f>
        <v>0</v>
      </c>
      <c r="H26" s="6">
        <f>100*'AMD'!H41*'LAFs'!H$242*H$12*'Input'!$E$15/'Input'!$F$15*(1-'Contrib'!H$97)</f>
        <v>0</v>
      </c>
      <c r="I26" s="6">
        <f>100*'AMD'!I41*'LAFs'!I$242*I$12*'Input'!$E$15/'Input'!$F$15*(1-'Contrib'!I$97)</f>
        <v>0</v>
      </c>
      <c r="J26" s="6">
        <f>100*'AMD'!J41*'LAFs'!J$242*J$12*'Input'!$E$15/'Input'!$F$15*(1-'Contrib'!J$97)</f>
        <v>0</v>
      </c>
      <c r="K26" s="6">
        <f>100*'AMD'!B41*'LAFs'!B$242*K$12*'Input'!$E$15/'Input'!$F$15*(1-'Contrib'!K$97)</f>
        <v>0</v>
      </c>
      <c r="L26" s="6">
        <f>100*'AMD'!C41*'LAFs'!C$242*L$12*'Input'!$E$15/'Input'!$F$15*(1-'Contrib'!L$97)</f>
        <v>0</v>
      </c>
      <c r="M26" s="6">
        <f>100*'AMD'!D41*'LAFs'!D$242*M$12*'Input'!$E$15/'Input'!$F$15*(1-'Contrib'!M$97)</f>
        <v>0</v>
      </c>
      <c r="N26" s="6">
        <f>100*'AMD'!E41*'LAFs'!E$242*N$12*'Input'!$E$15/'Input'!$F$15*(1-'Contrib'!N$97)</f>
        <v>0</v>
      </c>
      <c r="O26" s="6">
        <f>100*'AMD'!F41*'LAFs'!F$242*O$12*'Input'!$E$15/'Input'!$F$15*(1-'Contrib'!O$97)</f>
        <v>0</v>
      </c>
      <c r="P26" s="6">
        <f>100*'AMD'!G41*'LAFs'!G$242*P$12*'Input'!$E$15/'Input'!$F$15*(1-'Contrib'!P$97)</f>
        <v>0</v>
      </c>
      <c r="Q26" s="6">
        <f>100*'AMD'!H41*'LAFs'!H$242*Q$12*'Input'!$E$15/'Input'!$F$15*(1-'Contrib'!Q$97)</f>
        <v>0</v>
      </c>
      <c r="R26" s="6">
        <f>100*'AMD'!I41*'LAFs'!I$242*R$12*'Input'!$E$15/'Input'!$F$15*(1-'Contrib'!R$97)</f>
        <v>0</v>
      </c>
      <c r="S26" s="6">
        <f>100*'AMD'!J41*'LAFs'!J$242*S$12*'Input'!$E$15/'Input'!$F$15*(1-'Contrib'!S$97)</f>
        <v>0</v>
      </c>
      <c r="T26" s="10" t="s">
        <v>6</v>
      </c>
    </row>
    <row r="27" spans="1:20">
      <c r="A27" s="12" t="s">
        <v>67</v>
      </c>
      <c r="B27" s="6">
        <f>100*'AMD'!B42*'LAFs'!B$243*B$12*'Input'!$E$15/'Input'!$F$15*(1-'Contrib'!B$98)</f>
        <v>0</v>
      </c>
      <c r="C27" s="6">
        <f>100*'AMD'!C42*'LAFs'!C$243*C$12*'Input'!$E$15/'Input'!$F$15*(1-'Contrib'!C$98)</f>
        <v>0</v>
      </c>
      <c r="D27" s="6">
        <f>100*'AMD'!D42*'LAFs'!D$243*D$12*'Input'!$E$15/'Input'!$F$15*(1-'Contrib'!D$98)</f>
        <v>0</v>
      </c>
      <c r="E27" s="6">
        <f>100*'AMD'!E42*'LAFs'!E$243*E$12*'Input'!$E$15/'Input'!$F$15*(1-'Contrib'!E$98)</f>
        <v>0</v>
      </c>
      <c r="F27" s="6">
        <f>100*'AMD'!F42*'LAFs'!F$243*F$12*'Input'!$E$15/'Input'!$F$15*(1-'Contrib'!F$98)</f>
        <v>0</v>
      </c>
      <c r="G27" s="6">
        <f>100*'AMD'!G42*'LAFs'!G$243*G$12*'Input'!$E$15/'Input'!$F$15*(1-'Contrib'!G$98)</f>
        <v>0</v>
      </c>
      <c r="H27" s="6">
        <f>100*'AMD'!H42*'LAFs'!H$243*H$12*'Input'!$E$15/'Input'!$F$15*(1-'Contrib'!H$98)</f>
        <v>0</v>
      </c>
      <c r="I27" s="6">
        <f>100*'AMD'!I42*'LAFs'!I$243*I$12*'Input'!$E$15/'Input'!$F$15*(1-'Contrib'!I$98)</f>
        <v>0</v>
      </c>
      <c r="J27" s="6">
        <f>100*'AMD'!J42*'LAFs'!J$243*J$12*'Input'!$E$15/'Input'!$F$15*(1-'Contrib'!J$98)</f>
        <v>0</v>
      </c>
      <c r="K27" s="6">
        <f>100*'AMD'!B42*'LAFs'!B$243*K$12*'Input'!$E$15/'Input'!$F$15*(1-'Contrib'!K$98)</f>
        <v>0</v>
      </c>
      <c r="L27" s="6">
        <f>100*'AMD'!C42*'LAFs'!C$243*L$12*'Input'!$E$15/'Input'!$F$15*(1-'Contrib'!L$98)</f>
        <v>0</v>
      </c>
      <c r="M27" s="6">
        <f>100*'AMD'!D42*'LAFs'!D$243*M$12*'Input'!$E$15/'Input'!$F$15*(1-'Contrib'!M$98)</f>
        <v>0</v>
      </c>
      <c r="N27" s="6">
        <f>100*'AMD'!E42*'LAFs'!E$243*N$12*'Input'!$E$15/'Input'!$F$15*(1-'Contrib'!N$98)</f>
        <v>0</v>
      </c>
      <c r="O27" s="6">
        <f>100*'AMD'!F42*'LAFs'!F$243*O$12*'Input'!$E$15/'Input'!$F$15*(1-'Contrib'!O$98)</f>
        <v>0</v>
      </c>
      <c r="P27" s="6">
        <f>100*'AMD'!G42*'LAFs'!G$243*P$12*'Input'!$E$15/'Input'!$F$15*(1-'Contrib'!P$98)</f>
        <v>0</v>
      </c>
      <c r="Q27" s="6">
        <f>100*'AMD'!H42*'LAFs'!H$243*Q$12*'Input'!$E$15/'Input'!$F$15*(1-'Contrib'!Q$98)</f>
        <v>0</v>
      </c>
      <c r="R27" s="6">
        <f>100*'AMD'!I42*'LAFs'!I$243*R$12*'Input'!$E$15/'Input'!$F$15*(1-'Contrib'!R$98)</f>
        <v>0</v>
      </c>
      <c r="S27" s="6">
        <f>100*'AMD'!J42*'LAFs'!J$243*S$12*'Input'!$E$15/'Input'!$F$15*(1-'Contrib'!S$98)</f>
        <v>0</v>
      </c>
      <c r="T27" s="10" t="s">
        <v>6</v>
      </c>
    </row>
    <row r="28" spans="1:20">
      <c r="A28" s="12" t="s">
        <v>107</v>
      </c>
      <c r="B28" s="6">
        <f>100*'AMD'!B43*'LAFs'!B$244*B$12*'Input'!$E$15/'Input'!$F$15*(1-'Contrib'!B$99)</f>
        <v>0</v>
      </c>
      <c r="C28" s="6">
        <f>100*'AMD'!C43*'LAFs'!C$244*C$12*'Input'!$E$15/'Input'!$F$15*(1-'Contrib'!C$99)</f>
        <v>0</v>
      </c>
      <c r="D28" s="6">
        <f>100*'AMD'!D43*'LAFs'!D$244*D$12*'Input'!$E$15/'Input'!$F$15*(1-'Contrib'!D$99)</f>
        <v>0</v>
      </c>
      <c r="E28" s="6">
        <f>100*'AMD'!E43*'LAFs'!E$244*E$12*'Input'!$E$15/'Input'!$F$15*(1-'Contrib'!E$99)</f>
        <v>0</v>
      </c>
      <c r="F28" s="6">
        <f>100*'AMD'!F43*'LAFs'!F$244*F$12*'Input'!$E$15/'Input'!$F$15*(1-'Contrib'!F$99)</f>
        <v>0</v>
      </c>
      <c r="G28" s="6">
        <f>100*'AMD'!G43*'LAFs'!G$244*G$12*'Input'!$E$15/'Input'!$F$15*(1-'Contrib'!G$99)</f>
        <v>0</v>
      </c>
      <c r="H28" s="6">
        <f>100*'AMD'!H43*'LAFs'!H$244*H$12*'Input'!$E$15/'Input'!$F$15*(1-'Contrib'!H$99)</f>
        <v>0</v>
      </c>
      <c r="I28" s="6">
        <f>100*'AMD'!I43*'LAFs'!I$244*I$12*'Input'!$E$15/'Input'!$F$15*(1-'Contrib'!I$99)</f>
        <v>0</v>
      </c>
      <c r="J28" s="6">
        <f>100*'AMD'!J43*'LAFs'!J$244*J$12*'Input'!$E$15/'Input'!$F$15*(1-'Contrib'!J$99)</f>
        <v>0</v>
      </c>
      <c r="K28" s="6">
        <f>100*'AMD'!B43*'LAFs'!B$244*K$12*'Input'!$E$15/'Input'!$F$15*(1-'Contrib'!K$99)</f>
        <v>0</v>
      </c>
      <c r="L28" s="6">
        <f>100*'AMD'!C43*'LAFs'!C$244*L$12*'Input'!$E$15/'Input'!$F$15*(1-'Contrib'!L$99)</f>
        <v>0</v>
      </c>
      <c r="M28" s="6">
        <f>100*'AMD'!D43*'LAFs'!D$244*M$12*'Input'!$E$15/'Input'!$F$15*(1-'Contrib'!M$99)</f>
        <v>0</v>
      </c>
      <c r="N28" s="6">
        <f>100*'AMD'!E43*'LAFs'!E$244*N$12*'Input'!$E$15/'Input'!$F$15*(1-'Contrib'!N$99)</f>
        <v>0</v>
      </c>
      <c r="O28" s="6">
        <f>100*'AMD'!F43*'LAFs'!F$244*O$12*'Input'!$E$15/'Input'!$F$15*(1-'Contrib'!O$99)</f>
        <v>0</v>
      </c>
      <c r="P28" s="6">
        <f>100*'AMD'!G43*'LAFs'!G$244*P$12*'Input'!$E$15/'Input'!$F$15*(1-'Contrib'!P$99)</f>
        <v>0</v>
      </c>
      <c r="Q28" s="6">
        <f>100*'AMD'!H43*'LAFs'!H$244*Q$12*'Input'!$E$15/'Input'!$F$15*(1-'Contrib'!Q$99)</f>
        <v>0</v>
      </c>
      <c r="R28" s="6">
        <f>100*'AMD'!I43*'LAFs'!I$244*R$12*'Input'!$E$15/'Input'!$F$15*(1-'Contrib'!R$99)</f>
        <v>0</v>
      </c>
      <c r="S28" s="6">
        <f>100*'AMD'!J43*'LAFs'!J$244*S$12*'Input'!$E$15/'Input'!$F$15*(1-'Contrib'!S$99)</f>
        <v>0</v>
      </c>
      <c r="T28" s="10" t="s">
        <v>6</v>
      </c>
    </row>
    <row r="29" spans="1:20">
      <c r="A29" s="12" t="s">
        <v>68</v>
      </c>
      <c r="B29" s="6">
        <f>100*'AMD'!B44*'LAFs'!B$245*B$12*'Input'!$E$15/'Input'!$F$15*(1-'Contrib'!B$100)</f>
        <v>0</v>
      </c>
      <c r="C29" s="6">
        <f>100*'AMD'!C44*'LAFs'!C$245*C$12*'Input'!$E$15/'Input'!$F$15*(1-'Contrib'!C$100)</f>
        <v>0</v>
      </c>
      <c r="D29" s="6">
        <f>100*'AMD'!D44*'LAFs'!D$245*D$12*'Input'!$E$15/'Input'!$F$15*(1-'Contrib'!D$100)</f>
        <v>0</v>
      </c>
      <c r="E29" s="6">
        <f>100*'AMD'!E44*'LAFs'!E$245*E$12*'Input'!$E$15/'Input'!$F$15*(1-'Contrib'!E$100)</f>
        <v>0</v>
      </c>
      <c r="F29" s="6">
        <f>100*'AMD'!F44*'LAFs'!F$245*F$12*'Input'!$E$15/'Input'!$F$15*(1-'Contrib'!F$100)</f>
        <v>0</v>
      </c>
      <c r="G29" s="6">
        <f>100*'AMD'!G44*'LAFs'!G$245*G$12*'Input'!$E$15/'Input'!$F$15*(1-'Contrib'!G$100)</f>
        <v>0</v>
      </c>
      <c r="H29" s="6">
        <f>100*'AMD'!H44*'LAFs'!H$245*H$12*'Input'!$E$15/'Input'!$F$15*(1-'Contrib'!H$100)</f>
        <v>0</v>
      </c>
      <c r="I29" s="6">
        <f>100*'AMD'!I44*'LAFs'!I$245*I$12*'Input'!$E$15/'Input'!$F$15*(1-'Contrib'!I$100)</f>
        <v>0</v>
      </c>
      <c r="J29" s="6">
        <f>100*'AMD'!J44*'LAFs'!J$245*J$12*'Input'!$E$15/'Input'!$F$15*(1-'Contrib'!J$100)</f>
        <v>0</v>
      </c>
      <c r="K29" s="6">
        <f>100*'AMD'!B44*'LAFs'!B$245*K$12*'Input'!$E$15/'Input'!$F$15*(1-'Contrib'!K$100)</f>
        <v>0</v>
      </c>
      <c r="L29" s="6">
        <f>100*'AMD'!C44*'LAFs'!C$245*L$12*'Input'!$E$15/'Input'!$F$15*(1-'Contrib'!L$100)</f>
        <v>0</v>
      </c>
      <c r="M29" s="6">
        <f>100*'AMD'!D44*'LAFs'!D$245*M$12*'Input'!$E$15/'Input'!$F$15*(1-'Contrib'!M$100)</f>
        <v>0</v>
      </c>
      <c r="N29" s="6">
        <f>100*'AMD'!E44*'LAFs'!E$245*N$12*'Input'!$E$15/'Input'!$F$15*(1-'Contrib'!N$100)</f>
        <v>0</v>
      </c>
      <c r="O29" s="6">
        <f>100*'AMD'!F44*'LAFs'!F$245*O$12*'Input'!$E$15/'Input'!$F$15*(1-'Contrib'!O$100)</f>
        <v>0</v>
      </c>
      <c r="P29" s="6">
        <f>100*'AMD'!G44*'LAFs'!G$245*P$12*'Input'!$E$15/'Input'!$F$15*(1-'Contrib'!P$100)</f>
        <v>0</v>
      </c>
      <c r="Q29" s="6">
        <f>100*'AMD'!H44*'LAFs'!H$245*Q$12*'Input'!$E$15/'Input'!$F$15*(1-'Contrib'!Q$100)</f>
        <v>0</v>
      </c>
      <c r="R29" s="6">
        <f>100*'AMD'!I44*'LAFs'!I$245*R$12*'Input'!$E$15/'Input'!$F$15*(1-'Contrib'!R$100)</f>
        <v>0</v>
      </c>
      <c r="S29" s="6">
        <f>100*'AMD'!J44*'LAFs'!J$245*S$12*'Input'!$E$15/'Input'!$F$15*(1-'Contrib'!S$100)</f>
        <v>0</v>
      </c>
      <c r="T29" s="10" t="s">
        <v>6</v>
      </c>
    </row>
    <row r="30" spans="1:20">
      <c r="A30" s="12" t="s">
        <v>69</v>
      </c>
      <c r="B30" s="6">
        <f>100*'AMD'!B45*'LAFs'!B$246*B$12*'Input'!$E$15/'Input'!$F$15*(1-'Contrib'!B$101)</f>
        <v>0</v>
      </c>
      <c r="C30" s="6">
        <f>100*'AMD'!C45*'LAFs'!C$246*C$12*'Input'!$E$15/'Input'!$F$15*(1-'Contrib'!C$101)</f>
        <v>0</v>
      </c>
      <c r="D30" s="6">
        <f>100*'AMD'!D45*'LAFs'!D$246*D$12*'Input'!$E$15/'Input'!$F$15*(1-'Contrib'!D$101)</f>
        <v>0</v>
      </c>
      <c r="E30" s="6">
        <f>100*'AMD'!E45*'LAFs'!E$246*E$12*'Input'!$E$15/'Input'!$F$15*(1-'Contrib'!E$101)</f>
        <v>0</v>
      </c>
      <c r="F30" s="6">
        <f>100*'AMD'!F45*'LAFs'!F$246*F$12*'Input'!$E$15/'Input'!$F$15*(1-'Contrib'!F$101)</f>
        <v>0</v>
      </c>
      <c r="G30" s="6">
        <f>100*'AMD'!G45*'LAFs'!G$246*G$12*'Input'!$E$15/'Input'!$F$15*(1-'Contrib'!G$101)</f>
        <v>0</v>
      </c>
      <c r="H30" s="6">
        <f>100*'AMD'!H45*'LAFs'!H$246*H$12*'Input'!$E$15/'Input'!$F$15*(1-'Contrib'!H$101)</f>
        <v>0</v>
      </c>
      <c r="I30" s="6">
        <f>100*'AMD'!I45*'LAFs'!I$246*I$12*'Input'!$E$15/'Input'!$F$15*(1-'Contrib'!I$101)</f>
        <v>0</v>
      </c>
      <c r="J30" s="6">
        <f>100*'AMD'!J45*'LAFs'!J$246*J$12*'Input'!$E$15/'Input'!$F$15*(1-'Contrib'!J$101)</f>
        <v>0</v>
      </c>
      <c r="K30" s="6">
        <f>100*'AMD'!B45*'LAFs'!B$246*K$12*'Input'!$E$15/'Input'!$F$15*(1-'Contrib'!K$101)</f>
        <v>0</v>
      </c>
      <c r="L30" s="6">
        <f>100*'AMD'!C45*'LAFs'!C$246*L$12*'Input'!$E$15/'Input'!$F$15*(1-'Contrib'!L$101)</f>
        <v>0</v>
      </c>
      <c r="M30" s="6">
        <f>100*'AMD'!D45*'LAFs'!D$246*M$12*'Input'!$E$15/'Input'!$F$15*(1-'Contrib'!M$101)</f>
        <v>0</v>
      </c>
      <c r="N30" s="6">
        <f>100*'AMD'!E45*'LAFs'!E$246*N$12*'Input'!$E$15/'Input'!$F$15*(1-'Contrib'!N$101)</f>
        <v>0</v>
      </c>
      <c r="O30" s="6">
        <f>100*'AMD'!F45*'LAFs'!F$246*O$12*'Input'!$E$15/'Input'!$F$15*(1-'Contrib'!O$101)</f>
        <v>0</v>
      </c>
      <c r="P30" s="6">
        <f>100*'AMD'!G45*'LAFs'!G$246*P$12*'Input'!$E$15/'Input'!$F$15*(1-'Contrib'!P$101)</f>
        <v>0</v>
      </c>
      <c r="Q30" s="6">
        <f>100*'AMD'!H45*'LAFs'!H$246*Q$12*'Input'!$E$15/'Input'!$F$15*(1-'Contrib'!Q$101)</f>
        <v>0</v>
      </c>
      <c r="R30" s="6">
        <f>100*'AMD'!I45*'LAFs'!I$246*R$12*'Input'!$E$15/'Input'!$F$15*(1-'Contrib'!R$101)</f>
        <v>0</v>
      </c>
      <c r="S30" s="6">
        <f>100*'AMD'!J45*'LAFs'!J$246*S$12*'Input'!$E$15/'Input'!$F$15*(1-'Contrib'!S$101)</f>
        <v>0</v>
      </c>
      <c r="T30" s="10" t="s">
        <v>6</v>
      </c>
    </row>
    <row r="31" spans="1:20">
      <c r="A31" s="12" t="s">
        <v>108</v>
      </c>
      <c r="B31" s="6">
        <f>100*'AMD'!B46*'LAFs'!B$247*B$12*'Input'!$E$15/'Input'!$F$15*(1-'Contrib'!B$102)</f>
        <v>0</v>
      </c>
      <c r="C31" s="6">
        <f>100*'AMD'!C46*'LAFs'!C$247*C$12*'Input'!$E$15/'Input'!$F$15*(1-'Contrib'!C$102)</f>
        <v>0</v>
      </c>
      <c r="D31" s="6">
        <f>100*'AMD'!D46*'LAFs'!D$247*D$12*'Input'!$E$15/'Input'!$F$15*(1-'Contrib'!D$102)</f>
        <v>0</v>
      </c>
      <c r="E31" s="6">
        <f>100*'AMD'!E46*'LAFs'!E$247*E$12*'Input'!$E$15/'Input'!$F$15*(1-'Contrib'!E$102)</f>
        <v>0</v>
      </c>
      <c r="F31" s="6">
        <f>100*'AMD'!F46*'LAFs'!F$247*F$12*'Input'!$E$15/'Input'!$F$15*(1-'Contrib'!F$102)</f>
        <v>0</v>
      </c>
      <c r="G31" s="6">
        <f>100*'AMD'!G46*'LAFs'!G$247*G$12*'Input'!$E$15/'Input'!$F$15*(1-'Contrib'!G$102)</f>
        <v>0</v>
      </c>
      <c r="H31" s="6">
        <f>100*'AMD'!H46*'LAFs'!H$247*H$12*'Input'!$E$15/'Input'!$F$15*(1-'Contrib'!H$102)</f>
        <v>0</v>
      </c>
      <c r="I31" s="6">
        <f>100*'AMD'!I46*'LAFs'!I$247*I$12*'Input'!$E$15/'Input'!$F$15*(1-'Contrib'!I$102)</f>
        <v>0</v>
      </c>
      <c r="J31" s="6">
        <f>100*'AMD'!J46*'LAFs'!J$247*J$12*'Input'!$E$15/'Input'!$F$15*(1-'Contrib'!J$102)</f>
        <v>0</v>
      </c>
      <c r="K31" s="6">
        <f>100*'AMD'!B46*'LAFs'!B$247*K$12*'Input'!$E$15/'Input'!$F$15*(1-'Contrib'!K$102)</f>
        <v>0</v>
      </c>
      <c r="L31" s="6">
        <f>100*'AMD'!C46*'LAFs'!C$247*L$12*'Input'!$E$15/'Input'!$F$15*(1-'Contrib'!L$102)</f>
        <v>0</v>
      </c>
      <c r="M31" s="6">
        <f>100*'AMD'!D46*'LAFs'!D$247*M$12*'Input'!$E$15/'Input'!$F$15*(1-'Contrib'!M$102)</f>
        <v>0</v>
      </c>
      <c r="N31" s="6">
        <f>100*'AMD'!E46*'LAFs'!E$247*N$12*'Input'!$E$15/'Input'!$F$15*(1-'Contrib'!N$102)</f>
        <v>0</v>
      </c>
      <c r="O31" s="6">
        <f>100*'AMD'!F46*'LAFs'!F$247*O$12*'Input'!$E$15/'Input'!$F$15*(1-'Contrib'!O$102)</f>
        <v>0</v>
      </c>
      <c r="P31" s="6">
        <f>100*'AMD'!G46*'LAFs'!G$247*P$12*'Input'!$E$15/'Input'!$F$15*(1-'Contrib'!P$102)</f>
        <v>0</v>
      </c>
      <c r="Q31" s="6">
        <f>100*'AMD'!H46*'LAFs'!H$247*Q$12*'Input'!$E$15/'Input'!$F$15*(1-'Contrib'!Q$102)</f>
        <v>0</v>
      </c>
      <c r="R31" s="6">
        <f>100*'AMD'!I46*'LAFs'!I$247*R$12*'Input'!$E$15/'Input'!$F$15*(1-'Contrib'!R$102)</f>
        <v>0</v>
      </c>
      <c r="S31" s="6">
        <f>100*'AMD'!J46*'LAFs'!J$247*S$12*'Input'!$E$15/'Input'!$F$15*(1-'Contrib'!S$102)</f>
        <v>0</v>
      </c>
      <c r="T31" s="10" t="s">
        <v>6</v>
      </c>
    </row>
    <row r="32" spans="1:20">
      <c r="A32" s="12" t="s">
        <v>70</v>
      </c>
      <c r="B32" s="6">
        <f>100*'AMD'!B47*'LAFs'!B$248*B$12*'Input'!$E$15/'Input'!$F$15*(1-'Contrib'!B$103)</f>
        <v>0</v>
      </c>
      <c r="C32" s="6">
        <f>100*'AMD'!C47*'LAFs'!C$248*C$12*'Input'!$E$15/'Input'!$F$15*(1-'Contrib'!C$103)</f>
        <v>0</v>
      </c>
      <c r="D32" s="6">
        <f>100*'AMD'!D47*'LAFs'!D$248*D$12*'Input'!$E$15/'Input'!$F$15*(1-'Contrib'!D$103)</f>
        <v>0</v>
      </c>
      <c r="E32" s="6">
        <f>100*'AMD'!E47*'LAFs'!E$248*E$12*'Input'!$E$15/'Input'!$F$15*(1-'Contrib'!E$103)</f>
        <v>0</v>
      </c>
      <c r="F32" s="6">
        <f>100*'AMD'!F47*'LAFs'!F$248*F$12*'Input'!$E$15/'Input'!$F$15*(1-'Contrib'!F$103)</f>
        <v>0</v>
      </c>
      <c r="G32" s="6">
        <f>100*'AMD'!G47*'LAFs'!G$248*G$12*'Input'!$E$15/'Input'!$F$15*(1-'Contrib'!G$103)</f>
        <v>0</v>
      </c>
      <c r="H32" s="6">
        <f>100*'AMD'!H47*'LAFs'!H$248*H$12*'Input'!$E$15/'Input'!$F$15*(1-'Contrib'!H$103)</f>
        <v>0</v>
      </c>
      <c r="I32" s="6">
        <f>100*'AMD'!I47*'LAFs'!I$248*I$12*'Input'!$E$15/'Input'!$F$15*(1-'Contrib'!I$103)</f>
        <v>0</v>
      </c>
      <c r="J32" s="6">
        <f>100*'AMD'!J47*'LAFs'!J$248*J$12*'Input'!$E$15/'Input'!$F$15*(1-'Contrib'!J$103)</f>
        <v>0</v>
      </c>
      <c r="K32" s="6">
        <f>100*'AMD'!B47*'LAFs'!B$248*K$12*'Input'!$E$15/'Input'!$F$15*(1-'Contrib'!K$103)</f>
        <v>0</v>
      </c>
      <c r="L32" s="6">
        <f>100*'AMD'!C47*'LAFs'!C$248*L$12*'Input'!$E$15/'Input'!$F$15*(1-'Contrib'!L$103)</f>
        <v>0</v>
      </c>
      <c r="M32" s="6">
        <f>100*'AMD'!D47*'LAFs'!D$248*M$12*'Input'!$E$15/'Input'!$F$15*(1-'Contrib'!M$103)</f>
        <v>0</v>
      </c>
      <c r="N32" s="6">
        <f>100*'AMD'!E47*'LAFs'!E$248*N$12*'Input'!$E$15/'Input'!$F$15*(1-'Contrib'!N$103)</f>
        <v>0</v>
      </c>
      <c r="O32" s="6">
        <f>100*'AMD'!F47*'LAFs'!F$248*O$12*'Input'!$E$15/'Input'!$F$15*(1-'Contrib'!O$103)</f>
        <v>0</v>
      </c>
      <c r="P32" s="6">
        <f>100*'AMD'!G47*'LAFs'!G$248*P$12*'Input'!$E$15/'Input'!$F$15*(1-'Contrib'!P$103)</f>
        <v>0</v>
      </c>
      <c r="Q32" s="6">
        <f>100*'AMD'!H47*'LAFs'!H$248*Q$12*'Input'!$E$15/'Input'!$F$15*(1-'Contrib'!Q$103)</f>
        <v>0</v>
      </c>
      <c r="R32" s="6">
        <f>100*'AMD'!I47*'LAFs'!I$248*R$12*'Input'!$E$15/'Input'!$F$15*(1-'Contrib'!R$103)</f>
        <v>0</v>
      </c>
      <c r="S32" s="6">
        <f>100*'AMD'!J47*'LAFs'!J$248*S$12*'Input'!$E$15/'Input'!$F$15*(1-'Contrib'!S$103)</f>
        <v>0</v>
      </c>
      <c r="T32" s="10" t="s">
        <v>6</v>
      </c>
    </row>
    <row r="33" spans="1:20">
      <c r="A33" s="12" t="s">
        <v>71</v>
      </c>
      <c r="B33" s="6">
        <f>100*'AMD'!B48*'LAFs'!B$249*B$12*'Input'!$E$15/'Input'!$F$15*(1-'Contrib'!B$104)</f>
        <v>0</v>
      </c>
      <c r="C33" s="6">
        <f>100*'AMD'!C48*'LAFs'!C$249*C$12*'Input'!$E$15/'Input'!$F$15*(1-'Contrib'!C$104)</f>
        <v>0</v>
      </c>
      <c r="D33" s="6">
        <f>100*'AMD'!D48*'LAFs'!D$249*D$12*'Input'!$E$15/'Input'!$F$15*(1-'Contrib'!D$104)</f>
        <v>0</v>
      </c>
      <c r="E33" s="6">
        <f>100*'AMD'!E48*'LAFs'!E$249*E$12*'Input'!$E$15/'Input'!$F$15*(1-'Contrib'!E$104)</f>
        <v>0</v>
      </c>
      <c r="F33" s="6">
        <f>100*'AMD'!F48*'LAFs'!F$249*F$12*'Input'!$E$15/'Input'!$F$15*(1-'Contrib'!F$104)</f>
        <v>0</v>
      </c>
      <c r="G33" s="6">
        <f>100*'AMD'!G48*'LAFs'!G$249*G$12*'Input'!$E$15/'Input'!$F$15*(1-'Contrib'!G$104)</f>
        <v>0</v>
      </c>
      <c r="H33" s="6">
        <f>100*'AMD'!H48*'LAFs'!H$249*H$12*'Input'!$E$15/'Input'!$F$15*(1-'Contrib'!H$104)</f>
        <v>0</v>
      </c>
      <c r="I33" s="6">
        <f>100*'AMD'!I48*'LAFs'!I$249*I$12*'Input'!$E$15/'Input'!$F$15*(1-'Contrib'!I$104)</f>
        <v>0</v>
      </c>
      <c r="J33" s="6">
        <f>100*'AMD'!J48*'LAFs'!J$249*J$12*'Input'!$E$15/'Input'!$F$15*(1-'Contrib'!J$104)</f>
        <v>0</v>
      </c>
      <c r="K33" s="6">
        <f>100*'AMD'!B48*'LAFs'!B$249*K$12*'Input'!$E$15/'Input'!$F$15*(1-'Contrib'!K$104)</f>
        <v>0</v>
      </c>
      <c r="L33" s="6">
        <f>100*'AMD'!C48*'LAFs'!C$249*L$12*'Input'!$E$15/'Input'!$F$15*(1-'Contrib'!L$104)</f>
        <v>0</v>
      </c>
      <c r="M33" s="6">
        <f>100*'AMD'!D48*'LAFs'!D$249*M$12*'Input'!$E$15/'Input'!$F$15*(1-'Contrib'!M$104)</f>
        <v>0</v>
      </c>
      <c r="N33" s="6">
        <f>100*'AMD'!E48*'LAFs'!E$249*N$12*'Input'!$E$15/'Input'!$F$15*(1-'Contrib'!N$104)</f>
        <v>0</v>
      </c>
      <c r="O33" s="6">
        <f>100*'AMD'!F48*'LAFs'!F$249*O$12*'Input'!$E$15/'Input'!$F$15*(1-'Contrib'!O$104)</f>
        <v>0</v>
      </c>
      <c r="P33" s="6">
        <f>100*'AMD'!G48*'LAFs'!G$249*P$12*'Input'!$E$15/'Input'!$F$15*(1-'Contrib'!P$104)</f>
        <v>0</v>
      </c>
      <c r="Q33" s="6">
        <f>100*'AMD'!H48*'LAFs'!H$249*Q$12*'Input'!$E$15/'Input'!$F$15*(1-'Contrib'!Q$104)</f>
        <v>0</v>
      </c>
      <c r="R33" s="6">
        <f>100*'AMD'!I48*'LAFs'!I$249*R$12*'Input'!$E$15/'Input'!$F$15*(1-'Contrib'!R$104)</f>
        <v>0</v>
      </c>
      <c r="S33" s="6">
        <f>100*'AMD'!J48*'LAFs'!J$249*S$12*'Input'!$E$15/'Input'!$F$15*(1-'Contrib'!S$104)</f>
        <v>0</v>
      </c>
      <c r="T33" s="10" t="s">
        <v>6</v>
      </c>
    </row>
    <row r="34" spans="1:20">
      <c r="A34" s="12" t="s">
        <v>85</v>
      </c>
      <c r="B34" s="6">
        <f>100*'AMD'!B49*'LAFs'!B$250*B$12*'Input'!$E$15/'Input'!$F$15*(1-'Contrib'!B$105)</f>
        <v>0</v>
      </c>
      <c r="C34" s="6">
        <f>100*'AMD'!C49*'LAFs'!C$250*C$12*'Input'!$E$15/'Input'!$F$15*(1-'Contrib'!C$105)</f>
        <v>0</v>
      </c>
      <c r="D34" s="6">
        <f>100*'AMD'!D49*'LAFs'!D$250*D$12*'Input'!$E$15/'Input'!$F$15*(1-'Contrib'!D$105)</f>
        <v>0</v>
      </c>
      <c r="E34" s="6">
        <f>100*'AMD'!E49*'LAFs'!E$250*E$12*'Input'!$E$15/'Input'!$F$15*(1-'Contrib'!E$105)</f>
        <v>0</v>
      </c>
      <c r="F34" s="6">
        <f>100*'AMD'!F49*'LAFs'!F$250*F$12*'Input'!$E$15/'Input'!$F$15*(1-'Contrib'!F$105)</f>
        <v>0</v>
      </c>
      <c r="G34" s="6">
        <f>100*'AMD'!G49*'LAFs'!G$250*G$12*'Input'!$E$15/'Input'!$F$15*(1-'Contrib'!G$105)</f>
        <v>0</v>
      </c>
      <c r="H34" s="6">
        <f>100*'AMD'!H49*'LAFs'!H$250*H$12*'Input'!$E$15/'Input'!$F$15*(1-'Contrib'!H$105)</f>
        <v>0</v>
      </c>
      <c r="I34" s="6">
        <f>100*'AMD'!I49*'LAFs'!I$250*I$12*'Input'!$E$15/'Input'!$F$15*(1-'Contrib'!I$105)</f>
        <v>0</v>
      </c>
      <c r="J34" s="6">
        <f>100*'AMD'!J49*'LAFs'!J$250*J$12*'Input'!$E$15/'Input'!$F$15*(1-'Contrib'!J$105)</f>
        <v>0</v>
      </c>
      <c r="K34" s="6">
        <f>100*'AMD'!B49*'LAFs'!B$250*K$12*'Input'!$E$15/'Input'!$F$15*(1-'Contrib'!K$105)</f>
        <v>0</v>
      </c>
      <c r="L34" s="6">
        <f>100*'AMD'!C49*'LAFs'!C$250*L$12*'Input'!$E$15/'Input'!$F$15*(1-'Contrib'!L$105)</f>
        <v>0</v>
      </c>
      <c r="M34" s="6">
        <f>100*'AMD'!D49*'LAFs'!D$250*M$12*'Input'!$E$15/'Input'!$F$15*(1-'Contrib'!M$105)</f>
        <v>0</v>
      </c>
      <c r="N34" s="6">
        <f>100*'AMD'!E49*'LAFs'!E$250*N$12*'Input'!$E$15/'Input'!$F$15*(1-'Contrib'!N$105)</f>
        <v>0</v>
      </c>
      <c r="O34" s="6">
        <f>100*'AMD'!F49*'LAFs'!F$250*O$12*'Input'!$E$15/'Input'!$F$15*(1-'Contrib'!O$105)</f>
        <v>0</v>
      </c>
      <c r="P34" s="6">
        <f>100*'AMD'!G49*'LAFs'!G$250*P$12*'Input'!$E$15/'Input'!$F$15*(1-'Contrib'!P$105)</f>
        <v>0</v>
      </c>
      <c r="Q34" s="6">
        <f>100*'AMD'!H49*'LAFs'!H$250*Q$12*'Input'!$E$15/'Input'!$F$15*(1-'Contrib'!Q$105)</f>
        <v>0</v>
      </c>
      <c r="R34" s="6">
        <f>100*'AMD'!I49*'LAFs'!I$250*R$12*'Input'!$E$15/'Input'!$F$15*(1-'Contrib'!R$105)</f>
        <v>0</v>
      </c>
      <c r="S34" s="6">
        <f>100*'AMD'!J49*'LAFs'!J$250*S$12*'Input'!$E$15/'Input'!$F$15*(1-'Contrib'!S$105)</f>
        <v>0</v>
      </c>
      <c r="T34" s="10" t="s">
        <v>6</v>
      </c>
    </row>
    <row r="35" spans="1:20">
      <c r="A35" s="12" t="s">
        <v>72</v>
      </c>
      <c r="B35" s="6">
        <f>100*'AMD'!B50*'LAFs'!B$251*B$12*'Input'!$E$15/'Input'!$F$15*(1-'Contrib'!B$106)</f>
        <v>0</v>
      </c>
      <c r="C35" s="6">
        <f>100*'AMD'!C50*'LAFs'!C$251*C$12*'Input'!$E$15/'Input'!$F$15*(1-'Contrib'!C$106)</f>
        <v>0</v>
      </c>
      <c r="D35" s="6">
        <f>100*'AMD'!D50*'LAFs'!D$251*D$12*'Input'!$E$15/'Input'!$F$15*(1-'Contrib'!D$106)</f>
        <v>0</v>
      </c>
      <c r="E35" s="6">
        <f>100*'AMD'!E50*'LAFs'!E$251*E$12*'Input'!$E$15/'Input'!$F$15*(1-'Contrib'!E$106)</f>
        <v>0</v>
      </c>
      <c r="F35" s="6">
        <f>100*'AMD'!F50*'LAFs'!F$251*F$12*'Input'!$E$15/'Input'!$F$15*(1-'Contrib'!F$106)</f>
        <v>0</v>
      </c>
      <c r="G35" s="6">
        <f>100*'AMD'!G50*'LAFs'!G$251*G$12*'Input'!$E$15/'Input'!$F$15*(1-'Contrib'!G$106)</f>
        <v>0</v>
      </c>
      <c r="H35" s="6">
        <f>100*'AMD'!H50*'LAFs'!H$251*H$12*'Input'!$E$15/'Input'!$F$15*(1-'Contrib'!H$106)</f>
        <v>0</v>
      </c>
      <c r="I35" s="6">
        <f>100*'AMD'!I50*'LAFs'!I$251*I$12*'Input'!$E$15/'Input'!$F$15*(1-'Contrib'!I$106)</f>
        <v>0</v>
      </c>
      <c r="J35" s="6">
        <f>100*'AMD'!J50*'LAFs'!J$251*J$12*'Input'!$E$15/'Input'!$F$15*(1-'Contrib'!J$106)</f>
        <v>0</v>
      </c>
      <c r="K35" s="6">
        <f>100*'AMD'!B50*'LAFs'!B$251*K$12*'Input'!$E$15/'Input'!$F$15*(1-'Contrib'!K$106)</f>
        <v>0</v>
      </c>
      <c r="L35" s="6">
        <f>100*'AMD'!C50*'LAFs'!C$251*L$12*'Input'!$E$15/'Input'!$F$15*(1-'Contrib'!L$106)</f>
        <v>0</v>
      </c>
      <c r="M35" s="6">
        <f>100*'AMD'!D50*'LAFs'!D$251*M$12*'Input'!$E$15/'Input'!$F$15*(1-'Contrib'!M$106)</f>
        <v>0</v>
      </c>
      <c r="N35" s="6">
        <f>100*'AMD'!E50*'LAFs'!E$251*N$12*'Input'!$E$15/'Input'!$F$15*(1-'Contrib'!N$106)</f>
        <v>0</v>
      </c>
      <c r="O35" s="6">
        <f>100*'AMD'!F50*'LAFs'!F$251*O$12*'Input'!$E$15/'Input'!$F$15*(1-'Contrib'!O$106)</f>
        <v>0</v>
      </c>
      <c r="P35" s="6">
        <f>100*'AMD'!G50*'LAFs'!G$251*P$12*'Input'!$E$15/'Input'!$F$15*(1-'Contrib'!P$106)</f>
        <v>0</v>
      </c>
      <c r="Q35" s="6">
        <f>100*'AMD'!H50*'LAFs'!H$251*Q$12*'Input'!$E$15/'Input'!$F$15*(1-'Contrib'!Q$106)</f>
        <v>0</v>
      </c>
      <c r="R35" s="6">
        <f>100*'AMD'!I50*'LAFs'!I$251*R$12*'Input'!$E$15/'Input'!$F$15*(1-'Contrib'!R$106)</f>
        <v>0</v>
      </c>
      <c r="S35" s="6">
        <f>100*'AMD'!J50*'LAFs'!J$251*S$12*'Input'!$E$15/'Input'!$F$15*(1-'Contrib'!S$106)</f>
        <v>0</v>
      </c>
      <c r="T35" s="10" t="s">
        <v>6</v>
      </c>
    </row>
    <row r="36" spans="1:20">
      <c r="A36" s="12" t="s">
        <v>73</v>
      </c>
      <c r="B36" s="6">
        <f>100*'AMD'!B51*'LAFs'!B$252*B$12*'Input'!$E$15/'Input'!$F$15*(1-'Contrib'!B$107)</f>
        <v>0</v>
      </c>
      <c r="C36" s="6">
        <f>100*'AMD'!C51*'LAFs'!C$252*C$12*'Input'!$E$15/'Input'!$F$15*(1-'Contrib'!C$107)</f>
        <v>0</v>
      </c>
      <c r="D36" s="6">
        <f>100*'AMD'!D51*'LAFs'!D$252*D$12*'Input'!$E$15/'Input'!$F$15*(1-'Contrib'!D$107)</f>
        <v>0</v>
      </c>
      <c r="E36" s="6">
        <f>100*'AMD'!E51*'LAFs'!E$252*E$12*'Input'!$E$15/'Input'!$F$15*(1-'Contrib'!E$107)</f>
        <v>0</v>
      </c>
      <c r="F36" s="6">
        <f>100*'AMD'!F51*'LAFs'!F$252*F$12*'Input'!$E$15/'Input'!$F$15*(1-'Contrib'!F$107)</f>
        <v>0</v>
      </c>
      <c r="G36" s="6">
        <f>100*'AMD'!G51*'LAFs'!G$252*G$12*'Input'!$E$15/'Input'!$F$15*(1-'Contrib'!G$107)</f>
        <v>0</v>
      </c>
      <c r="H36" s="6">
        <f>100*'AMD'!H51*'LAFs'!H$252*H$12*'Input'!$E$15/'Input'!$F$15*(1-'Contrib'!H$107)</f>
        <v>0</v>
      </c>
      <c r="I36" s="6">
        <f>100*'AMD'!I51*'LAFs'!I$252*I$12*'Input'!$E$15/'Input'!$F$15*(1-'Contrib'!I$107)</f>
        <v>0</v>
      </c>
      <c r="J36" s="6">
        <f>100*'AMD'!J51*'LAFs'!J$252*J$12*'Input'!$E$15/'Input'!$F$15*(1-'Contrib'!J$107)</f>
        <v>0</v>
      </c>
      <c r="K36" s="6">
        <f>100*'AMD'!B51*'LAFs'!B$252*K$12*'Input'!$E$15/'Input'!$F$15*(1-'Contrib'!K$107)</f>
        <v>0</v>
      </c>
      <c r="L36" s="6">
        <f>100*'AMD'!C51*'LAFs'!C$252*L$12*'Input'!$E$15/'Input'!$F$15*(1-'Contrib'!L$107)</f>
        <v>0</v>
      </c>
      <c r="M36" s="6">
        <f>100*'AMD'!D51*'LAFs'!D$252*M$12*'Input'!$E$15/'Input'!$F$15*(1-'Contrib'!M$107)</f>
        <v>0</v>
      </c>
      <c r="N36" s="6">
        <f>100*'AMD'!E51*'LAFs'!E$252*N$12*'Input'!$E$15/'Input'!$F$15*(1-'Contrib'!N$107)</f>
        <v>0</v>
      </c>
      <c r="O36" s="6">
        <f>100*'AMD'!F51*'LAFs'!F$252*O$12*'Input'!$E$15/'Input'!$F$15*(1-'Contrib'!O$107)</f>
        <v>0</v>
      </c>
      <c r="P36" s="6">
        <f>100*'AMD'!G51*'LAFs'!G$252*P$12*'Input'!$E$15/'Input'!$F$15*(1-'Contrib'!P$107)</f>
        <v>0</v>
      </c>
      <c r="Q36" s="6">
        <f>100*'AMD'!H51*'LAFs'!H$252*Q$12*'Input'!$E$15/'Input'!$F$15*(1-'Contrib'!Q$107)</f>
        <v>0</v>
      </c>
      <c r="R36" s="6">
        <f>100*'AMD'!I51*'LAFs'!I$252*R$12*'Input'!$E$15/'Input'!$F$15*(1-'Contrib'!R$107)</f>
        <v>0</v>
      </c>
      <c r="S36" s="6">
        <f>100*'AMD'!J51*'LAFs'!J$252*S$12*'Input'!$E$15/'Input'!$F$15*(1-'Contrib'!S$107)</f>
        <v>0</v>
      </c>
      <c r="T36" s="10" t="s">
        <v>6</v>
      </c>
    </row>
    <row r="37" spans="1:20">
      <c r="A37" s="12" t="s">
        <v>86</v>
      </c>
      <c r="B37" s="6">
        <f>100*'AMD'!B52*'LAFs'!B$253*B$12*'Input'!$E$15/'Input'!$F$15*(1-'Contrib'!B$108)</f>
        <v>0</v>
      </c>
      <c r="C37" s="6">
        <f>100*'AMD'!C52*'LAFs'!C$253*C$12*'Input'!$E$15/'Input'!$F$15*(1-'Contrib'!C$108)</f>
        <v>0</v>
      </c>
      <c r="D37" s="6">
        <f>100*'AMD'!D52*'LAFs'!D$253*D$12*'Input'!$E$15/'Input'!$F$15*(1-'Contrib'!D$108)</f>
        <v>0</v>
      </c>
      <c r="E37" s="6">
        <f>100*'AMD'!E52*'LAFs'!E$253*E$12*'Input'!$E$15/'Input'!$F$15*(1-'Contrib'!E$108)</f>
        <v>0</v>
      </c>
      <c r="F37" s="6">
        <f>100*'AMD'!F52*'LAFs'!F$253*F$12*'Input'!$E$15/'Input'!$F$15*(1-'Contrib'!F$108)</f>
        <v>0</v>
      </c>
      <c r="G37" s="6">
        <f>100*'AMD'!G52*'LAFs'!G$253*G$12*'Input'!$E$15/'Input'!$F$15*(1-'Contrib'!G$108)</f>
        <v>0</v>
      </c>
      <c r="H37" s="6">
        <f>100*'AMD'!H52*'LAFs'!H$253*H$12*'Input'!$E$15/'Input'!$F$15*(1-'Contrib'!H$108)</f>
        <v>0</v>
      </c>
      <c r="I37" s="6">
        <f>100*'AMD'!I52*'LAFs'!I$253*I$12*'Input'!$E$15/'Input'!$F$15*(1-'Contrib'!I$108)</f>
        <v>0</v>
      </c>
      <c r="J37" s="6">
        <f>100*'AMD'!J52*'LAFs'!J$253*J$12*'Input'!$E$15/'Input'!$F$15*(1-'Contrib'!J$108)</f>
        <v>0</v>
      </c>
      <c r="K37" s="6">
        <f>100*'AMD'!B52*'LAFs'!B$253*K$12*'Input'!$E$15/'Input'!$F$15*(1-'Contrib'!K$108)</f>
        <v>0</v>
      </c>
      <c r="L37" s="6">
        <f>100*'AMD'!C52*'LAFs'!C$253*L$12*'Input'!$E$15/'Input'!$F$15*(1-'Contrib'!L$108)</f>
        <v>0</v>
      </c>
      <c r="M37" s="6">
        <f>100*'AMD'!D52*'LAFs'!D$253*M$12*'Input'!$E$15/'Input'!$F$15*(1-'Contrib'!M$108)</f>
        <v>0</v>
      </c>
      <c r="N37" s="6">
        <f>100*'AMD'!E52*'LAFs'!E$253*N$12*'Input'!$E$15/'Input'!$F$15*(1-'Contrib'!N$108)</f>
        <v>0</v>
      </c>
      <c r="O37" s="6">
        <f>100*'AMD'!F52*'LAFs'!F$253*O$12*'Input'!$E$15/'Input'!$F$15*(1-'Contrib'!O$108)</f>
        <v>0</v>
      </c>
      <c r="P37" s="6">
        <f>100*'AMD'!G52*'LAFs'!G$253*P$12*'Input'!$E$15/'Input'!$F$15*(1-'Contrib'!P$108)</f>
        <v>0</v>
      </c>
      <c r="Q37" s="6">
        <f>100*'AMD'!H52*'LAFs'!H$253*Q$12*'Input'!$E$15/'Input'!$F$15*(1-'Contrib'!Q$108)</f>
        <v>0</v>
      </c>
      <c r="R37" s="6">
        <f>100*'AMD'!I52*'LAFs'!I$253*R$12*'Input'!$E$15/'Input'!$F$15*(1-'Contrib'!R$108)</f>
        <v>0</v>
      </c>
      <c r="S37" s="6">
        <f>100*'AMD'!J52*'LAFs'!J$253*S$12*'Input'!$E$15/'Input'!$F$15*(1-'Contrib'!S$108)</f>
        <v>0</v>
      </c>
      <c r="T37" s="10" t="s">
        <v>6</v>
      </c>
    </row>
    <row r="38" spans="1:20">
      <c r="A38" s="12" t="s">
        <v>87</v>
      </c>
      <c r="B38" s="6">
        <f>100*'AMD'!B53*'LAFs'!B$254*B$12*'Input'!$E$15/'Input'!$F$15*(1-'Contrib'!B$109)</f>
        <v>0</v>
      </c>
      <c r="C38" s="6">
        <f>100*'AMD'!C53*'LAFs'!C$254*C$12*'Input'!$E$15/'Input'!$F$15*(1-'Contrib'!C$109)</f>
        <v>0</v>
      </c>
      <c r="D38" s="6">
        <f>100*'AMD'!D53*'LAFs'!D$254*D$12*'Input'!$E$15/'Input'!$F$15*(1-'Contrib'!D$109)</f>
        <v>0</v>
      </c>
      <c r="E38" s="6">
        <f>100*'AMD'!E53*'LAFs'!E$254*E$12*'Input'!$E$15/'Input'!$F$15*(1-'Contrib'!E$109)</f>
        <v>0</v>
      </c>
      <c r="F38" s="6">
        <f>100*'AMD'!F53*'LAFs'!F$254*F$12*'Input'!$E$15/'Input'!$F$15*(1-'Contrib'!F$109)</f>
        <v>0</v>
      </c>
      <c r="G38" s="6">
        <f>100*'AMD'!G53*'LAFs'!G$254*G$12*'Input'!$E$15/'Input'!$F$15*(1-'Contrib'!G$109)</f>
        <v>0</v>
      </c>
      <c r="H38" s="6">
        <f>100*'AMD'!H53*'LAFs'!H$254*H$12*'Input'!$E$15/'Input'!$F$15*(1-'Contrib'!H$109)</f>
        <v>0</v>
      </c>
      <c r="I38" s="6">
        <f>100*'AMD'!I53*'LAFs'!I$254*I$12*'Input'!$E$15/'Input'!$F$15*(1-'Contrib'!I$109)</f>
        <v>0</v>
      </c>
      <c r="J38" s="6">
        <f>100*'AMD'!J53*'LAFs'!J$254*J$12*'Input'!$E$15/'Input'!$F$15*(1-'Contrib'!J$109)</f>
        <v>0</v>
      </c>
      <c r="K38" s="6">
        <f>100*'AMD'!B53*'LAFs'!B$254*K$12*'Input'!$E$15/'Input'!$F$15*(1-'Contrib'!K$109)</f>
        <v>0</v>
      </c>
      <c r="L38" s="6">
        <f>100*'AMD'!C53*'LAFs'!C$254*L$12*'Input'!$E$15/'Input'!$F$15*(1-'Contrib'!L$109)</f>
        <v>0</v>
      </c>
      <c r="M38" s="6">
        <f>100*'AMD'!D53*'LAFs'!D$254*M$12*'Input'!$E$15/'Input'!$F$15*(1-'Contrib'!M$109)</f>
        <v>0</v>
      </c>
      <c r="N38" s="6">
        <f>100*'AMD'!E53*'LAFs'!E$254*N$12*'Input'!$E$15/'Input'!$F$15*(1-'Contrib'!N$109)</f>
        <v>0</v>
      </c>
      <c r="O38" s="6">
        <f>100*'AMD'!F53*'LAFs'!F$254*O$12*'Input'!$E$15/'Input'!$F$15*(1-'Contrib'!O$109)</f>
        <v>0</v>
      </c>
      <c r="P38" s="6">
        <f>100*'AMD'!G53*'LAFs'!G$254*P$12*'Input'!$E$15/'Input'!$F$15*(1-'Contrib'!P$109)</f>
        <v>0</v>
      </c>
      <c r="Q38" s="6">
        <f>100*'AMD'!H53*'LAFs'!H$254*Q$12*'Input'!$E$15/'Input'!$F$15*(1-'Contrib'!Q$109)</f>
        <v>0</v>
      </c>
      <c r="R38" s="6">
        <f>100*'AMD'!I53*'LAFs'!I$254*R$12*'Input'!$E$15/'Input'!$F$15*(1-'Contrib'!R$109)</f>
        <v>0</v>
      </c>
      <c r="S38" s="6">
        <f>100*'AMD'!J53*'LAFs'!J$254*S$12*'Input'!$E$15/'Input'!$F$15*(1-'Contrib'!S$109)</f>
        <v>0</v>
      </c>
      <c r="T38" s="10" t="s">
        <v>6</v>
      </c>
    </row>
    <row r="39" spans="1:20">
      <c r="A39" s="12" t="s">
        <v>109</v>
      </c>
      <c r="B39" s="6">
        <f>100*'AMD'!B54*'LAFs'!B$255*B$12*'Input'!$E$15/'Input'!$F$15*(1-'Contrib'!B$110)</f>
        <v>0</v>
      </c>
      <c r="C39" s="6">
        <f>100*'AMD'!C54*'LAFs'!C$255*C$12*'Input'!$E$15/'Input'!$F$15*(1-'Contrib'!C$110)</f>
        <v>0</v>
      </c>
      <c r="D39" s="6">
        <f>100*'AMD'!D54*'LAFs'!D$255*D$12*'Input'!$E$15/'Input'!$F$15*(1-'Contrib'!D$110)</f>
        <v>0</v>
      </c>
      <c r="E39" s="6">
        <f>100*'AMD'!E54*'LAFs'!E$255*E$12*'Input'!$E$15/'Input'!$F$15*(1-'Contrib'!E$110)</f>
        <v>0</v>
      </c>
      <c r="F39" s="6">
        <f>100*'AMD'!F54*'LAFs'!F$255*F$12*'Input'!$E$15/'Input'!$F$15*(1-'Contrib'!F$110)</f>
        <v>0</v>
      </c>
      <c r="G39" s="6">
        <f>100*'AMD'!G54*'LAFs'!G$255*G$12*'Input'!$E$15/'Input'!$F$15*(1-'Contrib'!G$110)</f>
        <v>0</v>
      </c>
      <c r="H39" s="6">
        <f>100*'AMD'!H54*'LAFs'!H$255*H$12*'Input'!$E$15/'Input'!$F$15*(1-'Contrib'!H$110)</f>
        <v>0</v>
      </c>
      <c r="I39" s="6">
        <f>100*'AMD'!I54*'LAFs'!I$255*I$12*'Input'!$E$15/'Input'!$F$15*(1-'Contrib'!I$110)</f>
        <v>0</v>
      </c>
      <c r="J39" s="6">
        <f>100*'AMD'!J54*'LAFs'!J$255*J$12*'Input'!$E$15/'Input'!$F$15*(1-'Contrib'!J$110)</f>
        <v>0</v>
      </c>
      <c r="K39" s="6">
        <f>100*'AMD'!B54*'LAFs'!B$255*K$12*'Input'!$E$15/'Input'!$F$15*(1-'Contrib'!K$110)</f>
        <v>0</v>
      </c>
      <c r="L39" s="6">
        <f>100*'AMD'!C54*'LAFs'!C$255*L$12*'Input'!$E$15/'Input'!$F$15*(1-'Contrib'!L$110)</f>
        <v>0</v>
      </c>
      <c r="M39" s="6">
        <f>100*'AMD'!D54*'LAFs'!D$255*M$12*'Input'!$E$15/'Input'!$F$15*(1-'Contrib'!M$110)</f>
        <v>0</v>
      </c>
      <c r="N39" s="6">
        <f>100*'AMD'!E54*'LAFs'!E$255*N$12*'Input'!$E$15/'Input'!$F$15*(1-'Contrib'!N$110)</f>
        <v>0</v>
      </c>
      <c r="O39" s="6">
        <f>100*'AMD'!F54*'LAFs'!F$255*O$12*'Input'!$E$15/'Input'!$F$15*(1-'Contrib'!O$110)</f>
        <v>0</v>
      </c>
      <c r="P39" s="6">
        <f>100*'AMD'!G54*'LAFs'!G$255*P$12*'Input'!$E$15/'Input'!$F$15*(1-'Contrib'!P$110)</f>
        <v>0</v>
      </c>
      <c r="Q39" s="6">
        <f>100*'AMD'!H54*'LAFs'!H$255*Q$12*'Input'!$E$15/'Input'!$F$15*(1-'Contrib'!Q$110)</f>
        <v>0</v>
      </c>
      <c r="R39" s="6">
        <f>100*'AMD'!I54*'LAFs'!I$255*R$12*'Input'!$E$15/'Input'!$F$15*(1-'Contrib'!R$110)</f>
        <v>0</v>
      </c>
      <c r="S39" s="6">
        <f>100*'AMD'!J54*'LAFs'!J$255*S$12*'Input'!$E$15/'Input'!$F$15*(1-'Contrib'!S$110)</f>
        <v>0</v>
      </c>
      <c r="T39" s="10" t="s">
        <v>6</v>
      </c>
    </row>
    <row r="40" spans="1:20">
      <c r="A40" s="12" t="s">
        <v>110</v>
      </c>
      <c r="B40" s="6">
        <f>100*'AMD'!B55*'LAFs'!B$256*B$12*'Input'!$E$15/'Input'!$F$15*(1-'Contrib'!B$111)</f>
        <v>0</v>
      </c>
      <c r="C40" s="6">
        <f>100*'AMD'!C55*'LAFs'!C$256*C$12*'Input'!$E$15/'Input'!$F$15*(1-'Contrib'!C$111)</f>
        <v>0</v>
      </c>
      <c r="D40" s="6">
        <f>100*'AMD'!D55*'LAFs'!D$256*D$12*'Input'!$E$15/'Input'!$F$15*(1-'Contrib'!D$111)</f>
        <v>0</v>
      </c>
      <c r="E40" s="6">
        <f>100*'AMD'!E55*'LAFs'!E$256*E$12*'Input'!$E$15/'Input'!$F$15*(1-'Contrib'!E$111)</f>
        <v>0</v>
      </c>
      <c r="F40" s="6">
        <f>100*'AMD'!F55*'LAFs'!F$256*F$12*'Input'!$E$15/'Input'!$F$15*(1-'Contrib'!F$111)</f>
        <v>0</v>
      </c>
      <c r="G40" s="6">
        <f>100*'AMD'!G55*'LAFs'!G$256*G$12*'Input'!$E$15/'Input'!$F$15*(1-'Contrib'!G$111)</f>
        <v>0</v>
      </c>
      <c r="H40" s="6">
        <f>100*'AMD'!H55*'LAFs'!H$256*H$12*'Input'!$E$15/'Input'!$F$15*(1-'Contrib'!H$111)</f>
        <v>0</v>
      </c>
      <c r="I40" s="6">
        <f>100*'AMD'!I55*'LAFs'!I$256*I$12*'Input'!$E$15/'Input'!$F$15*(1-'Contrib'!I$111)</f>
        <v>0</v>
      </c>
      <c r="J40" s="6">
        <f>100*'AMD'!J55*'LAFs'!J$256*J$12*'Input'!$E$15/'Input'!$F$15*(1-'Contrib'!J$111)</f>
        <v>0</v>
      </c>
      <c r="K40" s="6">
        <f>100*'AMD'!B55*'LAFs'!B$256*K$12*'Input'!$E$15/'Input'!$F$15*(1-'Contrib'!K$111)</f>
        <v>0</v>
      </c>
      <c r="L40" s="6">
        <f>100*'AMD'!C55*'LAFs'!C$256*L$12*'Input'!$E$15/'Input'!$F$15*(1-'Contrib'!L$111)</f>
        <v>0</v>
      </c>
      <c r="M40" s="6">
        <f>100*'AMD'!D55*'LAFs'!D$256*M$12*'Input'!$E$15/'Input'!$F$15*(1-'Contrib'!M$111)</f>
        <v>0</v>
      </c>
      <c r="N40" s="6">
        <f>100*'AMD'!E55*'LAFs'!E$256*N$12*'Input'!$E$15/'Input'!$F$15*(1-'Contrib'!N$111)</f>
        <v>0</v>
      </c>
      <c r="O40" s="6">
        <f>100*'AMD'!F55*'LAFs'!F$256*O$12*'Input'!$E$15/'Input'!$F$15*(1-'Contrib'!O$111)</f>
        <v>0</v>
      </c>
      <c r="P40" s="6">
        <f>100*'AMD'!G55*'LAFs'!G$256*P$12*'Input'!$E$15/'Input'!$F$15*(1-'Contrib'!P$111)</f>
        <v>0</v>
      </c>
      <c r="Q40" s="6">
        <f>100*'AMD'!H55*'LAFs'!H$256*Q$12*'Input'!$E$15/'Input'!$F$15*(1-'Contrib'!Q$111)</f>
        <v>0</v>
      </c>
      <c r="R40" s="6">
        <f>100*'AMD'!I55*'LAFs'!I$256*R$12*'Input'!$E$15/'Input'!$F$15*(1-'Contrib'!R$111)</f>
        <v>0</v>
      </c>
      <c r="S40" s="6">
        <f>100*'AMD'!J55*'LAFs'!J$256*S$12*'Input'!$E$15/'Input'!$F$15*(1-'Contrib'!S$111)</f>
        <v>0</v>
      </c>
      <c r="T40" s="10" t="s">
        <v>6</v>
      </c>
    </row>
    <row r="41" spans="1:20">
      <c r="A41" s="12" t="s">
        <v>111</v>
      </c>
      <c r="B41" s="6">
        <f>100*'AMD'!B56*'LAFs'!B$257*B$12*'Input'!$E$15/'Input'!$F$15*(1-'Contrib'!B$112)</f>
        <v>0</v>
      </c>
      <c r="C41" s="6">
        <f>100*'AMD'!C56*'LAFs'!C$257*C$12*'Input'!$E$15/'Input'!$F$15*(1-'Contrib'!C$112)</f>
        <v>0</v>
      </c>
      <c r="D41" s="6">
        <f>100*'AMD'!D56*'LAFs'!D$257*D$12*'Input'!$E$15/'Input'!$F$15*(1-'Contrib'!D$112)</f>
        <v>0</v>
      </c>
      <c r="E41" s="6">
        <f>100*'AMD'!E56*'LAFs'!E$257*E$12*'Input'!$E$15/'Input'!$F$15*(1-'Contrib'!E$112)</f>
        <v>0</v>
      </c>
      <c r="F41" s="6">
        <f>100*'AMD'!F56*'LAFs'!F$257*F$12*'Input'!$E$15/'Input'!$F$15*(1-'Contrib'!F$112)</f>
        <v>0</v>
      </c>
      <c r="G41" s="6">
        <f>100*'AMD'!G56*'LAFs'!G$257*G$12*'Input'!$E$15/'Input'!$F$15*(1-'Contrib'!G$112)</f>
        <v>0</v>
      </c>
      <c r="H41" s="6">
        <f>100*'AMD'!H56*'LAFs'!H$257*H$12*'Input'!$E$15/'Input'!$F$15*(1-'Contrib'!H$112)</f>
        <v>0</v>
      </c>
      <c r="I41" s="6">
        <f>100*'AMD'!I56*'LAFs'!I$257*I$12*'Input'!$E$15/'Input'!$F$15*(1-'Contrib'!I$112)</f>
        <v>0</v>
      </c>
      <c r="J41" s="6">
        <f>100*'AMD'!J56*'LAFs'!J$257*J$12*'Input'!$E$15/'Input'!$F$15*(1-'Contrib'!J$112)</f>
        <v>0</v>
      </c>
      <c r="K41" s="6">
        <f>100*'AMD'!B56*'LAFs'!B$257*K$12*'Input'!$E$15/'Input'!$F$15*(1-'Contrib'!K$112)</f>
        <v>0</v>
      </c>
      <c r="L41" s="6">
        <f>100*'AMD'!C56*'LAFs'!C$257*L$12*'Input'!$E$15/'Input'!$F$15*(1-'Contrib'!L$112)</f>
        <v>0</v>
      </c>
      <c r="M41" s="6">
        <f>100*'AMD'!D56*'LAFs'!D$257*M$12*'Input'!$E$15/'Input'!$F$15*(1-'Contrib'!M$112)</f>
        <v>0</v>
      </c>
      <c r="N41" s="6">
        <f>100*'AMD'!E56*'LAFs'!E$257*N$12*'Input'!$E$15/'Input'!$F$15*(1-'Contrib'!N$112)</f>
        <v>0</v>
      </c>
      <c r="O41" s="6">
        <f>100*'AMD'!F56*'LAFs'!F$257*O$12*'Input'!$E$15/'Input'!$F$15*(1-'Contrib'!O$112)</f>
        <v>0</v>
      </c>
      <c r="P41" s="6">
        <f>100*'AMD'!G56*'LAFs'!G$257*P$12*'Input'!$E$15/'Input'!$F$15*(1-'Contrib'!P$112)</f>
        <v>0</v>
      </c>
      <c r="Q41" s="6">
        <f>100*'AMD'!H56*'LAFs'!H$257*Q$12*'Input'!$E$15/'Input'!$F$15*(1-'Contrib'!Q$112)</f>
        <v>0</v>
      </c>
      <c r="R41" s="6">
        <f>100*'AMD'!I56*'LAFs'!I$257*R$12*'Input'!$E$15/'Input'!$F$15*(1-'Contrib'!R$112)</f>
        <v>0</v>
      </c>
      <c r="S41" s="6">
        <f>100*'AMD'!J56*'LAFs'!J$257*S$12*'Input'!$E$15/'Input'!$F$15*(1-'Contrib'!S$112)</f>
        <v>0</v>
      </c>
      <c r="T41" s="10" t="s">
        <v>6</v>
      </c>
    </row>
    <row r="42" spans="1:20">
      <c r="A42" s="12" t="s">
        <v>112</v>
      </c>
      <c r="B42" s="6">
        <f>100*'AMD'!B57*'LAFs'!B$258*B$12*'Input'!$E$15/'Input'!$F$15*(1-'Contrib'!B$113)</f>
        <v>0</v>
      </c>
      <c r="C42" s="6">
        <f>100*'AMD'!C57*'LAFs'!C$258*C$12*'Input'!$E$15/'Input'!$F$15*(1-'Contrib'!C$113)</f>
        <v>0</v>
      </c>
      <c r="D42" s="6">
        <f>100*'AMD'!D57*'LAFs'!D$258*D$12*'Input'!$E$15/'Input'!$F$15*(1-'Contrib'!D$113)</f>
        <v>0</v>
      </c>
      <c r="E42" s="6">
        <f>100*'AMD'!E57*'LAFs'!E$258*E$12*'Input'!$E$15/'Input'!$F$15*(1-'Contrib'!E$113)</f>
        <v>0</v>
      </c>
      <c r="F42" s="6">
        <f>100*'AMD'!F57*'LAFs'!F$258*F$12*'Input'!$E$15/'Input'!$F$15*(1-'Contrib'!F$113)</f>
        <v>0</v>
      </c>
      <c r="G42" s="6">
        <f>100*'AMD'!G57*'LAFs'!G$258*G$12*'Input'!$E$15/'Input'!$F$15*(1-'Contrib'!G$113)</f>
        <v>0</v>
      </c>
      <c r="H42" s="6">
        <f>100*'AMD'!H57*'LAFs'!H$258*H$12*'Input'!$E$15/'Input'!$F$15*(1-'Contrib'!H$113)</f>
        <v>0</v>
      </c>
      <c r="I42" s="6">
        <f>100*'AMD'!I57*'LAFs'!I$258*I$12*'Input'!$E$15/'Input'!$F$15*(1-'Contrib'!I$113)</f>
        <v>0</v>
      </c>
      <c r="J42" s="6">
        <f>100*'AMD'!J57*'LAFs'!J$258*J$12*'Input'!$E$15/'Input'!$F$15*(1-'Contrib'!J$113)</f>
        <v>0</v>
      </c>
      <c r="K42" s="6">
        <f>100*'AMD'!B57*'LAFs'!B$258*K$12*'Input'!$E$15/'Input'!$F$15*(1-'Contrib'!K$113)</f>
        <v>0</v>
      </c>
      <c r="L42" s="6">
        <f>100*'AMD'!C57*'LAFs'!C$258*L$12*'Input'!$E$15/'Input'!$F$15*(1-'Contrib'!L$113)</f>
        <v>0</v>
      </c>
      <c r="M42" s="6">
        <f>100*'AMD'!D57*'LAFs'!D$258*M$12*'Input'!$E$15/'Input'!$F$15*(1-'Contrib'!M$113)</f>
        <v>0</v>
      </c>
      <c r="N42" s="6">
        <f>100*'AMD'!E57*'LAFs'!E$258*N$12*'Input'!$E$15/'Input'!$F$15*(1-'Contrib'!N$113)</f>
        <v>0</v>
      </c>
      <c r="O42" s="6">
        <f>100*'AMD'!F57*'LAFs'!F$258*O$12*'Input'!$E$15/'Input'!$F$15*(1-'Contrib'!O$113)</f>
        <v>0</v>
      </c>
      <c r="P42" s="6">
        <f>100*'AMD'!G57*'LAFs'!G$258*P$12*'Input'!$E$15/'Input'!$F$15*(1-'Contrib'!P$113)</f>
        <v>0</v>
      </c>
      <c r="Q42" s="6">
        <f>100*'AMD'!H57*'LAFs'!H$258*Q$12*'Input'!$E$15/'Input'!$F$15*(1-'Contrib'!Q$113)</f>
        <v>0</v>
      </c>
      <c r="R42" s="6">
        <f>100*'AMD'!I57*'LAFs'!I$258*R$12*'Input'!$E$15/'Input'!$F$15*(1-'Contrib'!R$113)</f>
        <v>0</v>
      </c>
      <c r="S42" s="6">
        <f>100*'AMD'!J57*'LAFs'!J$258*S$12*'Input'!$E$15/'Input'!$F$15*(1-'Contrib'!S$113)</f>
        <v>0</v>
      </c>
      <c r="T42" s="10" t="s">
        <v>6</v>
      </c>
    </row>
    <row r="43" spans="1:20">
      <c r="A43" s="12" t="s">
        <v>113</v>
      </c>
      <c r="B43" s="6">
        <f>100*'AMD'!B58*'LAFs'!B$259*B$12*'Input'!$E$15/'Input'!$F$15*(1-'Contrib'!B$114)</f>
        <v>0</v>
      </c>
      <c r="C43" s="6">
        <f>100*'AMD'!C58*'LAFs'!C$259*C$12*'Input'!$E$15/'Input'!$F$15*(1-'Contrib'!C$114)</f>
        <v>0</v>
      </c>
      <c r="D43" s="6">
        <f>100*'AMD'!D58*'LAFs'!D$259*D$12*'Input'!$E$15/'Input'!$F$15*(1-'Contrib'!D$114)</f>
        <v>0</v>
      </c>
      <c r="E43" s="6">
        <f>100*'AMD'!E58*'LAFs'!E$259*E$12*'Input'!$E$15/'Input'!$F$15*(1-'Contrib'!E$114)</f>
        <v>0</v>
      </c>
      <c r="F43" s="6">
        <f>100*'AMD'!F58*'LAFs'!F$259*F$12*'Input'!$E$15/'Input'!$F$15*(1-'Contrib'!F$114)</f>
        <v>0</v>
      </c>
      <c r="G43" s="6">
        <f>100*'AMD'!G58*'LAFs'!G$259*G$12*'Input'!$E$15/'Input'!$F$15*(1-'Contrib'!G$114)</f>
        <v>0</v>
      </c>
      <c r="H43" s="6">
        <f>100*'AMD'!H58*'LAFs'!H$259*H$12*'Input'!$E$15/'Input'!$F$15*(1-'Contrib'!H$114)</f>
        <v>0</v>
      </c>
      <c r="I43" s="6">
        <f>100*'AMD'!I58*'LAFs'!I$259*I$12*'Input'!$E$15/'Input'!$F$15*(1-'Contrib'!I$114)</f>
        <v>0</v>
      </c>
      <c r="J43" s="6">
        <f>100*'AMD'!J58*'LAFs'!J$259*J$12*'Input'!$E$15/'Input'!$F$15*(1-'Contrib'!J$114)</f>
        <v>0</v>
      </c>
      <c r="K43" s="6">
        <f>100*'AMD'!B58*'LAFs'!B$259*K$12*'Input'!$E$15/'Input'!$F$15*(1-'Contrib'!K$114)</f>
        <v>0</v>
      </c>
      <c r="L43" s="6">
        <f>100*'AMD'!C58*'LAFs'!C$259*L$12*'Input'!$E$15/'Input'!$F$15*(1-'Contrib'!L$114)</f>
        <v>0</v>
      </c>
      <c r="M43" s="6">
        <f>100*'AMD'!D58*'LAFs'!D$259*M$12*'Input'!$E$15/'Input'!$F$15*(1-'Contrib'!M$114)</f>
        <v>0</v>
      </c>
      <c r="N43" s="6">
        <f>100*'AMD'!E58*'LAFs'!E$259*N$12*'Input'!$E$15/'Input'!$F$15*(1-'Contrib'!N$114)</f>
        <v>0</v>
      </c>
      <c r="O43" s="6">
        <f>100*'AMD'!F58*'LAFs'!F$259*O$12*'Input'!$E$15/'Input'!$F$15*(1-'Contrib'!O$114)</f>
        <v>0</v>
      </c>
      <c r="P43" s="6">
        <f>100*'AMD'!G58*'LAFs'!G$259*P$12*'Input'!$E$15/'Input'!$F$15*(1-'Contrib'!P$114)</f>
        <v>0</v>
      </c>
      <c r="Q43" s="6">
        <f>100*'AMD'!H58*'LAFs'!H$259*Q$12*'Input'!$E$15/'Input'!$F$15*(1-'Contrib'!Q$114)</f>
        <v>0</v>
      </c>
      <c r="R43" s="6">
        <f>100*'AMD'!I58*'LAFs'!I$259*R$12*'Input'!$E$15/'Input'!$F$15*(1-'Contrib'!R$114)</f>
        <v>0</v>
      </c>
      <c r="S43" s="6">
        <f>100*'AMD'!J58*'LAFs'!J$259*S$12*'Input'!$E$15/'Input'!$F$15*(1-'Contrib'!S$114)</f>
        <v>0</v>
      </c>
      <c r="T43" s="10" t="s">
        <v>6</v>
      </c>
    </row>
    <row r="45" spans="1:20">
      <c r="A45" s="11" t="s">
        <v>846</v>
      </c>
    </row>
    <row r="46" spans="1:20">
      <c r="A46" s="10" t="s">
        <v>6</v>
      </c>
    </row>
    <row r="47" spans="1:20">
      <c r="A47" s="2" t="s">
        <v>257</v>
      </c>
    </row>
    <row r="48" spans="1:20">
      <c r="A48" s="13" t="s">
        <v>840</v>
      </c>
    </row>
    <row r="49" spans="1:21">
      <c r="A49" s="13" t="s">
        <v>847</v>
      </c>
    </row>
    <row r="50" spans="1:21">
      <c r="A50" s="13" t="s">
        <v>848</v>
      </c>
    </row>
    <row r="51" spans="1:21">
      <c r="A51" s="21" t="s">
        <v>260</v>
      </c>
      <c r="B51" s="2" t="s">
        <v>389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1" t="s">
        <v>390</v>
      </c>
    </row>
    <row r="52" spans="1:21">
      <c r="A52" s="21" t="s">
        <v>263</v>
      </c>
      <c r="B52" s="2" t="s">
        <v>849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1" t="s">
        <v>442</v>
      </c>
    </row>
    <row r="53" spans="1:21">
      <c r="B53" s="22" t="s">
        <v>850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</row>
    <row r="54" spans="1:21">
      <c r="B54" s="3" t="s">
        <v>26</v>
      </c>
      <c r="C54" s="3" t="s">
        <v>205</v>
      </c>
      <c r="D54" s="3" t="s">
        <v>206</v>
      </c>
      <c r="E54" s="3" t="s">
        <v>207</v>
      </c>
      <c r="F54" s="3" t="s">
        <v>208</v>
      </c>
      <c r="G54" s="3" t="s">
        <v>209</v>
      </c>
      <c r="H54" s="3" t="s">
        <v>210</v>
      </c>
      <c r="I54" s="3" t="s">
        <v>211</v>
      </c>
      <c r="J54" s="3" t="s">
        <v>212</v>
      </c>
      <c r="K54" s="3" t="s">
        <v>193</v>
      </c>
      <c r="L54" s="3" t="s">
        <v>717</v>
      </c>
      <c r="M54" s="3" t="s">
        <v>718</v>
      </c>
      <c r="N54" s="3" t="s">
        <v>719</v>
      </c>
      <c r="O54" s="3" t="s">
        <v>720</v>
      </c>
      <c r="P54" s="3" t="s">
        <v>721</v>
      </c>
      <c r="Q54" s="3" t="s">
        <v>722</v>
      </c>
      <c r="R54" s="3" t="s">
        <v>723</v>
      </c>
      <c r="S54" s="3" t="s">
        <v>724</v>
      </c>
      <c r="T54" s="3" t="s">
        <v>851</v>
      </c>
    </row>
    <row r="55" spans="1:21">
      <c r="A55" s="12" t="s">
        <v>66</v>
      </c>
      <c r="B55" s="6">
        <f>(1-'AMD'!B41)*'Yard'!B$24</f>
        <v>0</v>
      </c>
      <c r="C55" s="6">
        <f>(1-'AMD'!C41)*'Yard'!C$24</f>
        <v>0</v>
      </c>
      <c r="D55" s="6">
        <f>(1-'AMD'!D41)*'Yard'!D$24</f>
        <v>0</v>
      </c>
      <c r="E55" s="6">
        <f>(1-'AMD'!E41)*'Yard'!E$24</f>
        <v>0</v>
      </c>
      <c r="F55" s="6">
        <f>(1-'AMD'!F41)*'Yard'!F$24</f>
        <v>0</v>
      </c>
      <c r="G55" s="6">
        <f>(1-'AMD'!G41)*'Yard'!G$24</f>
        <v>0</v>
      </c>
      <c r="H55" s="6">
        <f>(1-'AMD'!H41)*'Yard'!H$24</f>
        <v>0</v>
      </c>
      <c r="I55" s="6">
        <f>(1-'AMD'!I41)*'Yard'!I$24</f>
        <v>0</v>
      </c>
      <c r="J55" s="6">
        <f>(1-'AMD'!J41)*'Yard'!J$24</f>
        <v>0</v>
      </c>
      <c r="K55" s="6">
        <f>(1-'AMD'!B41)*'Yard'!K$24</f>
        <v>0</v>
      </c>
      <c r="L55" s="6">
        <f>(1-'AMD'!C41)*'Yard'!L$24</f>
        <v>0</v>
      </c>
      <c r="M55" s="6">
        <f>(1-'AMD'!D41)*'Yard'!M$24</f>
        <v>0</v>
      </c>
      <c r="N55" s="6">
        <f>(1-'AMD'!E41)*'Yard'!N$24</f>
        <v>0</v>
      </c>
      <c r="O55" s="6">
        <f>(1-'AMD'!F41)*'Yard'!O$24</f>
        <v>0</v>
      </c>
      <c r="P55" s="6">
        <f>(1-'AMD'!G41)*'Yard'!P$24</f>
        <v>0</v>
      </c>
      <c r="Q55" s="6">
        <f>(1-'AMD'!H41)*'Yard'!Q$24</f>
        <v>0</v>
      </c>
      <c r="R55" s="6">
        <f>(1-'AMD'!I41)*'Yard'!R$24</f>
        <v>0</v>
      </c>
      <c r="S55" s="6">
        <f>(1-'AMD'!J41)*'Yard'!S$24</f>
        <v>0</v>
      </c>
      <c r="T55" s="6">
        <f>SUM($B55:$S55)</f>
        <v>0</v>
      </c>
      <c r="U55" s="10" t="s">
        <v>6</v>
      </c>
    </row>
    <row r="56" spans="1:21">
      <c r="A56" s="12" t="s">
        <v>67</v>
      </c>
      <c r="B56" s="6">
        <f>(1-'AMD'!B42)*'Yard'!B$25</f>
        <v>0</v>
      </c>
      <c r="C56" s="6">
        <f>(1-'AMD'!C42)*'Yard'!C$25</f>
        <v>0</v>
      </c>
      <c r="D56" s="6">
        <f>(1-'AMD'!D42)*'Yard'!D$25</f>
        <v>0</v>
      </c>
      <c r="E56" s="6">
        <f>(1-'AMD'!E42)*'Yard'!E$25</f>
        <v>0</v>
      </c>
      <c r="F56" s="6">
        <f>(1-'AMD'!F42)*'Yard'!F$25</f>
        <v>0</v>
      </c>
      <c r="G56" s="6">
        <f>(1-'AMD'!G42)*'Yard'!G$25</f>
        <v>0</v>
      </c>
      <c r="H56" s="6">
        <f>(1-'AMD'!H42)*'Yard'!H$25</f>
        <v>0</v>
      </c>
      <c r="I56" s="6">
        <f>(1-'AMD'!I42)*'Yard'!I$25</f>
        <v>0</v>
      </c>
      <c r="J56" s="6">
        <f>(1-'AMD'!J42)*'Yard'!J$25</f>
        <v>0</v>
      </c>
      <c r="K56" s="6">
        <f>(1-'AMD'!B42)*'Yard'!K$25</f>
        <v>0</v>
      </c>
      <c r="L56" s="6">
        <f>(1-'AMD'!C42)*'Yard'!L$25</f>
        <v>0</v>
      </c>
      <c r="M56" s="6">
        <f>(1-'AMD'!D42)*'Yard'!M$25</f>
        <v>0</v>
      </c>
      <c r="N56" s="6">
        <f>(1-'AMD'!E42)*'Yard'!N$25</f>
        <v>0</v>
      </c>
      <c r="O56" s="6">
        <f>(1-'AMD'!F42)*'Yard'!O$25</f>
        <v>0</v>
      </c>
      <c r="P56" s="6">
        <f>(1-'AMD'!G42)*'Yard'!P$25</f>
        <v>0</v>
      </c>
      <c r="Q56" s="6">
        <f>(1-'AMD'!H42)*'Yard'!Q$25</f>
        <v>0</v>
      </c>
      <c r="R56" s="6">
        <f>(1-'AMD'!I42)*'Yard'!R$25</f>
        <v>0</v>
      </c>
      <c r="S56" s="6">
        <f>(1-'AMD'!J42)*'Yard'!S$25</f>
        <v>0</v>
      </c>
      <c r="T56" s="6">
        <f>SUM($B56:$S56)</f>
        <v>0</v>
      </c>
      <c r="U56" s="10" t="s">
        <v>6</v>
      </c>
    </row>
    <row r="57" spans="1:21">
      <c r="A57" s="12" t="s">
        <v>107</v>
      </c>
      <c r="B57" s="6">
        <f>(1-'AMD'!B43)*'Yard'!B$26</f>
        <v>0</v>
      </c>
      <c r="C57" s="6">
        <f>(1-'AMD'!C43)*'Yard'!C$26</f>
        <v>0</v>
      </c>
      <c r="D57" s="6">
        <f>(1-'AMD'!D43)*'Yard'!D$26</f>
        <v>0</v>
      </c>
      <c r="E57" s="6">
        <f>(1-'AMD'!E43)*'Yard'!E$26</f>
        <v>0</v>
      </c>
      <c r="F57" s="6">
        <f>(1-'AMD'!F43)*'Yard'!F$26</f>
        <v>0</v>
      </c>
      <c r="G57" s="6">
        <f>(1-'AMD'!G43)*'Yard'!G$26</f>
        <v>0</v>
      </c>
      <c r="H57" s="6">
        <f>(1-'AMD'!H43)*'Yard'!H$26</f>
        <v>0</v>
      </c>
      <c r="I57" s="6">
        <f>(1-'AMD'!I43)*'Yard'!I$26</f>
        <v>0</v>
      </c>
      <c r="J57" s="6">
        <f>(1-'AMD'!J43)*'Yard'!J$26</f>
        <v>0</v>
      </c>
      <c r="K57" s="6">
        <f>(1-'AMD'!B43)*'Yard'!K$26</f>
        <v>0</v>
      </c>
      <c r="L57" s="6">
        <f>(1-'AMD'!C43)*'Yard'!L$26</f>
        <v>0</v>
      </c>
      <c r="M57" s="6">
        <f>(1-'AMD'!D43)*'Yard'!M$26</f>
        <v>0</v>
      </c>
      <c r="N57" s="6">
        <f>(1-'AMD'!E43)*'Yard'!N$26</f>
        <v>0</v>
      </c>
      <c r="O57" s="6">
        <f>(1-'AMD'!F43)*'Yard'!O$26</f>
        <v>0</v>
      </c>
      <c r="P57" s="6">
        <f>(1-'AMD'!G43)*'Yard'!P$26</f>
        <v>0</v>
      </c>
      <c r="Q57" s="6">
        <f>(1-'AMD'!H43)*'Yard'!Q$26</f>
        <v>0</v>
      </c>
      <c r="R57" s="6">
        <f>(1-'AMD'!I43)*'Yard'!R$26</f>
        <v>0</v>
      </c>
      <c r="S57" s="6">
        <f>(1-'AMD'!J43)*'Yard'!S$26</f>
        <v>0</v>
      </c>
      <c r="T57" s="6">
        <f>SUM($B57:$S57)</f>
        <v>0</v>
      </c>
      <c r="U57" s="10" t="s">
        <v>6</v>
      </c>
    </row>
    <row r="58" spans="1:21">
      <c r="A58" s="12" t="s">
        <v>68</v>
      </c>
      <c r="B58" s="6">
        <f>(1-'AMD'!B44)*'Yard'!B$27</f>
        <v>0</v>
      </c>
      <c r="C58" s="6">
        <f>(1-'AMD'!C44)*'Yard'!C$27</f>
        <v>0</v>
      </c>
      <c r="D58" s="6">
        <f>(1-'AMD'!D44)*'Yard'!D$27</f>
        <v>0</v>
      </c>
      <c r="E58" s="6">
        <f>(1-'AMD'!E44)*'Yard'!E$27</f>
        <v>0</v>
      </c>
      <c r="F58" s="6">
        <f>(1-'AMD'!F44)*'Yard'!F$27</f>
        <v>0</v>
      </c>
      <c r="G58" s="6">
        <f>(1-'AMD'!G44)*'Yard'!G$27</f>
        <v>0</v>
      </c>
      <c r="H58" s="6">
        <f>(1-'AMD'!H44)*'Yard'!H$27</f>
        <v>0</v>
      </c>
      <c r="I58" s="6">
        <f>(1-'AMD'!I44)*'Yard'!I$27</f>
        <v>0</v>
      </c>
      <c r="J58" s="6">
        <f>(1-'AMD'!J44)*'Yard'!J$27</f>
        <v>0</v>
      </c>
      <c r="K58" s="6">
        <f>(1-'AMD'!B44)*'Yard'!K$27</f>
        <v>0</v>
      </c>
      <c r="L58" s="6">
        <f>(1-'AMD'!C44)*'Yard'!L$27</f>
        <v>0</v>
      </c>
      <c r="M58" s="6">
        <f>(1-'AMD'!D44)*'Yard'!M$27</f>
        <v>0</v>
      </c>
      <c r="N58" s="6">
        <f>(1-'AMD'!E44)*'Yard'!N$27</f>
        <v>0</v>
      </c>
      <c r="O58" s="6">
        <f>(1-'AMD'!F44)*'Yard'!O$27</f>
        <v>0</v>
      </c>
      <c r="P58" s="6">
        <f>(1-'AMD'!G44)*'Yard'!P$27</f>
        <v>0</v>
      </c>
      <c r="Q58" s="6">
        <f>(1-'AMD'!H44)*'Yard'!Q$27</f>
        <v>0</v>
      </c>
      <c r="R58" s="6">
        <f>(1-'AMD'!I44)*'Yard'!R$27</f>
        <v>0</v>
      </c>
      <c r="S58" s="6">
        <f>(1-'AMD'!J44)*'Yard'!S$27</f>
        <v>0</v>
      </c>
      <c r="T58" s="6">
        <f>SUM($B58:$S58)</f>
        <v>0</v>
      </c>
      <c r="U58" s="10" t="s">
        <v>6</v>
      </c>
    </row>
    <row r="59" spans="1:21">
      <c r="A59" s="12" t="s">
        <v>69</v>
      </c>
      <c r="B59" s="6">
        <f>(1-'AMD'!B45)*'Yard'!B$28</f>
        <v>0</v>
      </c>
      <c r="C59" s="6">
        <f>(1-'AMD'!C45)*'Yard'!C$28</f>
        <v>0</v>
      </c>
      <c r="D59" s="6">
        <f>(1-'AMD'!D45)*'Yard'!D$28</f>
        <v>0</v>
      </c>
      <c r="E59" s="6">
        <f>(1-'AMD'!E45)*'Yard'!E$28</f>
        <v>0</v>
      </c>
      <c r="F59" s="6">
        <f>(1-'AMD'!F45)*'Yard'!F$28</f>
        <v>0</v>
      </c>
      <c r="G59" s="6">
        <f>(1-'AMD'!G45)*'Yard'!G$28</f>
        <v>0</v>
      </c>
      <c r="H59" s="6">
        <f>(1-'AMD'!H45)*'Yard'!H$28</f>
        <v>0</v>
      </c>
      <c r="I59" s="6">
        <f>(1-'AMD'!I45)*'Yard'!I$28</f>
        <v>0</v>
      </c>
      <c r="J59" s="6">
        <f>(1-'AMD'!J45)*'Yard'!J$28</f>
        <v>0</v>
      </c>
      <c r="K59" s="6">
        <f>(1-'AMD'!B45)*'Yard'!K$28</f>
        <v>0</v>
      </c>
      <c r="L59" s="6">
        <f>(1-'AMD'!C45)*'Yard'!L$28</f>
        <v>0</v>
      </c>
      <c r="M59" s="6">
        <f>(1-'AMD'!D45)*'Yard'!M$28</f>
        <v>0</v>
      </c>
      <c r="N59" s="6">
        <f>(1-'AMD'!E45)*'Yard'!N$28</f>
        <v>0</v>
      </c>
      <c r="O59" s="6">
        <f>(1-'AMD'!F45)*'Yard'!O$28</f>
        <v>0</v>
      </c>
      <c r="P59" s="6">
        <f>(1-'AMD'!G45)*'Yard'!P$28</f>
        <v>0</v>
      </c>
      <c r="Q59" s="6">
        <f>(1-'AMD'!H45)*'Yard'!Q$28</f>
        <v>0</v>
      </c>
      <c r="R59" s="6">
        <f>(1-'AMD'!I45)*'Yard'!R$28</f>
        <v>0</v>
      </c>
      <c r="S59" s="6">
        <f>(1-'AMD'!J45)*'Yard'!S$28</f>
        <v>0</v>
      </c>
      <c r="T59" s="6">
        <f>SUM($B59:$S59)</f>
        <v>0</v>
      </c>
      <c r="U59" s="10" t="s">
        <v>6</v>
      </c>
    </row>
    <row r="60" spans="1:21">
      <c r="A60" s="12" t="s">
        <v>108</v>
      </c>
      <c r="B60" s="6">
        <f>(1-'AMD'!B46)*'Yard'!B$29</f>
        <v>0</v>
      </c>
      <c r="C60" s="6">
        <f>(1-'AMD'!C46)*'Yard'!C$29</f>
        <v>0</v>
      </c>
      <c r="D60" s="6">
        <f>(1-'AMD'!D46)*'Yard'!D$29</f>
        <v>0</v>
      </c>
      <c r="E60" s="6">
        <f>(1-'AMD'!E46)*'Yard'!E$29</f>
        <v>0</v>
      </c>
      <c r="F60" s="6">
        <f>(1-'AMD'!F46)*'Yard'!F$29</f>
        <v>0</v>
      </c>
      <c r="G60" s="6">
        <f>(1-'AMD'!G46)*'Yard'!G$29</f>
        <v>0</v>
      </c>
      <c r="H60" s="6">
        <f>(1-'AMD'!H46)*'Yard'!H$29</f>
        <v>0</v>
      </c>
      <c r="I60" s="6">
        <f>(1-'AMD'!I46)*'Yard'!I$29</f>
        <v>0</v>
      </c>
      <c r="J60" s="6">
        <f>(1-'AMD'!J46)*'Yard'!J$29</f>
        <v>0</v>
      </c>
      <c r="K60" s="6">
        <f>(1-'AMD'!B46)*'Yard'!K$29</f>
        <v>0</v>
      </c>
      <c r="L60" s="6">
        <f>(1-'AMD'!C46)*'Yard'!L$29</f>
        <v>0</v>
      </c>
      <c r="M60" s="6">
        <f>(1-'AMD'!D46)*'Yard'!M$29</f>
        <v>0</v>
      </c>
      <c r="N60" s="6">
        <f>(1-'AMD'!E46)*'Yard'!N$29</f>
        <v>0</v>
      </c>
      <c r="O60" s="6">
        <f>(1-'AMD'!F46)*'Yard'!O$29</f>
        <v>0</v>
      </c>
      <c r="P60" s="6">
        <f>(1-'AMD'!G46)*'Yard'!P$29</f>
        <v>0</v>
      </c>
      <c r="Q60" s="6">
        <f>(1-'AMD'!H46)*'Yard'!Q$29</f>
        <v>0</v>
      </c>
      <c r="R60" s="6">
        <f>(1-'AMD'!I46)*'Yard'!R$29</f>
        <v>0</v>
      </c>
      <c r="S60" s="6">
        <f>(1-'AMD'!J46)*'Yard'!S$29</f>
        <v>0</v>
      </c>
      <c r="T60" s="6">
        <f>SUM($B60:$S60)</f>
        <v>0</v>
      </c>
      <c r="U60" s="10" t="s">
        <v>6</v>
      </c>
    </row>
    <row r="61" spans="1:21">
      <c r="A61" s="12" t="s">
        <v>70</v>
      </c>
      <c r="B61" s="6">
        <f>(1-'AMD'!B47)*'Yard'!B$30</f>
        <v>0</v>
      </c>
      <c r="C61" s="6">
        <f>(1-'AMD'!C47)*'Yard'!C$30</f>
        <v>0</v>
      </c>
      <c r="D61" s="6">
        <f>(1-'AMD'!D47)*'Yard'!D$30</f>
        <v>0</v>
      </c>
      <c r="E61" s="6">
        <f>(1-'AMD'!E47)*'Yard'!E$30</f>
        <v>0</v>
      </c>
      <c r="F61" s="6">
        <f>(1-'AMD'!F47)*'Yard'!F$30</f>
        <v>0</v>
      </c>
      <c r="G61" s="6">
        <f>(1-'AMD'!G47)*'Yard'!G$30</f>
        <v>0</v>
      </c>
      <c r="H61" s="6">
        <f>(1-'AMD'!H47)*'Yard'!H$30</f>
        <v>0</v>
      </c>
      <c r="I61" s="6">
        <f>(1-'AMD'!I47)*'Yard'!I$30</f>
        <v>0</v>
      </c>
      <c r="J61" s="6">
        <f>(1-'AMD'!J47)*'Yard'!J$30</f>
        <v>0</v>
      </c>
      <c r="K61" s="6">
        <f>(1-'AMD'!B47)*'Yard'!K$30</f>
        <v>0</v>
      </c>
      <c r="L61" s="6">
        <f>(1-'AMD'!C47)*'Yard'!L$30</f>
        <v>0</v>
      </c>
      <c r="M61" s="6">
        <f>(1-'AMD'!D47)*'Yard'!M$30</f>
        <v>0</v>
      </c>
      <c r="N61" s="6">
        <f>(1-'AMD'!E47)*'Yard'!N$30</f>
        <v>0</v>
      </c>
      <c r="O61" s="6">
        <f>(1-'AMD'!F47)*'Yard'!O$30</f>
        <v>0</v>
      </c>
      <c r="P61" s="6">
        <f>(1-'AMD'!G47)*'Yard'!P$30</f>
        <v>0</v>
      </c>
      <c r="Q61" s="6">
        <f>(1-'AMD'!H47)*'Yard'!Q$30</f>
        <v>0</v>
      </c>
      <c r="R61" s="6">
        <f>(1-'AMD'!I47)*'Yard'!R$30</f>
        <v>0</v>
      </c>
      <c r="S61" s="6">
        <f>(1-'AMD'!J47)*'Yard'!S$30</f>
        <v>0</v>
      </c>
      <c r="T61" s="6">
        <f>SUM($B61:$S61)</f>
        <v>0</v>
      </c>
      <c r="U61" s="10" t="s">
        <v>6</v>
      </c>
    </row>
    <row r="62" spans="1:21">
      <c r="A62" s="12" t="s">
        <v>71</v>
      </c>
      <c r="B62" s="6">
        <f>(1-'AMD'!B48)*'Yard'!B$31</f>
        <v>0</v>
      </c>
      <c r="C62" s="6">
        <f>(1-'AMD'!C48)*'Yard'!C$31</f>
        <v>0</v>
      </c>
      <c r="D62" s="6">
        <f>(1-'AMD'!D48)*'Yard'!D$31</f>
        <v>0</v>
      </c>
      <c r="E62" s="6">
        <f>(1-'AMD'!E48)*'Yard'!E$31</f>
        <v>0</v>
      </c>
      <c r="F62" s="6">
        <f>(1-'AMD'!F48)*'Yard'!F$31</f>
        <v>0</v>
      </c>
      <c r="G62" s="6">
        <f>(1-'AMD'!G48)*'Yard'!G$31</f>
        <v>0</v>
      </c>
      <c r="H62" s="6">
        <f>(1-'AMD'!H48)*'Yard'!H$31</f>
        <v>0</v>
      </c>
      <c r="I62" s="6">
        <f>(1-'AMD'!I48)*'Yard'!I$31</f>
        <v>0</v>
      </c>
      <c r="J62" s="6">
        <f>(1-'AMD'!J48)*'Yard'!J$31</f>
        <v>0</v>
      </c>
      <c r="K62" s="6">
        <f>(1-'AMD'!B48)*'Yard'!K$31</f>
        <v>0</v>
      </c>
      <c r="L62" s="6">
        <f>(1-'AMD'!C48)*'Yard'!L$31</f>
        <v>0</v>
      </c>
      <c r="M62" s="6">
        <f>(1-'AMD'!D48)*'Yard'!M$31</f>
        <v>0</v>
      </c>
      <c r="N62" s="6">
        <f>(1-'AMD'!E48)*'Yard'!N$31</f>
        <v>0</v>
      </c>
      <c r="O62" s="6">
        <f>(1-'AMD'!F48)*'Yard'!O$31</f>
        <v>0</v>
      </c>
      <c r="P62" s="6">
        <f>(1-'AMD'!G48)*'Yard'!P$31</f>
        <v>0</v>
      </c>
      <c r="Q62" s="6">
        <f>(1-'AMD'!H48)*'Yard'!Q$31</f>
        <v>0</v>
      </c>
      <c r="R62" s="6">
        <f>(1-'AMD'!I48)*'Yard'!R$31</f>
        <v>0</v>
      </c>
      <c r="S62" s="6">
        <f>(1-'AMD'!J48)*'Yard'!S$31</f>
        <v>0</v>
      </c>
      <c r="T62" s="6">
        <f>SUM($B62:$S62)</f>
        <v>0</v>
      </c>
      <c r="U62" s="10" t="s">
        <v>6</v>
      </c>
    </row>
    <row r="63" spans="1:21">
      <c r="A63" s="12" t="s">
        <v>85</v>
      </c>
      <c r="B63" s="6">
        <f>(1-'AMD'!B49)*'Yard'!B$32</f>
        <v>0</v>
      </c>
      <c r="C63" s="6">
        <f>(1-'AMD'!C49)*'Yard'!C$32</f>
        <v>0</v>
      </c>
      <c r="D63" s="6">
        <f>(1-'AMD'!D49)*'Yard'!D$32</f>
        <v>0</v>
      </c>
      <c r="E63" s="6">
        <f>(1-'AMD'!E49)*'Yard'!E$32</f>
        <v>0</v>
      </c>
      <c r="F63" s="6">
        <f>(1-'AMD'!F49)*'Yard'!F$32</f>
        <v>0</v>
      </c>
      <c r="G63" s="6">
        <f>(1-'AMD'!G49)*'Yard'!G$32</f>
        <v>0</v>
      </c>
      <c r="H63" s="6">
        <f>(1-'AMD'!H49)*'Yard'!H$32</f>
        <v>0</v>
      </c>
      <c r="I63" s="6">
        <f>(1-'AMD'!I49)*'Yard'!I$32</f>
        <v>0</v>
      </c>
      <c r="J63" s="6">
        <f>(1-'AMD'!J49)*'Yard'!J$32</f>
        <v>0</v>
      </c>
      <c r="K63" s="6">
        <f>(1-'AMD'!B49)*'Yard'!K$32</f>
        <v>0</v>
      </c>
      <c r="L63" s="6">
        <f>(1-'AMD'!C49)*'Yard'!L$32</f>
        <v>0</v>
      </c>
      <c r="M63" s="6">
        <f>(1-'AMD'!D49)*'Yard'!M$32</f>
        <v>0</v>
      </c>
      <c r="N63" s="6">
        <f>(1-'AMD'!E49)*'Yard'!N$32</f>
        <v>0</v>
      </c>
      <c r="O63" s="6">
        <f>(1-'AMD'!F49)*'Yard'!O$32</f>
        <v>0</v>
      </c>
      <c r="P63" s="6">
        <f>(1-'AMD'!G49)*'Yard'!P$32</f>
        <v>0</v>
      </c>
      <c r="Q63" s="6">
        <f>(1-'AMD'!H49)*'Yard'!Q$32</f>
        <v>0</v>
      </c>
      <c r="R63" s="6">
        <f>(1-'AMD'!I49)*'Yard'!R$32</f>
        <v>0</v>
      </c>
      <c r="S63" s="6">
        <f>(1-'AMD'!J49)*'Yard'!S$32</f>
        <v>0</v>
      </c>
      <c r="T63" s="6">
        <f>SUM($B63:$S63)</f>
        <v>0</v>
      </c>
      <c r="U63" s="10" t="s">
        <v>6</v>
      </c>
    </row>
    <row r="64" spans="1:21">
      <c r="A64" s="12" t="s">
        <v>72</v>
      </c>
      <c r="B64" s="6">
        <f>(1-'AMD'!B50)*'Yard'!B$33</f>
        <v>0</v>
      </c>
      <c r="C64" s="6">
        <f>(1-'AMD'!C50)*'Yard'!C$33</f>
        <v>0</v>
      </c>
      <c r="D64" s="6">
        <f>(1-'AMD'!D50)*'Yard'!D$33</f>
        <v>0</v>
      </c>
      <c r="E64" s="6">
        <f>(1-'AMD'!E50)*'Yard'!E$33</f>
        <v>0</v>
      </c>
      <c r="F64" s="6">
        <f>(1-'AMD'!F50)*'Yard'!F$33</f>
        <v>0</v>
      </c>
      <c r="G64" s="6">
        <f>(1-'AMD'!G50)*'Yard'!G$33</f>
        <v>0</v>
      </c>
      <c r="H64" s="6">
        <f>(1-'AMD'!H50)*'Yard'!H$33</f>
        <v>0</v>
      </c>
      <c r="I64" s="6">
        <f>(1-'AMD'!I50)*'Yard'!I$33</f>
        <v>0</v>
      </c>
      <c r="J64" s="6">
        <f>(1-'AMD'!J50)*'Yard'!J$33</f>
        <v>0</v>
      </c>
      <c r="K64" s="6">
        <f>(1-'AMD'!B50)*'Yard'!K$33</f>
        <v>0</v>
      </c>
      <c r="L64" s="6">
        <f>(1-'AMD'!C50)*'Yard'!L$33</f>
        <v>0</v>
      </c>
      <c r="M64" s="6">
        <f>(1-'AMD'!D50)*'Yard'!M$33</f>
        <v>0</v>
      </c>
      <c r="N64" s="6">
        <f>(1-'AMD'!E50)*'Yard'!N$33</f>
        <v>0</v>
      </c>
      <c r="O64" s="6">
        <f>(1-'AMD'!F50)*'Yard'!O$33</f>
        <v>0</v>
      </c>
      <c r="P64" s="6">
        <f>(1-'AMD'!G50)*'Yard'!P$33</f>
        <v>0</v>
      </c>
      <c r="Q64" s="6">
        <f>(1-'AMD'!H50)*'Yard'!Q$33</f>
        <v>0</v>
      </c>
      <c r="R64" s="6">
        <f>(1-'AMD'!I50)*'Yard'!R$33</f>
        <v>0</v>
      </c>
      <c r="S64" s="6">
        <f>(1-'AMD'!J50)*'Yard'!S$33</f>
        <v>0</v>
      </c>
      <c r="T64" s="6">
        <f>SUM($B64:$S64)</f>
        <v>0</v>
      </c>
      <c r="U64" s="10" t="s">
        <v>6</v>
      </c>
    </row>
    <row r="65" spans="1:21">
      <c r="A65" s="12" t="s">
        <v>73</v>
      </c>
      <c r="B65" s="6">
        <f>(1-'AMD'!B51)*'Yard'!B$34</f>
        <v>0</v>
      </c>
      <c r="C65" s="6">
        <f>(1-'AMD'!C51)*'Yard'!C$34</f>
        <v>0</v>
      </c>
      <c r="D65" s="6">
        <f>(1-'AMD'!D51)*'Yard'!D$34</f>
        <v>0</v>
      </c>
      <c r="E65" s="6">
        <f>(1-'AMD'!E51)*'Yard'!E$34</f>
        <v>0</v>
      </c>
      <c r="F65" s="6">
        <f>(1-'AMD'!F51)*'Yard'!F$34</f>
        <v>0</v>
      </c>
      <c r="G65" s="6">
        <f>(1-'AMD'!G51)*'Yard'!G$34</f>
        <v>0</v>
      </c>
      <c r="H65" s="6">
        <f>(1-'AMD'!H51)*'Yard'!H$34</f>
        <v>0</v>
      </c>
      <c r="I65" s="6">
        <f>(1-'AMD'!I51)*'Yard'!I$34</f>
        <v>0</v>
      </c>
      <c r="J65" s="6">
        <f>(1-'AMD'!J51)*'Yard'!J$34</f>
        <v>0</v>
      </c>
      <c r="K65" s="6">
        <f>(1-'AMD'!B51)*'Yard'!K$34</f>
        <v>0</v>
      </c>
      <c r="L65" s="6">
        <f>(1-'AMD'!C51)*'Yard'!L$34</f>
        <v>0</v>
      </c>
      <c r="M65" s="6">
        <f>(1-'AMD'!D51)*'Yard'!M$34</f>
        <v>0</v>
      </c>
      <c r="N65" s="6">
        <f>(1-'AMD'!E51)*'Yard'!N$34</f>
        <v>0</v>
      </c>
      <c r="O65" s="6">
        <f>(1-'AMD'!F51)*'Yard'!O$34</f>
        <v>0</v>
      </c>
      <c r="P65" s="6">
        <f>(1-'AMD'!G51)*'Yard'!P$34</f>
        <v>0</v>
      </c>
      <c r="Q65" s="6">
        <f>(1-'AMD'!H51)*'Yard'!Q$34</f>
        <v>0</v>
      </c>
      <c r="R65" s="6">
        <f>(1-'AMD'!I51)*'Yard'!R$34</f>
        <v>0</v>
      </c>
      <c r="S65" s="6">
        <f>(1-'AMD'!J51)*'Yard'!S$34</f>
        <v>0</v>
      </c>
      <c r="T65" s="6">
        <f>SUM($B65:$S65)</f>
        <v>0</v>
      </c>
      <c r="U65" s="10" t="s">
        <v>6</v>
      </c>
    </row>
    <row r="66" spans="1:21">
      <c r="A66" s="12" t="s">
        <v>86</v>
      </c>
      <c r="B66" s="6">
        <f>(1-'AMD'!B52)*'Yard'!B$35</f>
        <v>0</v>
      </c>
      <c r="C66" s="6">
        <f>(1-'AMD'!C52)*'Yard'!C$35</f>
        <v>0</v>
      </c>
      <c r="D66" s="6">
        <f>(1-'AMD'!D52)*'Yard'!D$35</f>
        <v>0</v>
      </c>
      <c r="E66" s="6">
        <f>(1-'AMD'!E52)*'Yard'!E$35</f>
        <v>0</v>
      </c>
      <c r="F66" s="6">
        <f>(1-'AMD'!F52)*'Yard'!F$35</f>
        <v>0</v>
      </c>
      <c r="G66" s="6">
        <f>(1-'AMD'!G52)*'Yard'!G$35</f>
        <v>0</v>
      </c>
      <c r="H66" s="6">
        <f>(1-'AMD'!H52)*'Yard'!H$35</f>
        <v>0</v>
      </c>
      <c r="I66" s="6">
        <f>(1-'AMD'!I52)*'Yard'!I$35</f>
        <v>0</v>
      </c>
      <c r="J66" s="6">
        <f>(1-'AMD'!J52)*'Yard'!J$35</f>
        <v>0</v>
      </c>
      <c r="K66" s="6">
        <f>(1-'AMD'!B52)*'Yard'!K$35</f>
        <v>0</v>
      </c>
      <c r="L66" s="6">
        <f>(1-'AMD'!C52)*'Yard'!L$35</f>
        <v>0</v>
      </c>
      <c r="M66" s="6">
        <f>(1-'AMD'!D52)*'Yard'!M$35</f>
        <v>0</v>
      </c>
      <c r="N66" s="6">
        <f>(1-'AMD'!E52)*'Yard'!N$35</f>
        <v>0</v>
      </c>
      <c r="O66" s="6">
        <f>(1-'AMD'!F52)*'Yard'!O$35</f>
        <v>0</v>
      </c>
      <c r="P66" s="6">
        <f>(1-'AMD'!G52)*'Yard'!P$35</f>
        <v>0</v>
      </c>
      <c r="Q66" s="6">
        <f>(1-'AMD'!H52)*'Yard'!Q$35</f>
        <v>0</v>
      </c>
      <c r="R66" s="6">
        <f>(1-'AMD'!I52)*'Yard'!R$35</f>
        <v>0</v>
      </c>
      <c r="S66" s="6">
        <f>(1-'AMD'!J52)*'Yard'!S$35</f>
        <v>0</v>
      </c>
      <c r="T66" s="6">
        <f>SUM($B66:$S66)</f>
        <v>0</v>
      </c>
      <c r="U66" s="10" t="s">
        <v>6</v>
      </c>
    </row>
    <row r="67" spans="1:21">
      <c r="A67" s="12" t="s">
        <v>87</v>
      </c>
      <c r="B67" s="6">
        <f>(1-'AMD'!B53)*'Yard'!B$36</f>
        <v>0</v>
      </c>
      <c r="C67" s="6">
        <f>(1-'AMD'!C53)*'Yard'!C$36</f>
        <v>0</v>
      </c>
      <c r="D67" s="6">
        <f>(1-'AMD'!D53)*'Yard'!D$36</f>
        <v>0</v>
      </c>
      <c r="E67" s="6">
        <f>(1-'AMD'!E53)*'Yard'!E$36</f>
        <v>0</v>
      </c>
      <c r="F67" s="6">
        <f>(1-'AMD'!F53)*'Yard'!F$36</f>
        <v>0</v>
      </c>
      <c r="G67" s="6">
        <f>(1-'AMD'!G53)*'Yard'!G$36</f>
        <v>0</v>
      </c>
      <c r="H67" s="6">
        <f>(1-'AMD'!H53)*'Yard'!H$36</f>
        <v>0</v>
      </c>
      <c r="I67" s="6">
        <f>(1-'AMD'!I53)*'Yard'!I$36</f>
        <v>0</v>
      </c>
      <c r="J67" s="6">
        <f>(1-'AMD'!J53)*'Yard'!J$36</f>
        <v>0</v>
      </c>
      <c r="K67" s="6">
        <f>(1-'AMD'!B53)*'Yard'!K$36</f>
        <v>0</v>
      </c>
      <c r="L67" s="6">
        <f>(1-'AMD'!C53)*'Yard'!L$36</f>
        <v>0</v>
      </c>
      <c r="M67" s="6">
        <f>(1-'AMD'!D53)*'Yard'!M$36</f>
        <v>0</v>
      </c>
      <c r="N67" s="6">
        <f>(1-'AMD'!E53)*'Yard'!N$36</f>
        <v>0</v>
      </c>
      <c r="O67" s="6">
        <f>(1-'AMD'!F53)*'Yard'!O$36</f>
        <v>0</v>
      </c>
      <c r="P67" s="6">
        <f>(1-'AMD'!G53)*'Yard'!P$36</f>
        <v>0</v>
      </c>
      <c r="Q67" s="6">
        <f>(1-'AMD'!H53)*'Yard'!Q$36</f>
        <v>0</v>
      </c>
      <c r="R67" s="6">
        <f>(1-'AMD'!I53)*'Yard'!R$36</f>
        <v>0</v>
      </c>
      <c r="S67" s="6">
        <f>(1-'AMD'!J53)*'Yard'!S$36</f>
        <v>0</v>
      </c>
      <c r="T67" s="6">
        <f>SUM($B67:$S67)</f>
        <v>0</v>
      </c>
      <c r="U67" s="10" t="s">
        <v>6</v>
      </c>
    </row>
    <row r="68" spans="1:21">
      <c r="A68" s="12" t="s">
        <v>109</v>
      </c>
      <c r="B68" s="6">
        <f>(1-'AMD'!B54)*'Yard'!B$37</f>
        <v>0</v>
      </c>
      <c r="C68" s="6">
        <f>(1-'AMD'!C54)*'Yard'!C$37</f>
        <v>0</v>
      </c>
      <c r="D68" s="6">
        <f>(1-'AMD'!D54)*'Yard'!D$37</f>
        <v>0</v>
      </c>
      <c r="E68" s="6">
        <f>(1-'AMD'!E54)*'Yard'!E$37</f>
        <v>0</v>
      </c>
      <c r="F68" s="6">
        <f>(1-'AMD'!F54)*'Yard'!F$37</f>
        <v>0</v>
      </c>
      <c r="G68" s="6">
        <f>(1-'AMD'!G54)*'Yard'!G$37</f>
        <v>0</v>
      </c>
      <c r="H68" s="6">
        <f>(1-'AMD'!H54)*'Yard'!H$37</f>
        <v>0</v>
      </c>
      <c r="I68" s="6">
        <f>(1-'AMD'!I54)*'Yard'!I$37</f>
        <v>0</v>
      </c>
      <c r="J68" s="6">
        <f>(1-'AMD'!J54)*'Yard'!J$37</f>
        <v>0</v>
      </c>
      <c r="K68" s="6">
        <f>(1-'AMD'!B54)*'Yard'!K$37</f>
        <v>0</v>
      </c>
      <c r="L68" s="6">
        <f>(1-'AMD'!C54)*'Yard'!L$37</f>
        <v>0</v>
      </c>
      <c r="M68" s="6">
        <f>(1-'AMD'!D54)*'Yard'!M$37</f>
        <v>0</v>
      </c>
      <c r="N68" s="6">
        <f>(1-'AMD'!E54)*'Yard'!N$37</f>
        <v>0</v>
      </c>
      <c r="O68" s="6">
        <f>(1-'AMD'!F54)*'Yard'!O$37</f>
        <v>0</v>
      </c>
      <c r="P68" s="6">
        <f>(1-'AMD'!G54)*'Yard'!P$37</f>
        <v>0</v>
      </c>
      <c r="Q68" s="6">
        <f>(1-'AMD'!H54)*'Yard'!Q$37</f>
        <v>0</v>
      </c>
      <c r="R68" s="6">
        <f>(1-'AMD'!I54)*'Yard'!R$37</f>
        <v>0</v>
      </c>
      <c r="S68" s="6">
        <f>(1-'AMD'!J54)*'Yard'!S$37</f>
        <v>0</v>
      </c>
      <c r="T68" s="6">
        <f>SUM($B68:$S68)</f>
        <v>0</v>
      </c>
      <c r="U68" s="10" t="s">
        <v>6</v>
      </c>
    </row>
    <row r="69" spans="1:21">
      <c r="A69" s="12" t="s">
        <v>110</v>
      </c>
      <c r="B69" s="6">
        <f>(1-'AMD'!B55)*'Yard'!B$38</f>
        <v>0</v>
      </c>
      <c r="C69" s="6">
        <f>(1-'AMD'!C55)*'Yard'!C$38</f>
        <v>0</v>
      </c>
      <c r="D69" s="6">
        <f>(1-'AMD'!D55)*'Yard'!D$38</f>
        <v>0</v>
      </c>
      <c r="E69" s="6">
        <f>(1-'AMD'!E55)*'Yard'!E$38</f>
        <v>0</v>
      </c>
      <c r="F69" s="6">
        <f>(1-'AMD'!F55)*'Yard'!F$38</f>
        <v>0</v>
      </c>
      <c r="G69" s="6">
        <f>(1-'AMD'!G55)*'Yard'!G$38</f>
        <v>0</v>
      </c>
      <c r="H69" s="6">
        <f>(1-'AMD'!H55)*'Yard'!H$38</f>
        <v>0</v>
      </c>
      <c r="I69" s="6">
        <f>(1-'AMD'!I55)*'Yard'!I$38</f>
        <v>0</v>
      </c>
      <c r="J69" s="6">
        <f>(1-'AMD'!J55)*'Yard'!J$38</f>
        <v>0</v>
      </c>
      <c r="K69" s="6">
        <f>(1-'AMD'!B55)*'Yard'!K$38</f>
        <v>0</v>
      </c>
      <c r="L69" s="6">
        <f>(1-'AMD'!C55)*'Yard'!L$38</f>
        <v>0</v>
      </c>
      <c r="M69" s="6">
        <f>(1-'AMD'!D55)*'Yard'!M$38</f>
        <v>0</v>
      </c>
      <c r="N69" s="6">
        <f>(1-'AMD'!E55)*'Yard'!N$38</f>
        <v>0</v>
      </c>
      <c r="O69" s="6">
        <f>(1-'AMD'!F55)*'Yard'!O$38</f>
        <v>0</v>
      </c>
      <c r="P69" s="6">
        <f>(1-'AMD'!G55)*'Yard'!P$38</f>
        <v>0</v>
      </c>
      <c r="Q69" s="6">
        <f>(1-'AMD'!H55)*'Yard'!Q$38</f>
        <v>0</v>
      </c>
      <c r="R69" s="6">
        <f>(1-'AMD'!I55)*'Yard'!R$38</f>
        <v>0</v>
      </c>
      <c r="S69" s="6">
        <f>(1-'AMD'!J55)*'Yard'!S$38</f>
        <v>0</v>
      </c>
      <c r="T69" s="6">
        <f>SUM($B69:$S69)</f>
        <v>0</v>
      </c>
      <c r="U69" s="10" t="s">
        <v>6</v>
      </c>
    </row>
    <row r="70" spans="1:21">
      <c r="A70" s="12" t="s">
        <v>111</v>
      </c>
      <c r="B70" s="6">
        <f>(1-'AMD'!B56)*'Yard'!B$39</f>
        <v>0</v>
      </c>
      <c r="C70" s="6">
        <f>(1-'AMD'!C56)*'Yard'!C$39</f>
        <v>0</v>
      </c>
      <c r="D70" s="6">
        <f>(1-'AMD'!D56)*'Yard'!D$39</f>
        <v>0</v>
      </c>
      <c r="E70" s="6">
        <f>(1-'AMD'!E56)*'Yard'!E$39</f>
        <v>0</v>
      </c>
      <c r="F70" s="6">
        <f>(1-'AMD'!F56)*'Yard'!F$39</f>
        <v>0</v>
      </c>
      <c r="G70" s="6">
        <f>(1-'AMD'!G56)*'Yard'!G$39</f>
        <v>0</v>
      </c>
      <c r="H70" s="6">
        <f>(1-'AMD'!H56)*'Yard'!H$39</f>
        <v>0</v>
      </c>
      <c r="I70" s="6">
        <f>(1-'AMD'!I56)*'Yard'!I$39</f>
        <v>0</v>
      </c>
      <c r="J70" s="6">
        <f>(1-'AMD'!J56)*'Yard'!J$39</f>
        <v>0</v>
      </c>
      <c r="K70" s="6">
        <f>(1-'AMD'!B56)*'Yard'!K$39</f>
        <v>0</v>
      </c>
      <c r="L70" s="6">
        <f>(1-'AMD'!C56)*'Yard'!L$39</f>
        <v>0</v>
      </c>
      <c r="M70" s="6">
        <f>(1-'AMD'!D56)*'Yard'!M$39</f>
        <v>0</v>
      </c>
      <c r="N70" s="6">
        <f>(1-'AMD'!E56)*'Yard'!N$39</f>
        <v>0</v>
      </c>
      <c r="O70" s="6">
        <f>(1-'AMD'!F56)*'Yard'!O$39</f>
        <v>0</v>
      </c>
      <c r="P70" s="6">
        <f>(1-'AMD'!G56)*'Yard'!P$39</f>
        <v>0</v>
      </c>
      <c r="Q70" s="6">
        <f>(1-'AMD'!H56)*'Yard'!Q$39</f>
        <v>0</v>
      </c>
      <c r="R70" s="6">
        <f>(1-'AMD'!I56)*'Yard'!R$39</f>
        <v>0</v>
      </c>
      <c r="S70" s="6">
        <f>(1-'AMD'!J56)*'Yard'!S$39</f>
        <v>0</v>
      </c>
      <c r="T70" s="6">
        <f>SUM($B70:$S70)</f>
        <v>0</v>
      </c>
      <c r="U70" s="10" t="s">
        <v>6</v>
      </c>
    </row>
    <row r="71" spans="1:21">
      <c r="A71" s="12" t="s">
        <v>112</v>
      </c>
      <c r="B71" s="6">
        <f>(1-'AMD'!B57)*'Yard'!B$40</f>
        <v>0</v>
      </c>
      <c r="C71" s="6">
        <f>(1-'AMD'!C57)*'Yard'!C$40</f>
        <v>0</v>
      </c>
      <c r="D71" s="6">
        <f>(1-'AMD'!D57)*'Yard'!D$40</f>
        <v>0</v>
      </c>
      <c r="E71" s="6">
        <f>(1-'AMD'!E57)*'Yard'!E$40</f>
        <v>0</v>
      </c>
      <c r="F71" s="6">
        <f>(1-'AMD'!F57)*'Yard'!F$40</f>
        <v>0</v>
      </c>
      <c r="G71" s="6">
        <f>(1-'AMD'!G57)*'Yard'!G$40</f>
        <v>0</v>
      </c>
      <c r="H71" s="6">
        <f>(1-'AMD'!H57)*'Yard'!H$40</f>
        <v>0</v>
      </c>
      <c r="I71" s="6">
        <f>(1-'AMD'!I57)*'Yard'!I$40</f>
        <v>0</v>
      </c>
      <c r="J71" s="6">
        <f>(1-'AMD'!J57)*'Yard'!J$40</f>
        <v>0</v>
      </c>
      <c r="K71" s="6">
        <f>(1-'AMD'!B57)*'Yard'!K$40</f>
        <v>0</v>
      </c>
      <c r="L71" s="6">
        <f>(1-'AMD'!C57)*'Yard'!L$40</f>
        <v>0</v>
      </c>
      <c r="M71" s="6">
        <f>(1-'AMD'!D57)*'Yard'!M$40</f>
        <v>0</v>
      </c>
      <c r="N71" s="6">
        <f>(1-'AMD'!E57)*'Yard'!N$40</f>
        <v>0</v>
      </c>
      <c r="O71" s="6">
        <f>(1-'AMD'!F57)*'Yard'!O$40</f>
        <v>0</v>
      </c>
      <c r="P71" s="6">
        <f>(1-'AMD'!G57)*'Yard'!P$40</f>
        <v>0</v>
      </c>
      <c r="Q71" s="6">
        <f>(1-'AMD'!H57)*'Yard'!Q$40</f>
        <v>0</v>
      </c>
      <c r="R71" s="6">
        <f>(1-'AMD'!I57)*'Yard'!R$40</f>
        <v>0</v>
      </c>
      <c r="S71" s="6">
        <f>(1-'AMD'!J57)*'Yard'!S$40</f>
        <v>0</v>
      </c>
      <c r="T71" s="6">
        <f>SUM($B71:$S71)</f>
        <v>0</v>
      </c>
      <c r="U71" s="10" t="s">
        <v>6</v>
      </c>
    </row>
    <row r="72" spans="1:21">
      <c r="A72" s="12" t="s">
        <v>113</v>
      </c>
      <c r="B72" s="6">
        <f>(1-'AMD'!B58)*'Yard'!B$41</f>
        <v>0</v>
      </c>
      <c r="C72" s="6">
        <f>(1-'AMD'!C58)*'Yard'!C$41</f>
        <v>0</v>
      </c>
      <c r="D72" s="6">
        <f>(1-'AMD'!D58)*'Yard'!D$41</f>
        <v>0</v>
      </c>
      <c r="E72" s="6">
        <f>(1-'AMD'!E58)*'Yard'!E$41</f>
        <v>0</v>
      </c>
      <c r="F72" s="6">
        <f>(1-'AMD'!F58)*'Yard'!F$41</f>
        <v>0</v>
      </c>
      <c r="G72" s="6">
        <f>(1-'AMD'!G58)*'Yard'!G$41</f>
        <v>0</v>
      </c>
      <c r="H72" s="6">
        <f>(1-'AMD'!H58)*'Yard'!H$41</f>
        <v>0</v>
      </c>
      <c r="I72" s="6">
        <f>(1-'AMD'!I58)*'Yard'!I$41</f>
        <v>0</v>
      </c>
      <c r="J72" s="6">
        <f>(1-'AMD'!J58)*'Yard'!J$41</f>
        <v>0</v>
      </c>
      <c r="K72" s="6">
        <f>(1-'AMD'!B58)*'Yard'!K$41</f>
        <v>0</v>
      </c>
      <c r="L72" s="6">
        <f>(1-'AMD'!C58)*'Yard'!L$41</f>
        <v>0</v>
      </c>
      <c r="M72" s="6">
        <f>(1-'AMD'!D58)*'Yard'!M$41</f>
        <v>0</v>
      </c>
      <c r="N72" s="6">
        <f>(1-'AMD'!E58)*'Yard'!N$41</f>
        <v>0</v>
      </c>
      <c r="O72" s="6">
        <f>(1-'AMD'!F58)*'Yard'!O$41</f>
        <v>0</v>
      </c>
      <c r="P72" s="6">
        <f>(1-'AMD'!G58)*'Yard'!P$41</f>
        <v>0</v>
      </c>
      <c r="Q72" s="6">
        <f>(1-'AMD'!H58)*'Yard'!Q$41</f>
        <v>0</v>
      </c>
      <c r="R72" s="6">
        <f>(1-'AMD'!I58)*'Yard'!R$41</f>
        <v>0</v>
      </c>
      <c r="S72" s="6">
        <f>(1-'AMD'!J58)*'Yard'!S$41</f>
        <v>0</v>
      </c>
      <c r="T72" s="6">
        <f>SUM($B72:$S72)</f>
        <v>0</v>
      </c>
      <c r="U72" s="10" t="s">
        <v>6</v>
      </c>
    </row>
    <row r="74" spans="1:21">
      <c r="A74" s="11" t="s">
        <v>852</v>
      </c>
    </row>
    <row r="75" spans="1:21">
      <c r="A75" s="10" t="s">
        <v>6</v>
      </c>
    </row>
    <row r="76" spans="1:21">
      <c r="A76" s="2" t="s">
        <v>257</v>
      </c>
    </row>
    <row r="77" spans="1:21">
      <c r="A77" s="13" t="s">
        <v>840</v>
      </c>
    </row>
    <row r="78" spans="1:21">
      <c r="A78" s="13" t="s">
        <v>853</v>
      </c>
    </row>
    <row r="79" spans="1:21">
      <c r="A79" s="13" t="s">
        <v>854</v>
      </c>
    </row>
    <row r="80" spans="1:21">
      <c r="A80" s="21" t="s">
        <v>260</v>
      </c>
      <c r="B80" s="2" t="s">
        <v>389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1" t="s">
        <v>390</v>
      </c>
    </row>
    <row r="81" spans="1:21">
      <c r="A81" s="21" t="s">
        <v>263</v>
      </c>
      <c r="B81" s="2" t="s">
        <v>849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1" t="s">
        <v>442</v>
      </c>
    </row>
    <row r="82" spans="1:21">
      <c r="B82" s="22" t="s">
        <v>855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</row>
    <row r="83" spans="1:21">
      <c r="B83" s="3" t="s">
        <v>26</v>
      </c>
      <c r="C83" s="3" t="s">
        <v>205</v>
      </c>
      <c r="D83" s="3" t="s">
        <v>206</v>
      </c>
      <c r="E83" s="3" t="s">
        <v>207</v>
      </c>
      <c r="F83" s="3" t="s">
        <v>208</v>
      </c>
      <c r="G83" s="3" t="s">
        <v>209</v>
      </c>
      <c r="H83" s="3" t="s">
        <v>210</v>
      </c>
      <c r="I83" s="3" t="s">
        <v>211</v>
      </c>
      <c r="J83" s="3" t="s">
        <v>212</v>
      </c>
      <c r="K83" s="3" t="s">
        <v>193</v>
      </c>
      <c r="L83" s="3" t="s">
        <v>717</v>
      </c>
      <c r="M83" s="3" t="s">
        <v>718</v>
      </c>
      <c r="N83" s="3" t="s">
        <v>719</v>
      </c>
      <c r="O83" s="3" t="s">
        <v>720</v>
      </c>
      <c r="P83" s="3" t="s">
        <v>721</v>
      </c>
      <c r="Q83" s="3" t="s">
        <v>722</v>
      </c>
      <c r="R83" s="3" t="s">
        <v>723</v>
      </c>
      <c r="S83" s="3" t="s">
        <v>724</v>
      </c>
      <c r="T83" s="3" t="s">
        <v>856</v>
      </c>
    </row>
    <row r="84" spans="1:21">
      <c r="A84" s="12" t="s">
        <v>67</v>
      </c>
      <c r="B84" s="6">
        <f>(1-'AMD'!B$42)*'Yard'!B$66</f>
        <v>0</v>
      </c>
      <c r="C84" s="6">
        <f>(1-'AMD'!C$42)*'Yard'!C$66</f>
        <v>0</v>
      </c>
      <c r="D84" s="6">
        <f>(1-'AMD'!D$42)*'Yard'!D$66</f>
        <v>0</v>
      </c>
      <c r="E84" s="6">
        <f>(1-'AMD'!E$42)*'Yard'!E$66</f>
        <v>0</v>
      </c>
      <c r="F84" s="6">
        <f>(1-'AMD'!F$42)*'Yard'!F$66</f>
        <v>0</v>
      </c>
      <c r="G84" s="6">
        <f>(1-'AMD'!G$42)*'Yard'!G$66</f>
        <v>0</v>
      </c>
      <c r="H84" s="6">
        <f>(1-'AMD'!H$42)*'Yard'!H$66</f>
        <v>0</v>
      </c>
      <c r="I84" s="6">
        <f>(1-'AMD'!I$42)*'Yard'!I$66</f>
        <v>0</v>
      </c>
      <c r="J84" s="6">
        <f>(1-'AMD'!J$42)*'Yard'!J$66</f>
        <v>0</v>
      </c>
      <c r="K84" s="6">
        <f>(1-'AMD'!B$42)*'Yard'!K$66</f>
        <v>0</v>
      </c>
      <c r="L84" s="6">
        <f>(1-'AMD'!C$42)*'Yard'!L$66</f>
        <v>0</v>
      </c>
      <c r="M84" s="6">
        <f>(1-'AMD'!D$42)*'Yard'!M$66</f>
        <v>0</v>
      </c>
      <c r="N84" s="6">
        <f>(1-'AMD'!E$42)*'Yard'!N$66</f>
        <v>0</v>
      </c>
      <c r="O84" s="6">
        <f>(1-'AMD'!F$42)*'Yard'!O$66</f>
        <v>0</v>
      </c>
      <c r="P84" s="6">
        <f>(1-'AMD'!G$42)*'Yard'!P$66</f>
        <v>0</v>
      </c>
      <c r="Q84" s="6">
        <f>(1-'AMD'!H$42)*'Yard'!Q$66</f>
        <v>0</v>
      </c>
      <c r="R84" s="6">
        <f>(1-'AMD'!I$42)*'Yard'!R$66</f>
        <v>0</v>
      </c>
      <c r="S84" s="6">
        <f>(1-'AMD'!J$42)*'Yard'!S$66</f>
        <v>0</v>
      </c>
      <c r="T84" s="6">
        <f>SUM($B84:$S84)</f>
        <v>0</v>
      </c>
      <c r="U84" s="10" t="s">
        <v>6</v>
      </c>
    </row>
    <row r="85" spans="1:21">
      <c r="A85" s="12" t="s">
        <v>107</v>
      </c>
      <c r="B85" s="6">
        <f>(1-'AMD'!B$43)*'Yard'!B$67</f>
        <v>0</v>
      </c>
      <c r="C85" s="6">
        <f>(1-'AMD'!C$43)*'Yard'!C$67</f>
        <v>0</v>
      </c>
      <c r="D85" s="6">
        <f>(1-'AMD'!D$43)*'Yard'!D$67</f>
        <v>0</v>
      </c>
      <c r="E85" s="6">
        <f>(1-'AMD'!E$43)*'Yard'!E$67</f>
        <v>0</v>
      </c>
      <c r="F85" s="6">
        <f>(1-'AMD'!F$43)*'Yard'!F$67</f>
        <v>0</v>
      </c>
      <c r="G85" s="6">
        <f>(1-'AMD'!G$43)*'Yard'!G$67</f>
        <v>0</v>
      </c>
      <c r="H85" s="6">
        <f>(1-'AMD'!H$43)*'Yard'!H$67</f>
        <v>0</v>
      </c>
      <c r="I85" s="6">
        <f>(1-'AMD'!I$43)*'Yard'!I$67</f>
        <v>0</v>
      </c>
      <c r="J85" s="6">
        <f>(1-'AMD'!J$43)*'Yard'!J$67</f>
        <v>0</v>
      </c>
      <c r="K85" s="6">
        <f>(1-'AMD'!B$43)*'Yard'!K$67</f>
        <v>0</v>
      </c>
      <c r="L85" s="6">
        <f>(1-'AMD'!C$43)*'Yard'!L$67</f>
        <v>0</v>
      </c>
      <c r="M85" s="6">
        <f>(1-'AMD'!D$43)*'Yard'!M$67</f>
        <v>0</v>
      </c>
      <c r="N85" s="6">
        <f>(1-'AMD'!E$43)*'Yard'!N$67</f>
        <v>0</v>
      </c>
      <c r="O85" s="6">
        <f>(1-'AMD'!F$43)*'Yard'!O$67</f>
        <v>0</v>
      </c>
      <c r="P85" s="6">
        <f>(1-'AMD'!G$43)*'Yard'!P$67</f>
        <v>0</v>
      </c>
      <c r="Q85" s="6">
        <f>(1-'AMD'!H$43)*'Yard'!Q$67</f>
        <v>0</v>
      </c>
      <c r="R85" s="6">
        <f>(1-'AMD'!I$43)*'Yard'!R$67</f>
        <v>0</v>
      </c>
      <c r="S85" s="6">
        <f>(1-'AMD'!J$43)*'Yard'!S$67</f>
        <v>0</v>
      </c>
      <c r="T85" s="6">
        <f>SUM($B85:$S85)</f>
        <v>0</v>
      </c>
      <c r="U85" s="10" t="s">
        <v>6</v>
      </c>
    </row>
    <row r="86" spans="1:21">
      <c r="A86" s="12" t="s">
        <v>69</v>
      </c>
      <c r="B86" s="6">
        <f>(1-'AMD'!B$45)*'Yard'!B$68</f>
        <v>0</v>
      </c>
      <c r="C86" s="6">
        <f>(1-'AMD'!C$45)*'Yard'!C$68</f>
        <v>0</v>
      </c>
      <c r="D86" s="6">
        <f>(1-'AMD'!D$45)*'Yard'!D$68</f>
        <v>0</v>
      </c>
      <c r="E86" s="6">
        <f>(1-'AMD'!E$45)*'Yard'!E$68</f>
        <v>0</v>
      </c>
      <c r="F86" s="6">
        <f>(1-'AMD'!F$45)*'Yard'!F$68</f>
        <v>0</v>
      </c>
      <c r="G86" s="6">
        <f>(1-'AMD'!G$45)*'Yard'!G$68</f>
        <v>0</v>
      </c>
      <c r="H86" s="6">
        <f>(1-'AMD'!H$45)*'Yard'!H$68</f>
        <v>0</v>
      </c>
      <c r="I86" s="6">
        <f>(1-'AMD'!I$45)*'Yard'!I$68</f>
        <v>0</v>
      </c>
      <c r="J86" s="6">
        <f>(1-'AMD'!J$45)*'Yard'!J$68</f>
        <v>0</v>
      </c>
      <c r="K86" s="6">
        <f>(1-'AMD'!B$45)*'Yard'!K$68</f>
        <v>0</v>
      </c>
      <c r="L86" s="6">
        <f>(1-'AMD'!C$45)*'Yard'!L$68</f>
        <v>0</v>
      </c>
      <c r="M86" s="6">
        <f>(1-'AMD'!D$45)*'Yard'!M$68</f>
        <v>0</v>
      </c>
      <c r="N86" s="6">
        <f>(1-'AMD'!E$45)*'Yard'!N$68</f>
        <v>0</v>
      </c>
      <c r="O86" s="6">
        <f>(1-'AMD'!F$45)*'Yard'!O$68</f>
        <v>0</v>
      </c>
      <c r="P86" s="6">
        <f>(1-'AMD'!G$45)*'Yard'!P$68</f>
        <v>0</v>
      </c>
      <c r="Q86" s="6">
        <f>(1-'AMD'!H$45)*'Yard'!Q$68</f>
        <v>0</v>
      </c>
      <c r="R86" s="6">
        <f>(1-'AMD'!I$45)*'Yard'!R$68</f>
        <v>0</v>
      </c>
      <c r="S86" s="6">
        <f>(1-'AMD'!J$45)*'Yard'!S$68</f>
        <v>0</v>
      </c>
      <c r="T86" s="6">
        <f>SUM($B86:$S86)</f>
        <v>0</v>
      </c>
      <c r="U86" s="10" t="s">
        <v>6</v>
      </c>
    </row>
    <row r="87" spans="1:21">
      <c r="A87" s="12" t="s">
        <v>108</v>
      </c>
      <c r="B87" s="6">
        <f>(1-'AMD'!B$46)*'Yard'!B$69</f>
        <v>0</v>
      </c>
      <c r="C87" s="6">
        <f>(1-'AMD'!C$46)*'Yard'!C$69</f>
        <v>0</v>
      </c>
      <c r="D87" s="6">
        <f>(1-'AMD'!D$46)*'Yard'!D$69</f>
        <v>0</v>
      </c>
      <c r="E87" s="6">
        <f>(1-'AMD'!E$46)*'Yard'!E$69</f>
        <v>0</v>
      </c>
      <c r="F87" s="6">
        <f>(1-'AMD'!F$46)*'Yard'!F$69</f>
        <v>0</v>
      </c>
      <c r="G87" s="6">
        <f>(1-'AMD'!G$46)*'Yard'!G$69</f>
        <v>0</v>
      </c>
      <c r="H87" s="6">
        <f>(1-'AMD'!H$46)*'Yard'!H$69</f>
        <v>0</v>
      </c>
      <c r="I87" s="6">
        <f>(1-'AMD'!I$46)*'Yard'!I$69</f>
        <v>0</v>
      </c>
      <c r="J87" s="6">
        <f>(1-'AMD'!J$46)*'Yard'!J$69</f>
        <v>0</v>
      </c>
      <c r="K87" s="6">
        <f>(1-'AMD'!B$46)*'Yard'!K$69</f>
        <v>0</v>
      </c>
      <c r="L87" s="6">
        <f>(1-'AMD'!C$46)*'Yard'!L$69</f>
        <v>0</v>
      </c>
      <c r="M87" s="6">
        <f>(1-'AMD'!D$46)*'Yard'!M$69</f>
        <v>0</v>
      </c>
      <c r="N87" s="6">
        <f>(1-'AMD'!E$46)*'Yard'!N$69</f>
        <v>0</v>
      </c>
      <c r="O87" s="6">
        <f>(1-'AMD'!F$46)*'Yard'!O$69</f>
        <v>0</v>
      </c>
      <c r="P87" s="6">
        <f>(1-'AMD'!G$46)*'Yard'!P$69</f>
        <v>0</v>
      </c>
      <c r="Q87" s="6">
        <f>(1-'AMD'!H$46)*'Yard'!Q$69</f>
        <v>0</v>
      </c>
      <c r="R87" s="6">
        <f>(1-'AMD'!I$46)*'Yard'!R$69</f>
        <v>0</v>
      </c>
      <c r="S87" s="6">
        <f>(1-'AMD'!J$46)*'Yard'!S$69</f>
        <v>0</v>
      </c>
      <c r="T87" s="6">
        <f>SUM($B87:$S87)</f>
        <v>0</v>
      </c>
      <c r="U87" s="10" t="s">
        <v>6</v>
      </c>
    </row>
    <row r="88" spans="1:21">
      <c r="A88" s="12" t="s">
        <v>70</v>
      </c>
      <c r="B88" s="6">
        <f>(1-'AMD'!B$47)*'Yard'!B$70</f>
        <v>0</v>
      </c>
      <c r="C88" s="6">
        <f>(1-'AMD'!C$47)*'Yard'!C$70</f>
        <v>0</v>
      </c>
      <c r="D88" s="6">
        <f>(1-'AMD'!D$47)*'Yard'!D$70</f>
        <v>0</v>
      </c>
      <c r="E88" s="6">
        <f>(1-'AMD'!E$47)*'Yard'!E$70</f>
        <v>0</v>
      </c>
      <c r="F88" s="6">
        <f>(1-'AMD'!F$47)*'Yard'!F$70</f>
        <v>0</v>
      </c>
      <c r="G88" s="6">
        <f>(1-'AMD'!G$47)*'Yard'!G$70</f>
        <v>0</v>
      </c>
      <c r="H88" s="6">
        <f>(1-'AMD'!H$47)*'Yard'!H$70</f>
        <v>0</v>
      </c>
      <c r="I88" s="6">
        <f>(1-'AMD'!I$47)*'Yard'!I$70</f>
        <v>0</v>
      </c>
      <c r="J88" s="6">
        <f>(1-'AMD'!J$47)*'Yard'!J$70</f>
        <v>0</v>
      </c>
      <c r="K88" s="6">
        <f>(1-'AMD'!B$47)*'Yard'!K$70</f>
        <v>0</v>
      </c>
      <c r="L88" s="6">
        <f>(1-'AMD'!C$47)*'Yard'!L$70</f>
        <v>0</v>
      </c>
      <c r="M88" s="6">
        <f>(1-'AMD'!D$47)*'Yard'!M$70</f>
        <v>0</v>
      </c>
      <c r="N88" s="6">
        <f>(1-'AMD'!E$47)*'Yard'!N$70</f>
        <v>0</v>
      </c>
      <c r="O88" s="6">
        <f>(1-'AMD'!F$47)*'Yard'!O$70</f>
        <v>0</v>
      </c>
      <c r="P88" s="6">
        <f>(1-'AMD'!G$47)*'Yard'!P$70</f>
        <v>0</v>
      </c>
      <c r="Q88" s="6">
        <f>(1-'AMD'!H$47)*'Yard'!Q$70</f>
        <v>0</v>
      </c>
      <c r="R88" s="6">
        <f>(1-'AMD'!I$47)*'Yard'!R$70</f>
        <v>0</v>
      </c>
      <c r="S88" s="6">
        <f>(1-'AMD'!J$47)*'Yard'!S$70</f>
        <v>0</v>
      </c>
      <c r="T88" s="6">
        <f>SUM($B88:$S88)</f>
        <v>0</v>
      </c>
      <c r="U88" s="10" t="s">
        <v>6</v>
      </c>
    </row>
    <row r="89" spans="1:21">
      <c r="A89" s="12" t="s">
        <v>71</v>
      </c>
      <c r="B89" s="6">
        <f>(1-'AMD'!B$48)*'Yard'!B$71</f>
        <v>0</v>
      </c>
      <c r="C89" s="6">
        <f>(1-'AMD'!C$48)*'Yard'!C$71</f>
        <v>0</v>
      </c>
      <c r="D89" s="6">
        <f>(1-'AMD'!D$48)*'Yard'!D$71</f>
        <v>0</v>
      </c>
      <c r="E89" s="6">
        <f>(1-'AMD'!E$48)*'Yard'!E$71</f>
        <v>0</v>
      </c>
      <c r="F89" s="6">
        <f>(1-'AMD'!F$48)*'Yard'!F$71</f>
        <v>0</v>
      </c>
      <c r="G89" s="6">
        <f>(1-'AMD'!G$48)*'Yard'!G$71</f>
        <v>0</v>
      </c>
      <c r="H89" s="6">
        <f>(1-'AMD'!H$48)*'Yard'!H$71</f>
        <v>0</v>
      </c>
      <c r="I89" s="6">
        <f>(1-'AMD'!I$48)*'Yard'!I$71</f>
        <v>0</v>
      </c>
      <c r="J89" s="6">
        <f>(1-'AMD'!J$48)*'Yard'!J$71</f>
        <v>0</v>
      </c>
      <c r="K89" s="6">
        <f>(1-'AMD'!B$48)*'Yard'!K$71</f>
        <v>0</v>
      </c>
      <c r="L89" s="6">
        <f>(1-'AMD'!C$48)*'Yard'!L$71</f>
        <v>0</v>
      </c>
      <c r="M89" s="6">
        <f>(1-'AMD'!D$48)*'Yard'!M$71</f>
        <v>0</v>
      </c>
      <c r="N89" s="6">
        <f>(1-'AMD'!E$48)*'Yard'!N$71</f>
        <v>0</v>
      </c>
      <c r="O89" s="6">
        <f>(1-'AMD'!F$48)*'Yard'!O$71</f>
        <v>0</v>
      </c>
      <c r="P89" s="6">
        <f>(1-'AMD'!G$48)*'Yard'!P$71</f>
        <v>0</v>
      </c>
      <c r="Q89" s="6">
        <f>(1-'AMD'!H$48)*'Yard'!Q$71</f>
        <v>0</v>
      </c>
      <c r="R89" s="6">
        <f>(1-'AMD'!I$48)*'Yard'!R$71</f>
        <v>0</v>
      </c>
      <c r="S89" s="6">
        <f>(1-'AMD'!J$48)*'Yard'!S$71</f>
        <v>0</v>
      </c>
      <c r="T89" s="6">
        <f>SUM($B89:$S89)</f>
        <v>0</v>
      </c>
      <c r="U89" s="10" t="s">
        <v>6</v>
      </c>
    </row>
    <row r="90" spans="1:21">
      <c r="A90" s="12" t="s">
        <v>85</v>
      </c>
      <c r="B90" s="6">
        <f>(1-'AMD'!B$49)*'Yard'!B$72</f>
        <v>0</v>
      </c>
      <c r="C90" s="6">
        <f>(1-'AMD'!C$49)*'Yard'!C$72</f>
        <v>0</v>
      </c>
      <c r="D90" s="6">
        <f>(1-'AMD'!D$49)*'Yard'!D$72</f>
        <v>0</v>
      </c>
      <c r="E90" s="6">
        <f>(1-'AMD'!E$49)*'Yard'!E$72</f>
        <v>0</v>
      </c>
      <c r="F90" s="6">
        <f>(1-'AMD'!F$49)*'Yard'!F$72</f>
        <v>0</v>
      </c>
      <c r="G90" s="6">
        <f>(1-'AMD'!G$49)*'Yard'!G$72</f>
        <v>0</v>
      </c>
      <c r="H90" s="6">
        <f>(1-'AMD'!H$49)*'Yard'!H$72</f>
        <v>0</v>
      </c>
      <c r="I90" s="6">
        <f>(1-'AMD'!I$49)*'Yard'!I$72</f>
        <v>0</v>
      </c>
      <c r="J90" s="6">
        <f>(1-'AMD'!J$49)*'Yard'!J$72</f>
        <v>0</v>
      </c>
      <c r="K90" s="6">
        <f>(1-'AMD'!B$49)*'Yard'!K$72</f>
        <v>0</v>
      </c>
      <c r="L90" s="6">
        <f>(1-'AMD'!C$49)*'Yard'!L$72</f>
        <v>0</v>
      </c>
      <c r="M90" s="6">
        <f>(1-'AMD'!D$49)*'Yard'!M$72</f>
        <v>0</v>
      </c>
      <c r="N90" s="6">
        <f>(1-'AMD'!E$49)*'Yard'!N$72</f>
        <v>0</v>
      </c>
      <c r="O90" s="6">
        <f>(1-'AMD'!F$49)*'Yard'!O$72</f>
        <v>0</v>
      </c>
      <c r="P90" s="6">
        <f>(1-'AMD'!G$49)*'Yard'!P$72</f>
        <v>0</v>
      </c>
      <c r="Q90" s="6">
        <f>(1-'AMD'!H$49)*'Yard'!Q$72</f>
        <v>0</v>
      </c>
      <c r="R90" s="6">
        <f>(1-'AMD'!I$49)*'Yard'!R$72</f>
        <v>0</v>
      </c>
      <c r="S90" s="6">
        <f>(1-'AMD'!J$49)*'Yard'!S$72</f>
        <v>0</v>
      </c>
      <c r="T90" s="6">
        <f>SUM($B90:$S90)</f>
        <v>0</v>
      </c>
      <c r="U90" s="10" t="s">
        <v>6</v>
      </c>
    </row>
    <row r="91" spans="1:21">
      <c r="A91" s="12" t="s">
        <v>72</v>
      </c>
      <c r="B91" s="6">
        <f>(1-'AMD'!B$50)*'Yard'!B$73</f>
        <v>0</v>
      </c>
      <c r="C91" s="6">
        <f>(1-'AMD'!C$50)*'Yard'!C$73</f>
        <v>0</v>
      </c>
      <c r="D91" s="6">
        <f>(1-'AMD'!D$50)*'Yard'!D$73</f>
        <v>0</v>
      </c>
      <c r="E91" s="6">
        <f>(1-'AMD'!E$50)*'Yard'!E$73</f>
        <v>0</v>
      </c>
      <c r="F91" s="6">
        <f>(1-'AMD'!F$50)*'Yard'!F$73</f>
        <v>0</v>
      </c>
      <c r="G91" s="6">
        <f>(1-'AMD'!G$50)*'Yard'!G$73</f>
        <v>0</v>
      </c>
      <c r="H91" s="6">
        <f>(1-'AMD'!H$50)*'Yard'!H$73</f>
        <v>0</v>
      </c>
      <c r="I91" s="6">
        <f>(1-'AMD'!I$50)*'Yard'!I$73</f>
        <v>0</v>
      </c>
      <c r="J91" s="6">
        <f>(1-'AMD'!J$50)*'Yard'!J$73</f>
        <v>0</v>
      </c>
      <c r="K91" s="6">
        <f>(1-'AMD'!B$50)*'Yard'!K$73</f>
        <v>0</v>
      </c>
      <c r="L91" s="6">
        <f>(1-'AMD'!C$50)*'Yard'!L$73</f>
        <v>0</v>
      </c>
      <c r="M91" s="6">
        <f>(1-'AMD'!D$50)*'Yard'!M$73</f>
        <v>0</v>
      </c>
      <c r="N91" s="6">
        <f>(1-'AMD'!E$50)*'Yard'!N$73</f>
        <v>0</v>
      </c>
      <c r="O91" s="6">
        <f>(1-'AMD'!F$50)*'Yard'!O$73</f>
        <v>0</v>
      </c>
      <c r="P91" s="6">
        <f>(1-'AMD'!G$50)*'Yard'!P$73</f>
        <v>0</v>
      </c>
      <c r="Q91" s="6">
        <f>(1-'AMD'!H$50)*'Yard'!Q$73</f>
        <v>0</v>
      </c>
      <c r="R91" s="6">
        <f>(1-'AMD'!I$50)*'Yard'!R$73</f>
        <v>0</v>
      </c>
      <c r="S91" s="6">
        <f>(1-'AMD'!J$50)*'Yard'!S$73</f>
        <v>0</v>
      </c>
      <c r="T91" s="6">
        <f>SUM($B91:$S91)</f>
        <v>0</v>
      </c>
      <c r="U91" s="10" t="s">
        <v>6</v>
      </c>
    </row>
    <row r="92" spans="1:21">
      <c r="A92" s="12" t="s">
        <v>73</v>
      </c>
      <c r="B92" s="6">
        <f>(1-'AMD'!B$51)*'Yard'!B$74</f>
        <v>0</v>
      </c>
      <c r="C92" s="6">
        <f>(1-'AMD'!C$51)*'Yard'!C$74</f>
        <v>0</v>
      </c>
      <c r="D92" s="6">
        <f>(1-'AMD'!D$51)*'Yard'!D$74</f>
        <v>0</v>
      </c>
      <c r="E92" s="6">
        <f>(1-'AMD'!E$51)*'Yard'!E$74</f>
        <v>0</v>
      </c>
      <c r="F92" s="6">
        <f>(1-'AMD'!F$51)*'Yard'!F$74</f>
        <v>0</v>
      </c>
      <c r="G92" s="6">
        <f>(1-'AMD'!G$51)*'Yard'!G$74</f>
        <v>0</v>
      </c>
      <c r="H92" s="6">
        <f>(1-'AMD'!H$51)*'Yard'!H$74</f>
        <v>0</v>
      </c>
      <c r="I92" s="6">
        <f>(1-'AMD'!I$51)*'Yard'!I$74</f>
        <v>0</v>
      </c>
      <c r="J92" s="6">
        <f>(1-'AMD'!J$51)*'Yard'!J$74</f>
        <v>0</v>
      </c>
      <c r="K92" s="6">
        <f>(1-'AMD'!B$51)*'Yard'!K$74</f>
        <v>0</v>
      </c>
      <c r="L92" s="6">
        <f>(1-'AMD'!C$51)*'Yard'!L$74</f>
        <v>0</v>
      </c>
      <c r="M92" s="6">
        <f>(1-'AMD'!D$51)*'Yard'!M$74</f>
        <v>0</v>
      </c>
      <c r="N92" s="6">
        <f>(1-'AMD'!E$51)*'Yard'!N$74</f>
        <v>0</v>
      </c>
      <c r="O92" s="6">
        <f>(1-'AMD'!F$51)*'Yard'!O$74</f>
        <v>0</v>
      </c>
      <c r="P92" s="6">
        <f>(1-'AMD'!G$51)*'Yard'!P$74</f>
        <v>0</v>
      </c>
      <c r="Q92" s="6">
        <f>(1-'AMD'!H$51)*'Yard'!Q$74</f>
        <v>0</v>
      </c>
      <c r="R92" s="6">
        <f>(1-'AMD'!I$51)*'Yard'!R$74</f>
        <v>0</v>
      </c>
      <c r="S92" s="6">
        <f>(1-'AMD'!J$51)*'Yard'!S$74</f>
        <v>0</v>
      </c>
      <c r="T92" s="6">
        <f>SUM($B92:$S92)</f>
        <v>0</v>
      </c>
      <c r="U92" s="10" t="s">
        <v>6</v>
      </c>
    </row>
    <row r="93" spans="1:21">
      <c r="A93" s="12" t="s">
        <v>86</v>
      </c>
      <c r="B93" s="6">
        <f>(1-'AMD'!B$52)*'Yard'!B$75</f>
        <v>0</v>
      </c>
      <c r="C93" s="6">
        <f>(1-'AMD'!C$52)*'Yard'!C$75</f>
        <v>0</v>
      </c>
      <c r="D93" s="6">
        <f>(1-'AMD'!D$52)*'Yard'!D$75</f>
        <v>0</v>
      </c>
      <c r="E93" s="6">
        <f>(1-'AMD'!E$52)*'Yard'!E$75</f>
        <v>0</v>
      </c>
      <c r="F93" s="6">
        <f>(1-'AMD'!F$52)*'Yard'!F$75</f>
        <v>0</v>
      </c>
      <c r="G93" s="6">
        <f>(1-'AMD'!G$52)*'Yard'!G$75</f>
        <v>0</v>
      </c>
      <c r="H93" s="6">
        <f>(1-'AMD'!H$52)*'Yard'!H$75</f>
        <v>0</v>
      </c>
      <c r="I93" s="6">
        <f>(1-'AMD'!I$52)*'Yard'!I$75</f>
        <v>0</v>
      </c>
      <c r="J93" s="6">
        <f>(1-'AMD'!J$52)*'Yard'!J$75</f>
        <v>0</v>
      </c>
      <c r="K93" s="6">
        <f>(1-'AMD'!B$52)*'Yard'!K$75</f>
        <v>0</v>
      </c>
      <c r="L93" s="6">
        <f>(1-'AMD'!C$52)*'Yard'!L$75</f>
        <v>0</v>
      </c>
      <c r="M93" s="6">
        <f>(1-'AMD'!D$52)*'Yard'!M$75</f>
        <v>0</v>
      </c>
      <c r="N93" s="6">
        <f>(1-'AMD'!E$52)*'Yard'!N$75</f>
        <v>0</v>
      </c>
      <c r="O93" s="6">
        <f>(1-'AMD'!F$52)*'Yard'!O$75</f>
        <v>0</v>
      </c>
      <c r="P93" s="6">
        <f>(1-'AMD'!G$52)*'Yard'!P$75</f>
        <v>0</v>
      </c>
      <c r="Q93" s="6">
        <f>(1-'AMD'!H$52)*'Yard'!Q$75</f>
        <v>0</v>
      </c>
      <c r="R93" s="6">
        <f>(1-'AMD'!I$52)*'Yard'!R$75</f>
        <v>0</v>
      </c>
      <c r="S93" s="6">
        <f>(1-'AMD'!J$52)*'Yard'!S$75</f>
        <v>0</v>
      </c>
      <c r="T93" s="6">
        <f>SUM($B93:$S93)</f>
        <v>0</v>
      </c>
      <c r="U93" s="10" t="s">
        <v>6</v>
      </c>
    </row>
    <row r="94" spans="1:21">
      <c r="A94" s="12" t="s">
        <v>87</v>
      </c>
      <c r="B94" s="6">
        <f>(1-'AMD'!B$53)*'Yard'!B$76</f>
        <v>0</v>
      </c>
      <c r="C94" s="6">
        <f>(1-'AMD'!C$53)*'Yard'!C$76</f>
        <v>0</v>
      </c>
      <c r="D94" s="6">
        <f>(1-'AMD'!D$53)*'Yard'!D$76</f>
        <v>0</v>
      </c>
      <c r="E94" s="6">
        <f>(1-'AMD'!E$53)*'Yard'!E$76</f>
        <v>0</v>
      </c>
      <c r="F94" s="6">
        <f>(1-'AMD'!F$53)*'Yard'!F$76</f>
        <v>0</v>
      </c>
      <c r="G94" s="6">
        <f>(1-'AMD'!G$53)*'Yard'!G$76</f>
        <v>0</v>
      </c>
      <c r="H94" s="6">
        <f>(1-'AMD'!H$53)*'Yard'!H$76</f>
        <v>0</v>
      </c>
      <c r="I94" s="6">
        <f>(1-'AMD'!I$53)*'Yard'!I$76</f>
        <v>0</v>
      </c>
      <c r="J94" s="6">
        <f>(1-'AMD'!J$53)*'Yard'!J$76</f>
        <v>0</v>
      </c>
      <c r="K94" s="6">
        <f>(1-'AMD'!B$53)*'Yard'!K$76</f>
        <v>0</v>
      </c>
      <c r="L94" s="6">
        <f>(1-'AMD'!C$53)*'Yard'!L$76</f>
        <v>0</v>
      </c>
      <c r="M94" s="6">
        <f>(1-'AMD'!D$53)*'Yard'!M$76</f>
        <v>0</v>
      </c>
      <c r="N94" s="6">
        <f>(1-'AMD'!E$53)*'Yard'!N$76</f>
        <v>0</v>
      </c>
      <c r="O94" s="6">
        <f>(1-'AMD'!F$53)*'Yard'!O$76</f>
        <v>0</v>
      </c>
      <c r="P94" s="6">
        <f>(1-'AMD'!G$53)*'Yard'!P$76</f>
        <v>0</v>
      </c>
      <c r="Q94" s="6">
        <f>(1-'AMD'!H$53)*'Yard'!Q$76</f>
        <v>0</v>
      </c>
      <c r="R94" s="6">
        <f>(1-'AMD'!I$53)*'Yard'!R$76</f>
        <v>0</v>
      </c>
      <c r="S94" s="6">
        <f>(1-'AMD'!J$53)*'Yard'!S$76</f>
        <v>0</v>
      </c>
      <c r="T94" s="6">
        <f>SUM($B94:$S94)</f>
        <v>0</v>
      </c>
      <c r="U94" s="10" t="s">
        <v>6</v>
      </c>
    </row>
    <row r="95" spans="1:21">
      <c r="A95" s="12" t="s">
        <v>109</v>
      </c>
      <c r="B95" s="6">
        <f>(1-'AMD'!B$54)*'Yard'!B$81</f>
        <v>0</v>
      </c>
      <c r="C95" s="6">
        <f>(1-'AMD'!C$54)*'Yard'!C$81</f>
        <v>0</v>
      </c>
      <c r="D95" s="6">
        <f>(1-'AMD'!D$54)*'Yard'!D$81</f>
        <v>0</v>
      </c>
      <c r="E95" s="6">
        <f>(1-'AMD'!E$54)*'Yard'!E$81</f>
        <v>0</v>
      </c>
      <c r="F95" s="6">
        <f>(1-'AMD'!F$54)*'Yard'!F$81</f>
        <v>0</v>
      </c>
      <c r="G95" s="6">
        <f>(1-'AMD'!G$54)*'Yard'!G$81</f>
        <v>0</v>
      </c>
      <c r="H95" s="6">
        <f>(1-'AMD'!H$54)*'Yard'!H$81</f>
        <v>0</v>
      </c>
      <c r="I95" s="6">
        <f>(1-'AMD'!I$54)*'Yard'!I$81</f>
        <v>0</v>
      </c>
      <c r="J95" s="6">
        <f>(1-'AMD'!J$54)*'Yard'!J$81</f>
        <v>0</v>
      </c>
      <c r="K95" s="6">
        <f>(1-'AMD'!B$54)*'Yard'!K$81</f>
        <v>0</v>
      </c>
      <c r="L95" s="6">
        <f>(1-'AMD'!C$54)*'Yard'!L$81</f>
        <v>0</v>
      </c>
      <c r="M95" s="6">
        <f>(1-'AMD'!D$54)*'Yard'!M$81</f>
        <v>0</v>
      </c>
      <c r="N95" s="6">
        <f>(1-'AMD'!E$54)*'Yard'!N$81</f>
        <v>0</v>
      </c>
      <c r="O95" s="6">
        <f>(1-'AMD'!F$54)*'Yard'!O$81</f>
        <v>0</v>
      </c>
      <c r="P95" s="6">
        <f>(1-'AMD'!G$54)*'Yard'!P$81</f>
        <v>0</v>
      </c>
      <c r="Q95" s="6">
        <f>(1-'AMD'!H$54)*'Yard'!Q$81</f>
        <v>0</v>
      </c>
      <c r="R95" s="6">
        <f>(1-'AMD'!I$54)*'Yard'!R$81</f>
        <v>0</v>
      </c>
      <c r="S95" s="6">
        <f>(1-'AMD'!J$54)*'Yard'!S$81</f>
        <v>0</v>
      </c>
      <c r="T95" s="6">
        <f>SUM($B95:$S95)</f>
        <v>0</v>
      </c>
      <c r="U95" s="10" t="s">
        <v>6</v>
      </c>
    </row>
    <row r="96" spans="1:21">
      <c r="A96" s="12" t="s">
        <v>110</v>
      </c>
      <c r="B96" s="6">
        <f>(1-'AMD'!B$55)*'Yard'!B$82</f>
        <v>0</v>
      </c>
      <c r="C96" s="6">
        <f>(1-'AMD'!C$55)*'Yard'!C$82</f>
        <v>0</v>
      </c>
      <c r="D96" s="6">
        <f>(1-'AMD'!D$55)*'Yard'!D$82</f>
        <v>0</v>
      </c>
      <c r="E96" s="6">
        <f>(1-'AMD'!E$55)*'Yard'!E$82</f>
        <v>0</v>
      </c>
      <c r="F96" s="6">
        <f>(1-'AMD'!F$55)*'Yard'!F$82</f>
        <v>0</v>
      </c>
      <c r="G96" s="6">
        <f>(1-'AMD'!G$55)*'Yard'!G$82</f>
        <v>0</v>
      </c>
      <c r="H96" s="6">
        <f>(1-'AMD'!H$55)*'Yard'!H$82</f>
        <v>0</v>
      </c>
      <c r="I96" s="6">
        <f>(1-'AMD'!I$55)*'Yard'!I$82</f>
        <v>0</v>
      </c>
      <c r="J96" s="6">
        <f>(1-'AMD'!J$55)*'Yard'!J$82</f>
        <v>0</v>
      </c>
      <c r="K96" s="6">
        <f>(1-'AMD'!B$55)*'Yard'!K$82</f>
        <v>0</v>
      </c>
      <c r="L96" s="6">
        <f>(1-'AMD'!C$55)*'Yard'!L$82</f>
        <v>0</v>
      </c>
      <c r="M96" s="6">
        <f>(1-'AMD'!D$55)*'Yard'!M$82</f>
        <v>0</v>
      </c>
      <c r="N96" s="6">
        <f>(1-'AMD'!E$55)*'Yard'!N$82</f>
        <v>0</v>
      </c>
      <c r="O96" s="6">
        <f>(1-'AMD'!F$55)*'Yard'!O$82</f>
        <v>0</v>
      </c>
      <c r="P96" s="6">
        <f>(1-'AMD'!G$55)*'Yard'!P$82</f>
        <v>0</v>
      </c>
      <c r="Q96" s="6">
        <f>(1-'AMD'!H$55)*'Yard'!Q$82</f>
        <v>0</v>
      </c>
      <c r="R96" s="6">
        <f>(1-'AMD'!I$55)*'Yard'!R$82</f>
        <v>0</v>
      </c>
      <c r="S96" s="6">
        <f>(1-'AMD'!J$55)*'Yard'!S$82</f>
        <v>0</v>
      </c>
      <c r="T96" s="6">
        <f>SUM($B96:$S96)</f>
        <v>0</v>
      </c>
      <c r="U96" s="10" t="s">
        <v>6</v>
      </c>
    </row>
    <row r="97" spans="1:21">
      <c r="A97" s="12" t="s">
        <v>111</v>
      </c>
      <c r="B97" s="6">
        <f>(1-'AMD'!B$56)*'Yard'!B$83</f>
        <v>0</v>
      </c>
      <c r="C97" s="6">
        <f>(1-'AMD'!C$56)*'Yard'!C$83</f>
        <v>0</v>
      </c>
      <c r="D97" s="6">
        <f>(1-'AMD'!D$56)*'Yard'!D$83</f>
        <v>0</v>
      </c>
      <c r="E97" s="6">
        <f>(1-'AMD'!E$56)*'Yard'!E$83</f>
        <v>0</v>
      </c>
      <c r="F97" s="6">
        <f>(1-'AMD'!F$56)*'Yard'!F$83</f>
        <v>0</v>
      </c>
      <c r="G97" s="6">
        <f>(1-'AMD'!G$56)*'Yard'!G$83</f>
        <v>0</v>
      </c>
      <c r="H97" s="6">
        <f>(1-'AMD'!H$56)*'Yard'!H$83</f>
        <v>0</v>
      </c>
      <c r="I97" s="6">
        <f>(1-'AMD'!I$56)*'Yard'!I$83</f>
        <v>0</v>
      </c>
      <c r="J97" s="6">
        <f>(1-'AMD'!J$56)*'Yard'!J$83</f>
        <v>0</v>
      </c>
      <c r="K97" s="6">
        <f>(1-'AMD'!B$56)*'Yard'!K$83</f>
        <v>0</v>
      </c>
      <c r="L97" s="6">
        <f>(1-'AMD'!C$56)*'Yard'!L$83</f>
        <v>0</v>
      </c>
      <c r="M97" s="6">
        <f>(1-'AMD'!D$56)*'Yard'!M$83</f>
        <v>0</v>
      </c>
      <c r="N97" s="6">
        <f>(1-'AMD'!E$56)*'Yard'!N$83</f>
        <v>0</v>
      </c>
      <c r="O97" s="6">
        <f>(1-'AMD'!F$56)*'Yard'!O$83</f>
        <v>0</v>
      </c>
      <c r="P97" s="6">
        <f>(1-'AMD'!G$56)*'Yard'!P$83</f>
        <v>0</v>
      </c>
      <c r="Q97" s="6">
        <f>(1-'AMD'!H$56)*'Yard'!Q$83</f>
        <v>0</v>
      </c>
      <c r="R97" s="6">
        <f>(1-'AMD'!I$56)*'Yard'!R$83</f>
        <v>0</v>
      </c>
      <c r="S97" s="6">
        <f>(1-'AMD'!J$56)*'Yard'!S$83</f>
        <v>0</v>
      </c>
      <c r="T97" s="6">
        <f>SUM($B97:$S97)</f>
        <v>0</v>
      </c>
      <c r="U97" s="10" t="s">
        <v>6</v>
      </c>
    </row>
    <row r="98" spans="1:21">
      <c r="A98" s="12" t="s">
        <v>112</v>
      </c>
      <c r="B98" s="6">
        <f>(1-'AMD'!B$57)*'Yard'!B$84</f>
        <v>0</v>
      </c>
      <c r="C98" s="6">
        <f>(1-'AMD'!C$57)*'Yard'!C$84</f>
        <v>0</v>
      </c>
      <c r="D98" s="6">
        <f>(1-'AMD'!D$57)*'Yard'!D$84</f>
        <v>0</v>
      </c>
      <c r="E98" s="6">
        <f>(1-'AMD'!E$57)*'Yard'!E$84</f>
        <v>0</v>
      </c>
      <c r="F98" s="6">
        <f>(1-'AMD'!F$57)*'Yard'!F$84</f>
        <v>0</v>
      </c>
      <c r="G98" s="6">
        <f>(1-'AMD'!G$57)*'Yard'!G$84</f>
        <v>0</v>
      </c>
      <c r="H98" s="6">
        <f>(1-'AMD'!H$57)*'Yard'!H$84</f>
        <v>0</v>
      </c>
      <c r="I98" s="6">
        <f>(1-'AMD'!I$57)*'Yard'!I$84</f>
        <v>0</v>
      </c>
      <c r="J98" s="6">
        <f>(1-'AMD'!J$57)*'Yard'!J$84</f>
        <v>0</v>
      </c>
      <c r="K98" s="6">
        <f>(1-'AMD'!B$57)*'Yard'!K$84</f>
        <v>0</v>
      </c>
      <c r="L98" s="6">
        <f>(1-'AMD'!C$57)*'Yard'!L$84</f>
        <v>0</v>
      </c>
      <c r="M98" s="6">
        <f>(1-'AMD'!D$57)*'Yard'!M$84</f>
        <v>0</v>
      </c>
      <c r="N98" s="6">
        <f>(1-'AMD'!E$57)*'Yard'!N$84</f>
        <v>0</v>
      </c>
      <c r="O98" s="6">
        <f>(1-'AMD'!F$57)*'Yard'!O$84</f>
        <v>0</v>
      </c>
      <c r="P98" s="6">
        <f>(1-'AMD'!G$57)*'Yard'!P$84</f>
        <v>0</v>
      </c>
      <c r="Q98" s="6">
        <f>(1-'AMD'!H$57)*'Yard'!Q$84</f>
        <v>0</v>
      </c>
      <c r="R98" s="6">
        <f>(1-'AMD'!I$57)*'Yard'!R$84</f>
        <v>0</v>
      </c>
      <c r="S98" s="6">
        <f>(1-'AMD'!J$57)*'Yard'!S$84</f>
        <v>0</v>
      </c>
      <c r="T98" s="6">
        <f>SUM($B98:$S98)</f>
        <v>0</v>
      </c>
      <c r="U98" s="10" t="s">
        <v>6</v>
      </c>
    </row>
    <row r="99" spans="1:21">
      <c r="A99" s="12" t="s">
        <v>113</v>
      </c>
      <c r="B99" s="6">
        <f>(1-'AMD'!B$58)*'Yard'!B$85</f>
        <v>0</v>
      </c>
      <c r="C99" s="6">
        <f>(1-'AMD'!C$58)*'Yard'!C$85</f>
        <v>0</v>
      </c>
      <c r="D99" s="6">
        <f>(1-'AMD'!D$58)*'Yard'!D$85</f>
        <v>0</v>
      </c>
      <c r="E99" s="6">
        <f>(1-'AMD'!E$58)*'Yard'!E$85</f>
        <v>0</v>
      </c>
      <c r="F99" s="6">
        <f>(1-'AMD'!F$58)*'Yard'!F$85</f>
        <v>0</v>
      </c>
      <c r="G99" s="6">
        <f>(1-'AMD'!G$58)*'Yard'!G$85</f>
        <v>0</v>
      </c>
      <c r="H99" s="6">
        <f>(1-'AMD'!H$58)*'Yard'!H$85</f>
        <v>0</v>
      </c>
      <c r="I99" s="6">
        <f>(1-'AMD'!I$58)*'Yard'!I$85</f>
        <v>0</v>
      </c>
      <c r="J99" s="6">
        <f>(1-'AMD'!J$58)*'Yard'!J$85</f>
        <v>0</v>
      </c>
      <c r="K99" s="6">
        <f>(1-'AMD'!B$58)*'Yard'!K$85</f>
        <v>0</v>
      </c>
      <c r="L99" s="6">
        <f>(1-'AMD'!C$58)*'Yard'!L$85</f>
        <v>0</v>
      </c>
      <c r="M99" s="6">
        <f>(1-'AMD'!D$58)*'Yard'!M$85</f>
        <v>0</v>
      </c>
      <c r="N99" s="6">
        <f>(1-'AMD'!E$58)*'Yard'!N$85</f>
        <v>0</v>
      </c>
      <c r="O99" s="6">
        <f>(1-'AMD'!F$58)*'Yard'!O$85</f>
        <v>0</v>
      </c>
      <c r="P99" s="6">
        <f>(1-'AMD'!G$58)*'Yard'!P$85</f>
        <v>0</v>
      </c>
      <c r="Q99" s="6">
        <f>(1-'AMD'!H$58)*'Yard'!Q$85</f>
        <v>0</v>
      </c>
      <c r="R99" s="6">
        <f>(1-'AMD'!I$58)*'Yard'!R$85</f>
        <v>0</v>
      </c>
      <c r="S99" s="6">
        <f>(1-'AMD'!J$58)*'Yard'!S$85</f>
        <v>0</v>
      </c>
      <c r="T99" s="6">
        <f>SUM($B99:$S99)</f>
        <v>0</v>
      </c>
      <c r="U99" s="10" t="s">
        <v>6</v>
      </c>
    </row>
    <row r="101" spans="1:21">
      <c r="A101" s="11" t="s">
        <v>857</v>
      </c>
    </row>
    <row r="102" spans="1:21">
      <c r="A102" s="10" t="s">
        <v>6</v>
      </c>
    </row>
    <row r="103" spans="1:21">
      <c r="A103" s="2" t="s">
        <v>257</v>
      </c>
    </row>
    <row r="104" spans="1:21">
      <c r="A104" s="13" t="s">
        <v>840</v>
      </c>
    </row>
    <row r="105" spans="1:21">
      <c r="A105" s="13" t="s">
        <v>858</v>
      </c>
    </row>
    <row r="106" spans="1:21">
      <c r="A106" s="13" t="s">
        <v>859</v>
      </c>
    </row>
    <row r="107" spans="1:21">
      <c r="A107" s="21" t="s">
        <v>260</v>
      </c>
      <c r="B107" s="2" t="s">
        <v>389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1" t="s">
        <v>390</v>
      </c>
    </row>
    <row r="108" spans="1:21">
      <c r="A108" s="21" t="s">
        <v>263</v>
      </c>
      <c r="B108" s="2" t="s">
        <v>849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1" t="s">
        <v>442</v>
      </c>
    </row>
    <row r="109" spans="1:21">
      <c r="B109" s="22" t="s">
        <v>860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</row>
    <row r="110" spans="1:21">
      <c r="B110" s="3" t="s">
        <v>26</v>
      </c>
      <c r="C110" s="3" t="s">
        <v>205</v>
      </c>
      <c r="D110" s="3" t="s">
        <v>206</v>
      </c>
      <c r="E110" s="3" t="s">
        <v>207</v>
      </c>
      <c r="F110" s="3" t="s">
        <v>208</v>
      </c>
      <c r="G110" s="3" t="s">
        <v>209</v>
      </c>
      <c r="H110" s="3" t="s">
        <v>210</v>
      </c>
      <c r="I110" s="3" t="s">
        <v>211</v>
      </c>
      <c r="J110" s="3" t="s">
        <v>212</v>
      </c>
      <c r="K110" s="3" t="s">
        <v>193</v>
      </c>
      <c r="L110" s="3" t="s">
        <v>717</v>
      </c>
      <c r="M110" s="3" t="s">
        <v>718</v>
      </c>
      <c r="N110" s="3" t="s">
        <v>719</v>
      </c>
      <c r="O110" s="3" t="s">
        <v>720</v>
      </c>
      <c r="P110" s="3" t="s">
        <v>721</v>
      </c>
      <c r="Q110" s="3" t="s">
        <v>722</v>
      </c>
      <c r="R110" s="3" t="s">
        <v>723</v>
      </c>
      <c r="S110" s="3" t="s">
        <v>724</v>
      </c>
      <c r="T110" s="3" t="s">
        <v>861</v>
      </c>
    </row>
    <row r="111" spans="1:21">
      <c r="A111" s="12" t="s">
        <v>67</v>
      </c>
      <c r="B111" s="6">
        <f>(1-'AMD'!B$42)*'Yard'!B$100</f>
        <v>0</v>
      </c>
      <c r="C111" s="6">
        <f>(1-'AMD'!C$42)*'Yard'!C$100</f>
        <v>0</v>
      </c>
      <c r="D111" s="6">
        <f>(1-'AMD'!D$42)*'Yard'!D$100</f>
        <v>0</v>
      </c>
      <c r="E111" s="6">
        <f>(1-'AMD'!E$42)*'Yard'!E$100</f>
        <v>0</v>
      </c>
      <c r="F111" s="6">
        <f>(1-'AMD'!F$42)*'Yard'!F$100</f>
        <v>0</v>
      </c>
      <c r="G111" s="6">
        <f>(1-'AMD'!G$42)*'Yard'!G$100</f>
        <v>0</v>
      </c>
      <c r="H111" s="6">
        <f>(1-'AMD'!H$42)*'Yard'!H$100</f>
        <v>0</v>
      </c>
      <c r="I111" s="6">
        <f>(1-'AMD'!I$42)*'Yard'!I$100</f>
        <v>0</v>
      </c>
      <c r="J111" s="6">
        <f>(1-'AMD'!J$42)*'Yard'!J$100</f>
        <v>0</v>
      </c>
      <c r="K111" s="6">
        <f>(1-'AMD'!B$42)*'Yard'!K$100</f>
        <v>0</v>
      </c>
      <c r="L111" s="6">
        <f>(1-'AMD'!C$42)*'Yard'!L$100</f>
        <v>0</v>
      </c>
      <c r="M111" s="6">
        <f>(1-'AMD'!D$42)*'Yard'!M$100</f>
        <v>0</v>
      </c>
      <c r="N111" s="6">
        <f>(1-'AMD'!E$42)*'Yard'!N$100</f>
        <v>0</v>
      </c>
      <c r="O111" s="6">
        <f>(1-'AMD'!F$42)*'Yard'!O$100</f>
        <v>0</v>
      </c>
      <c r="P111" s="6">
        <f>(1-'AMD'!G$42)*'Yard'!P$100</f>
        <v>0</v>
      </c>
      <c r="Q111" s="6">
        <f>(1-'AMD'!H$42)*'Yard'!Q$100</f>
        <v>0</v>
      </c>
      <c r="R111" s="6">
        <f>(1-'AMD'!I$42)*'Yard'!R$100</f>
        <v>0</v>
      </c>
      <c r="S111" s="6">
        <f>(1-'AMD'!J$42)*'Yard'!S$100</f>
        <v>0</v>
      </c>
      <c r="T111" s="6">
        <f>SUM($B111:$S111)</f>
        <v>0</v>
      </c>
      <c r="U111" s="10" t="s">
        <v>6</v>
      </c>
    </row>
    <row r="112" spans="1:21">
      <c r="A112" s="12" t="s">
        <v>69</v>
      </c>
      <c r="B112" s="6">
        <f>(1-'AMD'!B$45)*'Yard'!B$101</f>
        <v>0</v>
      </c>
      <c r="C112" s="6">
        <f>(1-'AMD'!C$45)*'Yard'!C$101</f>
        <v>0</v>
      </c>
      <c r="D112" s="6">
        <f>(1-'AMD'!D$45)*'Yard'!D$101</f>
        <v>0</v>
      </c>
      <c r="E112" s="6">
        <f>(1-'AMD'!E$45)*'Yard'!E$101</f>
        <v>0</v>
      </c>
      <c r="F112" s="6">
        <f>(1-'AMD'!F$45)*'Yard'!F$101</f>
        <v>0</v>
      </c>
      <c r="G112" s="6">
        <f>(1-'AMD'!G$45)*'Yard'!G$101</f>
        <v>0</v>
      </c>
      <c r="H112" s="6">
        <f>(1-'AMD'!H$45)*'Yard'!H$101</f>
        <v>0</v>
      </c>
      <c r="I112" s="6">
        <f>(1-'AMD'!I$45)*'Yard'!I$101</f>
        <v>0</v>
      </c>
      <c r="J112" s="6">
        <f>(1-'AMD'!J$45)*'Yard'!J$101</f>
        <v>0</v>
      </c>
      <c r="K112" s="6">
        <f>(1-'AMD'!B$45)*'Yard'!K$101</f>
        <v>0</v>
      </c>
      <c r="L112" s="6">
        <f>(1-'AMD'!C$45)*'Yard'!L$101</f>
        <v>0</v>
      </c>
      <c r="M112" s="6">
        <f>(1-'AMD'!D$45)*'Yard'!M$101</f>
        <v>0</v>
      </c>
      <c r="N112" s="6">
        <f>(1-'AMD'!E$45)*'Yard'!N$101</f>
        <v>0</v>
      </c>
      <c r="O112" s="6">
        <f>(1-'AMD'!F$45)*'Yard'!O$101</f>
        <v>0</v>
      </c>
      <c r="P112" s="6">
        <f>(1-'AMD'!G$45)*'Yard'!P$101</f>
        <v>0</v>
      </c>
      <c r="Q112" s="6">
        <f>(1-'AMD'!H$45)*'Yard'!Q$101</f>
        <v>0</v>
      </c>
      <c r="R112" s="6">
        <f>(1-'AMD'!I$45)*'Yard'!R$101</f>
        <v>0</v>
      </c>
      <c r="S112" s="6">
        <f>(1-'AMD'!J$45)*'Yard'!S$101</f>
        <v>0</v>
      </c>
      <c r="T112" s="6">
        <f>SUM($B112:$S112)</f>
        <v>0</v>
      </c>
      <c r="U112" s="10" t="s">
        <v>6</v>
      </c>
    </row>
    <row r="113" spans="1:21">
      <c r="A113" s="12" t="s">
        <v>70</v>
      </c>
      <c r="B113" s="6">
        <f>(1-'AMD'!B$47)*'Yard'!B$102</f>
        <v>0</v>
      </c>
      <c r="C113" s="6">
        <f>(1-'AMD'!C$47)*'Yard'!C$102</f>
        <v>0</v>
      </c>
      <c r="D113" s="6">
        <f>(1-'AMD'!D$47)*'Yard'!D$102</f>
        <v>0</v>
      </c>
      <c r="E113" s="6">
        <f>(1-'AMD'!E$47)*'Yard'!E$102</f>
        <v>0</v>
      </c>
      <c r="F113" s="6">
        <f>(1-'AMD'!F$47)*'Yard'!F$102</f>
        <v>0</v>
      </c>
      <c r="G113" s="6">
        <f>(1-'AMD'!G$47)*'Yard'!G$102</f>
        <v>0</v>
      </c>
      <c r="H113" s="6">
        <f>(1-'AMD'!H$47)*'Yard'!H$102</f>
        <v>0</v>
      </c>
      <c r="I113" s="6">
        <f>(1-'AMD'!I$47)*'Yard'!I$102</f>
        <v>0</v>
      </c>
      <c r="J113" s="6">
        <f>(1-'AMD'!J$47)*'Yard'!J$102</f>
        <v>0</v>
      </c>
      <c r="K113" s="6">
        <f>(1-'AMD'!B$47)*'Yard'!K$102</f>
        <v>0</v>
      </c>
      <c r="L113" s="6">
        <f>(1-'AMD'!C$47)*'Yard'!L$102</f>
        <v>0</v>
      </c>
      <c r="M113" s="6">
        <f>(1-'AMD'!D$47)*'Yard'!M$102</f>
        <v>0</v>
      </c>
      <c r="N113" s="6">
        <f>(1-'AMD'!E$47)*'Yard'!N$102</f>
        <v>0</v>
      </c>
      <c r="O113" s="6">
        <f>(1-'AMD'!F$47)*'Yard'!O$102</f>
        <v>0</v>
      </c>
      <c r="P113" s="6">
        <f>(1-'AMD'!G$47)*'Yard'!P$102</f>
        <v>0</v>
      </c>
      <c r="Q113" s="6">
        <f>(1-'AMD'!H$47)*'Yard'!Q$102</f>
        <v>0</v>
      </c>
      <c r="R113" s="6">
        <f>(1-'AMD'!I$47)*'Yard'!R$102</f>
        <v>0</v>
      </c>
      <c r="S113" s="6">
        <f>(1-'AMD'!J$47)*'Yard'!S$102</f>
        <v>0</v>
      </c>
      <c r="T113" s="6">
        <f>SUM($B113:$S113)</f>
        <v>0</v>
      </c>
      <c r="U113" s="10" t="s">
        <v>6</v>
      </c>
    </row>
    <row r="114" spans="1:21">
      <c r="A114" s="12" t="s">
        <v>71</v>
      </c>
      <c r="B114" s="6">
        <f>(1-'AMD'!B$48)*'Yard'!B$103</f>
        <v>0</v>
      </c>
      <c r="C114" s="6">
        <f>(1-'AMD'!C$48)*'Yard'!C$103</f>
        <v>0</v>
      </c>
      <c r="D114" s="6">
        <f>(1-'AMD'!D$48)*'Yard'!D$103</f>
        <v>0</v>
      </c>
      <c r="E114" s="6">
        <f>(1-'AMD'!E$48)*'Yard'!E$103</f>
        <v>0</v>
      </c>
      <c r="F114" s="6">
        <f>(1-'AMD'!F$48)*'Yard'!F$103</f>
        <v>0</v>
      </c>
      <c r="G114" s="6">
        <f>(1-'AMD'!G$48)*'Yard'!G$103</f>
        <v>0</v>
      </c>
      <c r="H114" s="6">
        <f>(1-'AMD'!H$48)*'Yard'!H$103</f>
        <v>0</v>
      </c>
      <c r="I114" s="6">
        <f>(1-'AMD'!I$48)*'Yard'!I$103</f>
        <v>0</v>
      </c>
      <c r="J114" s="6">
        <f>(1-'AMD'!J$48)*'Yard'!J$103</f>
        <v>0</v>
      </c>
      <c r="K114" s="6">
        <f>(1-'AMD'!B$48)*'Yard'!K$103</f>
        <v>0</v>
      </c>
      <c r="L114" s="6">
        <f>(1-'AMD'!C$48)*'Yard'!L$103</f>
        <v>0</v>
      </c>
      <c r="M114" s="6">
        <f>(1-'AMD'!D$48)*'Yard'!M$103</f>
        <v>0</v>
      </c>
      <c r="N114" s="6">
        <f>(1-'AMD'!E$48)*'Yard'!N$103</f>
        <v>0</v>
      </c>
      <c r="O114" s="6">
        <f>(1-'AMD'!F$48)*'Yard'!O$103</f>
        <v>0</v>
      </c>
      <c r="P114" s="6">
        <f>(1-'AMD'!G$48)*'Yard'!P$103</f>
        <v>0</v>
      </c>
      <c r="Q114" s="6">
        <f>(1-'AMD'!H$48)*'Yard'!Q$103</f>
        <v>0</v>
      </c>
      <c r="R114" s="6">
        <f>(1-'AMD'!I$48)*'Yard'!R$103</f>
        <v>0</v>
      </c>
      <c r="S114" s="6">
        <f>(1-'AMD'!J$48)*'Yard'!S$103</f>
        <v>0</v>
      </c>
      <c r="T114" s="6">
        <f>SUM($B114:$S114)</f>
        <v>0</v>
      </c>
      <c r="U114" s="10" t="s">
        <v>6</v>
      </c>
    </row>
    <row r="115" spans="1:21">
      <c r="A115" s="12" t="s">
        <v>85</v>
      </c>
      <c r="B115" s="6">
        <f>(1-'AMD'!B$49)*'Yard'!B$104</f>
        <v>0</v>
      </c>
      <c r="C115" s="6">
        <f>(1-'AMD'!C$49)*'Yard'!C$104</f>
        <v>0</v>
      </c>
      <c r="D115" s="6">
        <f>(1-'AMD'!D$49)*'Yard'!D$104</f>
        <v>0</v>
      </c>
      <c r="E115" s="6">
        <f>(1-'AMD'!E$49)*'Yard'!E$104</f>
        <v>0</v>
      </c>
      <c r="F115" s="6">
        <f>(1-'AMD'!F$49)*'Yard'!F$104</f>
        <v>0</v>
      </c>
      <c r="G115" s="6">
        <f>(1-'AMD'!G$49)*'Yard'!G$104</f>
        <v>0</v>
      </c>
      <c r="H115" s="6">
        <f>(1-'AMD'!H$49)*'Yard'!H$104</f>
        <v>0</v>
      </c>
      <c r="I115" s="6">
        <f>(1-'AMD'!I$49)*'Yard'!I$104</f>
        <v>0</v>
      </c>
      <c r="J115" s="6">
        <f>(1-'AMD'!J$49)*'Yard'!J$104</f>
        <v>0</v>
      </c>
      <c r="K115" s="6">
        <f>(1-'AMD'!B$49)*'Yard'!K$104</f>
        <v>0</v>
      </c>
      <c r="L115" s="6">
        <f>(1-'AMD'!C$49)*'Yard'!L$104</f>
        <v>0</v>
      </c>
      <c r="M115" s="6">
        <f>(1-'AMD'!D$49)*'Yard'!M$104</f>
        <v>0</v>
      </c>
      <c r="N115" s="6">
        <f>(1-'AMD'!E$49)*'Yard'!N$104</f>
        <v>0</v>
      </c>
      <c r="O115" s="6">
        <f>(1-'AMD'!F$49)*'Yard'!O$104</f>
        <v>0</v>
      </c>
      <c r="P115" s="6">
        <f>(1-'AMD'!G$49)*'Yard'!P$104</f>
        <v>0</v>
      </c>
      <c r="Q115" s="6">
        <f>(1-'AMD'!H$49)*'Yard'!Q$104</f>
        <v>0</v>
      </c>
      <c r="R115" s="6">
        <f>(1-'AMD'!I$49)*'Yard'!R$104</f>
        <v>0</v>
      </c>
      <c r="S115" s="6">
        <f>(1-'AMD'!J$49)*'Yard'!S$104</f>
        <v>0</v>
      </c>
      <c r="T115" s="6">
        <f>SUM($B115:$S115)</f>
        <v>0</v>
      </c>
      <c r="U115" s="10" t="s">
        <v>6</v>
      </c>
    </row>
    <row r="116" spans="1:21">
      <c r="A116" s="12" t="s">
        <v>72</v>
      </c>
      <c r="B116" s="6">
        <f>(1-'AMD'!B$50)*'Yard'!B$105</f>
        <v>0</v>
      </c>
      <c r="C116" s="6">
        <f>(1-'AMD'!C$50)*'Yard'!C$105</f>
        <v>0</v>
      </c>
      <c r="D116" s="6">
        <f>(1-'AMD'!D$50)*'Yard'!D$105</f>
        <v>0</v>
      </c>
      <c r="E116" s="6">
        <f>(1-'AMD'!E$50)*'Yard'!E$105</f>
        <v>0</v>
      </c>
      <c r="F116" s="6">
        <f>(1-'AMD'!F$50)*'Yard'!F$105</f>
        <v>0</v>
      </c>
      <c r="G116" s="6">
        <f>(1-'AMD'!G$50)*'Yard'!G$105</f>
        <v>0</v>
      </c>
      <c r="H116" s="6">
        <f>(1-'AMD'!H$50)*'Yard'!H$105</f>
        <v>0</v>
      </c>
      <c r="I116" s="6">
        <f>(1-'AMD'!I$50)*'Yard'!I$105</f>
        <v>0</v>
      </c>
      <c r="J116" s="6">
        <f>(1-'AMD'!J$50)*'Yard'!J$105</f>
        <v>0</v>
      </c>
      <c r="K116" s="6">
        <f>(1-'AMD'!B$50)*'Yard'!K$105</f>
        <v>0</v>
      </c>
      <c r="L116" s="6">
        <f>(1-'AMD'!C$50)*'Yard'!L$105</f>
        <v>0</v>
      </c>
      <c r="M116" s="6">
        <f>(1-'AMD'!D$50)*'Yard'!M$105</f>
        <v>0</v>
      </c>
      <c r="N116" s="6">
        <f>(1-'AMD'!E$50)*'Yard'!N$105</f>
        <v>0</v>
      </c>
      <c r="O116" s="6">
        <f>(1-'AMD'!F$50)*'Yard'!O$105</f>
        <v>0</v>
      </c>
      <c r="P116" s="6">
        <f>(1-'AMD'!G$50)*'Yard'!P$105</f>
        <v>0</v>
      </c>
      <c r="Q116" s="6">
        <f>(1-'AMD'!H$50)*'Yard'!Q$105</f>
        <v>0</v>
      </c>
      <c r="R116" s="6">
        <f>(1-'AMD'!I$50)*'Yard'!R$105</f>
        <v>0</v>
      </c>
      <c r="S116" s="6">
        <f>(1-'AMD'!J$50)*'Yard'!S$105</f>
        <v>0</v>
      </c>
      <c r="T116" s="6">
        <f>SUM($B116:$S116)</f>
        <v>0</v>
      </c>
      <c r="U116" s="10" t="s">
        <v>6</v>
      </c>
    </row>
    <row r="117" spans="1:21">
      <c r="A117" s="12" t="s">
        <v>73</v>
      </c>
      <c r="B117" s="6">
        <f>(1-'AMD'!B$51)*'Yard'!B$106</f>
        <v>0</v>
      </c>
      <c r="C117" s="6">
        <f>(1-'AMD'!C$51)*'Yard'!C$106</f>
        <v>0</v>
      </c>
      <c r="D117" s="6">
        <f>(1-'AMD'!D$51)*'Yard'!D$106</f>
        <v>0</v>
      </c>
      <c r="E117" s="6">
        <f>(1-'AMD'!E$51)*'Yard'!E$106</f>
        <v>0</v>
      </c>
      <c r="F117" s="6">
        <f>(1-'AMD'!F$51)*'Yard'!F$106</f>
        <v>0</v>
      </c>
      <c r="G117" s="6">
        <f>(1-'AMD'!G$51)*'Yard'!G$106</f>
        <v>0</v>
      </c>
      <c r="H117" s="6">
        <f>(1-'AMD'!H$51)*'Yard'!H$106</f>
        <v>0</v>
      </c>
      <c r="I117" s="6">
        <f>(1-'AMD'!I$51)*'Yard'!I$106</f>
        <v>0</v>
      </c>
      <c r="J117" s="6">
        <f>(1-'AMD'!J$51)*'Yard'!J$106</f>
        <v>0</v>
      </c>
      <c r="K117" s="6">
        <f>(1-'AMD'!B$51)*'Yard'!K$106</f>
        <v>0</v>
      </c>
      <c r="L117" s="6">
        <f>(1-'AMD'!C$51)*'Yard'!L$106</f>
        <v>0</v>
      </c>
      <c r="M117" s="6">
        <f>(1-'AMD'!D$51)*'Yard'!M$106</f>
        <v>0</v>
      </c>
      <c r="N117" s="6">
        <f>(1-'AMD'!E$51)*'Yard'!N$106</f>
        <v>0</v>
      </c>
      <c r="O117" s="6">
        <f>(1-'AMD'!F$51)*'Yard'!O$106</f>
        <v>0</v>
      </c>
      <c r="P117" s="6">
        <f>(1-'AMD'!G$51)*'Yard'!P$106</f>
        <v>0</v>
      </c>
      <c r="Q117" s="6">
        <f>(1-'AMD'!H$51)*'Yard'!Q$106</f>
        <v>0</v>
      </c>
      <c r="R117" s="6">
        <f>(1-'AMD'!I$51)*'Yard'!R$106</f>
        <v>0</v>
      </c>
      <c r="S117" s="6">
        <f>(1-'AMD'!J$51)*'Yard'!S$106</f>
        <v>0</v>
      </c>
      <c r="T117" s="6">
        <f>SUM($B117:$S117)</f>
        <v>0</v>
      </c>
      <c r="U117" s="10" t="s">
        <v>6</v>
      </c>
    </row>
    <row r="118" spans="1:21">
      <c r="A118" s="12" t="s">
        <v>86</v>
      </c>
      <c r="B118" s="6">
        <f>(1-'AMD'!B$52)*'Yard'!B$107</f>
        <v>0</v>
      </c>
      <c r="C118" s="6">
        <f>(1-'AMD'!C$52)*'Yard'!C$107</f>
        <v>0</v>
      </c>
      <c r="D118" s="6">
        <f>(1-'AMD'!D$52)*'Yard'!D$107</f>
        <v>0</v>
      </c>
      <c r="E118" s="6">
        <f>(1-'AMD'!E$52)*'Yard'!E$107</f>
        <v>0</v>
      </c>
      <c r="F118" s="6">
        <f>(1-'AMD'!F$52)*'Yard'!F$107</f>
        <v>0</v>
      </c>
      <c r="G118" s="6">
        <f>(1-'AMD'!G$52)*'Yard'!G$107</f>
        <v>0</v>
      </c>
      <c r="H118" s="6">
        <f>(1-'AMD'!H$52)*'Yard'!H$107</f>
        <v>0</v>
      </c>
      <c r="I118" s="6">
        <f>(1-'AMD'!I$52)*'Yard'!I$107</f>
        <v>0</v>
      </c>
      <c r="J118" s="6">
        <f>(1-'AMD'!J$52)*'Yard'!J$107</f>
        <v>0</v>
      </c>
      <c r="K118" s="6">
        <f>(1-'AMD'!B$52)*'Yard'!K$107</f>
        <v>0</v>
      </c>
      <c r="L118" s="6">
        <f>(1-'AMD'!C$52)*'Yard'!L$107</f>
        <v>0</v>
      </c>
      <c r="M118" s="6">
        <f>(1-'AMD'!D$52)*'Yard'!M$107</f>
        <v>0</v>
      </c>
      <c r="N118" s="6">
        <f>(1-'AMD'!E$52)*'Yard'!N$107</f>
        <v>0</v>
      </c>
      <c r="O118" s="6">
        <f>(1-'AMD'!F$52)*'Yard'!O$107</f>
        <v>0</v>
      </c>
      <c r="P118" s="6">
        <f>(1-'AMD'!G$52)*'Yard'!P$107</f>
        <v>0</v>
      </c>
      <c r="Q118" s="6">
        <f>(1-'AMD'!H$52)*'Yard'!Q$107</f>
        <v>0</v>
      </c>
      <c r="R118" s="6">
        <f>(1-'AMD'!I$52)*'Yard'!R$107</f>
        <v>0</v>
      </c>
      <c r="S118" s="6">
        <f>(1-'AMD'!J$52)*'Yard'!S$107</f>
        <v>0</v>
      </c>
      <c r="T118" s="6">
        <f>SUM($B118:$S118)</f>
        <v>0</v>
      </c>
      <c r="U118" s="10" t="s">
        <v>6</v>
      </c>
    </row>
    <row r="119" spans="1:21">
      <c r="A119" s="12" t="s">
        <v>87</v>
      </c>
      <c r="B119" s="6">
        <f>(1-'AMD'!B$53)*'Yard'!B$108</f>
        <v>0</v>
      </c>
      <c r="C119" s="6">
        <f>(1-'AMD'!C$53)*'Yard'!C$108</f>
        <v>0</v>
      </c>
      <c r="D119" s="6">
        <f>(1-'AMD'!D$53)*'Yard'!D$108</f>
        <v>0</v>
      </c>
      <c r="E119" s="6">
        <f>(1-'AMD'!E$53)*'Yard'!E$108</f>
        <v>0</v>
      </c>
      <c r="F119" s="6">
        <f>(1-'AMD'!F$53)*'Yard'!F$108</f>
        <v>0</v>
      </c>
      <c r="G119" s="6">
        <f>(1-'AMD'!G$53)*'Yard'!G$108</f>
        <v>0</v>
      </c>
      <c r="H119" s="6">
        <f>(1-'AMD'!H$53)*'Yard'!H$108</f>
        <v>0</v>
      </c>
      <c r="I119" s="6">
        <f>(1-'AMD'!I$53)*'Yard'!I$108</f>
        <v>0</v>
      </c>
      <c r="J119" s="6">
        <f>(1-'AMD'!J$53)*'Yard'!J$108</f>
        <v>0</v>
      </c>
      <c r="K119" s="6">
        <f>(1-'AMD'!B$53)*'Yard'!K$108</f>
        <v>0</v>
      </c>
      <c r="L119" s="6">
        <f>(1-'AMD'!C$53)*'Yard'!L$108</f>
        <v>0</v>
      </c>
      <c r="M119" s="6">
        <f>(1-'AMD'!D$53)*'Yard'!M$108</f>
        <v>0</v>
      </c>
      <c r="N119" s="6">
        <f>(1-'AMD'!E$53)*'Yard'!N$108</f>
        <v>0</v>
      </c>
      <c r="O119" s="6">
        <f>(1-'AMD'!F$53)*'Yard'!O$108</f>
        <v>0</v>
      </c>
      <c r="P119" s="6">
        <f>(1-'AMD'!G$53)*'Yard'!P$108</f>
        <v>0</v>
      </c>
      <c r="Q119" s="6">
        <f>(1-'AMD'!H$53)*'Yard'!Q$108</f>
        <v>0</v>
      </c>
      <c r="R119" s="6">
        <f>(1-'AMD'!I$53)*'Yard'!R$108</f>
        <v>0</v>
      </c>
      <c r="S119" s="6">
        <f>(1-'AMD'!J$53)*'Yard'!S$108</f>
        <v>0</v>
      </c>
      <c r="T119" s="6">
        <f>SUM($B119:$S119)</f>
        <v>0</v>
      </c>
      <c r="U119" s="10" t="s">
        <v>6</v>
      </c>
    </row>
    <row r="120" spans="1:21">
      <c r="A120" s="12" t="s">
        <v>113</v>
      </c>
      <c r="B120" s="6">
        <f>(1-'AMD'!B$58)*'Yard'!B$113</f>
        <v>0</v>
      </c>
      <c r="C120" s="6">
        <f>(1-'AMD'!C$58)*'Yard'!C$113</f>
        <v>0</v>
      </c>
      <c r="D120" s="6">
        <f>(1-'AMD'!D$58)*'Yard'!D$113</f>
        <v>0</v>
      </c>
      <c r="E120" s="6">
        <f>(1-'AMD'!E$58)*'Yard'!E$113</f>
        <v>0</v>
      </c>
      <c r="F120" s="6">
        <f>(1-'AMD'!F$58)*'Yard'!F$113</f>
        <v>0</v>
      </c>
      <c r="G120" s="6">
        <f>(1-'AMD'!G$58)*'Yard'!G$113</f>
        <v>0</v>
      </c>
      <c r="H120" s="6">
        <f>(1-'AMD'!H$58)*'Yard'!H$113</f>
        <v>0</v>
      </c>
      <c r="I120" s="6">
        <f>(1-'AMD'!I$58)*'Yard'!I$113</f>
        <v>0</v>
      </c>
      <c r="J120" s="6">
        <f>(1-'AMD'!J$58)*'Yard'!J$113</f>
        <v>0</v>
      </c>
      <c r="K120" s="6">
        <f>(1-'AMD'!B$58)*'Yard'!K$113</f>
        <v>0</v>
      </c>
      <c r="L120" s="6">
        <f>(1-'AMD'!C$58)*'Yard'!L$113</f>
        <v>0</v>
      </c>
      <c r="M120" s="6">
        <f>(1-'AMD'!D$58)*'Yard'!M$113</f>
        <v>0</v>
      </c>
      <c r="N120" s="6">
        <f>(1-'AMD'!E$58)*'Yard'!N$113</f>
        <v>0</v>
      </c>
      <c r="O120" s="6">
        <f>(1-'AMD'!F$58)*'Yard'!O$113</f>
        <v>0</v>
      </c>
      <c r="P120" s="6">
        <f>(1-'AMD'!G$58)*'Yard'!P$113</f>
        <v>0</v>
      </c>
      <c r="Q120" s="6">
        <f>(1-'AMD'!H$58)*'Yard'!Q$113</f>
        <v>0</v>
      </c>
      <c r="R120" s="6">
        <f>(1-'AMD'!I$58)*'Yard'!R$113</f>
        <v>0</v>
      </c>
      <c r="S120" s="6">
        <f>(1-'AMD'!J$58)*'Yard'!S$113</f>
        <v>0</v>
      </c>
      <c r="T120" s="6">
        <f>SUM($B120:$S120)</f>
        <v>0</v>
      </c>
      <c r="U120" s="10" t="s">
        <v>6</v>
      </c>
    </row>
    <row r="122" spans="1:21">
      <c r="A122" s="11" t="s">
        <v>862</v>
      </c>
    </row>
    <row r="123" spans="1:21">
      <c r="A123" s="10" t="s">
        <v>6</v>
      </c>
    </row>
    <row r="124" spans="1:21">
      <c r="A124" s="2" t="s">
        <v>257</v>
      </c>
    </row>
    <row r="125" spans="1:21">
      <c r="A125" s="13" t="s">
        <v>840</v>
      </c>
    </row>
    <row r="126" spans="1:21">
      <c r="A126" s="13" t="s">
        <v>863</v>
      </c>
    </row>
    <row r="127" spans="1:21">
      <c r="A127" s="13" t="s">
        <v>864</v>
      </c>
    </row>
    <row r="128" spans="1:21">
      <c r="A128" s="21" t="s">
        <v>260</v>
      </c>
      <c r="B128" s="2" t="s">
        <v>389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1" t="s">
        <v>390</v>
      </c>
    </row>
    <row r="129" spans="1:21">
      <c r="A129" s="21" t="s">
        <v>263</v>
      </c>
      <c r="B129" s="2" t="s">
        <v>849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1" t="s">
        <v>442</v>
      </c>
    </row>
    <row r="130" spans="1:21">
      <c r="B130" s="22" t="s">
        <v>865</v>
      </c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</row>
    <row r="131" spans="1:21">
      <c r="B131" s="3" t="s">
        <v>26</v>
      </c>
      <c r="C131" s="3" t="s">
        <v>205</v>
      </c>
      <c r="D131" s="3" t="s">
        <v>206</v>
      </c>
      <c r="E131" s="3" t="s">
        <v>207</v>
      </c>
      <c r="F131" s="3" t="s">
        <v>208</v>
      </c>
      <c r="G131" s="3" t="s">
        <v>209</v>
      </c>
      <c r="H131" s="3" t="s">
        <v>210</v>
      </c>
      <c r="I131" s="3" t="s">
        <v>211</v>
      </c>
      <c r="J131" s="3" t="s">
        <v>212</v>
      </c>
      <c r="K131" s="3" t="s">
        <v>193</v>
      </c>
      <c r="L131" s="3" t="s">
        <v>717</v>
      </c>
      <c r="M131" s="3" t="s">
        <v>718</v>
      </c>
      <c r="N131" s="3" t="s">
        <v>719</v>
      </c>
      <c r="O131" s="3" t="s">
        <v>720</v>
      </c>
      <c r="P131" s="3" t="s">
        <v>721</v>
      </c>
      <c r="Q131" s="3" t="s">
        <v>722</v>
      </c>
      <c r="R131" s="3" t="s">
        <v>723</v>
      </c>
      <c r="S131" s="3" t="s">
        <v>724</v>
      </c>
      <c r="T131" s="3" t="s">
        <v>866</v>
      </c>
    </row>
    <row r="132" spans="1:21">
      <c r="A132" s="12" t="s">
        <v>72</v>
      </c>
      <c r="B132" s="6">
        <f>(1-'AMD'!B$50)*'Yard'!B$128</f>
        <v>0</v>
      </c>
      <c r="C132" s="6">
        <f>(1-'AMD'!C$50)*'Yard'!C$128</f>
        <v>0</v>
      </c>
      <c r="D132" s="6">
        <f>(1-'AMD'!D$50)*'Yard'!D$128</f>
        <v>0</v>
      </c>
      <c r="E132" s="6">
        <f>(1-'AMD'!E$50)*'Yard'!E$128</f>
        <v>0</v>
      </c>
      <c r="F132" s="6">
        <f>(1-'AMD'!F$50)*'Yard'!F$128</f>
        <v>0</v>
      </c>
      <c r="G132" s="6">
        <f>(1-'AMD'!G$50)*'Yard'!G$128</f>
        <v>0</v>
      </c>
      <c r="H132" s="6">
        <f>(1-'AMD'!H$50)*'Yard'!H$128</f>
        <v>0</v>
      </c>
      <c r="I132" s="6">
        <f>(1-'AMD'!I$50)*'Yard'!I$128</f>
        <v>0</v>
      </c>
      <c r="J132" s="6">
        <f>(1-'AMD'!J$50)*'Yard'!J$128</f>
        <v>0</v>
      </c>
      <c r="K132" s="6">
        <f>(1-'AMD'!B$50)*'Yard'!K$128</f>
        <v>0</v>
      </c>
      <c r="L132" s="6">
        <f>(1-'AMD'!C$50)*'Yard'!L$128</f>
        <v>0</v>
      </c>
      <c r="M132" s="6">
        <f>(1-'AMD'!D$50)*'Yard'!M$128</f>
        <v>0</v>
      </c>
      <c r="N132" s="6">
        <f>(1-'AMD'!E$50)*'Yard'!N$128</f>
        <v>0</v>
      </c>
      <c r="O132" s="6">
        <f>(1-'AMD'!F$50)*'Yard'!O$128</f>
        <v>0</v>
      </c>
      <c r="P132" s="6">
        <f>(1-'AMD'!G$50)*'Yard'!P$128</f>
        <v>0</v>
      </c>
      <c r="Q132" s="6">
        <f>(1-'AMD'!H$50)*'Yard'!Q$128</f>
        <v>0</v>
      </c>
      <c r="R132" s="6">
        <f>(1-'AMD'!I$50)*'Yard'!R$128</f>
        <v>0</v>
      </c>
      <c r="S132" s="6">
        <f>(1-'AMD'!J$50)*'Yard'!S$128</f>
        <v>0</v>
      </c>
      <c r="T132" s="6">
        <f>SUM($B132:$S132)</f>
        <v>0</v>
      </c>
      <c r="U132" s="10" t="s">
        <v>6</v>
      </c>
    </row>
    <row r="133" spans="1:21">
      <c r="A133" s="12" t="s">
        <v>73</v>
      </c>
      <c r="B133" s="6">
        <f>(1-'AMD'!B$51)*'Yard'!B$129</f>
        <v>0</v>
      </c>
      <c r="C133" s="6">
        <f>(1-'AMD'!C$51)*'Yard'!C$129</f>
        <v>0</v>
      </c>
      <c r="D133" s="6">
        <f>(1-'AMD'!D$51)*'Yard'!D$129</f>
        <v>0</v>
      </c>
      <c r="E133" s="6">
        <f>(1-'AMD'!E$51)*'Yard'!E$129</f>
        <v>0</v>
      </c>
      <c r="F133" s="6">
        <f>(1-'AMD'!F$51)*'Yard'!F$129</f>
        <v>0</v>
      </c>
      <c r="G133" s="6">
        <f>(1-'AMD'!G$51)*'Yard'!G$129</f>
        <v>0</v>
      </c>
      <c r="H133" s="6">
        <f>(1-'AMD'!H$51)*'Yard'!H$129</f>
        <v>0</v>
      </c>
      <c r="I133" s="6">
        <f>(1-'AMD'!I$51)*'Yard'!I$129</f>
        <v>0</v>
      </c>
      <c r="J133" s="6">
        <f>(1-'AMD'!J$51)*'Yard'!J$129</f>
        <v>0</v>
      </c>
      <c r="K133" s="6">
        <f>(1-'AMD'!B$51)*'Yard'!K$129</f>
        <v>0</v>
      </c>
      <c r="L133" s="6">
        <f>(1-'AMD'!C$51)*'Yard'!L$129</f>
        <v>0</v>
      </c>
      <c r="M133" s="6">
        <f>(1-'AMD'!D$51)*'Yard'!M$129</f>
        <v>0</v>
      </c>
      <c r="N133" s="6">
        <f>(1-'AMD'!E$51)*'Yard'!N$129</f>
        <v>0</v>
      </c>
      <c r="O133" s="6">
        <f>(1-'AMD'!F$51)*'Yard'!O$129</f>
        <v>0</v>
      </c>
      <c r="P133" s="6">
        <f>(1-'AMD'!G$51)*'Yard'!P$129</f>
        <v>0</v>
      </c>
      <c r="Q133" s="6">
        <f>(1-'AMD'!H$51)*'Yard'!Q$129</f>
        <v>0</v>
      </c>
      <c r="R133" s="6">
        <f>(1-'AMD'!I$51)*'Yard'!R$129</f>
        <v>0</v>
      </c>
      <c r="S133" s="6">
        <f>(1-'AMD'!J$51)*'Yard'!S$129</f>
        <v>0</v>
      </c>
      <c r="T133" s="6">
        <f>SUM($B133:$S133)</f>
        <v>0</v>
      </c>
      <c r="U133" s="10" t="s">
        <v>6</v>
      </c>
    </row>
    <row r="134" spans="1:21">
      <c r="A134" s="12" t="s">
        <v>86</v>
      </c>
      <c r="B134" s="6">
        <f>(1-'AMD'!B$52)*'Yard'!B$130</f>
        <v>0</v>
      </c>
      <c r="C134" s="6">
        <f>(1-'AMD'!C$52)*'Yard'!C$130</f>
        <v>0</v>
      </c>
      <c r="D134" s="6">
        <f>(1-'AMD'!D$52)*'Yard'!D$130</f>
        <v>0</v>
      </c>
      <c r="E134" s="6">
        <f>(1-'AMD'!E$52)*'Yard'!E$130</f>
        <v>0</v>
      </c>
      <c r="F134" s="6">
        <f>(1-'AMD'!F$52)*'Yard'!F$130</f>
        <v>0</v>
      </c>
      <c r="G134" s="6">
        <f>(1-'AMD'!G$52)*'Yard'!G$130</f>
        <v>0</v>
      </c>
      <c r="H134" s="6">
        <f>(1-'AMD'!H$52)*'Yard'!H$130</f>
        <v>0</v>
      </c>
      <c r="I134" s="6">
        <f>(1-'AMD'!I$52)*'Yard'!I$130</f>
        <v>0</v>
      </c>
      <c r="J134" s="6">
        <f>(1-'AMD'!J$52)*'Yard'!J$130</f>
        <v>0</v>
      </c>
      <c r="K134" s="6">
        <f>(1-'AMD'!B$52)*'Yard'!K$130</f>
        <v>0</v>
      </c>
      <c r="L134" s="6">
        <f>(1-'AMD'!C$52)*'Yard'!L$130</f>
        <v>0</v>
      </c>
      <c r="M134" s="6">
        <f>(1-'AMD'!D$52)*'Yard'!M$130</f>
        <v>0</v>
      </c>
      <c r="N134" s="6">
        <f>(1-'AMD'!E$52)*'Yard'!N$130</f>
        <v>0</v>
      </c>
      <c r="O134" s="6">
        <f>(1-'AMD'!F$52)*'Yard'!O$130</f>
        <v>0</v>
      </c>
      <c r="P134" s="6">
        <f>(1-'AMD'!G$52)*'Yard'!P$130</f>
        <v>0</v>
      </c>
      <c r="Q134" s="6">
        <f>(1-'AMD'!H$52)*'Yard'!Q$130</f>
        <v>0</v>
      </c>
      <c r="R134" s="6">
        <f>(1-'AMD'!I$52)*'Yard'!R$130</f>
        <v>0</v>
      </c>
      <c r="S134" s="6">
        <f>(1-'AMD'!J$52)*'Yard'!S$130</f>
        <v>0</v>
      </c>
      <c r="T134" s="6">
        <f>SUM($B134:$S134)</f>
        <v>0</v>
      </c>
      <c r="U134" s="10" t="s">
        <v>6</v>
      </c>
    </row>
    <row r="135" spans="1:21">
      <c r="A135" s="12" t="s">
        <v>87</v>
      </c>
      <c r="B135" s="6">
        <f>(1-'AMD'!B$53)*'Yard'!B$131</f>
        <v>0</v>
      </c>
      <c r="C135" s="6">
        <f>(1-'AMD'!C$53)*'Yard'!C$131</f>
        <v>0</v>
      </c>
      <c r="D135" s="6">
        <f>(1-'AMD'!D$53)*'Yard'!D$131</f>
        <v>0</v>
      </c>
      <c r="E135" s="6">
        <f>(1-'AMD'!E$53)*'Yard'!E$131</f>
        <v>0</v>
      </c>
      <c r="F135" s="6">
        <f>(1-'AMD'!F$53)*'Yard'!F$131</f>
        <v>0</v>
      </c>
      <c r="G135" s="6">
        <f>(1-'AMD'!G$53)*'Yard'!G$131</f>
        <v>0</v>
      </c>
      <c r="H135" s="6">
        <f>(1-'AMD'!H$53)*'Yard'!H$131</f>
        <v>0</v>
      </c>
      <c r="I135" s="6">
        <f>(1-'AMD'!I$53)*'Yard'!I$131</f>
        <v>0</v>
      </c>
      <c r="J135" s="6">
        <f>(1-'AMD'!J$53)*'Yard'!J$131</f>
        <v>0</v>
      </c>
      <c r="K135" s="6">
        <f>(1-'AMD'!B$53)*'Yard'!K$131</f>
        <v>0</v>
      </c>
      <c r="L135" s="6">
        <f>(1-'AMD'!C$53)*'Yard'!L$131</f>
        <v>0</v>
      </c>
      <c r="M135" s="6">
        <f>(1-'AMD'!D$53)*'Yard'!M$131</f>
        <v>0</v>
      </c>
      <c r="N135" s="6">
        <f>(1-'AMD'!E$53)*'Yard'!N$131</f>
        <v>0</v>
      </c>
      <c r="O135" s="6">
        <f>(1-'AMD'!F$53)*'Yard'!O$131</f>
        <v>0</v>
      </c>
      <c r="P135" s="6">
        <f>(1-'AMD'!G$53)*'Yard'!P$131</f>
        <v>0</v>
      </c>
      <c r="Q135" s="6">
        <f>(1-'AMD'!H$53)*'Yard'!Q$131</f>
        <v>0</v>
      </c>
      <c r="R135" s="6">
        <f>(1-'AMD'!I$53)*'Yard'!R$131</f>
        <v>0</v>
      </c>
      <c r="S135" s="6">
        <f>(1-'AMD'!J$53)*'Yard'!S$131</f>
        <v>0</v>
      </c>
      <c r="T135" s="6">
        <f>SUM($B135:$S135)</f>
        <v>0</v>
      </c>
      <c r="U135" s="10" t="s">
        <v>6</v>
      </c>
    </row>
    <row r="136" spans="1:21">
      <c r="A136" s="12" t="s">
        <v>113</v>
      </c>
      <c r="B136" s="6">
        <f>(1-'AMD'!B$58)*'Yard'!B$136</f>
        <v>0</v>
      </c>
      <c r="C136" s="6">
        <f>(1-'AMD'!C$58)*'Yard'!C$136</f>
        <v>0</v>
      </c>
      <c r="D136" s="6">
        <f>(1-'AMD'!D$58)*'Yard'!D$136</f>
        <v>0</v>
      </c>
      <c r="E136" s="6">
        <f>(1-'AMD'!E$58)*'Yard'!E$136</f>
        <v>0</v>
      </c>
      <c r="F136" s="6">
        <f>(1-'AMD'!F$58)*'Yard'!F$136</f>
        <v>0</v>
      </c>
      <c r="G136" s="6">
        <f>(1-'AMD'!G$58)*'Yard'!G$136</f>
        <v>0</v>
      </c>
      <c r="H136" s="6">
        <f>(1-'AMD'!H$58)*'Yard'!H$136</f>
        <v>0</v>
      </c>
      <c r="I136" s="6">
        <f>(1-'AMD'!I$58)*'Yard'!I$136</f>
        <v>0</v>
      </c>
      <c r="J136" s="6">
        <f>(1-'AMD'!J$58)*'Yard'!J$136</f>
        <v>0</v>
      </c>
      <c r="K136" s="6">
        <f>(1-'AMD'!B$58)*'Yard'!K$136</f>
        <v>0</v>
      </c>
      <c r="L136" s="6">
        <f>(1-'AMD'!C$58)*'Yard'!L$136</f>
        <v>0</v>
      </c>
      <c r="M136" s="6">
        <f>(1-'AMD'!D$58)*'Yard'!M$136</f>
        <v>0</v>
      </c>
      <c r="N136" s="6">
        <f>(1-'AMD'!E$58)*'Yard'!N$136</f>
        <v>0</v>
      </c>
      <c r="O136" s="6">
        <f>(1-'AMD'!F$58)*'Yard'!O$136</f>
        <v>0</v>
      </c>
      <c r="P136" s="6">
        <f>(1-'AMD'!G$58)*'Yard'!P$136</f>
        <v>0</v>
      </c>
      <c r="Q136" s="6">
        <f>(1-'AMD'!H$58)*'Yard'!Q$136</f>
        <v>0</v>
      </c>
      <c r="R136" s="6">
        <f>(1-'AMD'!I$58)*'Yard'!R$136</f>
        <v>0</v>
      </c>
      <c r="S136" s="6">
        <f>(1-'AMD'!J$58)*'Yard'!S$136</f>
        <v>0</v>
      </c>
      <c r="T136" s="6">
        <f>SUM($B136:$S136)</f>
        <v>0</v>
      </c>
      <c r="U136" s="10" t="s">
        <v>6</v>
      </c>
    </row>
  </sheetData>
  <sheetProtection sheet="1" objects="1" scenarios="1"/>
  <hyperlinks>
    <hyperlink ref="A8" location="'Yard'!B12" display="x1 = 2901. Unit cost at each level, £/kW/year (relative to system simultaneous maximum load)"/>
    <hyperlink ref="A9" location="'AMD'!B214" display="x2 = 2612. Diversity allowances (including calculated LV value)"/>
    <hyperlink ref="A18" location="'AMD'!B41" display="x1 = 2602. Standing charges factors adapted to use 132kV/HV"/>
    <hyperlink ref="A19" location="'LAFs'!B242" display="x2 = 2012. Loss adjustment factors between end user meter reading and each network level, scaled by network use"/>
    <hyperlink ref="A20" location="'Standing'!B12" display="x3 = 3001. Costs based on aggregate maximum load (£/kW/year)"/>
    <hyperlink ref="A21" location="'Input'!E15" display="x4 = 1010. Power factor for all flows in the network model (in Financial and general assumptions)"/>
    <hyperlink ref="A22" location="'Input'!F15" display="x5 = 1010. Days in the charging year (in Financial and general assumptions)"/>
    <hyperlink ref="A23" location="'Contrib'!B97" display="x6 = 2804. Proportion of annual charge covered by contributions (for all charging levels)"/>
    <hyperlink ref="A48" location="'AMD'!B41" display="x1 = 2602. Standing charges factors adapted to use 132kV/HV"/>
    <hyperlink ref="A49" location="'Yard'!B24" display="x2 = 2902. Pay-as-you-go yardstick unit costs by charging level (p/kWh)"/>
    <hyperlink ref="A50" location="'Standing'!B55" display="x3 = Yardstick components p/kWh (taking account of standing charges) (in Yardstick unit rate p/kWh (taking account of standing charges))"/>
    <hyperlink ref="A77" location="'AMD'!B41" display="x1 = 2602. Standing charges factors adapted to use 132kV/HV"/>
    <hyperlink ref="A78" location="'Yard'!B66" display="x2 = 2903. Contributions to pay-as-you-go unit rate 1 (p/kWh) (in Pay-as-you-go unit rate 1 p/kWh)"/>
    <hyperlink ref="A79" location="'Standing'!B84" display="x3 = Contributions to unit rate 1 p/kWh by network level (taking account of standing charges) (in Unit rate 1 (taking account of standing charges))"/>
    <hyperlink ref="A104" location="'AMD'!B41" display="x1 = 2602. Standing charges factors adapted to use 132kV/HV"/>
    <hyperlink ref="A105" location="'Yard'!B100" display="x2 = 2904. Contributions to pay-as-you-go unit rate 2 (p/kWh) (in Pay-as-you-go unit rate 2 p/kWh)"/>
    <hyperlink ref="A106" location="'Standing'!B111" display="x3 = Contributions to unit rate 2 p/kWh by network level (taking account of standing charges) (in Unit rate 2 (taking account of standing charges))"/>
    <hyperlink ref="A125" location="'AMD'!B41" display="x1 = 2602. Standing charges factors adapted to use 132kV/HV"/>
    <hyperlink ref="A126" location="'Yard'!B128" display="x2 = 2905. Contributions to pay-as-you-go unit rate 3 (p/kWh) (in Pay-as-you-go unit rate 3 p/kWh)"/>
    <hyperlink ref="A127" location="'Standing'!B132" display="x3 = Contributions to unit rate 3 p/kWh by network level (taking account of standing charges) (in Unit rate 3 (taking account of standing charges)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3">
      <c r="A1" s="1">
        <f>"r6126: Standing charges as fixed charges"&amp;" for "&amp;'Input'!B8&amp;" in "&amp;'Input'!C8&amp;" ("&amp;'Input'!D8&amp;")"</f>
        <v>0</v>
      </c>
    </row>
    <row r="2" spans="1:3">
      <c r="A2" s="2" t="s">
        <v>867</v>
      </c>
    </row>
    <row r="5" spans="1:3">
      <c r="A5" s="11" t="s">
        <v>868</v>
      </c>
    </row>
    <row r="6" spans="1:3">
      <c r="A6" s="10" t="s">
        <v>6</v>
      </c>
    </row>
    <row r="7" spans="1:3">
      <c r="A7" s="2" t="s">
        <v>257</v>
      </c>
    </row>
    <row r="8" spans="1:3">
      <c r="A8" s="13" t="s">
        <v>869</v>
      </c>
    </row>
    <row r="9" spans="1:3">
      <c r="A9" s="13" t="s">
        <v>870</v>
      </c>
    </row>
    <row r="10" spans="1:3">
      <c r="A10" s="13" t="s">
        <v>871</v>
      </c>
    </row>
    <row r="11" spans="1:3">
      <c r="A11" s="13" t="s">
        <v>872</v>
      </c>
    </row>
    <row r="12" spans="1:3">
      <c r="A12" s="13" t="s">
        <v>570</v>
      </c>
    </row>
    <row r="13" spans="1:3">
      <c r="A13" s="2" t="s">
        <v>873</v>
      </c>
    </row>
    <row r="14" spans="1:3">
      <c r="B14" s="3" t="s">
        <v>874</v>
      </c>
    </row>
    <row r="15" spans="1:3">
      <c r="A15" s="12" t="s">
        <v>66</v>
      </c>
      <c r="B15" s="6">
        <f>IF('Loads'!E$299&gt;0,'Multi'!B$116/'Loads'!E$299/'Input'!E$15/'Input'!C$118/(24*'Input'!F$15)*1000,0)</f>
        <v>0</v>
      </c>
      <c r="C15" s="10" t="s">
        <v>6</v>
      </c>
    </row>
    <row r="16" spans="1:3">
      <c r="A16" s="12" t="s">
        <v>67</v>
      </c>
      <c r="B16" s="6">
        <f>IF('Loads'!E$300&gt;0,'Multi'!B$117/'Loads'!E$300/'Input'!E$15/'Input'!C$119/(24*'Input'!F$15)*1000,0)</f>
        <v>0</v>
      </c>
      <c r="C16" s="10" t="s">
        <v>6</v>
      </c>
    </row>
    <row r="17" spans="1:20">
      <c r="A17" s="12" t="s">
        <v>68</v>
      </c>
      <c r="B17" s="6">
        <f>IF('Loads'!E$302&gt;0,'Multi'!B$119/'Loads'!E$302/'Input'!E$15/'Input'!C$121/(24*'Input'!F$15)*1000,0)</f>
        <v>0</v>
      </c>
      <c r="C17" s="10" t="s">
        <v>6</v>
      </c>
    </row>
    <row r="18" spans="1:20">
      <c r="A18" s="12" t="s">
        <v>69</v>
      </c>
      <c r="B18" s="6">
        <f>IF('Loads'!E$303&gt;0,'Multi'!B$120/'Loads'!E$303/'Input'!E$15/'Input'!C$122/(24*'Input'!F$15)*1000,0)</f>
        <v>0</v>
      </c>
      <c r="C18" s="10" t="s">
        <v>6</v>
      </c>
    </row>
    <row r="19" spans="1:20">
      <c r="A19" s="12" t="s">
        <v>70</v>
      </c>
      <c r="B19" s="6">
        <f>IF('Loads'!E$305&gt;0,'Multi'!B$122/'Loads'!E$305/'Input'!E$15/'Input'!C$124/(24*'Input'!F$15)*1000,0)</f>
        <v>0</v>
      </c>
      <c r="C19" s="10" t="s">
        <v>6</v>
      </c>
    </row>
    <row r="20" spans="1:20">
      <c r="A20" s="12" t="s">
        <v>71</v>
      </c>
      <c r="B20" s="6">
        <f>IF('Loads'!E$306&gt;0,'Multi'!B$123/'Loads'!E$306/'Input'!E$15/'Input'!C$125/(24*'Input'!F$15)*1000,0)</f>
        <v>0</v>
      </c>
      <c r="C20" s="10" t="s">
        <v>6</v>
      </c>
    </row>
    <row r="21" spans="1:20">
      <c r="A21" s="12" t="s">
        <v>85</v>
      </c>
      <c r="B21" s="6">
        <f>IF('Loads'!E$307&gt;0,'Multi'!B$124/'Loads'!E$307/'Input'!E$15/'Input'!C$126/(24*'Input'!F$15)*1000,0)</f>
        <v>0</v>
      </c>
      <c r="C21" s="10" t="s">
        <v>6</v>
      </c>
    </row>
    <row r="23" spans="1:20">
      <c r="A23" s="11" t="s">
        <v>875</v>
      </c>
    </row>
    <row r="24" spans="1:20">
      <c r="A24" s="10" t="s">
        <v>6</v>
      </c>
    </row>
    <row r="25" spans="1:20">
      <c r="A25" s="2" t="s">
        <v>257</v>
      </c>
    </row>
    <row r="26" spans="1:20">
      <c r="A26" s="13" t="s">
        <v>876</v>
      </c>
    </row>
    <row r="27" spans="1:20">
      <c r="A27" s="13" t="s">
        <v>877</v>
      </c>
    </row>
    <row r="28" spans="1:20">
      <c r="A28" s="2" t="s">
        <v>690</v>
      </c>
    </row>
    <row r="29" spans="1:20">
      <c r="B29" s="3" t="s">
        <v>26</v>
      </c>
      <c r="C29" s="3" t="s">
        <v>205</v>
      </c>
      <c r="D29" s="3" t="s">
        <v>206</v>
      </c>
      <c r="E29" s="3" t="s">
        <v>207</v>
      </c>
      <c r="F29" s="3" t="s">
        <v>208</v>
      </c>
      <c r="G29" s="3" t="s">
        <v>209</v>
      </c>
      <c r="H29" s="3" t="s">
        <v>210</v>
      </c>
      <c r="I29" s="3" t="s">
        <v>211</v>
      </c>
      <c r="J29" s="3" t="s">
        <v>212</v>
      </c>
      <c r="K29" s="3" t="s">
        <v>193</v>
      </c>
      <c r="L29" s="3" t="s">
        <v>717</v>
      </c>
      <c r="M29" s="3" t="s">
        <v>718</v>
      </c>
      <c r="N29" s="3" t="s">
        <v>719</v>
      </c>
      <c r="O29" s="3" t="s">
        <v>720</v>
      </c>
      <c r="P29" s="3" t="s">
        <v>721</v>
      </c>
      <c r="Q29" s="3" t="s">
        <v>722</v>
      </c>
      <c r="R29" s="3" t="s">
        <v>723</v>
      </c>
      <c r="S29" s="3" t="s">
        <v>724</v>
      </c>
    </row>
    <row r="30" spans="1:20">
      <c r="A30" s="12" t="s">
        <v>66</v>
      </c>
      <c r="B30" s="6">
        <f>'Standing'!B$26*$B15</f>
        <v>0</v>
      </c>
      <c r="C30" s="6">
        <f>'Standing'!C$26*$B15</f>
        <v>0</v>
      </c>
      <c r="D30" s="6">
        <f>'Standing'!D$26*$B15</f>
        <v>0</v>
      </c>
      <c r="E30" s="6">
        <f>'Standing'!E$26*$B15</f>
        <v>0</v>
      </c>
      <c r="F30" s="6">
        <f>'Standing'!F$26*$B15</f>
        <v>0</v>
      </c>
      <c r="G30" s="6">
        <f>'Standing'!G$26*$B15</f>
        <v>0</v>
      </c>
      <c r="H30" s="6">
        <f>'Standing'!H$26*$B15</f>
        <v>0</v>
      </c>
      <c r="I30" s="6">
        <f>'Standing'!I$26*$B15</f>
        <v>0</v>
      </c>
      <c r="J30" s="6">
        <f>'Standing'!J$26*$B15</f>
        <v>0</v>
      </c>
      <c r="K30" s="6">
        <f>'Standing'!K$26*$B15</f>
        <v>0</v>
      </c>
      <c r="L30" s="6">
        <f>'Standing'!L$26*$B15</f>
        <v>0</v>
      </c>
      <c r="M30" s="6">
        <f>'Standing'!M$26*$B15</f>
        <v>0</v>
      </c>
      <c r="N30" s="6">
        <f>'Standing'!N$26*$B15</f>
        <v>0</v>
      </c>
      <c r="O30" s="6">
        <f>'Standing'!O$26*$B15</f>
        <v>0</v>
      </c>
      <c r="P30" s="6">
        <f>'Standing'!P$26*$B15</f>
        <v>0</v>
      </c>
      <c r="Q30" s="6">
        <f>'Standing'!Q$26*$B15</f>
        <v>0</v>
      </c>
      <c r="R30" s="6">
        <f>'Standing'!R$26*$B15</f>
        <v>0</v>
      </c>
      <c r="S30" s="6">
        <f>'Standing'!S$26*$B15</f>
        <v>0</v>
      </c>
      <c r="T30" s="10" t="s">
        <v>6</v>
      </c>
    </row>
    <row r="31" spans="1:20">
      <c r="A31" s="12" t="s">
        <v>67</v>
      </c>
      <c r="B31" s="6">
        <f>'Standing'!B$27*$B16</f>
        <v>0</v>
      </c>
      <c r="C31" s="6">
        <f>'Standing'!C$27*$B16</f>
        <v>0</v>
      </c>
      <c r="D31" s="6">
        <f>'Standing'!D$27*$B16</f>
        <v>0</v>
      </c>
      <c r="E31" s="6">
        <f>'Standing'!E$27*$B16</f>
        <v>0</v>
      </c>
      <c r="F31" s="6">
        <f>'Standing'!F$27*$B16</f>
        <v>0</v>
      </c>
      <c r="G31" s="6">
        <f>'Standing'!G$27*$B16</f>
        <v>0</v>
      </c>
      <c r="H31" s="6">
        <f>'Standing'!H$27*$B16</f>
        <v>0</v>
      </c>
      <c r="I31" s="6">
        <f>'Standing'!I$27*$B16</f>
        <v>0</v>
      </c>
      <c r="J31" s="6">
        <f>'Standing'!J$27*$B16</f>
        <v>0</v>
      </c>
      <c r="K31" s="6">
        <f>'Standing'!K$27*$B16</f>
        <v>0</v>
      </c>
      <c r="L31" s="6">
        <f>'Standing'!L$27*$B16</f>
        <v>0</v>
      </c>
      <c r="M31" s="6">
        <f>'Standing'!M$27*$B16</f>
        <v>0</v>
      </c>
      <c r="N31" s="6">
        <f>'Standing'!N$27*$B16</f>
        <v>0</v>
      </c>
      <c r="O31" s="6">
        <f>'Standing'!O$27*$B16</f>
        <v>0</v>
      </c>
      <c r="P31" s="6">
        <f>'Standing'!P$27*$B16</f>
        <v>0</v>
      </c>
      <c r="Q31" s="6">
        <f>'Standing'!Q$27*$B16</f>
        <v>0</v>
      </c>
      <c r="R31" s="6">
        <f>'Standing'!R$27*$B16</f>
        <v>0</v>
      </c>
      <c r="S31" s="6">
        <f>'Standing'!S$27*$B16</f>
        <v>0</v>
      </c>
      <c r="T31" s="10" t="s">
        <v>6</v>
      </c>
    </row>
    <row r="32" spans="1:20">
      <c r="A32" s="12" t="s">
        <v>68</v>
      </c>
      <c r="B32" s="6">
        <f>'Standing'!B$29*$B17</f>
        <v>0</v>
      </c>
      <c r="C32" s="6">
        <f>'Standing'!C$29*$B17</f>
        <v>0</v>
      </c>
      <c r="D32" s="6">
        <f>'Standing'!D$29*$B17</f>
        <v>0</v>
      </c>
      <c r="E32" s="6">
        <f>'Standing'!E$29*$B17</f>
        <v>0</v>
      </c>
      <c r="F32" s="6">
        <f>'Standing'!F$29*$B17</f>
        <v>0</v>
      </c>
      <c r="G32" s="6">
        <f>'Standing'!G$29*$B17</f>
        <v>0</v>
      </c>
      <c r="H32" s="6">
        <f>'Standing'!H$29*$B17</f>
        <v>0</v>
      </c>
      <c r="I32" s="6">
        <f>'Standing'!I$29*$B17</f>
        <v>0</v>
      </c>
      <c r="J32" s="6">
        <f>'Standing'!J$29*$B17</f>
        <v>0</v>
      </c>
      <c r="K32" s="6">
        <f>'Standing'!K$29*$B17</f>
        <v>0</v>
      </c>
      <c r="L32" s="6">
        <f>'Standing'!L$29*$B17</f>
        <v>0</v>
      </c>
      <c r="M32" s="6">
        <f>'Standing'!M$29*$B17</f>
        <v>0</v>
      </c>
      <c r="N32" s="6">
        <f>'Standing'!N$29*$B17</f>
        <v>0</v>
      </c>
      <c r="O32" s="6">
        <f>'Standing'!O$29*$B17</f>
        <v>0</v>
      </c>
      <c r="P32" s="6">
        <f>'Standing'!P$29*$B17</f>
        <v>0</v>
      </c>
      <c r="Q32" s="6">
        <f>'Standing'!Q$29*$B17</f>
        <v>0</v>
      </c>
      <c r="R32" s="6">
        <f>'Standing'!R$29*$B17</f>
        <v>0</v>
      </c>
      <c r="S32" s="6">
        <f>'Standing'!S$29*$B17</f>
        <v>0</v>
      </c>
      <c r="T32" s="10" t="s">
        <v>6</v>
      </c>
    </row>
    <row r="33" spans="1:20">
      <c r="A33" s="12" t="s">
        <v>69</v>
      </c>
      <c r="B33" s="6">
        <f>'Standing'!B$30*$B18</f>
        <v>0</v>
      </c>
      <c r="C33" s="6">
        <f>'Standing'!C$30*$B18</f>
        <v>0</v>
      </c>
      <c r="D33" s="6">
        <f>'Standing'!D$30*$B18</f>
        <v>0</v>
      </c>
      <c r="E33" s="6">
        <f>'Standing'!E$30*$B18</f>
        <v>0</v>
      </c>
      <c r="F33" s="6">
        <f>'Standing'!F$30*$B18</f>
        <v>0</v>
      </c>
      <c r="G33" s="6">
        <f>'Standing'!G$30*$B18</f>
        <v>0</v>
      </c>
      <c r="H33" s="6">
        <f>'Standing'!H$30*$B18</f>
        <v>0</v>
      </c>
      <c r="I33" s="6">
        <f>'Standing'!I$30*$B18</f>
        <v>0</v>
      </c>
      <c r="J33" s="6">
        <f>'Standing'!J$30*$B18</f>
        <v>0</v>
      </c>
      <c r="K33" s="6">
        <f>'Standing'!K$30*$B18</f>
        <v>0</v>
      </c>
      <c r="L33" s="6">
        <f>'Standing'!L$30*$B18</f>
        <v>0</v>
      </c>
      <c r="M33" s="6">
        <f>'Standing'!M$30*$B18</f>
        <v>0</v>
      </c>
      <c r="N33" s="6">
        <f>'Standing'!N$30*$B18</f>
        <v>0</v>
      </c>
      <c r="O33" s="6">
        <f>'Standing'!O$30*$B18</f>
        <v>0</v>
      </c>
      <c r="P33" s="6">
        <f>'Standing'!P$30*$B18</f>
        <v>0</v>
      </c>
      <c r="Q33" s="6">
        <f>'Standing'!Q$30*$B18</f>
        <v>0</v>
      </c>
      <c r="R33" s="6">
        <f>'Standing'!R$30*$B18</f>
        <v>0</v>
      </c>
      <c r="S33" s="6">
        <f>'Standing'!S$30*$B18</f>
        <v>0</v>
      </c>
      <c r="T33" s="10" t="s">
        <v>6</v>
      </c>
    </row>
    <row r="34" spans="1:20">
      <c r="A34" s="12" t="s">
        <v>70</v>
      </c>
      <c r="B34" s="6">
        <f>'Standing'!B$32*$B19</f>
        <v>0</v>
      </c>
      <c r="C34" s="6">
        <f>'Standing'!C$32*$B19</f>
        <v>0</v>
      </c>
      <c r="D34" s="6">
        <f>'Standing'!D$32*$B19</f>
        <v>0</v>
      </c>
      <c r="E34" s="6">
        <f>'Standing'!E$32*$B19</f>
        <v>0</v>
      </c>
      <c r="F34" s="6">
        <f>'Standing'!F$32*$B19</f>
        <v>0</v>
      </c>
      <c r="G34" s="6">
        <f>'Standing'!G$32*$B19</f>
        <v>0</v>
      </c>
      <c r="H34" s="6">
        <f>'Standing'!H$32*$B19</f>
        <v>0</v>
      </c>
      <c r="I34" s="6">
        <f>'Standing'!I$32*$B19</f>
        <v>0</v>
      </c>
      <c r="J34" s="6">
        <f>'Standing'!J$32*$B19</f>
        <v>0</v>
      </c>
      <c r="K34" s="6">
        <f>'Standing'!K$32*$B19</f>
        <v>0</v>
      </c>
      <c r="L34" s="6">
        <f>'Standing'!L$32*$B19</f>
        <v>0</v>
      </c>
      <c r="M34" s="6">
        <f>'Standing'!M$32*$B19</f>
        <v>0</v>
      </c>
      <c r="N34" s="6">
        <f>'Standing'!N$32*$B19</f>
        <v>0</v>
      </c>
      <c r="O34" s="6">
        <f>'Standing'!O$32*$B19</f>
        <v>0</v>
      </c>
      <c r="P34" s="6">
        <f>'Standing'!P$32*$B19</f>
        <v>0</v>
      </c>
      <c r="Q34" s="6">
        <f>'Standing'!Q$32*$B19</f>
        <v>0</v>
      </c>
      <c r="R34" s="6">
        <f>'Standing'!R$32*$B19</f>
        <v>0</v>
      </c>
      <c r="S34" s="6">
        <f>'Standing'!S$32*$B19</f>
        <v>0</v>
      </c>
      <c r="T34" s="10" t="s">
        <v>6</v>
      </c>
    </row>
    <row r="35" spans="1:20">
      <c r="A35" s="12" t="s">
        <v>71</v>
      </c>
      <c r="B35" s="6">
        <f>'Standing'!B$33*$B20</f>
        <v>0</v>
      </c>
      <c r="C35" s="6">
        <f>'Standing'!C$33*$B20</f>
        <v>0</v>
      </c>
      <c r="D35" s="6">
        <f>'Standing'!D$33*$B20</f>
        <v>0</v>
      </c>
      <c r="E35" s="6">
        <f>'Standing'!E$33*$B20</f>
        <v>0</v>
      </c>
      <c r="F35" s="6">
        <f>'Standing'!F$33*$B20</f>
        <v>0</v>
      </c>
      <c r="G35" s="6">
        <f>'Standing'!G$33*$B20</f>
        <v>0</v>
      </c>
      <c r="H35" s="6">
        <f>'Standing'!H$33*$B20</f>
        <v>0</v>
      </c>
      <c r="I35" s="6">
        <f>'Standing'!I$33*$B20</f>
        <v>0</v>
      </c>
      <c r="J35" s="6">
        <f>'Standing'!J$33*$B20</f>
        <v>0</v>
      </c>
      <c r="K35" s="6">
        <f>'Standing'!K$33*$B20</f>
        <v>0</v>
      </c>
      <c r="L35" s="6">
        <f>'Standing'!L$33*$B20</f>
        <v>0</v>
      </c>
      <c r="M35" s="6">
        <f>'Standing'!M$33*$B20</f>
        <v>0</v>
      </c>
      <c r="N35" s="6">
        <f>'Standing'!N$33*$B20</f>
        <v>0</v>
      </c>
      <c r="O35" s="6">
        <f>'Standing'!O$33*$B20</f>
        <v>0</v>
      </c>
      <c r="P35" s="6">
        <f>'Standing'!P$33*$B20</f>
        <v>0</v>
      </c>
      <c r="Q35" s="6">
        <f>'Standing'!Q$33*$B20</f>
        <v>0</v>
      </c>
      <c r="R35" s="6">
        <f>'Standing'!R$33*$B20</f>
        <v>0</v>
      </c>
      <c r="S35" s="6">
        <f>'Standing'!S$33*$B20</f>
        <v>0</v>
      </c>
      <c r="T35" s="10" t="s">
        <v>6</v>
      </c>
    </row>
    <row r="36" spans="1:20">
      <c r="A36" s="12" t="s">
        <v>85</v>
      </c>
      <c r="B36" s="6">
        <f>'Standing'!B$34*$B21</f>
        <v>0</v>
      </c>
      <c r="C36" s="6">
        <f>'Standing'!C$34*$B21</f>
        <v>0</v>
      </c>
      <c r="D36" s="6">
        <f>'Standing'!D$34*$B21</f>
        <v>0</v>
      </c>
      <c r="E36" s="6">
        <f>'Standing'!E$34*$B21</f>
        <v>0</v>
      </c>
      <c r="F36" s="6">
        <f>'Standing'!F$34*$B21</f>
        <v>0</v>
      </c>
      <c r="G36" s="6">
        <f>'Standing'!G$34*$B21</f>
        <v>0</v>
      </c>
      <c r="H36" s="6">
        <f>'Standing'!H$34*$B21</f>
        <v>0</v>
      </c>
      <c r="I36" s="6">
        <f>'Standing'!I$34*$B21</f>
        <v>0</v>
      </c>
      <c r="J36" s="6">
        <f>'Standing'!J$34*$B21</f>
        <v>0</v>
      </c>
      <c r="K36" s="6">
        <f>'Standing'!K$34*$B21</f>
        <v>0</v>
      </c>
      <c r="L36" s="6">
        <f>'Standing'!L$34*$B21</f>
        <v>0</v>
      </c>
      <c r="M36" s="6">
        <f>'Standing'!M$34*$B21</f>
        <v>0</v>
      </c>
      <c r="N36" s="6">
        <f>'Standing'!N$34*$B21</f>
        <v>0</v>
      </c>
      <c r="O36" s="6">
        <f>'Standing'!O$34*$B21</f>
        <v>0</v>
      </c>
      <c r="P36" s="6">
        <f>'Standing'!P$34*$B21</f>
        <v>0</v>
      </c>
      <c r="Q36" s="6">
        <f>'Standing'!Q$34*$B21</f>
        <v>0</v>
      </c>
      <c r="R36" s="6">
        <f>'Standing'!R$34*$B21</f>
        <v>0</v>
      </c>
      <c r="S36" s="6">
        <f>'Standing'!S$34*$B21</f>
        <v>0</v>
      </c>
      <c r="T36" s="10" t="s">
        <v>6</v>
      </c>
    </row>
    <row r="38" spans="1:20">
      <c r="A38" s="11" t="s">
        <v>878</v>
      </c>
    </row>
    <row r="39" spans="1:20">
      <c r="A39" s="10" t="s">
        <v>6</v>
      </c>
    </row>
    <row r="40" spans="1:20">
      <c r="A40" s="2" t="s">
        <v>257</v>
      </c>
    </row>
    <row r="41" spans="1:20">
      <c r="A41" s="13" t="s">
        <v>879</v>
      </c>
    </row>
    <row r="42" spans="1:20">
      <c r="A42" s="13" t="s">
        <v>870</v>
      </c>
    </row>
    <row r="43" spans="1:20">
      <c r="A43" s="13" t="s">
        <v>880</v>
      </c>
    </row>
    <row r="44" spans="1:20">
      <c r="A44" s="13" t="s">
        <v>457</v>
      </c>
    </row>
    <row r="45" spans="1:20">
      <c r="A45" s="2" t="s">
        <v>881</v>
      </c>
    </row>
    <row r="46" spans="1:20">
      <c r="A46" s="13" t="s">
        <v>882</v>
      </c>
    </row>
    <row r="47" spans="1:20">
      <c r="A47" s="21" t="s">
        <v>260</v>
      </c>
      <c r="B47" s="21" t="s">
        <v>318</v>
      </c>
      <c r="C47" s="21" t="s">
        <v>389</v>
      </c>
      <c r="D47" s="21" t="s">
        <v>423</v>
      </c>
    </row>
    <row r="48" spans="1:20">
      <c r="A48" s="21" t="s">
        <v>263</v>
      </c>
      <c r="B48" s="21" t="s">
        <v>883</v>
      </c>
      <c r="C48" s="21" t="s">
        <v>884</v>
      </c>
      <c r="D48" s="21" t="s">
        <v>885</v>
      </c>
    </row>
    <row r="49" spans="1:5">
      <c r="B49" s="3" t="s">
        <v>886</v>
      </c>
      <c r="C49" s="3" t="s">
        <v>887</v>
      </c>
      <c r="D49" s="3" t="s">
        <v>888</v>
      </c>
    </row>
    <row r="50" spans="1:5">
      <c r="A50" s="12" t="s">
        <v>66</v>
      </c>
      <c r="B50" s="7">
        <f>'LAFs'!$J$242</f>
        <v>0</v>
      </c>
      <c r="C50" s="27">
        <f>'Multi'!B$116/'Input'!C$118/(24*'Input'!F$15)*1000</f>
        <v>0</v>
      </c>
      <c r="D50" s="29">
        <f>'Loads'!E$299</f>
        <v>0</v>
      </c>
      <c r="E50" s="10" t="s">
        <v>6</v>
      </c>
    </row>
    <row r="51" spans="1:5">
      <c r="A51" s="12" t="s">
        <v>67</v>
      </c>
      <c r="B51" s="7">
        <f>'LAFs'!$J$243</f>
        <v>0</v>
      </c>
      <c r="C51" s="27">
        <f>'Multi'!B$117/'Input'!C$119/(24*'Input'!F$15)*1000</f>
        <v>0</v>
      </c>
      <c r="D51" s="29">
        <f>'Loads'!E$300</f>
        <v>0</v>
      </c>
      <c r="E51" s="10" t="s">
        <v>6</v>
      </c>
    </row>
    <row r="52" spans="1:5">
      <c r="A52" s="12" t="s">
        <v>68</v>
      </c>
      <c r="B52" s="7">
        <f>'LAFs'!$J$245</f>
        <v>0</v>
      </c>
      <c r="C52" s="27">
        <f>'Multi'!B$119/'Input'!C$121/(24*'Input'!F$15)*1000</f>
        <v>0</v>
      </c>
      <c r="D52" s="29">
        <f>'Loads'!E$302</f>
        <v>0</v>
      </c>
      <c r="E52" s="10" t="s">
        <v>6</v>
      </c>
    </row>
    <row r="53" spans="1:5">
      <c r="A53" s="12" t="s">
        <v>69</v>
      </c>
      <c r="B53" s="7">
        <f>'LAFs'!$J$246</f>
        <v>0</v>
      </c>
      <c r="C53" s="27">
        <f>'Multi'!B$120/'Input'!C$122/(24*'Input'!F$15)*1000</f>
        <v>0</v>
      </c>
      <c r="D53" s="29">
        <f>'Loads'!E$303</f>
        <v>0</v>
      </c>
      <c r="E53" s="10" t="s">
        <v>6</v>
      </c>
    </row>
    <row r="55" spans="1:5">
      <c r="A55" s="11" t="s">
        <v>889</v>
      </c>
    </row>
    <row r="56" spans="1:5">
      <c r="A56" s="10" t="s">
        <v>6</v>
      </c>
    </row>
    <row r="57" spans="1:5">
      <c r="A57" s="2" t="s">
        <v>257</v>
      </c>
    </row>
    <row r="58" spans="1:5">
      <c r="A58" s="13" t="s">
        <v>890</v>
      </c>
    </row>
    <row r="59" spans="1:5">
      <c r="A59" s="13" t="s">
        <v>891</v>
      </c>
    </row>
    <row r="60" spans="1:5">
      <c r="A60" s="13" t="s">
        <v>892</v>
      </c>
    </row>
    <row r="61" spans="1:5">
      <c r="A61" s="13" t="s">
        <v>893</v>
      </c>
    </row>
    <row r="62" spans="1:5">
      <c r="A62" s="13" t="s">
        <v>894</v>
      </c>
    </row>
    <row r="63" spans="1:5">
      <c r="A63" s="13" t="s">
        <v>895</v>
      </c>
    </row>
    <row r="64" spans="1:5">
      <c r="A64" s="21" t="s">
        <v>260</v>
      </c>
      <c r="B64" s="21" t="s">
        <v>262</v>
      </c>
      <c r="C64" s="21" t="s">
        <v>262</v>
      </c>
      <c r="D64" s="21" t="s">
        <v>389</v>
      </c>
    </row>
    <row r="65" spans="1:5">
      <c r="A65" s="21" t="s">
        <v>263</v>
      </c>
      <c r="B65" s="21" t="s">
        <v>264</v>
      </c>
      <c r="C65" s="21" t="s">
        <v>896</v>
      </c>
      <c r="D65" s="21" t="s">
        <v>897</v>
      </c>
    </row>
    <row r="66" spans="1:5">
      <c r="B66" s="3" t="s">
        <v>898</v>
      </c>
      <c r="C66" s="3" t="s">
        <v>899</v>
      </c>
      <c r="D66" s="3" t="s">
        <v>900</v>
      </c>
    </row>
    <row r="67" spans="1:5">
      <c r="A67" s="12" t="s">
        <v>901</v>
      </c>
      <c r="B67" s="27">
        <f>SUMPRODUCT(B$50:B$53,$C$50:$C$53)</f>
        <v>0</v>
      </c>
      <c r="C67" s="27">
        <f>SUMPRODUCT(B$50:B$53,$D$50:$D$53)</f>
        <v>0</v>
      </c>
      <c r="D67" s="6">
        <f>$B67/$C67/'Input'!E15</f>
        <v>0</v>
      </c>
      <c r="E67" s="10" t="s">
        <v>6</v>
      </c>
    </row>
    <row r="69" spans="1:5">
      <c r="A69" s="11" t="s">
        <v>902</v>
      </c>
    </row>
    <row r="70" spans="1:5">
      <c r="A70" s="10" t="s">
        <v>6</v>
      </c>
    </row>
    <row r="71" spans="1:5">
      <c r="A71" s="2" t="s">
        <v>257</v>
      </c>
    </row>
    <row r="72" spans="1:5">
      <c r="A72" s="13" t="s">
        <v>876</v>
      </c>
    </row>
    <row r="73" spans="1:5">
      <c r="A73" s="13" t="s">
        <v>903</v>
      </c>
    </row>
    <row r="74" spans="1:5">
      <c r="A74" s="2" t="s">
        <v>690</v>
      </c>
    </row>
    <row r="75" spans="1:5">
      <c r="B75" s="3" t="s">
        <v>212</v>
      </c>
      <c r="C75" s="3" t="s">
        <v>724</v>
      </c>
    </row>
    <row r="76" spans="1:5">
      <c r="A76" s="12" t="s">
        <v>66</v>
      </c>
      <c r="B76" s="6">
        <f>'Standing'!$J$26*$D$67</f>
        <v>0</v>
      </c>
      <c r="C76" s="6">
        <f>'Standing'!$S$26*$D$67</f>
        <v>0</v>
      </c>
      <c r="D76" s="10" t="s">
        <v>6</v>
      </c>
    </row>
    <row r="77" spans="1:5">
      <c r="A77" s="12" t="s">
        <v>67</v>
      </c>
      <c r="B77" s="6">
        <f>'Standing'!$J$27*$D$67</f>
        <v>0</v>
      </c>
      <c r="C77" s="6">
        <f>'Standing'!$S$27*$D$67</f>
        <v>0</v>
      </c>
      <c r="D77" s="10" t="s">
        <v>6</v>
      </c>
    </row>
    <row r="78" spans="1:5">
      <c r="A78" s="12" t="s">
        <v>68</v>
      </c>
      <c r="B78" s="6">
        <f>'Standing'!$J$29*$D$67</f>
        <v>0</v>
      </c>
      <c r="C78" s="6">
        <f>'Standing'!$S$29*$D$67</f>
        <v>0</v>
      </c>
      <c r="D78" s="10" t="s">
        <v>6</v>
      </c>
    </row>
    <row r="79" spans="1:5">
      <c r="A79" s="12" t="s">
        <v>69</v>
      </c>
      <c r="B79" s="6">
        <f>'Standing'!$J$30*$D$67</f>
        <v>0</v>
      </c>
      <c r="C79" s="6">
        <f>'Standing'!$S$30*$D$67</f>
        <v>0</v>
      </c>
      <c r="D79" s="10" t="s">
        <v>6</v>
      </c>
    </row>
    <row r="81" spans="1:20">
      <c r="A81" s="11" t="s">
        <v>904</v>
      </c>
    </row>
    <row r="82" spans="1:20">
      <c r="A82" s="10" t="s">
        <v>6</v>
      </c>
    </row>
    <row r="83" spans="1:20">
      <c r="A83" s="2" t="s">
        <v>257</v>
      </c>
    </row>
    <row r="84" spans="1:20">
      <c r="A84" s="2" t="s">
        <v>905</v>
      </c>
    </row>
    <row r="85" spans="1:20">
      <c r="A85" s="13" t="s">
        <v>906</v>
      </c>
    </row>
    <row r="86" spans="1:20">
      <c r="A86" s="13" t="s">
        <v>907</v>
      </c>
    </row>
    <row r="87" spans="1:20">
      <c r="A87" s="2" t="s">
        <v>299</v>
      </c>
    </row>
    <row r="88" spans="1:20">
      <c r="B88" s="3" t="s">
        <v>26</v>
      </c>
      <c r="C88" s="3" t="s">
        <v>205</v>
      </c>
      <c r="D88" s="3" t="s">
        <v>206</v>
      </c>
      <c r="E88" s="3" t="s">
        <v>207</v>
      </c>
      <c r="F88" s="3" t="s">
        <v>208</v>
      </c>
      <c r="G88" s="3" t="s">
        <v>209</v>
      </c>
      <c r="H88" s="3" t="s">
        <v>210</v>
      </c>
      <c r="I88" s="3" t="s">
        <v>211</v>
      </c>
      <c r="J88" s="3" t="s">
        <v>212</v>
      </c>
      <c r="K88" s="3" t="s">
        <v>193</v>
      </c>
      <c r="L88" s="3" t="s">
        <v>717</v>
      </c>
      <c r="M88" s="3" t="s">
        <v>718</v>
      </c>
      <c r="N88" s="3" t="s">
        <v>719</v>
      </c>
      <c r="O88" s="3" t="s">
        <v>720</v>
      </c>
      <c r="P88" s="3" t="s">
        <v>721</v>
      </c>
      <c r="Q88" s="3" t="s">
        <v>722</v>
      </c>
      <c r="R88" s="3" t="s">
        <v>723</v>
      </c>
      <c r="S88" s="3" t="s">
        <v>724</v>
      </c>
    </row>
    <row r="89" spans="1:20">
      <c r="A89" s="12" t="s">
        <v>66</v>
      </c>
      <c r="B89" s="7">
        <f>B30</f>
        <v>0</v>
      </c>
      <c r="C89" s="7">
        <f>C30</f>
        <v>0</v>
      </c>
      <c r="D89" s="7">
        <f>D30</f>
        <v>0</v>
      </c>
      <c r="E89" s="7">
        <f>E30</f>
        <v>0</v>
      </c>
      <c r="F89" s="7">
        <f>F30</f>
        <v>0</v>
      </c>
      <c r="G89" s="7">
        <f>G30</f>
        <v>0</v>
      </c>
      <c r="H89" s="7">
        <f>H30</f>
        <v>0</v>
      </c>
      <c r="I89" s="7">
        <f>I30</f>
        <v>0</v>
      </c>
      <c r="J89" s="7">
        <f>$B$76</f>
        <v>0</v>
      </c>
      <c r="K89" s="7">
        <f>K30</f>
        <v>0</v>
      </c>
      <c r="L89" s="7">
        <f>L30</f>
        <v>0</v>
      </c>
      <c r="M89" s="7">
        <f>M30</f>
        <v>0</v>
      </c>
      <c r="N89" s="7">
        <f>N30</f>
        <v>0</v>
      </c>
      <c r="O89" s="7">
        <f>O30</f>
        <v>0</v>
      </c>
      <c r="P89" s="7">
        <f>P30</f>
        <v>0</v>
      </c>
      <c r="Q89" s="7">
        <f>Q30</f>
        <v>0</v>
      </c>
      <c r="R89" s="7">
        <f>R30</f>
        <v>0</v>
      </c>
      <c r="S89" s="7">
        <f>$C$76</f>
        <v>0</v>
      </c>
      <c r="T89" s="10" t="s">
        <v>6</v>
      </c>
    </row>
    <row r="90" spans="1:20">
      <c r="A90" s="12" t="s">
        <v>67</v>
      </c>
      <c r="B90" s="7">
        <f>B31</f>
        <v>0</v>
      </c>
      <c r="C90" s="7">
        <f>C31</f>
        <v>0</v>
      </c>
      <c r="D90" s="7">
        <f>D31</f>
        <v>0</v>
      </c>
      <c r="E90" s="7">
        <f>E31</f>
        <v>0</v>
      </c>
      <c r="F90" s="7">
        <f>F31</f>
        <v>0</v>
      </c>
      <c r="G90" s="7">
        <f>G31</f>
        <v>0</v>
      </c>
      <c r="H90" s="7">
        <f>H31</f>
        <v>0</v>
      </c>
      <c r="I90" s="7">
        <f>I31</f>
        <v>0</v>
      </c>
      <c r="J90" s="7">
        <f>$B$77</f>
        <v>0</v>
      </c>
      <c r="K90" s="7">
        <f>K31</f>
        <v>0</v>
      </c>
      <c r="L90" s="7">
        <f>L31</f>
        <v>0</v>
      </c>
      <c r="M90" s="7">
        <f>M31</f>
        <v>0</v>
      </c>
      <c r="N90" s="7">
        <f>N31</f>
        <v>0</v>
      </c>
      <c r="O90" s="7">
        <f>O31</f>
        <v>0</v>
      </c>
      <c r="P90" s="7">
        <f>P31</f>
        <v>0</v>
      </c>
      <c r="Q90" s="7">
        <f>Q31</f>
        <v>0</v>
      </c>
      <c r="R90" s="7">
        <f>R31</f>
        <v>0</v>
      </c>
      <c r="S90" s="7">
        <f>$C$77</f>
        <v>0</v>
      </c>
      <c r="T90" s="10" t="s">
        <v>6</v>
      </c>
    </row>
    <row r="91" spans="1:20">
      <c r="A91" s="12" t="s">
        <v>68</v>
      </c>
      <c r="B91" s="7">
        <f>B32</f>
        <v>0</v>
      </c>
      <c r="C91" s="7">
        <f>C32</f>
        <v>0</v>
      </c>
      <c r="D91" s="7">
        <f>D32</f>
        <v>0</v>
      </c>
      <c r="E91" s="7">
        <f>E32</f>
        <v>0</v>
      </c>
      <c r="F91" s="7">
        <f>F32</f>
        <v>0</v>
      </c>
      <c r="G91" s="7">
        <f>G32</f>
        <v>0</v>
      </c>
      <c r="H91" s="7">
        <f>H32</f>
        <v>0</v>
      </c>
      <c r="I91" s="7">
        <f>I32</f>
        <v>0</v>
      </c>
      <c r="J91" s="7">
        <f>$B$78</f>
        <v>0</v>
      </c>
      <c r="K91" s="7">
        <f>K32</f>
        <v>0</v>
      </c>
      <c r="L91" s="7">
        <f>L32</f>
        <v>0</v>
      </c>
      <c r="M91" s="7">
        <f>M32</f>
        <v>0</v>
      </c>
      <c r="N91" s="7">
        <f>N32</f>
        <v>0</v>
      </c>
      <c r="O91" s="7">
        <f>O32</f>
        <v>0</v>
      </c>
      <c r="P91" s="7">
        <f>P32</f>
        <v>0</v>
      </c>
      <c r="Q91" s="7">
        <f>Q32</f>
        <v>0</v>
      </c>
      <c r="R91" s="7">
        <f>R32</f>
        <v>0</v>
      </c>
      <c r="S91" s="7">
        <f>$C$78</f>
        <v>0</v>
      </c>
      <c r="T91" s="10" t="s">
        <v>6</v>
      </c>
    </row>
    <row r="92" spans="1:20">
      <c r="A92" s="12" t="s">
        <v>69</v>
      </c>
      <c r="B92" s="7">
        <f>B33</f>
        <v>0</v>
      </c>
      <c r="C92" s="7">
        <f>C33</f>
        <v>0</v>
      </c>
      <c r="D92" s="7">
        <f>D33</f>
        <v>0</v>
      </c>
      <c r="E92" s="7">
        <f>E33</f>
        <v>0</v>
      </c>
      <c r="F92" s="7">
        <f>F33</f>
        <v>0</v>
      </c>
      <c r="G92" s="7">
        <f>G33</f>
        <v>0</v>
      </c>
      <c r="H92" s="7">
        <f>H33</f>
        <v>0</v>
      </c>
      <c r="I92" s="7">
        <f>I33</f>
        <v>0</v>
      </c>
      <c r="J92" s="7">
        <f>$B$79</f>
        <v>0</v>
      </c>
      <c r="K92" s="7">
        <f>K33</f>
        <v>0</v>
      </c>
      <c r="L92" s="7">
        <f>L33</f>
        <v>0</v>
      </c>
      <c r="M92" s="7">
        <f>M33</f>
        <v>0</v>
      </c>
      <c r="N92" s="7">
        <f>N33</f>
        <v>0</v>
      </c>
      <c r="O92" s="7">
        <f>O33</f>
        <v>0</v>
      </c>
      <c r="P92" s="7">
        <f>P33</f>
        <v>0</v>
      </c>
      <c r="Q92" s="7">
        <f>Q33</f>
        <v>0</v>
      </c>
      <c r="R92" s="7">
        <f>R33</f>
        <v>0</v>
      </c>
      <c r="S92" s="7">
        <f>$C$79</f>
        <v>0</v>
      </c>
      <c r="T92" s="10" t="s">
        <v>6</v>
      </c>
    </row>
    <row r="93" spans="1:20">
      <c r="A93" s="12" t="s">
        <v>70</v>
      </c>
      <c r="B93" s="7">
        <f>B34</f>
        <v>0</v>
      </c>
      <c r="C93" s="7">
        <f>C34</f>
        <v>0</v>
      </c>
      <c r="D93" s="7">
        <f>D34</f>
        <v>0</v>
      </c>
      <c r="E93" s="7">
        <f>E34</f>
        <v>0</v>
      </c>
      <c r="F93" s="7">
        <f>F34</f>
        <v>0</v>
      </c>
      <c r="G93" s="7">
        <f>G34</f>
        <v>0</v>
      </c>
      <c r="H93" s="7">
        <f>H34</f>
        <v>0</v>
      </c>
      <c r="I93" s="7">
        <f>I34</f>
        <v>0</v>
      </c>
      <c r="J93" s="7">
        <f>J34</f>
        <v>0</v>
      </c>
      <c r="K93" s="7">
        <f>K34</f>
        <v>0</v>
      </c>
      <c r="L93" s="7">
        <f>L34</f>
        <v>0</v>
      </c>
      <c r="M93" s="7">
        <f>M34</f>
        <v>0</v>
      </c>
      <c r="N93" s="7">
        <f>N34</f>
        <v>0</v>
      </c>
      <c r="O93" s="7">
        <f>O34</f>
        <v>0</v>
      </c>
      <c r="P93" s="7">
        <f>P34</f>
        <v>0</v>
      </c>
      <c r="Q93" s="7">
        <f>Q34</f>
        <v>0</v>
      </c>
      <c r="R93" s="7">
        <f>R34</f>
        <v>0</v>
      </c>
      <c r="S93" s="7">
        <f>S34</f>
        <v>0</v>
      </c>
      <c r="T93" s="10" t="s">
        <v>6</v>
      </c>
    </row>
    <row r="94" spans="1:20">
      <c r="A94" s="12" t="s">
        <v>71</v>
      </c>
      <c r="B94" s="7">
        <f>B35</f>
        <v>0</v>
      </c>
      <c r="C94" s="7">
        <f>C35</f>
        <v>0</v>
      </c>
      <c r="D94" s="7">
        <f>D35</f>
        <v>0</v>
      </c>
      <c r="E94" s="7">
        <f>E35</f>
        <v>0</v>
      </c>
      <c r="F94" s="7">
        <f>F35</f>
        <v>0</v>
      </c>
      <c r="G94" s="7">
        <f>G35</f>
        <v>0</v>
      </c>
      <c r="H94" s="7">
        <f>H35</f>
        <v>0</v>
      </c>
      <c r="I94" s="7">
        <f>I35</f>
        <v>0</v>
      </c>
      <c r="J94" s="7">
        <f>J35</f>
        <v>0</v>
      </c>
      <c r="K94" s="7">
        <f>K35</f>
        <v>0</v>
      </c>
      <c r="L94" s="7">
        <f>L35</f>
        <v>0</v>
      </c>
      <c r="M94" s="7">
        <f>M35</f>
        <v>0</v>
      </c>
      <c r="N94" s="7">
        <f>N35</f>
        <v>0</v>
      </c>
      <c r="O94" s="7">
        <f>O35</f>
        <v>0</v>
      </c>
      <c r="P94" s="7">
        <f>P35</f>
        <v>0</v>
      </c>
      <c r="Q94" s="7">
        <f>Q35</f>
        <v>0</v>
      </c>
      <c r="R94" s="7">
        <f>R35</f>
        <v>0</v>
      </c>
      <c r="S94" s="7">
        <f>S35</f>
        <v>0</v>
      </c>
      <c r="T94" s="10" t="s">
        <v>6</v>
      </c>
    </row>
    <row r="95" spans="1:20">
      <c r="A95" s="12" t="s">
        <v>85</v>
      </c>
      <c r="B95" s="7">
        <f>B36</f>
        <v>0</v>
      </c>
      <c r="C95" s="7">
        <f>C36</f>
        <v>0</v>
      </c>
      <c r="D95" s="7">
        <f>D36</f>
        <v>0</v>
      </c>
      <c r="E95" s="7">
        <f>E36</f>
        <v>0</v>
      </c>
      <c r="F95" s="7">
        <f>F36</f>
        <v>0</v>
      </c>
      <c r="G95" s="7">
        <f>G36</f>
        <v>0</v>
      </c>
      <c r="H95" s="7">
        <f>H36</f>
        <v>0</v>
      </c>
      <c r="I95" s="7">
        <f>I36</f>
        <v>0</v>
      </c>
      <c r="J95" s="7">
        <f>J36</f>
        <v>0</v>
      </c>
      <c r="K95" s="7">
        <f>K36</f>
        <v>0</v>
      </c>
      <c r="L95" s="7">
        <f>L36</f>
        <v>0</v>
      </c>
      <c r="M95" s="7">
        <f>M36</f>
        <v>0</v>
      </c>
      <c r="N95" s="7">
        <f>N36</f>
        <v>0</v>
      </c>
      <c r="O95" s="7">
        <f>O36</f>
        <v>0</v>
      </c>
      <c r="P95" s="7">
        <f>P36</f>
        <v>0</v>
      </c>
      <c r="Q95" s="7">
        <f>Q36</f>
        <v>0</v>
      </c>
      <c r="R95" s="7">
        <f>R36</f>
        <v>0</v>
      </c>
      <c r="S95" s="7">
        <f>S36</f>
        <v>0</v>
      </c>
      <c r="T95" s="10" t="s">
        <v>6</v>
      </c>
    </row>
  </sheetData>
  <sheetProtection sheet="1" objects="1" scenarios="1"/>
  <hyperlinks>
    <hyperlink ref="A8" location="'Loads'!E299" display="x1 = 2305. MPANs (in Equivalent volume for each end user)"/>
    <hyperlink ref="A9" location="'Multi'!B116" display="x2 = 2407. All units (MWh)"/>
    <hyperlink ref="A10" location="'Input'!E15" display="x3 = 1010. Power factor for all flows in the network model (in Financial and general assumptions)"/>
    <hyperlink ref="A11" location="'Input'!C118" display="x4 = 1041. Load factor for each type of demand user (in Load profile data for demand users)"/>
    <hyperlink ref="A12" location="'Input'!F15" display="x5 = 1010. Days in the charging year (in Financial and general assumptions)"/>
    <hyperlink ref="A26" location="'Standing'!B26" display="x1 = 3002. Capacity elements p/kVA/day"/>
    <hyperlink ref="A27" location="'NHH'!B15" display="x2 = 3101. Average maximum kVA/MPAN by end user class, for user classes without an agreed import capacity"/>
    <hyperlink ref="A41" location="'LAFs'!B242" display="x1 = 2012. Loss adjustment factors between end user meter reading and each network level, scaled by network use"/>
    <hyperlink ref="A42" location="'Multi'!B116" display="x2 = 2407. All units (MWh)"/>
    <hyperlink ref="A43" location="'Input'!C118" display="x3 = 1041. Load factor for each type of demand user (in Load profile data for demand users)"/>
    <hyperlink ref="A44" location="'Input'!F15" display="x4 = 1010. Days in the charging year (in Financial and general assumptions)"/>
    <hyperlink ref="A46" location="'Loads'!E299" display="x6 = 2305. MPANs (in Equivalent volume for each end user)"/>
    <hyperlink ref="A58" location="'NHH'!B50" display="x1 = 3103. Use of LV circuits by each tariff charged on an exit point basis (in Statistics for tariffs charged for LV circuits on an exit point basis)"/>
    <hyperlink ref="A59" location="'NHH'!C50" display="x2 = 3103. Unit-based contributions to aggregate maximum load by network level (kW) (in Statistics for tariffs charged for LV circuits on an exit point basis)"/>
    <hyperlink ref="A60" location="'NHH'!D50" display="x3 = 3103. Relevant MPAN count (in Statistics for tariffs charged for LV circuits on an exit point basis)"/>
    <hyperlink ref="A61" location="'NHH'!B67" display="x4 = Aggregate capacity of tariffs charged charged for LV circuits on an exit point basis (kW) (in Aggregate data for tariffs charged for LV circuits on an exit point basis)"/>
    <hyperlink ref="A62" location="'NHH'!C67" display="x5 = Aggregate number of users charged for LV circuits on an exit point basis (in Aggregate data for tariffs charged for LV circuits on an exit point basis)"/>
    <hyperlink ref="A63" location="'Input'!E15" display="x6 = 1010. Power factor for all flows in the network model (in Financial and general assumptions)"/>
    <hyperlink ref="A72" location="'Standing'!B26" display="x1 = 3002. Capacity elements p/kVA/day"/>
    <hyperlink ref="A73" location="'NHH'!D67" display="x2 = 3104. Average maximum kVA of tariffs charged on an exit point basis for LV circuits (in Aggregate data for tariffs charged for LV circuits on an exit point basis)"/>
    <hyperlink ref="A85" location="'NHH'!B76" display="x2 = 3105. LV fixed charge elements from standing charges factors p/MPAN/day"/>
    <hyperlink ref="A86" location="'NHH'!B30" display="x3 = 3102. Capacity-driven fixed charge elements from standing charges factors p/MPAN/day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"r6126: Reactive power unit charges"&amp;" for "&amp;'Input'!B8&amp;" in "&amp;'Input'!C8&amp;" ("&amp;'Input'!D8&amp;")"</f>
        <v>0</v>
      </c>
    </row>
    <row r="4" spans="1:20">
      <c r="A4" s="11" t="s">
        <v>908</v>
      </c>
    </row>
    <row r="5" spans="1:20">
      <c r="A5" s="10" t="s">
        <v>6</v>
      </c>
    </row>
    <row r="6" spans="1:20">
      <c r="A6" s="2" t="s">
        <v>257</v>
      </c>
    </row>
    <row r="7" spans="1:20">
      <c r="A7" s="13" t="s">
        <v>909</v>
      </c>
    </row>
    <row r="8" spans="1:20">
      <c r="A8" s="2" t="s">
        <v>910</v>
      </c>
    </row>
    <row r="9" spans="1:20">
      <c r="B9" s="3" t="s">
        <v>26</v>
      </c>
      <c r="C9" s="3" t="s">
        <v>205</v>
      </c>
      <c r="D9" s="3" t="s">
        <v>206</v>
      </c>
      <c r="E9" s="3" t="s">
        <v>207</v>
      </c>
      <c r="F9" s="3" t="s">
        <v>208</v>
      </c>
      <c r="G9" s="3" t="s">
        <v>209</v>
      </c>
      <c r="H9" s="3" t="s">
        <v>210</v>
      </c>
      <c r="I9" s="3" t="s">
        <v>211</v>
      </c>
      <c r="J9" s="3" t="s">
        <v>212</v>
      </c>
      <c r="K9" s="3" t="s">
        <v>193</v>
      </c>
      <c r="L9" s="3" t="s">
        <v>717</v>
      </c>
      <c r="M9" s="3" t="s">
        <v>718</v>
      </c>
      <c r="N9" s="3" t="s">
        <v>719</v>
      </c>
      <c r="O9" s="3" t="s">
        <v>720</v>
      </c>
      <c r="P9" s="3" t="s">
        <v>721</v>
      </c>
      <c r="Q9" s="3" t="s">
        <v>722</v>
      </c>
      <c r="R9" s="3" t="s">
        <v>723</v>
      </c>
      <c r="S9" s="3" t="s">
        <v>724</v>
      </c>
    </row>
    <row r="10" spans="1:20">
      <c r="A10" s="12" t="s">
        <v>72</v>
      </c>
      <c r="B10" s="6">
        <f>ABS('Standing'!B$64)</f>
        <v>0</v>
      </c>
      <c r="C10" s="6">
        <f>ABS('Standing'!C$64)</f>
        <v>0</v>
      </c>
      <c r="D10" s="6">
        <f>ABS('Standing'!D$64)</f>
        <v>0</v>
      </c>
      <c r="E10" s="6">
        <f>ABS('Standing'!E$64)</f>
        <v>0</v>
      </c>
      <c r="F10" s="6">
        <f>ABS('Standing'!F$64)</f>
        <v>0</v>
      </c>
      <c r="G10" s="6">
        <f>ABS('Standing'!G$64)</f>
        <v>0</v>
      </c>
      <c r="H10" s="6">
        <f>ABS('Standing'!H$64)</f>
        <v>0</v>
      </c>
      <c r="I10" s="6">
        <f>ABS('Standing'!I$64)</f>
        <v>0</v>
      </c>
      <c r="J10" s="6">
        <f>ABS('Standing'!J$64)</f>
        <v>0</v>
      </c>
      <c r="K10" s="6">
        <f>ABS('Standing'!K$64)</f>
        <v>0</v>
      </c>
      <c r="L10" s="6">
        <f>ABS('Standing'!L$64)</f>
        <v>0</v>
      </c>
      <c r="M10" s="6">
        <f>ABS('Standing'!M$64)</f>
        <v>0</v>
      </c>
      <c r="N10" s="6">
        <f>ABS('Standing'!N$64)</f>
        <v>0</v>
      </c>
      <c r="O10" s="6">
        <f>ABS('Standing'!O$64)</f>
        <v>0</v>
      </c>
      <c r="P10" s="6">
        <f>ABS('Standing'!P$64)</f>
        <v>0</v>
      </c>
      <c r="Q10" s="6">
        <f>ABS('Standing'!Q$64)</f>
        <v>0</v>
      </c>
      <c r="R10" s="6">
        <f>ABS('Standing'!R$64)</f>
        <v>0</v>
      </c>
      <c r="S10" s="6">
        <f>ABS('Standing'!S$64)</f>
        <v>0</v>
      </c>
      <c r="T10" s="10" t="s">
        <v>6</v>
      </c>
    </row>
    <row r="11" spans="1:20">
      <c r="A11" s="12" t="s">
        <v>73</v>
      </c>
      <c r="B11" s="6">
        <f>ABS('Standing'!B$65)</f>
        <v>0</v>
      </c>
      <c r="C11" s="6">
        <f>ABS('Standing'!C$65)</f>
        <v>0</v>
      </c>
      <c r="D11" s="6">
        <f>ABS('Standing'!D$65)</f>
        <v>0</v>
      </c>
      <c r="E11" s="6">
        <f>ABS('Standing'!E$65)</f>
        <v>0</v>
      </c>
      <c r="F11" s="6">
        <f>ABS('Standing'!F$65)</f>
        <v>0</v>
      </c>
      <c r="G11" s="6">
        <f>ABS('Standing'!G$65)</f>
        <v>0</v>
      </c>
      <c r="H11" s="6">
        <f>ABS('Standing'!H$65)</f>
        <v>0</v>
      </c>
      <c r="I11" s="6">
        <f>ABS('Standing'!I$65)</f>
        <v>0</v>
      </c>
      <c r="J11" s="6">
        <f>ABS('Standing'!J$65)</f>
        <v>0</v>
      </c>
      <c r="K11" s="6">
        <f>ABS('Standing'!K$65)</f>
        <v>0</v>
      </c>
      <c r="L11" s="6">
        <f>ABS('Standing'!L$65)</f>
        <v>0</v>
      </c>
      <c r="M11" s="6">
        <f>ABS('Standing'!M$65)</f>
        <v>0</v>
      </c>
      <c r="N11" s="6">
        <f>ABS('Standing'!N$65)</f>
        <v>0</v>
      </c>
      <c r="O11" s="6">
        <f>ABS('Standing'!O$65)</f>
        <v>0</v>
      </c>
      <c r="P11" s="6">
        <f>ABS('Standing'!P$65)</f>
        <v>0</v>
      </c>
      <c r="Q11" s="6">
        <f>ABS('Standing'!Q$65)</f>
        <v>0</v>
      </c>
      <c r="R11" s="6">
        <f>ABS('Standing'!R$65)</f>
        <v>0</v>
      </c>
      <c r="S11" s="6">
        <f>ABS('Standing'!S$65)</f>
        <v>0</v>
      </c>
      <c r="T11" s="10" t="s">
        <v>6</v>
      </c>
    </row>
    <row r="12" spans="1:20">
      <c r="A12" s="12" t="s">
        <v>86</v>
      </c>
      <c r="B12" s="6">
        <f>ABS('Standing'!B$66)</f>
        <v>0</v>
      </c>
      <c r="C12" s="6">
        <f>ABS('Standing'!C$66)</f>
        <v>0</v>
      </c>
      <c r="D12" s="6">
        <f>ABS('Standing'!D$66)</f>
        <v>0</v>
      </c>
      <c r="E12" s="6">
        <f>ABS('Standing'!E$66)</f>
        <v>0</v>
      </c>
      <c r="F12" s="6">
        <f>ABS('Standing'!F$66)</f>
        <v>0</v>
      </c>
      <c r="G12" s="6">
        <f>ABS('Standing'!G$66)</f>
        <v>0</v>
      </c>
      <c r="H12" s="6">
        <f>ABS('Standing'!H$66)</f>
        <v>0</v>
      </c>
      <c r="I12" s="6">
        <f>ABS('Standing'!I$66)</f>
        <v>0</v>
      </c>
      <c r="J12" s="6">
        <f>ABS('Standing'!J$66)</f>
        <v>0</v>
      </c>
      <c r="K12" s="6">
        <f>ABS('Standing'!K$66)</f>
        <v>0</v>
      </c>
      <c r="L12" s="6">
        <f>ABS('Standing'!L$66)</f>
        <v>0</v>
      </c>
      <c r="M12" s="6">
        <f>ABS('Standing'!M$66)</f>
        <v>0</v>
      </c>
      <c r="N12" s="6">
        <f>ABS('Standing'!N$66)</f>
        <v>0</v>
      </c>
      <c r="O12" s="6">
        <f>ABS('Standing'!O$66)</f>
        <v>0</v>
      </c>
      <c r="P12" s="6">
        <f>ABS('Standing'!P$66)</f>
        <v>0</v>
      </c>
      <c r="Q12" s="6">
        <f>ABS('Standing'!Q$66)</f>
        <v>0</v>
      </c>
      <c r="R12" s="6">
        <f>ABS('Standing'!R$66)</f>
        <v>0</v>
      </c>
      <c r="S12" s="6">
        <f>ABS('Standing'!S$66)</f>
        <v>0</v>
      </c>
      <c r="T12" s="10" t="s">
        <v>6</v>
      </c>
    </row>
    <row r="13" spans="1:20">
      <c r="A13" s="12" t="s">
        <v>87</v>
      </c>
      <c r="B13" s="6">
        <f>ABS('Standing'!B$67)</f>
        <v>0</v>
      </c>
      <c r="C13" s="6">
        <f>ABS('Standing'!C$67)</f>
        <v>0</v>
      </c>
      <c r="D13" s="6">
        <f>ABS('Standing'!D$67)</f>
        <v>0</v>
      </c>
      <c r="E13" s="6">
        <f>ABS('Standing'!E$67)</f>
        <v>0</v>
      </c>
      <c r="F13" s="6">
        <f>ABS('Standing'!F$67)</f>
        <v>0</v>
      </c>
      <c r="G13" s="6">
        <f>ABS('Standing'!G$67)</f>
        <v>0</v>
      </c>
      <c r="H13" s="6">
        <f>ABS('Standing'!H$67)</f>
        <v>0</v>
      </c>
      <c r="I13" s="6">
        <f>ABS('Standing'!I$67)</f>
        <v>0</v>
      </c>
      <c r="J13" s="6">
        <f>ABS('Standing'!J$67)</f>
        <v>0</v>
      </c>
      <c r="K13" s="6">
        <f>ABS('Standing'!K$67)</f>
        <v>0</v>
      </c>
      <c r="L13" s="6">
        <f>ABS('Standing'!L$67)</f>
        <v>0</v>
      </c>
      <c r="M13" s="6">
        <f>ABS('Standing'!M$67)</f>
        <v>0</v>
      </c>
      <c r="N13" s="6">
        <f>ABS('Standing'!N$67)</f>
        <v>0</v>
      </c>
      <c r="O13" s="6">
        <f>ABS('Standing'!O$67)</f>
        <v>0</v>
      </c>
      <c r="P13" s="6">
        <f>ABS('Standing'!P$67)</f>
        <v>0</v>
      </c>
      <c r="Q13" s="6">
        <f>ABS('Standing'!Q$67)</f>
        <v>0</v>
      </c>
      <c r="R13" s="6">
        <f>ABS('Standing'!R$67)</f>
        <v>0</v>
      </c>
      <c r="S13" s="6">
        <f>ABS('Standing'!S$67)</f>
        <v>0</v>
      </c>
      <c r="T13" s="10" t="s">
        <v>6</v>
      </c>
    </row>
    <row r="15" spans="1:20">
      <c r="A15" s="11" t="s">
        <v>911</v>
      </c>
    </row>
    <row r="16" spans="1:20">
      <c r="A16" s="10" t="s">
        <v>6</v>
      </c>
    </row>
    <row r="17" spans="1:20">
      <c r="A17" s="2" t="s">
        <v>257</v>
      </c>
    </row>
    <row r="18" spans="1:20">
      <c r="A18" s="13" t="s">
        <v>912</v>
      </c>
    </row>
    <row r="19" spans="1:20">
      <c r="A19" s="13" t="s">
        <v>913</v>
      </c>
    </row>
    <row r="20" spans="1:20">
      <c r="A20" s="13" t="s">
        <v>871</v>
      </c>
    </row>
    <row r="21" spans="1:20">
      <c r="A21" s="2" t="s">
        <v>914</v>
      </c>
    </row>
    <row r="22" spans="1:20">
      <c r="B22" s="3" t="s">
        <v>26</v>
      </c>
      <c r="C22" s="3" t="s">
        <v>205</v>
      </c>
      <c r="D22" s="3" t="s">
        <v>206</v>
      </c>
      <c r="E22" s="3" t="s">
        <v>207</v>
      </c>
      <c r="F22" s="3" t="s">
        <v>208</v>
      </c>
      <c r="G22" s="3" t="s">
        <v>209</v>
      </c>
      <c r="H22" s="3" t="s">
        <v>210</v>
      </c>
      <c r="I22" s="3" t="s">
        <v>211</v>
      </c>
      <c r="J22" s="3" t="s">
        <v>212</v>
      </c>
      <c r="K22" s="3" t="s">
        <v>193</v>
      </c>
      <c r="L22" s="3" t="s">
        <v>717</v>
      </c>
      <c r="M22" s="3" t="s">
        <v>718</v>
      </c>
      <c r="N22" s="3" t="s">
        <v>719</v>
      </c>
      <c r="O22" s="3" t="s">
        <v>720</v>
      </c>
      <c r="P22" s="3" t="s">
        <v>721</v>
      </c>
      <c r="Q22" s="3" t="s">
        <v>722</v>
      </c>
      <c r="R22" s="3" t="s">
        <v>723</v>
      </c>
      <c r="S22" s="3" t="s">
        <v>724</v>
      </c>
    </row>
    <row r="23" spans="1:20">
      <c r="A23" s="12" t="s">
        <v>72</v>
      </c>
      <c r="B23" s="6">
        <f>B10*'Input'!B$329*'Input'!$E$15</f>
        <v>0</v>
      </c>
      <c r="C23" s="6">
        <f>C10*'Input'!C$329*'Input'!$E$15</f>
        <v>0</v>
      </c>
      <c r="D23" s="6">
        <f>D10*'Input'!D$329*'Input'!$E$15</f>
        <v>0</v>
      </c>
      <c r="E23" s="6">
        <f>E10*'Input'!E$329*'Input'!$E$15</f>
        <v>0</v>
      </c>
      <c r="F23" s="6">
        <f>F10*'Input'!F$329*'Input'!$E$15</f>
        <v>0</v>
      </c>
      <c r="G23" s="6">
        <f>G10*'Input'!G$329*'Input'!$E$15</f>
        <v>0</v>
      </c>
      <c r="H23" s="6">
        <f>H10*'Input'!H$329*'Input'!$E$15</f>
        <v>0</v>
      </c>
      <c r="I23" s="6">
        <f>I10*'Input'!I$329*'Input'!$E$15</f>
        <v>0</v>
      </c>
      <c r="J23" s="6">
        <f>J10*'Input'!J$329*'Input'!$E$15</f>
        <v>0</v>
      </c>
      <c r="K23" s="6">
        <f>K10*'Input'!B$329*'Input'!$E$15</f>
        <v>0</v>
      </c>
      <c r="L23" s="6">
        <f>L10*'Input'!C$329*'Input'!$E$15</f>
        <v>0</v>
      </c>
      <c r="M23" s="6">
        <f>M10*'Input'!D$329*'Input'!$E$15</f>
        <v>0</v>
      </c>
      <c r="N23" s="6">
        <f>N10*'Input'!E$329*'Input'!$E$15</f>
        <v>0</v>
      </c>
      <c r="O23" s="6">
        <f>O10*'Input'!F$329*'Input'!$E$15</f>
        <v>0</v>
      </c>
      <c r="P23" s="6">
        <f>P10*'Input'!G$329*'Input'!$E$15</f>
        <v>0</v>
      </c>
      <c r="Q23" s="6">
        <f>Q10*'Input'!H$329*'Input'!$E$15</f>
        <v>0</v>
      </c>
      <c r="R23" s="6">
        <f>R10*'Input'!I$329*'Input'!$E$15</f>
        <v>0</v>
      </c>
      <c r="S23" s="6">
        <f>S10*'Input'!J$329*'Input'!$E$15</f>
        <v>0</v>
      </c>
      <c r="T23" s="10" t="s">
        <v>6</v>
      </c>
    </row>
    <row r="24" spans="1:20">
      <c r="A24" s="12" t="s">
        <v>73</v>
      </c>
      <c r="B24" s="6">
        <f>B11*'Input'!B$329*'Input'!$E$15</f>
        <v>0</v>
      </c>
      <c r="C24" s="6">
        <f>C11*'Input'!C$329*'Input'!$E$15</f>
        <v>0</v>
      </c>
      <c r="D24" s="6">
        <f>D11*'Input'!D$329*'Input'!$E$15</f>
        <v>0</v>
      </c>
      <c r="E24" s="6">
        <f>E11*'Input'!E$329*'Input'!$E$15</f>
        <v>0</v>
      </c>
      <c r="F24" s="6">
        <f>F11*'Input'!F$329*'Input'!$E$15</f>
        <v>0</v>
      </c>
      <c r="G24" s="6">
        <f>G11*'Input'!G$329*'Input'!$E$15</f>
        <v>0</v>
      </c>
      <c r="H24" s="6">
        <f>H11*'Input'!H$329*'Input'!$E$15</f>
        <v>0</v>
      </c>
      <c r="I24" s="6">
        <f>I11*'Input'!I$329*'Input'!$E$15</f>
        <v>0</v>
      </c>
      <c r="J24" s="6">
        <f>J11*'Input'!J$329*'Input'!$E$15</f>
        <v>0</v>
      </c>
      <c r="K24" s="6">
        <f>K11*'Input'!B$329*'Input'!$E$15</f>
        <v>0</v>
      </c>
      <c r="L24" s="6">
        <f>L11*'Input'!C$329*'Input'!$E$15</f>
        <v>0</v>
      </c>
      <c r="M24" s="6">
        <f>M11*'Input'!D$329*'Input'!$E$15</f>
        <v>0</v>
      </c>
      <c r="N24" s="6">
        <f>N11*'Input'!E$329*'Input'!$E$15</f>
        <v>0</v>
      </c>
      <c r="O24" s="6">
        <f>O11*'Input'!F$329*'Input'!$E$15</f>
        <v>0</v>
      </c>
      <c r="P24" s="6">
        <f>P11*'Input'!G$329*'Input'!$E$15</f>
        <v>0</v>
      </c>
      <c r="Q24" s="6">
        <f>Q11*'Input'!H$329*'Input'!$E$15</f>
        <v>0</v>
      </c>
      <c r="R24" s="6">
        <f>R11*'Input'!I$329*'Input'!$E$15</f>
        <v>0</v>
      </c>
      <c r="S24" s="6">
        <f>S11*'Input'!J$329*'Input'!$E$15</f>
        <v>0</v>
      </c>
      <c r="T24" s="10" t="s">
        <v>6</v>
      </c>
    </row>
    <row r="25" spans="1:20">
      <c r="A25" s="12" t="s">
        <v>86</v>
      </c>
      <c r="B25" s="6">
        <f>B12*'Input'!B$329*'Input'!$E$15</f>
        <v>0</v>
      </c>
      <c r="C25" s="6">
        <f>C12*'Input'!C$329*'Input'!$E$15</f>
        <v>0</v>
      </c>
      <c r="D25" s="6">
        <f>D12*'Input'!D$329*'Input'!$E$15</f>
        <v>0</v>
      </c>
      <c r="E25" s="6">
        <f>E12*'Input'!E$329*'Input'!$E$15</f>
        <v>0</v>
      </c>
      <c r="F25" s="6">
        <f>F12*'Input'!F$329*'Input'!$E$15</f>
        <v>0</v>
      </c>
      <c r="G25" s="6">
        <f>G12*'Input'!G$329*'Input'!$E$15</f>
        <v>0</v>
      </c>
      <c r="H25" s="6">
        <f>H12*'Input'!H$329*'Input'!$E$15</f>
        <v>0</v>
      </c>
      <c r="I25" s="6">
        <f>I12*'Input'!I$329*'Input'!$E$15</f>
        <v>0</v>
      </c>
      <c r="J25" s="6">
        <f>J12*'Input'!J$329*'Input'!$E$15</f>
        <v>0</v>
      </c>
      <c r="K25" s="6">
        <f>K12*'Input'!B$329*'Input'!$E$15</f>
        <v>0</v>
      </c>
      <c r="L25" s="6">
        <f>L12*'Input'!C$329*'Input'!$E$15</f>
        <v>0</v>
      </c>
      <c r="M25" s="6">
        <f>M12*'Input'!D$329*'Input'!$E$15</f>
        <v>0</v>
      </c>
      <c r="N25" s="6">
        <f>N12*'Input'!E$329*'Input'!$E$15</f>
        <v>0</v>
      </c>
      <c r="O25" s="6">
        <f>O12*'Input'!F$329*'Input'!$E$15</f>
        <v>0</v>
      </c>
      <c r="P25" s="6">
        <f>P12*'Input'!G$329*'Input'!$E$15</f>
        <v>0</v>
      </c>
      <c r="Q25" s="6">
        <f>Q12*'Input'!H$329*'Input'!$E$15</f>
        <v>0</v>
      </c>
      <c r="R25" s="6">
        <f>R12*'Input'!I$329*'Input'!$E$15</f>
        <v>0</v>
      </c>
      <c r="S25" s="6">
        <f>S12*'Input'!J$329*'Input'!$E$15</f>
        <v>0</v>
      </c>
      <c r="T25" s="10" t="s">
        <v>6</v>
      </c>
    </row>
    <row r="26" spans="1:20">
      <c r="A26" s="12" t="s">
        <v>87</v>
      </c>
      <c r="B26" s="6">
        <f>B13*'Input'!B$329*'Input'!$E$15</f>
        <v>0</v>
      </c>
      <c r="C26" s="6">
        <f>C13*'Input'!C$329*'Input'!$E$15</f>
        <v>0</v>
      </c>
      <c r="D26" s="6">
        <f>D13*'Input'!D$329*'Input'!$E$15</f>
        <v>0</v>
      </c>
      <c r="E26" s="6">
        <f>E13*'Input'!E$329*'Input'!$E$15</f>
        <v>0</v>
      </c>
      <c r="F26" s="6">
        <f>F13*'Input'!F$329*'Input'!$E$15</f>
        <v>0</v>
      </c>
      <c r="G26" s="6">
        <f>G13*'Input'!G$329*'Input'!$E$15</f>
        <v>0</v>
      </c>
      <c r="H26" s="6">
        <f>H13*'Input'!H$329*'Input'!$E$15</f>
        <v>0</v>
      </c>
      <c r="I26" s="6">
        <f>I13*'Input'!I$329*'Input'!$E$15</f>
        <v>0</v>
      </c>
      <c r="J26" s="6">
        <f>J13*'Input'!J$329*'Input'!$E$15</f>
        <v>0</v>
      </c>
      <c r="K26" s="6">
        <f>K13*'Input'!B$329*'Input'!$E$15</f>
        <v>0</v>
      </c>
      <c r="L26" s="6">
        <f>L13*'Input'!C$329*'Input'!$E$15</f>
        <v>0</v>
      </c>
      <c r="M26" s="6">
        <f>M13*'Input'!D$329*'Input'!$E$15</f>
        <v>0</v>
      </c>
      <c r="N26" s="6">
        <f>N13*'Input'!E$329*'Input'!$E$15</f>
        <v>0</v>
      </c>
      <c r="O26" s="6">
        <f>O13*'Input'!F$329*'Input'!$E$15</f>
        <v>0</v>
      </c>
      <c r="P26" s="6">
        <f>P13*'Input'!G$329*'Input'!$E$15</f>
        <v>0</v>
      </c>
      <c r="Q26" s="6">
        <f>Q13*'Input'!H$329*'Input'!$E$15</f>
        <v>0</v>
      </c>
      <c r="R26" s="6">
        <f>R13*'Input'!I$329*'Input'!$E$15</f>
        <v>0</v>
      </c>
      <c r="S26" s="6">
        <f>S13*'Input'!J$329*'Input'!$E$15</f>
        <v>0</v>
      </c>
      <c r="T26" s="10" t="s">
        <v>6</v>
      </c>
    </row>
    <row r="28" spans="1:20">
      <c r="A28" s="11" t="s">
        <v>915</v>
      </c>
    </row>
    <row r="29" spans="1:20">
      <c r="A29" s="10" t="s">
        <v>6</v>
      </c>
    </row>
    <row r="30" spans="1:20">
      <c r="A30" s="2" t="s">
        <v>916</v>
      </c>
    </row>
    <row r="31" spans="1:20">
      <c r="A31" s="2" t="s">
        <v>917</v>
      </c>
    </row>
    <row r="32" spans="1:20">
      <c r="B32" s="3" t="s">
        <v>26</v>
      </c>
      <c r="C32" s="3" t="s">
        <v>27</v>
      </c>
      <c r="D32" s="3" t="s">
        <v>28</v>
      </c>
      <c r="E32" s="3" t="s">
        <v>29</v>
      </c>
      <c r="F32" s="3" t="s">
        <v>30</v>
      </c>
      <c r="G32" s="3" t="s">
        <v>35</v>
      </c>
      <c r="H32" s="3" t="s">
        <v>31</v>
      </c>
      <c r="I32" s="3" t="s">
        <v>32</v>
      </c>
      <c r="J32" s="3" t="s">
        <v>33</v>
      </c>
    </row>
    <row r="33" spans="1:11">
      <c r="A33" s="12" t="s">
        <v>76</v>
      </c>
      <c r="B33" s="23">
        <v>1</v>
      </c>
      <c r="C33" s="23">
        <v>1</v>
      </c>
      <c r="D33" s="23">
        <v>1</v>
      </c>
      <c r="E33" s="23">
        <v>1</v>
      </c>
      <c r="F33" s="23">
        <v>1</v>
      </c>
      <c r="G33" s="23">
        <v>1</v>
      </c>
      <c r="H33" s="23">
        <v>1</v>
      </c>
      <c r="I33" s="23">
        <v>1</v>
      </c>
      <c r="J33" s="23">
        <v>1</v>
      </c>
      <c r="K33" s="10" t="s">
        <v>6</v>
      </c>
    </row>
    <row r="34" spans="1:11">
      <c r="A34" s="12" t="s">
        <v>77</v>
      </c>
      <c r="B34" s="23">
        <v>1</v>
      </c>
      <c r="C34" s="23">
        <v>1</v>
      </c>
      <c r="D34" s="23">
        <v>1</v>
      </c>
      <c r="E34" s="23">
        <v>1</v>
      </c>
      <c r="F34" s="23">
        <v>1</v>
      </c>
      <c r="G34" s="23">
        <v>1</v>
      </c>
      <c r="H34" s="23">
        <v>1</v>
      </c>
      <c r="I34" s="23">
        <v>1</v>
      </c>
      <c r="J34" s="23">
        <v>1</v>
      </c>
      <c r="K34" s="10" t="s">
        <v>6</v>
      </c>
    </row>
    <row r="35" spans="1:11">
      <c r="A35" s="12" t="s">
        <v>78</v>
      </c>
      <c r="B35" s="23">
        <v>1</v>
      </c>
      <c r="C35" s="23">
        <v>1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0</v>
      </c>
      <c r="K35" s="10" t="s">
        <v>6</v>
      </c>
    </row>
    <row r="36" spans="1:11">
      <c r="A36" s="12" t="s">
        <v>79</v>
      </c>
      <c r="B36" s="23">
        <v>1</v>
      </c>
      <c r="C36" s="23">
        <v>1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1</v>
      </c>
      <c r="J36" s="23">
        <v>0</v>
      </c>
      <c r="K36" s="10" t="s">
        <v>6</v>
      </c>
    </row>
    <row r="37" spans="1:11">
      <c r="A37" s="12" t="s">
        <v>88</v>
      </c>
      <c r="B37" s="23">
        <v>1</v>
      </c>
      <c r="C37" s="23">
        <v>1</v>
      </c>
      <c r="D37" s="23">
        <v>1</v>
      </c>
      <c r="E37" s="23">
        <v>1</v>
      </c>
      <c r="F37" s="23">
        <v>1</v>
      </c>
      <c r="G37" s="23">
        <v>1</v>
      </c>
      <c r="H37" s="23">
        <v>1</v>
      </c>
      <c r="I37" s="23">
        <v>0</v>
      </c>
      <c r="J37" s="23">
        <v>0</v>
      </c>
      <c r="K37" s="10" t="s">
        <v>6</v>
      </c>
    </row>
    <row r="38" spans="1:11">
      <c r="A38" s="12" t="s">
        <v>89</v>
      </c>
      <c r="B38" s="23">
        <v>1</v>
      </c>
      <c r="C38" s="23">
        <v>1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0</v>
      </c>
      <c r="J38" s="23">
        <v>0</v>
      </c>
      <c r="K38" s="10" t="s">
        <v>6</v>
      </c>
    </row>
    <row r="39" spans="1:11">
      <c r="A39" s="12" t="s">
        <v>90</v>
      </c>
      <c r="B39" s="23">
        <v>1</v>
      </c>
      <c r="C39" s="23">
        <v>1</v>
      </c>
      <c r="D39" s="23">
        <v>1</v>
      </c>
      <c r="E39" s="23">
        <v>1</v>
      </c>
      <c r="F39" s="23">
        <v>0</v>
      </c>
      <c r="G39" s="23">
        <v>1</v>
      </c>
      <c r="H39" s="23">
        <v>0</v>
      </c>
      <c r="I39" s="23">
        <v>0</v>
      </c>
      <c r="J39" s="23">
        <v>0</v>
      </c>
      <c r="K39" s="10" t="s">
        <v>6</v>
      </c>
    </row>
    <row r="40" spans="1:11">
      <c r="A40" s="12" t="s">
        <v>91</v>
      </c>
      <c r="B40" s="23">
        <v>1</v>
      </c>
      <c r="C40" s="23">
        <v>1</v>
      </c>
      <c r="D40" s="23">
        <v>1</v>
      </c>
      <c r="E40" s="23">
        <v>1</v>
      </c>
      <c r="F40" s="23">
        <v>0</v>
      </c>
      <c r="G40" s="23">
        <v>1</v>
      </c>
      <c r="H40" s="23">
        <v>0</v>
      </c>
      <c r="I40" s="23">
        <v>0</v>
      </c>
      <c r="J40" s="23">
        <v>0</v>
      </c>
      <c r="K40" s="10" t="s">
        <v>6</v>
      </c>
    </row>
    <row r="42" spans="1:11">
      <c r="A42" s="11" t="s">
        <v>918</v>
      </c>
    </row>
    <row r="43" spans="1:11">
      <c r="A43" s="10" t="s">
        <v>6</v>
      </c>
    </row>
    <row r="44" spans="1:11">
      <c r="A44" s="2" t="s">
        <v>257</v>
      </c>
    </row>
    <row r="45" spans="1:11">
      <c r="A45" s="13" t="s">
        <v>919</v>
      </c>
    </row>
    <row r="46" spans="1:11">
      <c r="A46" s="2" t="s">
        <v>910</v>
      </c>
    </row>
    <row r="47" spans="1:11">
      <c r="B47" s="3" t="s">
        <v>920</v>
      </c>
    </row>
    <row r="48" spans="1:11">
      <c r="A48" s="12" t="s">
        <v>76</v>
      </c>
      <c r="B48" s="6">
        <f>ABS('Loads'!B$66)</f>
        <v>0</v>
      </c>
      <c r="C48" s="10" t="s">
        <v>6</v>
      </c>
    </row>
    <row r="49" spans="1:3">
      <c r="A49" s="12" t="s">
        <v>77</v>
      </c>
      <c r="B49" s="6">
        <f>ABS('Loads'!B$67)</f>
        <v>0</v>
      </c>
      <c r="C49" s="10" t="s">
        <v>6</v>
      </c>
    </row>
    <row r="50" spans="1:3">
      <c r="A50" s="12" t="s">
        <v>78</v>
      </c>
      <c r="B50" s="6">
        <f>ABS('Loads'!B$68)</f>
        <v>0</v>
      </c>
      <c r="C50" s="10" t="s">
        <v>6</v>
      </c>
    </row>
    <row r="51" spans="1:3">
      <c r="A51" s="12" t="s">
        <v>79</v>
      </c>
      <c r="B51" s="6">
        <f>ABS('Loads'!B$69)</f>
        <v>0</v>
      </c>
      <c r="C51" s="10" t="s">
        <v>6</v>
      </c>
    </row>
    <row r="52" spans="1:3">
      <c r="A52" s="12" t="s">
        <v>88</v>
      </c>
      <c r="B52" s="6">
        <f>ABS('Loads'!B$70)</f>
        <v>0</v>
      </c>
      <c r="C52" s="10" t="s">
        <v>6</v>
      </c>
    </row>
    <row r="53" spans="1:3">
      <c r="A53" s="12" t="s">
        <v>89</v>
      </c>
      <c r="B53" s="6">
        <f>ABS('Loads'!B$71)</f>
        <v>0</v>
      </c>
      <c r="C53" s="10" t="s">
        <v>6</v>
      </c>
    </row>
    <row r="54" spans="1:3">
      <c r="A54" s="12" t="s">
        <v>90</v>
      </c>
      <c r="B54" s="6">
        <f>ABS('Loads'!B$72)</f>
        <v>0</v>
      </c>
      <c r="C54" s="10" t="s">
        <v>6</v>
      </c>
    </row>
    <row r="55" spans="1:3">
      <c r="A55" s="12" t="s">
        <v>91</v>
      </c>
      <c r="B55" s="6">
        <f>ABS('Loads'!B$73)</f>
        <v>0</v>
      </c>
      <c r="C55" s="10" t="s">
        <v>6</v>
      </c>
    </row>
    <row r="57" spans="1:3">
      <c r="A57" s="11" t="s">
        <v>921</v>
      </c>
    </row>
    <row r="58" spans="1:3">
      <c r="A58" s="10" t="s">
        <v>6</v>
      </c>
    </row>
    <row r="59" spans="1:3">
      <c r="A59" s="2" t="s">
        <v>257</v>
      </c>
    </row>
    <row r="60" spans="1:3">
      <c r="A60" s="13" t="s">
        <v>813</v>
      </c>
    </row>
    <row r="61" spans="1:3">
      <c r="A61" s="13" t="s">
        <v>922</v>
      </c>
    </row>
    <row r="62" spans="1:3">
      <c r="A62" s="13" t="s">
        <v>303</v>
      </c>
    </row>
    <row r="63" spans="1:3">
      <c r="A63" s="13" t="s">
        <v>923</v>
      </c>
    </row>
    <row r="64" spans="1:3">
      <c r="A64" s="13" t="s">
        <v>924</v>
      </c>
    </row>
    <row r="65" spans="1:20">
      <c r="A65" s="13" t="s">
        <v>925</v>
      </c>
    </row>
    <row r="66" spans="1:20">
      <c r="A66" s="13" t="s">
        <v>926</v>
      </c>
    </row>
    <row r="67" spans="1:20">
      <c r="A67" s="2" t="s">
        <v>927</v>
      </c>
    </row>
    <row r="68" spans="1:20">
      <c r="B68" s="3" t="s">
        <v>26</v>
      </c>
      <c r="C68" s="3" t="s">
        <v>205</v>
      </c>
      <c r="D68" s="3" t="s">
        <v>206</v>
      </c>
      <c r="E68" s="3" t="s">
        <v>207</v>
      </c>
      <c r="F68" s="3" t="s">
        <v>208</v>
      </c>
      <c r="G68" s="3" t="s">
        <v>209</v>
      </c>
      <c r="H68" s="3" t="s">
        <v>210</v>
      </c>
      <c r="I68" s="3" t="s">
        <v>211</v>
      </c>
      <c r="J68" s="3" t="s">
        <v>212</v>
      </c>
      <c r="K68" s="3" t="s">
        <v>193</v>
      </c>
      <c r="L68" s="3" t="s">
        <v>717</v>
      </c>
      <c r="M68" s="3" t="s">
        <v>718</v>
      </c>
      <c r="N68" s="3" t="s">
        <v>719</v>
      </c>
      <c r="O68" s="3" t="s">
        <v>720</v>
      </c>
      <c r="P68" s="3" t="s">
        <v>721</v>
      </c>
      <c r="Q68" s="3" t="s">
        <v>722</v>
      </c>
      <c r="R68" s="3" t="s">
        <v>723</v>
      </c>
      <c r="S68" s="3" t="s">
        <v>724</v>
      </c>
    </row>
    <row r="69" spans="1:20">
      <c r="A69" s="12" t="s">
        <v>76</v>
      </c>
      <c r="B69" s="6">
        <f>'Yard'!B$12*$B$48*'LAFs'!$I$35/'LAFs'!B$79*(1-'Contrib'!B$117)*B33/(24*'Input'!$F$15)*100</f>
        <v>0</v>
      </c>
      <c r="C69" s="6">
        <f>'Yard'!C$12*$B$48*'LAFs'!$I$35/'LAFs'!C$79*(1-'Contrib'!C$117)*C33/(24*'Input'!$F$15)*100</f>
        <v>0</v>
      </c>
      <c r="D69" s="6">
        <f>'Yard'!D$12*$B$48*'LAFs'!$I$35/'LAFs'!D$79*(1-'Contrib'!D$117)*D33/(24*'Input'!$F$15)*100</f>
        <v>0</v>
      </c>
      <c r="E69" s="6">
        <f>'Yard'!E$12*$B$48*'LAFs'!$I$35/'LAFs'!E$79*(1-'Contrib'!E$117)*E33/(24*'Input'!$F$15)*100</f>
        <v>0</v>
      </c>
      <c r="F69" s="6">
        <f>'Yard'!F$12*$B$48*'LAFs'!$I$35/'LAFs'!F$79*(1-'Contrib'!F$117)*F33/(24*'Input'!$F$15)*100</f>
        <v>0</v>
      </c>
      <c r="G69" s="6">
        <f>'Yard'!G$12*$B$48*'LAFs'!$I$35/'LAFs'!G$79*(1-'Contrib'!G$117)*G33/(24*'Input'!$F$15)*100</f>
        <v>0</v>
      </c>
      <c r="H69" s="6">
        <f>'Yard'!H$12*$B$48*'LAFs'!$I$35/'LAFs'!H$79*(1-'Contrib'!H$117)*H33/(24*'Input'!$F$15)*100</f>
        <v>0</v>
      </c>
      <c r="I69" s="6">
        <f>'Yard'!I$12*$B$48*'LAFs'!$I$35/'LAFs'!I$79*(1-'Contrib'!I$117)*I33/(24*'Input'!$F$15)*100</f>
        <v>0</v>
      </c>
      <c r="J69" s="6">
        <f>'Yard'!J$12*$B$48*'LAFs'!$I$35/'LAFs'!J$79*(1-'Contrib'!J$117)*J33/(24*'Input'!$F$15)*100</f>
        <v>0</v>
      </c>
      <c r="K69" s="6">
        <f>'Yard'!K$12*$B$48*'LAFs'!$I$35/'LAFs'!B$79*(1-'Contrib'!K$117)*B33/(24*'Input'!$F$15)*100</f>
        <v>0</v>
      </c>
      <c r="L69" s="6">
        <f>'Yard'!L$12*$B$48*'LAFs'!$I$35/'LAFs'!C$79*(1-'Contrib'!L$117)*C33/(24*'Input'!$F$15)*100</f>
        <v>0</v>
      </c>
      <c r="M69" s="6">
        <f>'Yard'!M$12*$B$48*'LAFs'!$I$35/'LAFs'!D$79*(1-'Contrib'!M$117)*D33/(24*'Input'!$F$15)*100</f>
        <v>0</v>
      </c>
      <c r="N69" s="6">
        <f>'Yard'!N$12*$B$48*'LAFs'!$I$35/'LAFs'!E$79*(1-'Contrib'!N$117)*E33/(24*'Input'!$F$15)*100</f>
        <v>0</v>
      </c>
      <c r="O69" s="6">
        <f>'Yard'!O$12*$B$48*'LAFs'!$I$35/'LAFs'!F$79*(1-'Contrib'!O$117)*F33/(24*'Input'!$F$15)*100</f>
        <v>0</v>
      </c>
      <c r="P69" s="6">
        <f>'Yard'!P$12*$B$48*'LAFs'!$I$35/'LAFs'!G$79*(1-'Contrib'!P$117)*G33/(24*'Input'!$F$15)*100</f>
        <v>0</v>
      </c>
      <c r="Q69" s="6">
        <f>'Yard'!Q$12*$B$48*'LAFs'!$I$35/'LAFs'!H$79*(1-'Contrib'!Q$117)*H33/(24*'Input'!$F$15)*100</f>
        <v>0</v>
      </c>
      <c r="R69" s="6">
        <f>'Yard'!R$12*$B$48*'LAFs'!$I$35/'LAFs'!I$79*(1-'Contrib'!R$117)*I33/(24*'Input'!$F$15)*100</f>
        <v>0</v>
      </c>
      <c r="S69" s="6">
        <f>'Yard'!S$12*$B$48*'LAFs'!$I$35/'LAFs'!J$79*(1-'Contrib'!S$117)*J33/(24*'Input'!$F$15)*100</f>
        <v>0</v>
      </c>
      <c r="T69" s="10" t="s">
        <v>6</v>
      </c>
    </row>
    <row r="70" spans="1:20">
      <c r="A70" s="12" t="s">
        <v>77</v>
      </c>
      <c r="B70" s="6">
        <f>'Yard'!B$12*$B$49*'LAFs'!$I$36/'LAFs'!B$79*(1-'Contrib'!B$118)*B34/(24*'Input'!$F$15)*100</f>
        <v>0</v>
      </c>
      <c r="C70" s="6">
        <f>'Yard'!C$12*$B$49*'LAFs'!$I$36/'LAFs'!C$79*(1-'Contrib'!C$118)*C34/(24*'Input'!$F$15)*100</f>
        <v>0</v>
      </c>
      <c r="D70" s="6">
        <f>'Yard'!D$12*$B$49*'LAFs'!$I$36/'LAFs'!D$79*(1-'Contrib'!D$118)*D34/(24*'Input'!$F$15)*100</f>
        <v>0</v>
      </c>
      <c r="E70" s="6">
        <f>'Yard'!E$12*$B$49*'LAFs'!$I$36/'LAFs'!E$79*(1-'Contrib'!E$118)*E34/(24*'Input'!$F$15)*100</f>
        <v>0</v>
      </c>
      <c r="F70" s="6">
        <f>'Yard'!F$12*$B$49*'LAFs'!$I$36/'LAFs'!F$79*(1-'Contrib'!F$118)*F34/(24*'Input'!$F$15)*100</f>
        <v>0</v>
      </c>
      <c r="G70" s="6">
        <f>'Yard'!G$12*$B$49*'LAFs'!$I$36/'LAFs'!G$79*(1-'Contrib'!G$118)*G34/(24*'Input'!$F$15)*100</f>
        <v>0</v>
      </c>
      <c r="H70" s="6">
        <f>'Yard'!H$12*$B$49*'LAFs'!$I$36/'LAFs'!H$79*(1-'Contrib'!H$118)*H34/(24*'Input'!$F$15)*100</f>
        <v>0</v>
      </c>
      <c r="I70" s="6">
        <f>'Yard'!I$12*$B$49*'LAFs'!$I$36/'LAFs'!I$79*(1-'Contrib'!I$118)*I34/(24*'Input'!$F$15)*100</f>
        <v>0</v>
      </c>
      <c r="J70" s="6">
        <f>'Yard'!J$12*$B$49*'LAFs'!$I$36/'LAFs'!J$79*(1-'Contrib'!J$118)*J34/(24*'Input'!$F$15)*100</f>
        <v>0</v>
      </c>
      <c r="K70" s="6">
        <f>'Yard'!K$12*$B$49*'LAFs'!$I$36/'LAFs'!B$79*(1-'Contrib'!K$118)*B34/(24*'Input'!$F$15)*100</f>
        <v>0</v>
      </c>
      <c r="L70" s="6">
        <f>'Yard'!L$12*$B$49*'LAFs'!$I$36/'LAFs'!C$79*(1-'Contrib'!L$118)*C34/(24*'Input'!$F$15)*100</f>
        <v>0</v>
      </c>
      <c r="M70" s="6">
        <f>'Yard'!M$12*$B$49*'LAFs'!$I$36/'LAFs'!D$79*(1-'Contrib'!M$118)*D34/(24*'Input'!$F$15)*100</f>
        <v>0</v>
      </c>
      <c r="N70" s="6">
        <f>'Yard'!N$12*$B$49*'LAFs'!$I$36/'LAFs'!E$79*(1-'Contrib'!N$118)*E34/(24*'Input'!$F$15)*100</f>
        <v>0</v>
      </c>
      <c r="O70" s="6">
        <f>'Yard'!O$12*$B$49*'LAFs'!$I$36/'LAFs'!F$79*(1-'Contrib'!O$118)*F34/(24*'Input'!$F$15)*100</f>
        <v>0</v>
      </c>
      <c r="P70" s="6">
        <f>'Yard'!P$12*$B$49*'LAFs'!$I$36/'LAFs'!G$79*(1-'Contrib'!P$118)*G34/(24*'Input'!$F$15)*100</f>
        <v>0</v>
      </c>
      <c r="Q70" s="6">
        <f>'Yard'!Q$12*$B$49*'LAFs'!$I$36/'LAFs'!H$79*(1-'Contrib'!Q$118)*H34/(24*'Input'!$F$15)*100</f>
        <v>0</v>
      </c>
      <c r="R70" s="6">
        <f>'Yard'!R$12*$B$49*'LAFs'!$I$36/'LAFs'!I$79*(1-'Contrib'!R$118)*I34/(24*'Input'!$F$15)*100</f>
        <v>0</v>
      </c>
      <c r="S70" s="6">
        <f>'Yard'!S$12*$B$49*'LAFs'!$I$36/'LAFs'!J$79*(1-'Contrib'!S$118)*J34/(24*'Input'!$F$15)*100</f>
        <v>0</v>
      </c>
      <c r="T70" s="10" t="s">
        <v>6</v>
      </c>
    </row>
    <row r="71" spans="1:20">
      <c r="A71" s="12" t="s">
        <v>78</v>
      </c>
      <c r="B71" s="6">
        <f>'Yard'!B$12*$B$50*'LAFs'!$I$37/'LAFs'!B$79*(1-'Contrib'!B$119)*B35/(24*'Input'!$F$15)*100</f>
        <v>0</v>
      </c>
      <c r="C71" s="6">
        <f>'Yard'!C$12*$B$50*'LAFs'!$I$37/'LAFs'!C$79*(1-'Contrib'!C$119)*C35/(24*'Input'!$F$15)*100</f>
        <v>0</v>
      </c>
      <c r="D71" s="6">
        <f>'Yard'!D$12*$B$50*'LAFs'!$I$37/'LAFs'!D$79*(1-'Contrib'!D$119)*D35/(24*'Input'!$F$15)*100</f>
        <v>0</v>
      </c>
      <c r="E71" s="6">
        <f>'Yard'!E$12*$B$50*'LAFs'!$I$37/'LAFs'!E$79*(1-'Contrib'!E$119)*E35/(24*'Input'!$F$15)*100</f>
        <v>0</v>
      </c>
      <c r="F71" s="6">
        <f>'Yard'!F$12*$B$50*'LAFs'!$I$37/'LAFs'!F$79*(1-'Contrib'!F$119)*F35/(24*'Input'!$F$15)*100</f>
        <v>0</v>
      </c>
      <c r="G71" s="6">
        <f>'Yard'!G$12*$B$50*'LAFs'!$I$37/'LAFs'!G$79*(1-'Contrib'!G$119)*G35/(24*'Input'!$F$15)*100</f>
        <v>0</v>
      </c>
      <c r="H71" s="6">
        <f>'Yard'!H$12*$B$50*'LAFs'!$I$37/'LAFs'!H$79*(1-'Contrib'!H$119)*H35/(24*'Input'!$F$15)*100</f>
        <v>0</v>
      </c>
      <c r="I71" s="6">
        <f>'Yard'!I$12*$B$50*'LAFs'!$I$37/'LAFs'!I$79*(1-'Contrib'!I$119)*I35/(24*'Input'!$F$15)*100</f>
        <v>0</v>
      </c>
      <c r="J71" s="6">
        <f>'Yard'!J$12*$B$50*'LAFs'!$I$37/'LAFs'!J$79*(1-'Contrib'!J$119)*J35/(24*'Input'!$F$15)*100</f>
        <v>0</v>
      </c>
      <c r="K71" s="6">
        <f>'Yard'!K$12*$B$50*'LAFs'!$I$37/'LAFs'!B$79*(1-'Contrib'!K$119)*B35/(24*'Input'!$F$15)*100</f>
        <v>0</v>
      </c>
      <c r="L71" s="6">
        <f>'Yard'!L$12*$B$50*'LAFs'!$I$37/'LAFs'!C$79*(1-'Contrib'!L$119)*C35/(24*'Input'!$F$15)*100</f>
        <v>0</v>
      </c>
      <c r="M71" s="6">
        <f>'Yard'!M$12*$B$50*'LAFs'!$I$37/'LAFs'!D$79*(1-'Contrib'!M$119)*D35/(24*'Input'!$F$15)*100</f>
        <v>0</v>
      </c>
      <c r="N71" s="6">
        <f>'Yard'!N$12*$B$50*'LAFs'!$I$37/'LAFs'!E$79*(1-'Contrib'!N$119)*E35/(24*'Input'!$F$15)*100</f>
        <v>0</v>
      </c>
      <c r="O71" s="6">
        <f>'Yard'!O$12*$B$50*'LAFs'!$I$37/'LAFs'!F$79*(1-'Contrib'!O$119)*F35/(24*'Input'!$F$15)*100</f>
        <v>0</v>
      </c>
      <c r="P71" s="6">
        <f>'Yard'!P$12*$B$50*'LAFs'!$I$37/'LAFs'!G$79*(1-'Contrib'!P$119)*G35/(24*'Input'!$F$15)*100</f>
        <v>0</v>
      </c>
      <c r="Q71" s="6">
        <f>'Yard'!Q$12*$B$50*'LAFs'!$I$37/'LAFs'!H$79*(1-'Contrib'!Q$119)*H35/(24*'Input'!$F$15)*100</f>
        <v>0</v>
      </c>
      <c r="R71" s="6">
        <f>'Yard'!R$12*$B$50*'LAFs'!$I$37/'LAFs'!I$79*(1-'Contrib'!R$119)*I35/(24*'Input'!$F$15)*100</f>
        <v>0</v>
      </c>
      <c r="S71" s="6">
        <f>'Yard'!S$12*$B$50*'LAFs'!$I$37/'LAFs'!J$79*(1-'Contrib'!S$119)*J35/(24*'Input'!$F$15)*100</f>
        <v>0</v>
      </c>
      <c r="T71" s="10" t="s">
        <v>6</v>
      </c>
    </row>
    <row r="72" spans="1:20">
      <c r="A72" s="12" t="s">
        <v>79</v>
      </c>
      <c r="B72" s="6">
        <f>'Yard'!B$12*$B$51*'LAFs'!$I$38/'LAFs'!B$79*(1-'Contrib'!B$120)*B36/(24*'Input'!$F$15)*100</f>
        <v>0</v>
      </c>
      <c r="C72" s="6">
        <f>'Yard'!C$12*$B$51*'LAFs'!$I$38/'LAFs'!C$79*(1-'Contrib'!C$120)*C36/(24*'Input'!$F$15)*100</f>
        <v>0</v>
      </c>
      <c r="D72" s="6">
        <f>'Yard'!D$12*$B$51*'LAFs'!$I$38/'LAFs'!D$79*(1-'Contrib'!D$120)*D36/(24*'Input'!$F$15)*100</f>
        <v>0</v>
      </c>
      <c r="E72" s="6">
        <f>'Yard'!E$12*$B$51*'LAFs'!$I$38/'LAFs'!E$79*(1-'Contrib'!E$120)*E36/(24*'Input'!$F$15)*100</f>
        <v>0</v>
      </c>
      <c r="F72" s="6">
        <f>'Yard'!F$12*$B$51*'LAFs'!$I$38/'LAFs'!F$79*(1-'Contrib'!F$120)*F36/(24*'Input'!$F$15)*100</f>
        <v>0</v>
      </c>
      <c r="G72" s="6">
        <f>'Yard'!G$12*$B$51*'LAFs'!$I$38/'LAFs'!G$79*(1-'Contrib'!G$120)*G36/(24*'Input'!$F$15)*100</f>
        <v>0</v>
      </c>
      <c r="H72" s="6">
        <f>'Yard'!H$12*$B$51*'LAFs'!$I$38/'LAFs'!H$79*(1-'Contrib'!H$120)*H36/(24*'Input'!$F$15)*100</f>
        <v>0</v>
      </c>
      <c r="I72" s="6">
        <f>'Yard'!I$12*$B$51*'LAFs'!$I$38/'LAFs'!I$79*(1-'Contrib'!I$120)*I36/(24*'Input'!$F$15)*100</f>
        <v>0</v>
      </c>
      <c r="J72" s="6">
        <f>'Yard'!J$12*$B$51*'LAFs'!$I$38/'LAFs'!J$79*(1-'Contrib'!J$120)*J36/(24*'Input'!$F$15)*100</f>
        <v>0</v>
      </c>
      <c r="K72" s="6">
        <f>'Yard'!K$12*$B$51*'LAFs'!$I$38/'LAFs'!B$79*(1-'Contrib'!K$120)*B36/(24*'Input'!$F$15)*100</f>
        <v>0</v>
      </c>
      <c r="L72" s="6">
        <f>'Yard'!L$12*$B$51*'LAFs'!$I$38/'LAFs'!C$79*(1-'Contrib'!L$120)*C36/(24*'Input'!$F$15)*100</f>
        <v>0</v>
      </c>
      <c r="M72" s="6">
        <f>'Yard'!M$12*$B$51*'LAFs'!$I$38/'LAFs'!D$79*(1-'Contrib'!M$120)*D36/(24*'Input'!$F$15)*100</f>
        <v>0</v>
      </c>
      <c r="N72" s="6">
        <f>'Yard'!N$12*$B$51*'LAFs'!$I$38/'LAFs'!E$79*(1-'Contrib'!N$120)*E36/(24*'Input'!$F$15)*100</f>
        <v>0</v>
      </c>
      <c r="O72" s="6">
        <f>'Yard'!O$12*$B$51*'LAFs'!$I$38/'LAFs'!F$79*(1-'Contrib'!O$120)*F36/(24*'Input'!$F$15)*100</f>
        <v>0</v>
      </c>
      <c r="P72" s="6">
        <f>'Yard'!P$12*$B$51*'LAFs'!$I$38/'LAFs'!G$79*(1-'Contrib'!P$120)*G36/(24*'Input'!$F$15)*100</f>
        <v>0</v>
      </c>
      <c r="Q72" s="6">
        <f>'Yard'!Q$12*$B$51*'LAFs'!$I$38/'LAFs'!H$79*(1-'Contrib'!Q$120)*H36/(24*'Input'!$F$15)*100</f>
        <v>0</v>
      </c>
      <c r="R72" s="6">
        <f>'Yard'!R$12*$B$51*'LAFs'!$I$38/'LAFs'!I$79*(1-'Contrib'!R$120)*I36/(24*'Input'!$F$15)*100</f>
        <v>0</v>
      </c>
      <c r="S72" s="6">
        <f>'Yard'!S$12*$B$51*'LAFs'!$I$38/'LAFs'!J$79*(1-'Contrib'!S$120)*J36/(24*'Input'!$F$15)*100</f>
        <v>0</v>
      </c>
      <c r="T72" s="10" t="s">
        <v>6</v>
      </c>
    </row>
    <row r="73" spans="1:20">
      <c r="A73" s="12" t="s">
        <v>88</v>
      </c>
      <c r="B73" s="6">
        <f>'Yard'!B$12*$B$52*'LAFs'!$I$39/'LAFs'!B$79*(1-'Contrib'!B$121)*B37/(24*'Input'!$F$15)*100</f>
        <v>0</v>
      </c>
      <c r="C73" s="6">
        <f>'Yard'!C$12*$B$52*'LAFs'!$I$39/'LAFs'!C$79*(1-'Contrib'!C$121)*C37/(24*'Input'!$F$15)*100</f>
        <v>0</v>
      </c>
      <c r="D73" s="6">
        <f>'Yard'!D$12*$B$52*'LAFs'!$I$39/'LAFs'!D$79*(1-'Contrib'!D$121)*D37/(24*'Input'!$F$15)*100</f>
        <v>0</v>
      </c>
      <c r="E73" s="6">
        <f>'Yard'!E$12*$B$52*'LAFs'!$I$39/'LAFs'!E$79*(1-'Contrib'!E$121)*E37/(24*'Input'!$F$15)*100</f>
        <v>0</v>
      </c>
      <c r="F73" s="6">
        <f>'Yard'!F$12*$B$52*'LAFs'!$I$39/'LAFs'!F$79*(1-'Contrib'!F$121)*F37/(24*'Input'!$F$15)*100</f>
        <v>0</v>
      </c>
      <c r="G73" s="6">
        <f>'Yard'!G$12*$B$52*'LAFs'!$I$39/'LAFs'!G$79*(1-'Contrib'!G$121)*G37/(24*'Input'!$F$15)*100</f>
        <v>0</v>
      </c>
      <c r="H73" s="6">
        <f>'Yard'!H$12*$B$52*'LAFs'!$I$39/'LAFs'!H$79*(1-'Contrib'!H$121)*H37/(24*'Input'!$F$15)*100</f>
        <v>0</v>
      </c>
      <c r="I73" s="6">
        <f>'Yard'!I$12*$B$52*'LAFs'!$I$39/'LAFs'!I$79*(1-'Contrib'!I$121)*I37/(24*'Input'!$F$15)*100</f>
        <v>0</v>
      </c>
      <c r="J73" s="6">
        <f>'Yard'!J$12*$B$52*'LAFs'!$I$39/'LAFs'!J$79*(1-'Contrib'!J$121)*J37/(24*'Input'!$F$15)*100</f>
        <v>0</v>
      </c>
      <c r="K73" s="6">
        <f>'Yard'!K$12*$B$52*'LAFs'!$I$39/'LAFs'!B$79*(1-'Contrib'!K$121)*B37/(24*'Input'!$F$15)*100</f>
        <v>0</v>
      </c>
      <c r="L73" s="6">
        <f>'Yard'!L$12*$B$52*'LAFs'!$I$39/'LAFs'!C$79*(1-'Contrib'!L$121)*C37/(24*'Input'!$F$15)*100</f>
        <v>0</v>
      </c>
      <c r="M73" s="6">
        <f>'Yard'!M$12*$B$52*'LAFs'!$I$39/'LAFs'!D$79*(1-'Contrib'!M$121)*D37/(24*'Input'!$F$15)*100</f>
        <v>0</v>
      </c>
      <c r="N73" s="6">
        <f>'Yard'!N$12*$B$52*'LAFs'!$I$39/'LAFs'!E$79*(1-'Contrib'!N$121)*E37/(24*'Input'!$F$15)*100</f>
        <v>0</v>
      </c>
      <c r="O73" s="6">
        <f>'Yard'!O$12*$B$52*'LAFs'!$I$39/'LAFs'!F$79*(1-'Contrib'!O$121)*F37/(24*'Input'!$F$15)*100</f>
        <v>0</v>
      </c>
      <c r="P73" s="6">
        <f>'Yard'!P$12*$B$52*'LAFs'!$I$39/'LAFs'!G$79*(1-'Contrib'!P$121)*G37/(24*'Input'!$F$15)*100</f>
        <v>0</v>
      </c>
      <c r="Q73" s="6">
        <f>'Yard'!Q$12*$B$52*'LAFs'!$I$39/'LAFs'!H$79*(1-'Contrib'!Q$121)*H37/(24*'Input'!$F$15)*100</f>
        <v>0</v>
      </c>
      <c r="R73" s="6">
        <f>'Yard'!R$12*$B$52*'LAFs'!$I$39/'LAFs'!I$79*(1-'Contrib'!R$121)*I37/(24*'Input'!$F$15)*100</f>
        <v>0</v>
      </c>
      <c r="S73" s="6">
        <f>'Yard'!S$12*$B$52*'LAFs'!$I$39/'LAFs'!J$79*(1-'Contrib'!S$121)*J37/(24*'Input'!$F$15)*100</f>
        <v>0</v>
      </c>
      <c r="T73" s="10" t="s">
        <v>6</v>
      </c>
    </row>
    <row r="74" spans="1:20">
      <c r="A74" s="12" t="s">
        <v>89</v>
      </c>
      <c r="B74" s="6">
        <f>'Yard'!B$12*$B$53*'LAFs'!$I$40/'LAFs'!B$79*(1-'Contrib'!B$122)*B38/(24*'Input'!$F$15)*100</f>
        <v>0</v>
      </c>
      <c r="C74" s="6">
        <f>'Yard'!C$12*$B$53*'LAFs'!$I$40/'LAFs'!C$79*(1-'Contrib'!C$122)*C38/(24*'Input'!$F$15)*100</f>
        <v>0</v>
      </c>
      <c r="D74" s="6">
        <f>'Yard'!D$12*$B$53*'LAFs'!$I$40/'LAFs'!D$79*(1-'Contrib'!D$122)*D38/(24*'Input'!$F$15)*100</f>
        <v>0</v>
      </c>
      <c r="E74" s="6">
        <f>'Yard'!E$12*$B$53*'LAFs'!$I$40/'LAFs'!E$79*(1-'Contrib'!E$122)*E38/(24*'Input'!$F$15)*100</f>
        <v>0</v>
      </c>
      <c r="F74" s="6">
        <f>'Yard'!F$12*$B$53*'LAFs'!$I$40/'LAFs'!F$79*(1-'Contrib'!F$122)*F38/(24*'Input'!$F$15)*100</f>
        <v>0</v>
      </c>
      <c r="G74" s="6">
        <f>'Yard'!G$12*$B$53*'LAFs'!$I$40/'LAFs'!G$79*(1-'Contrib'!G$122)*G38/(24*'Input'!$F$15)*100</f>
        <v>0</v>
      </c>
      <c r="H74" s="6">
        <f>'Yard'!H$12*$B$53*'LAFs'!$I$40/'LAFs'!H$79*(1-'Contrib'!H$122)*H38/(24*'Input'!$F$15)*100</f>
        <v>0</v>
      </c>
      <c r="I74" s="6">
        <f>'Yard'!I$12*$B$53*'LAFs'!$I$40/'LAFs'!I$79*(1-'Contrib'!I$122)*I38/(24*'Input'!$F$15)*100</f>
        <v>0</v>
      </c>
      <c r="J74" s="6">
        <f>'Yard'!J$12*$B$53*'LAFs'!$I$40/'LAFs'!J$79*(1-'Contrib'!J$122)*J38/(24*'Input'!$F$15)*100</f>
        <v>0</v>
      </c>
      <c r="K74" s="6">
        <f>'Yard'!K$12*$B$53*'LAFs'!$I$40/'LAFs'!B$79*(1-'Contrib'!K$122)*B38/(24*'Input'!$F$15)*100</f>
        <v>0</v>
      </c>
      <c r="L74" s="6">
        <f>'Yard'!L$12*$B$53*'LAFs'!$I$40/'LAFs'!C$79*(1-'Contrib'!L$122)*C38/(24*'Input'!$F$15)*100</f>
        <v>0</v>
      </c>
      <c r="M74" s="6">
        <f>'Yard'!M$12*$B$53*'LAFs'!$I$40/'LAFs'!D$79*(1-'Contrib'!M$122)*D38/(24*'Input'!$F$15)*100</f>
        <v>0</v>
      </c>
      <c r="N74" s="6">
        <f>'Yard'!N$12*$B$53*'LAFs'!$I$40/'LAFs'!E$79*(1-'Contrib'!N$122)*E38/(24*'Input'!$F$15)*100</f>
        <v>0</v>
      </c>
      <c r="O74" s="6">
        <f>'Yard'!O$12*$B$53*'LAFs'!$I$40/'LAFs'!F$79*(1-'Contrib'!O$122)*F38/(24*'Input'!$F$15)*100</f>
        <v>0</v>
      </c>
      <c r="P74" s="6">
        <f>'Yard'!P$12*$B$53*'LAFs'!$I$40/'LAFs'!G$79*(1-'Contrib'!P$122)*G38/(24*'Input'!$F$15)*100</f>
        <v>0</v>
      </c>
      <c r="Q74" s="6">
        <f>'Yard'!Q$12*$B$53*'LAFs'!$I$40/'LAFs'!H$79*(1-'Contrib'!Q$122)*H38/(24*'Input'!$F$15)*100</f>
        <v>0</v>
      </c>
      <c r="R74" s="6">
        <f>'Yard'!R$12*$B$53*'LAFs'!$I$40/'LAFs'!I$79*(1-'Contrib'!R$122)*I38/(24*'Input'!$F$15)*100</f>
        <v>0</v>
      </c>
      <c r="S74" s="6">
        <f>'Yard'!S$12*$B$53*'LAFs'!$I$40/'LAFs'!J$79*(1-'Contrib'!S$122)*J38/(24*'Input'!$F$15)*100</f>
        <v>0</v>
      </c>
      <c r="T74" s="10" t="s">
        <v>6</v>
      </c>
    </row>
    <row r="75" spans="1:20">
      <c r="A75" s="12" t="s">
        <v>90</v>
      </c>
      <c r="B75" s="6">
        <f>'Yard'!B$12*$B$54*'LAFs'!$I$41/'LAFs'!B$79*(1-'Contrib'!B$123)*B39/(24*'Input'!$F$15)*100</f>
        <v>0</v>
      </c>
      <c r="C75" s="6">
        <f>'Yard'!C$12*$B$54*'LAFs'!$I$41/'LAFs'!C$79*(1-'Contrib'!C$123)*C39/(24*'Input'!$F$15)*100</f>
        <v>0</v>
      </c>
      <c r="D75" s="6">
        <f>'Yard'!D$12*$B$54*'LAFs'!$I$41/'LAFs'!D$79*(1-'Contrib'!D$123)*D39/(24*'Input'!$F$15)*100</f>
        <v>0</v>
      </c>
      <c r="E75" s="6">
        <f>'Yard'!E$12*$B$54*'LAFs'!$I$41/'LAFs'!E$79*(1-'Contrib'!E$123)*E39/(24*'Input'!$F$15)*100</f>
        <v>0</v>
      </c>
      <c r="F75" s="6">
        <f>'Yard'!F$12*$B$54*'LAFs'!$I$41/'LAFs'!F$79*(1-'Contrib'!F$123)*F39/(24*'Input'!$F$15)*100</f>
        <v>0</v>
      </c>
      <c r="G75" s="6">
        <f>'Yard'!G$12*$B$54*'LAFs'!$I$41/'LAFs'!G$79*(1-'Contrib'!G$123)*G39/(24*'Input'!$F$15)*100</f>
        <v>0</v>
      </c>
      <c r="H75" s="6">
        <f>'Yard'!H$12*$B$54*'LAFs'!$I$41/'LAFs'!H$79*(1-'Contrib'!H$123)*H39/(24*'Input'!$F$15)*100</f>
        <v>0</v>
      </c>
      <c r="I75" s="6">
        <f>'Yard'!I$12*$B$54*'LAFs'!$I$41/'LAFs'!I$79*(1-'Contrib'!I$123)*I39/(24*'Input'!$F$15)*100</f>
        <v>0</v>
      </c>
      <c r="J75" s="6">
        <f>'Yard'!J$12*$B$54*'LAFs'!$I$41/'LAFs'!J$79*(1-'Contrib'!J$123)*J39/(24*'Input'!$F$15)*100</f>
        <v>0</v>
      </c>
      <c r="K75" s="6">
        <f>'Yard'!K$12*$B$54*'LAFs'!$I$41/'LAFs'!B$79*(1-'Contrib'!K$123)*B39/(24*'Input'!$F$15)*100</f>
        <v>0</v>
      </c>
      <c r="L75" s="6">
        <f>'Yard'!L$12*$B$54*'LAFs'!$I$41/'LAFs'!C$79*(1-'Contrib'!L$123)*C39/(24*'Input'!$F$15)*100</f>
        <v>0</v>
      </c>
      <c r="M75" s="6">
        <f>'Yard'!M$12*$B$54*'LAFs'!$I$41/'LAFs'!D$79*(1-'Contrib'!M$123)*D39/(24*'Input'!$F$15)*100</f>
        <v>0</v>
      </c>
      <c r="N75" s="6">
        <f>'Yard'!N$12*$B$54*'LAFs'!$I$41/'LAFs'!E$79*(1-'Contrib'!N$123)*E39/(24*'Input'!$F$15)*100</f>
        <v>0</v>
      </c>
      <c r="O75" s="6">
        <f>'Yard'!O$12*$B$54*'LAFs'!$I$41/'LAFs'!F$79*(1-'Contrib'!O$123)*F39/(24*'Input'!$F$15)*100</f>
        <v>0</v>
      </c>
      <c r="P75" s="6">
        <f>'Yard'!P$12*$B$54*'LAFs'!$I$41/'LAFs'!G$79*(1-'Contrib'!P$123)*G39/(24*'Input'!$F$15)*100</f>
        <v>0</v>
      </c>
      <c r="Q75" s="6">
        <f>'Yard'!Q$12*$B$54*'LAFs'!$I$41/'LAFs'!H$79*(1-'Contrib'!Q$123)*H39/(24*'Input'!$F$15)*100</f>
        <v>0</v>
      </c>
      <c r="R75" s="6">
        <f>'Yard'!R$12*$B$54*'LAFs'!$I$41/'LAFs'!I$79*(1-'Contrib'!R$123)*I39/(24*'Input'!$F$15)*100</f>
        <v>0</v>
      </c>
      <c r="S75" s="6">
        <f>'Yard'!S$12*$B$54*'LAFs'!$I$41/'LAFs'!J$79*(1-'Contrib'!S$123)*J39/(24*'Input'!$F$15)*100</f>
        <v>0</v>
      </c>
      <c r="T75" s="10" t="s">
        <v>6</v>
      </c>
    </row>
    <row r="76" spans="1:20">
      <c r="A76" s="12" t="s">
        <v>91</v>
      </c>
      <c r="B76" s="6">
        <f>'Yard'!B$12*$B$55*'LAFs'!$I$42/'LAFs'!B$79*(1-'Contrib'!B$124)*B40/(24*'Input'!$F$15)*100</f>
        <v>0</v>
      </c>
      <c r="C76" s="6">
        <f>'Yard'!C$12*$B$55*'LAFs'!$I$42/'LAFs'!C$79*(1-'Contrib'!C$124)*C40/(24*'Input'!$F$15)*100</f>
        <v>0</v>
      </c>
      <c r="D76" s="6">
        <f>'Yard'!D$12*$B$55*'LAFs'!$I$42/'LAFs'!D$79*(1-'Contrib'!D$124)*D40/(24*'Input'!$F$15)*100</f>
        <v>0</v>
      </c>
      <c r="E76" s="6">
        <f>'Yard'!E$12*$B$55*'LAFs'!$I$42/'LAFs'!E$79*(1-'Contrib'!E$124)*E40/(24*'Input'!$F$15)*100</f>
        <v>0</v>
      </c>
      <c r="F76" s="6">
        <f>'Yard'!F$12*$B$55*'LAFs'!$I$42/'LAFs'!F$79*(1-'Contrib'!F$124)*F40/(24*'Input'!$F$15)*100</f>
        <v>0</v>
      </c>
      <c r="G76" s="6">
        <f>'Yard'!G$12*$B$55*'LAFs'!$I$42/'LAFs'!G$79*(1-'Contrib'!G$124)*G40/(24*'Input'!$F$15)*100</f>
        <v>0</v>
      </c>
      <c r="H76" s="6">
        <f>'Yard'!H$12*$B$55*'LAFs'!$I$42/'LAFs'!H$79*(1-'Contrib'!H$124)*H40/(24*'Input'!$F$15)*100</f>
        <v>0</v>
      </c>
      <c r="I76" s="6">
        <f>'Yard'!I$12*$B$55*'LAFs'!$I$42/'LAFs'!I$79*(1-'Contrib'!I$124)*I40/(24*'Input'!$F$15)*100</f>
        <v>0</v>
      </c>
      <c r="J76" s="6">
        <f>'Yard'!J$12*$B$55*'LAFs'!$I$42/'LAFs'!J$79*(1-'Contrib'!J$124)*J40/(24*'Input'!$F$15)*100</f>
        <v>0</v>
      </c>
      <c r="K76" s="6">
        <f>'Yard'!K$12*$B$55*'LAFs'!$I$42/'LAFs'!B$79*(1-'Contrib'!K$124)*B40/(24*'Input'!$F$15)*100</f>
        <v>0</v>
      </c>
      <c r="L76" s="6">
        <f>'Yard'!L$12*$B$55*'LAFs'!$I$42/'LAFs'!C$79*(1-'Contrib'!L$124)*C40/(24*'Input'!$F$15)*100</f>
        <v>0</v>
      </c>
      <c r="M76" s="6">
        <f>'Yard'!M$12*$B$55*'LAFs'!$I$42/'LAFs'!D$79*(1-'Contrib'!M$124)*D40/(24*'Input'!$F$15)*100</f>
        <v>0</v>
      </c>
      <c r="N76" s="6">
        <f>'Yard'!N$12*$B$55*'LAFs'!$I$42/'LAFs'!E$79*(1-'Contrib'!N$124)*E40/(24*'Input'!$F$15)*100</f>
        <v>0</v>
      </c>
      <c r="O76" s="6">
        <f>'Yard'!O$12*$B$55*'LAFs'!$I$42/'LAFs'!F$79*(1-'Contrib'!O$124)*F40/(24*'Input'!$F$15)*100</f>
        <v>0</v>
      </c>
      <c r="P76" s="6">
        <f>'Yard'!P$12*$B$55*'LAFs'!$I$42/'LAFs'!G$79*(1-'Contrib'!P$124)*G40/(24*'Input'!$F$15)*100</f>
        <v>0</v>
      </c>
      <c r="Q76" s="6">
        <f>'Yard'!Q$12*$B$55*'LAFs'!$I$42/'LAFs'!H$79*(1-'Contrib'!Q$124)*H40/(24*'Input'!$F$15)*100</f>
        <v>0</v>
      </c>
      <c r="R76" s="6">
        <f>'Yard'!R$12*$B$55*'LAFs'!$I$42/'LAFs'!I$79*(1-'Contrib'!R$124)*I40/(24*'Input'!$F$15)*100</f>
        <v>0</v>
      </c>
      <c r="S76" s="6">
        <f>'Yard'!S$12*$B$55*'LAFs'!$I$42/'LAFs'!J$79*(1-'Contrib'!S$124)*J40/(24*'Input'!$F$15)*100</f>
        <v>0</v>
      </c>
      <c r="T76" s="10" t="s">
        <v>6</v>
      </c>
    </row>
    <row r="78" spans="1:20">
      <c r="A78" s="11" t="s">
        <v>928</v>
      </c>
    </row>
    <row r="79" spans="1:20">
      <c r="A79" s="10" t="s">
        <v>6</v>
      </c>
    </row>
    <row r="80" spans="1:20">
      <c r="A80" s="2" t="s">
        <v>257</v>
      </c>
    </row>
    <row r="81" spans="1:20">
      <c r="A81" s="13" t="s">
        <v>929</v>
      </c>
    </row>
    <row r="82" spans="1:20">
      <c r="A82" s="13" t="s">
        <v>913</v>
      </c>
    </row>
    <row r="83" spans="1:20">
      <c r="A83" s="13" t="s">
        <v>871</v>
      </c>
    </row>
    <row r="84" spans="1:20">
      <c r="A84" s="2" t="s">
        <v>914</v>
      </c>
    </row>
    <row r="85" spans="1:20">
      <c r="B85" s="3" t="s">
        <v>26</v>
      </c>
      <c r="C85" s="3" t="s">
        <v>205</v>
      </c>
      <c r="D85" s="3" t="s">
        <v>206</v>
      </c>
      <c r="E85" s="3" t="s">
        <v>207</v>
      </c>
      <c r="F85" s="3" t="s">
        <v>208</v>
      </c>
      <c r="G85" s="3" t="s">
        <v>209</v>
      </c>
      <c r="H85" s="3" t="s">
        <v>210</v>
      </c>
      <c r="I85" s="3" t="s">
        <v>211</v>
      </c>
      <c r="J85" s="3" t="s">
        <v>212</v>
      </c>
      <c r="K85" s="3" t="s">
        <v>193</v>
      </c>
      <c r="L85" s="3" t="s">
        <v>717</v>
      </c>
      <c r="M85" s="3" t="s">
        <v>718</v>
      </c>
      <c r="N85" s="3" t="s">
        <v>719</v>
      </c>
      <c r="O85" s="3" t="s">
        <v>720</v>
      </c>
      <c r="P85" s="3" t="s">
        <v>721</v>
      </c>
      <c r="Q85" s="3" t="s">
        <v>722</v>
      </c>
      <c r="R85" s="3" t="s">
        <v>723</v>
      </c>
      <c r="S85" s="3" t="s">
        <v>724</v>
      </c>
    </row>
    <row r="86" spans="1:20">
      <c r="A86" s="12" t="s">
        <v>76</v>
      </c>
      <c r="B86" s="6">
        <f>B69*'Input'!B$329*'Input'!$E$15</f>
        <v>0</v>
      </c>
      <c r="C86" s="6">
        <f>C69*'Input'!C$329*'Input'!$E$15</f>
        <v>0</v>
      </c>
      <c r="D86" s="6">
        <f>D69*'Input'!D$329*'Input'!$E$15</f>
        <v>0</v>
      </c>
      <c r="E86" s="6">
        <f>E69*'Input'!E$329*'Input'!$E$15</f>
        <v>0</v>
      </c>
      <c r="F86" s="6">
        <f>F69*'Input'!F$329*'Input'!$E$15</f>
        <v>0</v>
      </c>
      <c r="G86" s="6">
        <f>G69*'Input'!G$329*'Input'!$E$15</f>
        <v>0</v>
      </c>
      <c r="H86" s="6">
        <f>H69*'Input'!H$329*'Input'!$E$15</f>
        <v>0</v>
      </c>
      <c r="I86" s="6">
        <f>I69*'Input'!I$329*'Input'!$E$15</f>
        <v>0</v>
      </c>
      <c r="J86" s="6">
        <f>J69*'Input'!J$329*'Input'!$E$15</f>
        <v>0</v>
      </c>
      <c r="K86" s="6">
        <f>K69*'Input'!B$329*'Input'!$E$15</f>
        <v>0</v>
      </c>
      <c r="L86" s="6">
        <f>L69*'Input'!C$329*'Input'!$E$15</f>
        <v>0</v>
      </c>
      <c r="M86" s="6">
        <f>M69*'Input'!D$329*'Input'!$E$15</f>
        <v>0</v>
      </c>
      <c r="N86" s="6">
        <f>N69*'Input'!E$329*'Input'!$E$15</f>
        <v>0</v>
      </c>
      <c r="O86" s="6">
        <f>O69*'Input'!F$329*'Input'!$E$15</f>
        <v>0</v>
      </c>
      <c r="P86" s="6">
        <f>P69*'Input'!G$329*'Input'!$E$15</f>
        <v>0</v>
      </c>
      <c r="Q86" s="6">
        <f>Q69*'Input'!H$329*'Input'!$E$15</f>
        <v>0</v>
      </c>
      <c r="R86" s="6">
        <f>R69*'Input'!I$329*'Input'!$E$15</f>
        <v>0</v>
      </c>
      <c r="S86" s="6">
        <f>S69*'Input'!J$329*'Input'!$E$15</f>
        <v>0</v>
      </c>
      <c r="T86" s="10" t="s">
        <v>6</v>
      </c>
    </row>
    <row r="87" spans="1:20">
      <c r="A87" s="12" t="s">
        <v>77</v>
      </c>
      <c r="B87" s="6">
        <f>B70*'Input'!B$329*'Input'!$E$15</f>
        <v>0</v>
      </c>
      <c r="C87" s="6">
        <f>C70*'Input'!C$329*'Input'!$E$15</f>
        <v>0</v>
      </c>
      <c r="D87" s="6">
        <f>D70*'Input'!D$329*'Input'!$E$15</f>
        <v>0</v>
      </c>
      <c r="E87" s="6">
        <f>E70*'Input'!E$329*'Input'!$E$15</f>
        <v>0</v>
      </c>
      <c r="F87" s="6">
        <f>F70*'Input'!F$329*'Input'!$E$15</f>
        <v>0</v>
      </c>
      <c r="G87" s="6">
        <f>G70*'Input'!G$329*'Input'!$E$15</f>
        <v>0</v>
      </c>
      <c r="H87" s="6">
        <f>H70*'Input'!H$329*'Input'!$E$15</f>
        <v>0</v>
      </c>
      <c r="I87" s="6">
        <f>I70*'Input'!I$329*'Input'!$E$15</f>
        <v>0</v>
      </c>
      <c r="J87" s="6">
        <f>J70*'Input'!J$329*'Input'!$E$15</f>
        <v>0</v>
      </c>
      <c r="K87" s="6">
        <f>K70*'Input'!B$329*'Input'!$E$15</f>
        <v>0</v>
      </c>
      <c r="L87" s="6">
        <f>L70*'Input'!C$329*'Input'!$E$15</f>
        <v>0</v>
      </c>
      <c r="M87" s="6">
        <f>M70*'Input'!D$329*'Input'!$E$15</f>
        <v>0</v>
      </c>
      <c r="N87" s="6">
        <f>N70*'Input'!E$329*'Input'!$E$15</f>
        <v>0</v>
      </c>
      <c r="O87" s="6">
        <f>O70*'Input'!F$329*'Input'!$E$15</f>
        <v>0</v>
      </c>
      <c r="P87" s="6">
        <f>P70*'Input'!G$329*'Input'!$E$15</f>
        <v>0</v>
      </c>
      <c r="Q87" s="6">
        <f>Q70*'Input'!H$329*'Input'!$E$15</f>
        <v>0</v>
      </c>
      <c r="R87" s="6">
        <f>R70*'Input'!I$329*'Input'!$E$15</f>
        <v>0</v>
      </c>
      <c r="S87" s="6">
        <f>S70*'Input'!J$329*'Input'!$E$15</f>
        <v>0</v>
      </c>
      <c r="T87" s="10" t="s">
        <v>6</v>
      </c>
    </row>
    <row r="88" spans="1:20">
      <c r="A88" s="12" t="s">
        <v>78</v>
      </c>
      <c r="B88" s="6">
        <f>B71*'Input'!B$329*'Input'!$E$15</f>
        <v>0</v>
      </c>
      <c r="C88" s="6">
        <f>C71*'Input'!C$329*'Input'!$E$15</f>
        <v>0</v>
      </c>
      <c r="D88" s="6">
        <f>D71*'Input'!D$329*'Input'!$E$15</f>
        <v>0</v>
      </c>
      <c r="E88" s="6">
        <f>E71*'Input'!E$329*'Input'!$E$15</f>
        <v>0</v>
      </c>
      <c r="F88" s="6">
        <f>F71*'Input'!F$329*'Input'!$E$15</f>
        <v>0</v>
      </c>
      <c r="G88" s="6">
        <f>G71*'Input'!G$329*'Input'!$E$15</f>
        <v>0</v>
      </c>
      <c r="H88" s="6">
        <f>H71*'Input'!H$329*'Input'!$E$15</f>
        <v>0</v>
      </c>
      <c r="I88" s="6">
        <f>I71*'Input'!I$329*'Input'!$E$15</f>
        <v>0</v>
      </c>
      <c r="J88" s="6">
        <f>J71*'Input'!J$329*'Input'!$E$15</f>
        <v>0</v>
      </c>
      <c r="K88" s="6">
        <f>K71*'Input'!B$329*'Input'!$E$15</f>
        <v>0</v>
      </c>
      <c r="L88" s="6">
        <f>L71*'Input'!C$329*'Input'!$E$15</f>
        <v>0</v>
      </c>
      <c r="M88" s="6">
        <f>M71*'Input'!D$329*'Input'!$E$15</f>
        <v>0</v>
      </c>
      <c r="N88" s="6">
        <f>N71*'Input'!E$329*'Input'!$E$15</f>
        <v>0</v>
      </c>
      <c r="O88" s="6">
        <f>O71*'Input'!F$329*'Input'!$E$15</f>
        <v>0</v>
      </c>
      <c r="P88" s="6">
        <f>P71*'Input'!G$329*'Input'!$E$15</f>
        <v>0</v>
      </c>
      <c r="Q88" s="6">
        <f>Q71*'Input'!H$329*'Input'!$E$15</f>
        <v>0</v>
      </c>
      <c r="R88" s="6">
        <f>R71*'Input'!I$329*'Input'!$E$15</f>
        <v>0</v>
      </c>
      <c r="S88" s="6">
        <f>S71*'Input'!J$329*'Input'!$E$15</f>
        <v>0</v>
      </c>
      <c r="T88" s="10" t="s">
        <v>6</v>
      </c>
    </row>
    <row r="89" spans="1:20">
      <c r="A89" s="12" t="s">
        <v>79</v>
      </c>
      <c r="B89" s="6">
        <f>B72*'Input'!B$329*'Input'!$E$15</f>
        <v>0</v>
      </c>
      <c r="C89" s="6">
        <f>C72*'Input'!C$329*'Input'!$E$15</f>
        <v>0</v>
      </c>
      <c r="D89" s="6">
        <f>D72*'Input'!D$329*'Input'!$E$15</f>
        <v>0</v>
      </c>
      <c r="E89" s="6">
        <f>E72*'Input'!E$329*'Input'!$E$15</f>
        <v>0</v>
      </c>
      <c r="F89" s="6">
        <f>F72*'Input'!F$329*'Input'!$E$15</f>
        <v>0</v>
      </c>
      <c r="G89" s="6">
        <f>G72*'Input'!G$329*'Input'!$E$15</f>
        <v>0</v>
      </c>
      <c r="H89" s="6">
        <f>H72*'Input'!H$329*'Input'!$E$15</f>
        <v>0</v>
      </c>
      <c r="I89" s="6">
        <f>I72*'Input'!I$329*'Input'!$E$15</f>
        <v>0</v>
      </c>
      <c r="J89" s="6">
        <f>J72*'Input'!J$329*'Input'!$E$15</f>
        <v>0</v>
      </c>
      <c r="K89" s="6">
        <f>K72*'Input'!B$329*'Input'!$E$15</f>
        <v>0</v>
      </c>
      <c r="L89" s="6">
        <f>L72*'Input'!C$329*'Input'!$E$15</f>
        <v>0</v>
      </c>
      <c r="M89" s="6">
        <f>M72*'Input'!D$329*'Input'!$E$15</f>
        <v>0</v>
      </c>
      <c r="N89" s="6">
        <f>N72*'Input'!E$329*'Input'!$E$15</f>
        <v>0</v>
      </c>
      <c r="O89" s="6">
        <f>O72*'Input'!F$329*'Input'!$E$15</f>
        <v>0</v>
      </c>
      <c r="P89" s="6">
        <f>P72*'Input'!G$329*'Input'!$E$15</f>
        <v>0</v>
      </c>
      <c r="Q89" s="6">
        <f>Q72*'Input'!H$329*'Input'!$E$15</f>
        <v>0</v>
      </c>
      <c r="R89" s="6">
        <f>R72*'Input'!I$329*'Input'!$E$15</f>
        <v>0</v>
      </c>
      <c r="S89" s="6">
        <f>S72*'Input'!J$329*'Input'!$E$15</f>
        <v>0</v>
      </c>
      <c r="T89" s="10" t="s">
        <v>6</v>
      </c>
    </row>
    <row r="90" spans="1:20">
      <c r="A90" s="12" t="s">
        <v>88</v>
      </c>
      <c r="B90" s="6">
        <f>B73*'Input'!B$329*'Input'!$E$15</f>
        <v>0</v>
      </c>
      <c r="C90" s="6">
        <f>C73*'Input'!C$329*'Input'!$E$15</f>
        <v>0</v>
      </c>
      <c r="D90" s="6">
        <f>D73*'Input'!D$329*'Input'!$E$15</f>
        <v>0</v>
      </c>
      <c r="E90" s="6">
        <f>E73*'Input'!E$329*'Input'!$E$15</f>
        <v>0</v>
      </c>
      <c r="F90" s="6">
        <f>F73*'Input'!F$329*'Input'!$E$15</f>
        <v>0</v>
      </c>
      <c r="G90" s="6">
        <f>G73*'Input'!G$329*'Input'!$E$15</f>
        <v>0</v>
      </c>
      <c r="H90" s="6">
        <f>H73*'Input'!H$329*'Input'!$E$15</f>
        <v>0</v>
      </c>
      <c r="I90" s="6">
        <f>I73*'Input'!I$329*'Input'!$E$15</f>
        <v>0</v>
      </c>
      <c r="J90" s="6">
        <f>J73*'Input'!J$329*'Input'!$E$15</f>
        <v>0</v>
      </c>
      <c r="K90" s="6">
        <f>K73*'Input'!B$329*'Input'!$E$15</f>
        <v>0</v>
      </c>
      <c r="L90" s="6">
        <f>L73*'Input'!C$329*'Input'!$E$15</f>
        <v>0</v>
      </c>
      <c r="M90" s="6">
        <f>M73*'Input'!D$329*'Input'!$E$15</f>
        <v>0</v>
      </c>
      <c r="N90" s="6">
        <f>N73*'Input'!E$329*'Input'!$E$15</f>
        <v>0</v>
      </c>
      <c r="O90" s="6">
        <f>O73*'Input'!F$329*'Input'!$E$15</f>
        <v>0</v>
      </c>
      <c r="P90" s="6">
        <f>P73*'Input'!G$329*'Input'!$E$15</f>
        <v>0</v>
      </c>
      <c r="Q90" s="6">
        <f>Q73*'Input'!H$329*'Input'!$E$15</f>
        <v>0</v>
      </c>
      <c r="R90" s="6">
        <f>R73*'Input'!I$329*'Input'!$E$15</f>
        <v>0</v>
      </c>
      <c r="S90" s="6">
        <f>S73*'Input'!J$329*'Input'!$E$15</f>
        <v>0</v>
      </c>
      <c r="T90" s="10" t="s">
        <v>6</v>
      </c>
    </row>
    <row r="91" spans="1:20">
      <c r="A91" s="12" t="s">
        <v>89</v>
      </c>
      <c r="B91" s="6">
        <f>B74*'Input'!B$329*'Input'!$E$15</f>
        <v>0</v>
      </c>
      <c r="C91" s="6">
        <f>C74*'Input'!C$329*'Input'!$E$15</f>
        <v>0</v>
      </c>
      <c r="D91" s="6">
        <f>D74*'Input'!D$329*'Input'!$E$15</f>
        <v>0</v>
      </c>
      <c r="E91" s="6">
        <f>E74*'Input'!E$329*'Input'!$E$15</f>
        <v>0</v>
      </c>
      <c r="F91" s="6">
        <f>F74*'Input'!F$329*'Input'!$E$15</f>
        <v>0</v>
      </c>
      <c r="G91" s="6">
        <f>G74*'Input'!G$329*'Input'!$E$15</f>
        <v>0</v>
      </c>
      <c r="H91" s="6">
        <f>H74*'Input'!H$329*'Input'!$E$15</f>
        <v>0</v>
      </c>
      <c r="I91" s="6">
        <f>I74*'Input'!I$329*'Input'!$E$15</f>
        <v>0</v>
      </c>
      <c r="J91" s="6">
        <f>J74*'Input'!J$329*'Input'!$E$15</f>
        <v>0</v>
      </c>
      <c r="K91" s="6">
        <f>K74*'Input'!B$329*'Input'!$E$15</f>
        <v>0</v>
      </c>
      <c r="L91" s="6">
        <f>L74*'Input'!C$329*'Input'!$E$15</f>
        <v>0</v>
      </c>
      <c r="M91" s="6">
        <f>M74*'Input'!D$329*'Input'!$E$15</f>
        <v>0</v>
      </c>
      <c r="N91" s="6">
        <f>N74*'Input'!E$329*'Input'!$E$15</f>
        <v>0</v>
      </c>
      <c r="O91" s="6">
        <f>O74*'Input'!F$329*'Input'!$E$15</f>
        <v>0</v>
      </c>
      <c r="P91" s="6">
        <f>P74*'Input'!G$329*'Input'!$E$15</f>
        <v>0</v>
      </c>
      <c r="Q91" s="6">
        <f>Q74*'Input'!H$329*'Input'!$E$15</f>
        <v>0</v>
      </c>
      <c r="R91" s="6">
        <f>R74*'Input'!I$329*'Input'!$E$15</f>
        <v>0</v>
      </c>
      <c r="S91" s="6">
        <f>S74*'Input'!J$329*'Input'!$E$15</f>
        <v>0</v>
      </c>
      <c r="T91" s="10" t="s">
        <v>6</v>
      </c>
    </row>
    <row r="92" spans="1:20">
      <c r="A92" s="12" t="s">
        <v>90</v>
      </c>
      <c r="B92" s="6">
        <f>B75*'Input'!B$329*'Input'!$E$15</f>
        <v>0</v>
      </c>
      <c r="C92" s="6">
        <f>C75*'Input'!C$329*'Input'!$E$15</f>
        <v>0</v>
      </c>
      <c r="D92" s="6">
        <f>D75*'Input'!D$329*'Input'!$E$15</f>
        <v>0</v>
      </c>
      <c r="E92" s="6">
        <f>E75*'Input'!E$329*'Input'!$E$15</f>
        <v>0</v>
      </c>
      <c r="F92" s="6">
        <f>F75*'Input'!F$329*'Input'!$E$15</f>
        <v>0</v>
      </c>
      <c r="G92" s="6">
        <f>G75*'Input'!G$329*'Input'!$E$15</f>
        <v>0</v>
      </c>
      <c r="H92" s="6">
        <f>H75*'Input'!H$329*'Input'!$E$15</f>
        <v>0</v>
      </c>
      <c r="I92" s="6">
        <f>I75*'Input'!I$329*'Input'!$E$15</f>
        <v>0</v>
      </c>
      <c r="J92" s="6">
        <f>J75*'Input'!J$329*'Input'!$E$15</f>
        <v>0</v>
      </c>
      <c r="K92" s="6">
        <f>K75*'Input'!B$329*'Input'!$E$15</f>
        <v>0</v>
      </c>
      <c r="L92" s="6">
        <f>L75*'Input'!C$329*'Input'!$E$15</f>
        <v>0</v>
      </c>
      <c r="M92" s="6">
        <f>M75*'Input'!D$329*'Input'!$E$15</f>
        <v>0</v>
      </c>
      <c r="N92" s="6">
        <f>N75*'Input'!E$329*'Input'!$E$15</f>
        <v>0</v>
      </c>
      <c r="O92" s="6">
        <f>O75*'Input'!F$329*'Input'!$E$15</f>
        <v>0</v>
      </c>
      <c r="P92" s="6">
        <f>P75*'Input'!G$329*'Input'!$E$15</f>
        <v>0</v>
      </c>
      <c r="Q92" s="6">
        <f>Q75*'Input'!H$329*'Input'!$E$15</f>
        <v>0</v>
      </c>
      <c r="R92" s="6">
        <f>R75*'Input'!I$329*'Input'!$E$15</f>
        <v>0</v>
      </c>
      <c r="S92" s="6">
        <f>S75*'Input'!J$329*'Input'!$E$15</f>
        <v>0</v>
      </c>
      <c r="T92" s="10" t="s">
        <v>6</v>
      </c>
    </row>
    <row r="93" spans="1:20">
      <c r="A93" s="12" t="s">
        <v>91</v>
      </c>
      <c r="B93" s="6">
        <f>B76*'Input'!B$329*'Input'!$E$15</f>
        <v>0</v>
      </c>
      <c r="C93" s="6">
        <f>C76*'Input'!C$329*'Input'!$E$15</f>
        <v>0</v>
      </c>
      <c r="D93" s="6">
        <f>D76*'Input'!D$329*'Input'!$E$15</f>
        <v>0</v>
      </c>
      <c r="E93" s="6">
        <f>E76*'Input'!E$329*'Input'!$E$15</f>
        <v>0</v>
      </c>
      <c r="F93" s="6">
        <f>F76*'Input'!F$329*'Input'!$E$15</f>
        <v>0</v>
      </c>
      <c r="G93" s="6">
        <f>G76*'Input'!G$329*'Input'!$E$15</f>
        <v>0</v>
      </c>
      <c r="H93" s="6">
        <f>H76*'Input'!H$329*'Input'!$E$15</f>
        <v>0</v>
      </c>
      <c r="I93" s="6">
        <f>I76*'Input'!I$329*'Input'!$E$15</f>
        <v>0</v>
      </c>
      <c r="J93" s="6">
        <f>J76*'Input'!J$329*'Input'!$E$15</f>
        <v>0</v>
      </c>
      <c r="K93" s="6">
        <f>K76*'Input'!B$329*'Input'!$E$15</f>
        <v>0</v>
      </c>
      <c r="L93" s="6">
        <f>L76*'Input'!C$329*'Input'!$E$15</f>
        <v>0</v>
      </c>
      <c r="M93" s="6">
        <f>M76*'Input'!D$329*'Input'!$E$15</f>
        <v>0</v>
      </c>
      <c r="N93" s="6">
        <f>N76*'Input'!E$329*'Input'!$E$15</f>
        <v>0</v>
      </c>
      <c r="O93" s="6">
        <f>O76*'Input'!F$329*'Input'!$E$15</f>
        <v>0</v>
      </c>
      <c r="P93" s="6">
        <f>P76*'Input'!G$329*'Input'!$E$15</f>
        <v>0</v>
      </c>
      <c r="Q93" s="6">
        <f>Q76*'Input'!H$329*'Input'!$E$15</f>
        <v>0</v>
      </c>
      <c r="R93" s="6">
        <f>R76*'Input'!I$329*'Input'!$E$15</f>
        <v>0</v>
      </c>
      <c r="S93" s="6">
        <f>S76*'Input'!J$329*'Input'!$E$15</f>
        <v>0</v>
      </c>
      <c r="T93" s="10" t="s">
        <v>6</v>
      </c>
    </row>
  </sheetData>
  <sheetProtection sheet="1" objects="1" scenarios="1"/>
  <hyperlinks>
    <hyperlink ref="A7" location="'Standing'!B55" display="x1 = 3003. Yardstick components p/kWh (taking account of standing charges) (in Yardstick unit rate p/kWh (taking account of standing charges))"/>
    <hyperlink ref="A18" location="'Reactive'!B10" display="x1 = 3201. Standard components p/kWh for reactive power (absolute value)"/>
    <hyperlink ref="A19" location="'Input'!B329" display="x2 = 1092. Average kVAr by kVA, by network level"/>
    <hyperlink ref="A20" location="'Input'!E15" display="x3 = 1010. Power factor for all flows in the network model (in Financial and general assumptions)"/>
    <hyperlink ref="A45" location="'Loads'!B46" display="x1 = 2302. Load coefficient"/>
    <hyperlink ref="A60" location="'Yard'!B12" display="x1 = 2901. Unit cost at each level, £/kW/year (relative to system simultaneous maximum load)"/>
    <hyperlink ref="A61" location="'Reactive'!B48" display="x2 = 3204. Absolute value of load coefficient (kW peak / average kW)"/>
    <hyperlink ref="A62" location="'LAFs'!I15" display="x3 = 2001. Loss adjustment factor to transmission (in Loss adjustment factors to transmission)"/>
    <hyperlink ref="A63" location="'LAFs'!B79" display="x4 = 2004. Loss adjustment factor to transmission for each network level"/>
    <hyperlink ref="A64" location="'Contrib'!B97" display="x5 = 2804. Proportion of annual charge covered by contributions (for all charging levels)"/>
    <hyperlink ref="A65" location="'Reactive'!B33" display="x6 = 3203. Network use factors for generator reactive unit charges"/>
    <hyperlink ref="A66" location="'Input'!F15" display="x7 = 1010. Days in the charging year (in Financial and general assumptions)"/>
    <hyperlink ref="A81" location="'Reactive'!B69" display="x1 = 3205. Pay-as-you-go components p/kWh for reactive power (absolute value)"/>
    <hyperlink ref="A82" location="'Input'!B329" display="x2 = 1092. Average kVAr by kVA, by network level"/>
    <hyperlink ref="A83" location="'Input'!E15" display="x3 = 1010. Power factor for all flows in the network model (in Financial and general assumptions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3">
      <c r="A1" s="1">
        <f>"r6126: Aggregation"&amp;" for "&amp;'Input'!B8&amp;" in "&amp;'Input'!C8&amp;" ("&amp;'Input'!D8&amp;")"</f>
        <v>0</v>
      </c>
    </row>
    <row r="2" spans="1:23">
      <c r="A2" s="2" t="s">
        <v>930</v>
      </c>
    </row>
    <row r="5" spans="1:23">
      <c r="A5" s="11" t="s">
        <v>931</v>
      </c>
    </row>
    <row r="6" spans="1:23">
      <c r="A6" s="10" t="s">
        <v>6</v>
      </c>
    </row>
    <row r="7" spans="1:23">
      <c r="A7" s="2" t="s">
        <v>257</v>
      </c>
    </row>
    <row r="8" spans="1:23">
      <c r="A8" s="13" t="s">
        <v>932</v>
      </c>
    </row>
    <row r="9" spans="1:23">
      <c r="A9" s="13" t="s">
        <v>933</v>
      </c>
    </row>
    <row r="10" spans="1:23">
      <c r="A10" s="13" t="s">
        <v>934</v>
      </c>
    </row>
    <row r="11" spans="1:23">
      <c r="A11" s="13" t="s">
        <v>935</v>
      </c>
    </row>
    <row r="12" spans="1:23">
      <c r="A12" s="13" t="s">
        <v>936</v>
      </c>
    </row>
    <row r="13" spans="1:23">
      <c r="A13" s="13" t="s">
        <v>937</v>
      </c>
    </row>
    <row r="14" spans="1:23">
      <c r="A14" s="13" t="s">
        <v>938</v>
      </c>
    </row>
    <row r="15" spans="1:23">
      <c r="A15" s="2" t="s">
        <v>939</v>
      </c>
    </row>
    <row r="16" spans="1:23">
      <c r="B16" s="3" t="s">
        <v>26</v>
      </c>
      <c r="C16" s="3" t="s">
        <v>205</v>
      </c>
      <c r="D16" s="3" t="s">
        <v>206</v>
      </c>
      <c r="E16" s="3" t="s">
        <v>207</v>
      </c>
      <c r="F16" s="3" t="s">
        <v>208</v>
      </c>
      <c r="G16" s="3" t="s">
        <v>209</v>
      </c>
      <c r="H16" s="3" t="s">
        <v>210</v>
      </c>
      <c r="I16" s="3" t="s">
        <v>211</v>
      </c>
      <c r="J16" s="3" t="s">
        <v>212</v>
      </c>
      <c r="K16" s="3" t="s">
        <v>368</v>
      </c>
      <c r="L16" s="3" t="s">
        <v>380</v>
      </c>
      <c r="M16" s="3" t="s">
        <v>193</v>
      </c>
      <c r="N16" s="3" t="s">
        <v>717</v>
      </c>
      <c r="O16" s="3" t="s">
        <v>718</v>
      </c>
      <c r="P16" s="3" t="s">
        <v>719</v>
      </c>
      <c r="Q16" s="3" t="s">
        <v>720</v>
      </c>
      <c r="R16" s="3" t="s">
        <v>721</v>
      </c>
      <c r="S16" s="3" t="s">
        <v>722</v>
      </c>
      <c r="T16" s="3" t="s">
        <v>723</v>
      </c>
      <c r="U16" s="3" t="s">
        <v>724</v>
      </c>
      <c r="V16" s="3" t="s">
        <v>725</v>
      </c>
      <c r="W16" s="3" t="s">
        <v>726</v>
      </c>
    </row>
    <row r="17" spans="1:24">
      <c r="A17" s="12" t="s">
        <v>66</v>
      </c>
      <c r="B17" s="7">
        <f>'Standing'!$B$55</f>
        <v>0</v>
      </c>
      <c r="C17" s="7">
        <f>'Standing'!$C$55</f>
        <v>0</v>
      </c>
      <c r="D17" s="7">
        <f>'Standing'!$D$55</f>
        <v>0</v>
      </c>
      <c r="E17" s="7">
        <f>'Standing'!$E$55</f>
        <v>0</v>
      </c>
      <c r="F17" s="7">
        <f>'Standing'!$F$55</f>
        <v>0</v>
      </c>
      <c r="G17" s="7">
        <f>'Standing'!$G$55</f>
        <v>0</v>
      </c>
      <c r="H17" s="7">
        <f>'Standing'!$H$55</f>
        <v>0</v>
      </c>
      <c r="I17" s="7">
        <f>'Standing'!$I$55</f>
        <v>0</v>
      </c>
      <c r="J17" s="7">
        <f>'Standing'!$J$55</f>
        <v>0</v>
      </c>
      <c r="K17" s="8"/>
      <c r="L17" s="8"/>
      <c r="M17" s="7">
        <f>'Standing'!$K$55</f>
        <v>0</v>
      </c>
      <c r="N17" s="7">
        <f>'Standing'!$L$55</f>
        <v>0</v>
      </c>
      <c r="O17" s="7">
        <f>'Standing'!$M$55</f>
        <v>0</v>
      </c>
      <c r="P17" s="7">
        <f>'Standing'!$N$55</f>
        <v>0</v>
      </c>
      <c r="Q17" s="7">
        <f>'Standing'!$O$55</f>
        <v>0</v>
      </c>
      <c r="R17" s="7">
        <f>'Standing'!$P$55</f>
        <v>0</v>
      </c>
      <c r="S17" s="7">
        <f>'Standing'!$Q$55</f>
        <v>0</v>
      </c>
      <c r="T17" s="7">
        <f>'Standing'!$R$55</f>
        <v>0</v>
      </c>
      <c r="U17" s="7">
        <f>'Standing'!$S$55</f>
        <v>0</v>
      </c>
      <c r="V17" s="8"/>
      <c r="W17" s="8"/>
      <c r="X17" s="10" t="s">
        <v>6</v>
      </c>
    </row>
    <row r="18" spans="1:24">
      <c r="A18" s="12" t="s">
        <v>67</v>
      </c>
      <c r="B18" s="7">
        <f>'Standing'!$B$84</f>
        <v>0</v>
      </c>
      <c r="C18" s="7">
        <f>'Standing'!$C$84</f>
        <v>0</v>
      </c>
      <c r="D18" s="7">
        <f>'Standing'!$D$84</f>
        <v>0</v>
      </c>
      <c r="E18" s="7">
        <f>'Standing'!$E$84</f>
        <v>0</v>
      </c>
      <c r="F18" s="7">
        <f>'Standing'!$F$84</f>
        <v>0</v>
      </c>
      <c r="G18" s="7">
        <f>'Standing'!$G$84</f>
        <v>0</v>
      </c>
      <c r="H18" s="7">
        <f>'Standing'!$H$84</f>
        <v>0</v>
      </c>
      <c r="I18" s="7">
        <f>'Standing'!$I$84</f>
        <v>0</v>
      </c>
      <c r="J18" s="7">
        <f>'Standing'!$J$84</f>
        <v>0</v>
      </c>
      <c r="K18" s="8"/>
      <c r="L18" s="8"/>
      <c r="M18" s="7">
        <f>'Standing'!$K$84</f>
        <v>0</v>
      </c>
      <c r="N18" s="7">
        <f>'Standing'!$L$84</f>
        <v>0</v>
      </c>
      <c r="O18" s="7">
        <f>'Standing'!$M$84</f>
        <v>0</v>
      </c>
      <c r="P18" s="7">
        <f>'Standing'!$N$84</f>
        <v>0</v>
      </c>
      <c r="Q18" s="7">
        <f>'Standing'!$O$84</f>
        <v>0</v>
      </c>
      <c r="R18" s="7">
        <f>'Standing'!$P$84</f>
        <v>0</v>
      </c>
      <c r="S18" s="7">
        <f>'Standing'!$Q$84</f>
        <v>0</v>
      </c>
      <c r="T18" s="7">
        <f>'Standing'!$R$84</f>
        <v>0</v>
      </c>
      <c r="U18" s="7">
        <f>'Standing'!$S$84</f>
        <v>0</v>
      </c>
      <c r="V18" s="8"/>
      <c r="W18" s="8"/>
      <c r="X18" s="10" t="s">
        <v>6</v>
      </c>
    </row>
    <row r="19" spans="1:24">
      <c r="A19" s="12" t="s">
        <v>107</v>
      </c>
      <c r="B19" s="7">
        <f>'Standing'!$B$85</f>
        <v>0</v>
      </c>
      <c r="C19" s="7">
        <f>'Standing'!$C$85</f>
        <v>0</v>
      </c>
      <c r="D19" s="7">
        <f>'Standing'!$D$85</f>
        <v>0</v>
      </c>
      <c r="E19" s="7">
        <f>'Standing'!$E$85</f>
        <v>0</v>
      </c>
      <c r="F19" s="7">
        <f>'Standing'!$F$85</f>
        <v>0</v>
      </c>
      <c r="G19" s="7">
        <f>'Standing'!$G$85</f>
        <v>0</v>
      </c>
      <c r="H19" s="7">
        <f>'Standing'!$H$85</f>
        <v>0</v>
      </c>
      <c r="I19" s="7">
        <f>'Standing'!$I$85</f>
        <v>0</v>
      </c>
      <c r="J19" s="7">
        <f>'Standing'!$J$85</f>
        <v>0</v>
      </c>
      <c r="K19" s="8"/>
      <c r="L19" s="8"/>
      <c r="M19" s="7">
        <f>'Standing'!$K$85</f>
        <v>0</v>
      </c>
      <c r="N19" s="7">
        <f>'Standing'!$L$85</f>
        <v>0</v>
      </c>
      <c r="O19" s="7">
        <f>'Standing'!$M$85</f>
        <v>0</v>
      </c>
      <c r="P19" s="7">
        <f>'Standing'!$N$85</f>
        <v>0</v>
      </c>
      <c r="Q19" s="7">
        <f>'Standing'!$O$85</f>
        <v>0</v>
      </c>
      <c r="R19" s="7">
        <f>'Standing'!$P$85</f>
        <v>0</v>
      </c>
      <c r="S19" s="7">
        <f>'Standing'!$Q$85</f>
        <v>0</v>
      </c>
      <c r="T19" s="7">
        <f>'Standing'!$R$85</f>
        <v>0</v>
      </c>
      <c r="U19" s="7">
        <f>'Standing'!$S$85</f>
        <v>0</v>
      </c>
      <c r="V19" s="8"/>
      <c r="W19" s="8"/>
      <c r="X19" s="10" t="s">
        <v>6</v>
      </c>
    </row>
    <row r="20" spans="1:24">
      <c r="A20" s="12" t="s">
        <v>68</v>
      </c>
      <c r="B20" s="7">
        <f>'Standing'!$B$58</f>
        <v>0</v>
      </c>
      <c r="C20" s="7">
        <f>'Standing'!$C$58</f>
        <v>0</v>
      </c>
      <c r="D20" s="7">
        <f>'Standing'!$D$58</f>
        <v>0</v>
      </c>
      <c r="E20" s="7">
        <f>'Standing'!$E$58</f>
        <v>0</v>
      </c>
      <c r="F20" s="7">
        <f>'Standing'!$F$58</f>
        <v>0</v>
      </c>
      <c r="G20" s="7">
        <f>'Standing'!$G$58</f>
        <v>0</v>
      </c>
      <c r="H20" s="7">
        <f>'Standing'!$H$58</f>
        <v>0</v>
      </c>
      <c r="I20" s="7">
        <f>'Standing'!$I$58</f>
        <v>0</v>
      </c>
      <c r="J20" s="7">
        <f>'Standing'!$J$58</f>
        <v>0</v>
      </c>
      <c r="K20" s="8"/>
      <c r="L20" s="8"/>
      <c r="M20" s="7">
        <f>'Standing'!$K$58</f>
        <v>0</v>
      </c>
      <c r="N20" s="7">
        <f>'Standing'!$L$58</f>
        <v>0</v>
      </c>
      <c r="O20" s="7">
        <f>'Standing'!$M$58</f>
        <v>0</v>
      </c>
      <c r="P20" s="7">
        <f>'Standing'!$N$58</f>
        <v>0</v>
      </c>
      <c r="Q20" s="7">
        <f>'Standing'!$O$58</f>
        <v>0</v>
      </c>
      <c r="R20" s="7">
        <f>'Standing'!$P$58</f>
        <v>0</v>
      </c>
      <c r="S20" s="7">
        <f>'Standing'!$Q$58</f>
        <v>0</v>
      </c>
      <c r="T20" s="7">
        <f>'Standing'!$R$58</f>
        <v>0</v>
      </c>
      <c r="U20" s="7">
        <f>'Standing'!$S$58</f>
        <v>0</v>
      </c>
      <c r="V20" s="8"/>
      <c r="W20" s="8"/>
      <c r="X20" s="10" t="s">
        <v>6</v>
      </c>
    </row>
    <row r="21" spans="1:24">
      <c r="A21" s="12" t="s">
        <v>69</v>
      </c>
      <c r="B21" s="7">
        <f>'Standing'!$B$86</f>
        <v>0</v>
      </c>
      <c r="C21" s="7">
        <f>'Standing'!$C$86</f>
        <v>0</v>
      </c>
      <c r="D21" s="7">
        <f>'Standing'!$D$86</f>
        <v>0</v>
      </c>
      <c r="E21" s="7">
        <f>'Standing'!$E$86</f>
        <v>0</v>
      </c>
      <c r="F21" s="7">
        <f>'Standing'!$F$86</f>
        <v>0</v>
      </c>
      <c r="G21" s="7">
        <f>'Standing'!$G$86</f>
        <v>0</v>
      </c>
      <c r="H21" s="7">
        <f>'Standing'!$H$86</f>
        <v>0</v>
      </c>
      <c r="I21" s="7">
        <f>'Standing'!$I$86</f>
        <v>0</v>
      </c>
      <c r="J21" s="7">
        <f>'Standing'!$J$86</f>
        <v>0</v>
      </c>
      <c r="K21" s="8"/>
      <c r="L21" s="8"/>
      <c r="M21" s="7">
        <f>'Standing'!$K$86</f>
        <v>0</v>
      </c>
      <c r="N21" s="7">
        <f>'Standing'!$L$86</f>
        <v>0</v>
      </c>
      <c r="O21" s="7">
        <f>'Standing'!$M$86</f>
        <v>0</v>
      </c>
      <c r="P21" s="7">
        <f>'Standing'!$N$86</f>
        <v>0</v>
      </c>
      <c r="Q21" s="7">
        <f>'Standing'!$O$86</f>
        <v>0</v>
      </c>
      <c r="R21" s="7">
        <f>'Standing'!$P$86</f>
        <v>0</v>
      </c>
      <c r="S21" s="7">
        <f>'Standing'!$Q$86</f>
        <v>0</v>
      </c>
      <c r="T21" s="7">
        <f>'Standing'!$R$86</f>
        <v>0</v>
      </c>
      <c r="U21" s="7">
        <f>'Standing'!$S$86</f>
        <v>0</v>
      </c>
      <c r="V21" s="8"/>
      <c r="W21" s="8"/>
      <c r="X21" s="10" t="s">
        <v>6</v>
      </c>
    </row>
    <row r="22" spans="1:24">
      <c r="A22" s="12" t="s">
        <v>108</v>
      </c>
      <c r="B22" s="7">
        <f>'Standing'!$B$87</f>
        <v>0</v>
      </c>
      <c r="C22" s="7">
        <f>'Standing'!$C$87</f>
        <v>0</v>
      </c>
      <c r="D22" s="7">
        <f>'Standing'!$D$87</f>
        <v>0</v>
      </c>
      <c r="E22" s="7">
        <f>'Standing'!$E$87</f>
        <v>0</v>
      </c>
      <c r="F22" s="7">
        <f>'Standing'!$F$87</f>
        <v>0</v>
      </c>
      <c r="G22" s="7">
        <f>'Standing'!$G$87</f>
        <v>0</v>
      </c>
      <c r="H22" s="7">
        <f>'Standing'!$H$87</f>
        <v>0</v>
      </c>
      <c r="I22" s="7">
        <f>'Standing'!$I$87</f>
        <v>0</v>
      </c>
      <c r="J22" s="7">
        <f>'Standing'!$J$87</f>
        <v>0</v>
      </c>
      <c r="K22" s="8"/>
      <c r="L22" s="8"/>
      <c r="M22" s="7">
        <f>'Standing'!$K$87</f>
        <v>0</v>
      </c>
      <c r="N22" s="7">
        <f>'Standing'!$L$87</f>
        <v>0</v>
      </c>
      <c r="O22" s="7">
        <f>'Standing'!$M$87</f>
        <v>0</v>
      </c>
      <c r="P22" s="7">
        <f>'Standing'!$N$87</f>
        <v>0</v>
      </c>
      <c r="Q22" s="7">
        <f>'Standing'!$O$87</f>
        <v>0</v>
      </c>
      <c r="R22" s="7">
        <f>'Standing'!$P$87</f>
        <v>0</v>
      </c>
      <c r="S22" s="7">
        <f>'Standing'!$Q$87</f>
        <v>0</v>
      </c>
      <c r="T22" s="7">
        <f>'Standing'!$R$87</f>
        <v>0</v>
      </c>
      <c r="U22" s="7">
        <f>'Standing'!$S$87</f>
        <v>0</v>
      </c>
      <c r="V22" s="8"/>
      <c r="W22" s="8"/>
      <c r="X22" s="10" t="s">
        <v>6</v>
      </c>
    </row>
    <row r="23" spans="1:24">
      <c r="A23" s="12" t="s">
        <v>70</v>
      </c>
      <c r="B23" s="7">
        <f>'Standing'!$B$88</f>
        <v>0</v>
      </c>
      <c r="C23" s="7">
        <f>'Standing'!$C$88</f>
        <v>0</v>
      </c>
      <c r="D23" s="7">
        <f>'Standing'!$D$88</f>
        <v>0</v>
      </c>
      <c r="E23" s="7">
        <f>'Standing'!$E$88</f>
        <v>0</v>
      </c>
      <c r="F23" s="7">
        <f>'Standing'!$F$88</f>
        <v>0</v>
      </c>
      <c r="G23" s="7">
        <f>'Standing'!$G$88</f>
        <v>0</v>
      </c>
      <c r="H23" s="7">
        <f>'Standing'!$H$88</f>
        <v>0</v>
      </c>
      <c r="I23" s="7">
        <f>'Standing'!$I$88</f>
        <v>0</v>
      </c>
      <c r="J23" s="7">
        <f>'Standing'!$J$88</f>
        <v>0</v>
      </c>
      <c r="K23" s="8"/>
      <c r="L23" s="8"/>
      <c r="M23" s="7">
        <f>'Standing'!$K$88</f>
        <v>0</v>
      </c>
      <c r="N23" s="7">
        <f>'Standing'!$L$88</f>
        <v>0</v>
      </c>
      <c r="O23" s="7">
        <f>'Standing'!$M$88</f>
        <v>0</v>
      </c>
      <c r="P23" s="7">
        <f>'Standing'!$N$88</f>
        <v>0</v>
      </c>
      <c r="Q23" s="7">
        <f>'Standing'!$O$88</f>
        <v>0</v>
      </c>
      <c r="R23" s="7">
        <f>'Standing'!$P$88</f>
        <v>0</v>
      </c>
      <c r="S23" s="7">
        <f>'Standing'!$Q$88</f>
        <v>0</v>
      </c>
      <c r="T23" s="7">
        <f>'Standing'!$R$88</f>
        <v>0</v>
      </c>
      <c r="U23" s="7">
        <f>'Standing'!$S$88</f>
        <v>0</v>
      </c>
      <c r="V23" s="8"/>
      <c r="W23" s="8"/>
      <c r="X23" s="10" t="s">
        <v>6</v>
      </c>
    </row>
    <row r="24" spans="1:24">
      <c r="A24" s="12" t="s">
        <v>71</v>
      </c>
      <c r="B24" s="7">
        <f>'Standing'!$B$89</f>
        <v>0</v>
      </c>
      <c r="C24" s="7">
        <f>'Standing'!$C$89</f>
        <v>0</v>
      </c>
      <c r="D24" s="7">
        <f>'Standing'!$D$89</f>
        <v>0</v>
      </c>
      <c r="E24" s="7">
        <f>'Standing'!$E$89</f>
        <v>0</v>
      </c>
      <c r="F24" s="7">
        <f>'Standing'!$F$89</f>
        <v>0</v>
      </c>
      <c r="G24" s="7">
        <f>'Standing'!$G$89</f>
        <v>0</v>
      </c>
      <c r="H24" s="7">
        <f>'Standing'!$H$89</f>
        <v>0</v>
      </c>
      <c r="I24" s="7">
        <f>'Standing'!$I$89</f>
        <v>0</v>
      </c>
      <c r="J24" s="7">
        <f>'Standing'!$J$89</f>
        <v>0</v>
      </c>
      <c r="K24" s="8"/>
      <c r="L24" s="8"/>
      <c r="M24" s="7">
        <f>'Standing'!$K$89</f>
        <v>0</v>
      </c>
      <c r="N24" s="7">
        <f>'Standing'!$L$89</f>
        <v>0</v>
      </c>
      <c r="O24" s="7">
        <f>'Standing'!$M$89</f>
        <v>0</v>
      </c>
      <c r="P24" s="7">
        <f>'Standing'!$N$89</f>
        <v>0</v>
      </c>
      <c r="Q24" s="7">
        <f>'Standing'!$O$89</f>
        <v>0</v>
      </c>
      <c r="R24" s="7">
        <f>'Standing'!$P$89</f>
        <v>0</v>
      </c>
      <c r="S24" s="7">
        <f>'Standing'!$Q$89</f>
        <v>0</v>
      </c>
      <c r="T24" s="7">
        <f>'Standing'!$R$89</f>
        <v>0</v>
      </c>
      <c r="U24" s="7">
        <f>'Standing'!$S$89</f>
        <v>0</v>
      </c>
      <c r="V24" s="8"/>
      <c r="W24" s="8"/>
      <c r="X24" s="10" t="s">
        <v>6</v>
      </c>
    </row>
    <row r="25" spans="1:24">
      <c r="A25" s="12" t="s">
        <v>85</v>
      </c>
      <c r="B25" s="7">
        <f>'Standing'!$B$90</f>
        <v>0</v>
      </c>
      <c r="C25" s="7">
        <f>'Standing'!$C$90</f>
        <v>0</v>
      </c>
      <c r="D25" s="7">
        <f>'Standing'!$D$90</f>
        <v>0</v>
      </c>
      <c r="E25" s="7">
        <f>'Standing'!$E$90</f>
        <v>0</v>
      </c>
      <c r="F25" s="7">
        <f>'Standing'!$F$90</f>
        <v>0</v>
      </c>
      <c r="G25" s="7">
        <f>'Standing'!$G$90</f>
        <v>0</v>
      </c>
      <c r="H25" s="7">
        <f>'Standing'!$H$90</f>
        <v>0</v>
      </c>
      <c r="I25" s="7">
        <f>'Standing'!$I$90</f>
        <v>0</v>
      </c>
      <c r="J25" s="7">
        <f>'Standing'!$J$90</f>
        <v>0</v>
      </c>
      <c r="K25" s="8"/>
      <c r="L25" s="8"/>
      <c r="M25" s="7">
        <f>'Standing'!$K$90</f>
        <v>0</v>
      </c>
      <c r="N25" s="7">
        <f>'Standing'!$L$90</f>
        <v>0</v>
      </c>
      <c r="O25" s="7">
        <f>'Standing'!$M$90</f>
        <v>0</v>
      </c>
      <c r="P25" s="7">
        <f>'Standing'!$N$90</f>
        <v>0</v>
      </c>
      <c r="Q25" s="7">
        <f>'Standing'!$O$90</f>
        <v>0</v>
      </c>
      <c r="R25" s="7">
        <f>'Standing'!$P$90</f>
        <v>0</v>
      </c>
      <c r="S25" s="7">
        <f>'Standing'!$Q$90</f>
        <v>0</v>
      </c>
      <c r="T25" s="7">
        <f>'Standing'!$R$90</f>
        <v>0</v>
      </c>
      <c r="U25" s="7">
        <f>'Standing'!$S$90</f>
        <v>0</v>
      </c>
      <c r="V25" s="8"/>
      <c r="W25" s="8"/>
      <c r="X25" s="10" t="s">
        <v>6</v>
      </c>
    </row>
    <row r="26" spans="1:24">
      <c r="A26" s="12" t="s">
        <v>72</v>
      </c>
      <c r="B26" s="7">
        <f>'Standing'!$B$91</f>
        <v>0</v>
      </c>
      <c r="C26" s="7">
        <f>'Standing'!$C$91</f>
        <v>0</v>
      </c>
      <c r="D26" s="7">
        <f>'Standing'!$D$91</f>
        <v>0</v>
      </c>
      <c r="E26" s="7">
        <f>'Standing'!$E$91</f>
        <v>0</v>
      </c>
      <c r="F26" s="7">
        <f>'Standing'!$F$91</f>
        <v>0</v>
      </c>
      <c r="G26" s="7">
        <f>'Standing'!$G$91</f>
        <v>0</v>
      </c>
      <c r="H26" s="7">
        <f>'Standing'!$H$91</f>
        <v>0</v>
      </c>
      <c r="I26" s="7">
        <f>'Standing'!$I$91</f>
        <v>0</v>
      </c>
      <c r="J26" s="7">
        <f>'Standing'!$J$91</f>
        <v>0</v>
      </c>
      <c r="K26" s="8"/>
      <c r="L26" s="8"/>
      <c r="M26" s="7">
        <f>'Standing'!$K$91</f>
        <v>0</v>
      </c>
      <c r="N26" s="7">
        <f>'Standing'!$L$91</f>
        <v>0</v>
      </c>
      <c r="O26" s="7">
        <f>'Standing'!$M$91</f>
        <v>0</v>
      </c>
      <c r="P26" s="7">
        <f>'Standing'!$N$91</f>
        <v>0</v>
      </c>
      <c r="Q26" s="7">
        <f>'Standing'!$O$91</f>
        <v>0</v>
      </c>
      <c r="R26" s="7">
        <f>'Standing'!$P$91</f>
        <v>0</v>
      </c>
      <c r="S26" s="7">
        <f>'Standing'!$Q$91</f>
        <v>0</v>
      </c>
      <c r="T26" s="7">
        <f>'Standing'!$R$91</f>
        <v>0</v>
      </c>
      <c r="U26" s="7">
        <f>'Standing'!$S$91</f>
        <v>0</v>
      </c>
      <c r="V26" s="8"/>
      <c r="W26" s="8"/>
      <c r="X26" s="10" t="s">
        <v>6</v>
      </c>
    </row>
    <row r="27" spans="1:24">
      <c r="A27" s="12" t="s">
        <v>73</v>
      </c>
      <c r="B27" s="7">
        <f>'Standing'!$B$92</f>
        <v>0</v>
      </c>
      <c r="C27" s="7">
        <f>'Standing'!$C$92</f>
        <v>0</v>
      </c>
      <c r="D27" s="7">
        <f>'Standing'!$D$92</f>
        <v>0</v>
      </c>
      <c r="E27" s="7">
        <f>'Standing'!$E$92</f>
        <v>0</v>
      </c>
      <c r="F27" s="7">
        <f>'Standing'!$F$92</f>
        <v>0</v>
      </c>
      <c r="G27" s="7">
        <f>'Standing'!$G$92</f>
        <v>0</v>
      </c>
      <c r="H27" s="7">
        <f>'Standing'!$H$92</f>
        <v>0</v>
      </c>
      <c r="I27" s="7">
        <f>'Standing'!$I$92</f>
        <v>0</v>
      </c>
      <c r="J27" s="7">
        <f>'Standing'!$J$92</f>
        <v>0</v>
      </c>
      <c r="K27" s="8"/>
      <c r="L27" s="8"/>
      <c r="M27" s="7">
        <f>'Standing'!$K$92</f>
        <v>0</v>
      </c>
      <c r="N27" s="7">
        <f>'Standing'!$L$92</f>
        <v>0</v>
      </c>
      <c r="O27" s="7">
        <f>'Standing'!$M$92</f>
        <v>0</v>
      </c>
      <c r="P27" s="7">
        <f>'Standing'!$N$92</f>
        <v>0</v>
      </c>
      <c r="Q27" s="7">
        <f>'Standing'!$O$92</f>
        <v>0</v>
      </c>
      <c r="R27" s="7">
        <f>'Standing'!$P$92</f>
        <v>0</v>
      </c>
      <c r="S27" s="7">
        <f>'Standing'!$Q$92</f>
        <v>0</v>
      </c>
      <c r="T27" s="7">
        <f>'Standing'!$R$92</f>
        <v>0</v>
      </c>
      <c r="U27" s="7">
        <f>'Standing'!$S$92</f>
        <v>0</v>
      </c>
      <c r="V27" s="8"/>
      <c r="W27" s="8"/>
      <c r="X27" s="10" t="s">
        <v>6</v>
      </c>
    </row>
    <row r="28" spans="1:24">
      <c r="A28" s="12" t="s">
        <v>86</v>
      </c>
      <c r="B28" s="7">
        <f>'Standing'!$B$93</f>
        <v>0</v>
      </c>
      <c r="C28" s="7">
        <f>'Standing'!$C$93</f>
        <v>0</v>
      </c>
      <c r="D28" s="7">
        <f>'Standing'!$D$93</f>
        <v>0</v>
      </c>
      <c r="E28" s="7">
        <f>'Standing'!$E$93</f>
        <v>0</v>
      </c>
      <c r="F28" s="7">
        <f>'Standing'!$F$93</f>
        <v>0</v>
      </c>
      <c r="G28" s="7">
        <f>'Standing'!$G$93</f>
        <v>0</v>
      </c>
      <c r="H28" s="7">
        <f>'Standing'!$H$93</f>
        <v>0</v>
      </c>
      <c r="I28" s="7">
        <f>'Standing'!$I$93</f>
        <v>0</v>
      </c>
      <c r="J28" s="7">
        <f>'Standing'!$J$93</f>
        <v>0</v>
      </c>
      <c r="K28" s="8"/>
      <c r="L28" s="8"/>
      <c r="M28" s="7">
        <f>'Standing'!$K$93</f>
        <v>0</v>
      </c>
      <c r="N28" s="7">
        <f>'Standing'!$L$93</f>
        <v>0</v>
      </c>
      <c r="O28" s="7">
        <f>'Standing'!$M$93</f>
        <v>0</v>
      </c>
      <c r="P28" s="7">
        <f>'Standing'!$N$93</f>
        <v>0</v>
      </c>
      <c r="Q28" s="7">
        <f>'Standing'!$O$93</f>
        <v>0</v>
      </c>
      <c r="R28" s="7">
        <f>'Standing'!$P$93</f>
        <v>0</v>
      </c>
      <c r="S28" s="7">
        <f>'Standing'!$Q$93</f>
        <v>0</v>
      </c>
      <c r="T28" s="7">
        <f>'Standing'!$R$93</f>
        <v>0</v>
      </c>
      <c r="U28" s="7">
        <f>'Standing'!$S$93</f>
        <v>0</v>
      </c>
      <c r="V28" s="8"/>
      <c r="W28" s="8"/>
      <c r="X28" s="10" t="s">
        <v>6</v>
      </c>
    </row>
    <row r="29" spans="1:24">
      <c r="A29" s="12" t="s">
        <v>87</v>
      </c>
      <c r="B29" s="7">
        <f>'Standing'!$B$94</f>
        <v>0</v>
      </c>
      <c r="C29" s="7">
        <f>'Standing'!$C$94</f>
        <v>0</v>
      </c>
      <c r="D29" s="7">
        <f>'Standing'!$D$94</f>
        <v>0</v>
      </c>
      <c r="E29" s="7">
        <f>'Standing'!$E$94</f>
        <v>0</v>
      </c>
      <c r="F29" s="7">
        <f>'Standing'!$F$94</f>
        <v>0</v>
      </c>
      <c r="G29" s="7">
        <f>'Standing'!$G$94</f>
        <v>0</v>
      </c>
      <c r="H29" s="7">
        <f>'Standing'!$H$94</f>
        <v>0</v>
      </c>
      <c r="I29" s="7">
        <f>'Standing'!$I$94</f>
        <v>0</v>
      </c>
      <c r="J29" s="7">
        <f>'Standing'!$J$94</f>
        <v>0</v>
      </c>
      <c r="K29" s="8"/>
      <c r="L29" s="8"/>
      <c r="M29" s="7">
        <f>'Standing'!$K$94</f>
        <v>0</v>
      </c>
      <c r="N29" s="7">
        <f>'Standing'!$L$94</f>
        <v>0</v>
      </c>
      <c r="O29" s="7">
        <f>'Standing'!$M$94</f>
        <v>0</v>
      </c>
      <c r="P29" s="7">
        <f>'Standing'!$N$94</f>
        <v>0</v>
      </c>
      <c r="Q29" s="7">
        <f>'Standing'!$O$94</f>
        <v>0</v>
      </c>
      <c r="R29" s="7">
        <f>'Standing'!$P$94</f>
        <v>0</v>
      </c>
      <c r="S29" s="7">
        <f>'Standing'!$Q$94</f>
        <v>0</v>
      </c>
      <c r="T29" s="7">
        <f>'Standing'!$R$94</f>
        <v>0</v>
      </c>
      <c r="U29" s="7">
        <f>'Standing'!$S$94</f>
        <v>0</v>
      </c>
      <c r="V29" s="8"/>
      <c r="W29" s="8"/>
      <c r="X29" s="10" t="s">
        <v>6</v>
      </c>
    </row>
    <row r="30" spans="1:24">
      <c r="A30" s="12" t="s">
        <v>109</v>
      </c>
      <c r="B30" s="7">
        <f>'Yard'!$B$81</f>
        <v>0</v>
      </c>
      <c r="C30" s="7">
        <f>'Yard'!$C$81</f>
        <v>0</v>
      </c>
      <c r="D30" s="7">
        <f>'Yard'!$D$81</f>
        <v>0</v>
      </c>
      <c r="E30" s="7">
        <f>'Yard'!$E$81</f>
        <v>0</v>
      </c>
      <c r="F30" s="7">
        <f>'Yard'!$F$81</f>
        <v>0</v>
      </c>
      <c r="G30" s="7">
        <f>'Yard'!$G$81</f>
        <v>0</v>
      </c>
      <c r="H30" s="7">
        <f>'Yard'!$H$81</f>
        <v>0</v>
      </c>
      <c r="I30" s="7">
        <f>'Yard'!$I$81</f>
        <v>0</v>
      </c>
      <c r="J30" s="7">
        <f>'Yard'!$J$81</f>
        <v>0</v>
      </c>
      <c r="K30" s="8"/>
      <c r="L30" s="8"/>
      <c r="M30" s="7">
        <f>'Yard'!$K$81</f>
        <v>0</v>
      </c>
      <c r="N30" s="7">
        <f>'Yard'!$L$81</f>
        <v>0</v>
      </c>
      <c r="O30" s="7">
        <f>'Yard'!$M$81</f>
        <v>0</v>
      </c>
      <c r="P30" s="7">
        <f>'Yard'!$N$81</f>
        <v>0</v>
      </c>
      <c r="Q30" s="7">
        <f>'Yard'!$O$81</f>
        <v>0</v>
      </c>
      <c r="R30" s="7">
        <f>'Yard'!$P$81</f>
        <v>0</v>
      </c>
      <c r="S30" s="7">
        <f>'Yard'!$Q$81</f>
        <v>0</v>
      </c>
      <c r="T30" s="7">
        <f>'Yard'!$R$81</f>
        <v>0</v>
      </c>
      <c r="U30" s="7">
        <f>'Yard'!$S$81</f>
        <v>0</v>
      </c>
      <c r="V30" s="7">
        <f>'Otex'!$B$158</f>
        <v>0</v>
      </c>
      <c r="W30" s="8"/>
      <c r="X30" s="10" t="s">
        <v>6</v>
      </c>
    </row>
    <row r="31" spans="1:24">
      <c r="A31" s="12" t="s">
        <v>110</v>
      </c>
      <c r="B31" s="7">
        <f>'Yard'!$B$82</f>
        <v>0</v>
      </c>
      <c r="C31" s="7">
        <f>'Yard'!$C$82</f>
        <v>0</v>
      </c>
      <c r="D31" s="7">
        <f>'Yard'!$D$82</f>
        <v>0</v>
      </c>
      <c r="E31" s="7">
        <f>'Yard'!$E$82</f>
        <v>0</v>
      </c>
      <c r="F31" s="7">
        <f>'Yard'!$F$82</f>
        <v>0</v>
      </c>
      <c r="G31" s="7">
        <f>'Yard'!$G$82</f>
        <v>0</v>
      </c>
      <c r="H31" s="7">
        <f>'Yard'!$H$82</f>
        <v>0</v>
      </c>
      <c r="I31" s="7">
        <f>'Yard'!$I$82</f>
        <v>0</v>
      </c>
      <c r="J31" s="7">
        <f>'Yard'!$J$82</f>
        <v>0</v>
      </c>
      <c r="K31" s="8"/>
      <c r="L31" s="8"/>
      <c r="M31" s="7">
        <f>'Yard'!$K$82</f>
        <v>0</v>
      </c>
      <c r="N31" s="7">
        <f>'Yard'!$L$82</f>
        <v>0</v>
      </c>
      <c r="O31" s="7">
        <f>'Yard'!$M$82</f>
        <v>0</v>
      </c>
      <c r="P31" s="7">
        <f>'Yard'!$N$82</f>
        <v>0</v>
      </c>
      <c r="Q31" s="7">
        <f>'Yard'!$O$82</f>
        <v>0</v>
      </c>
      <c r="R31" s="7">
        <f>'Yard'!$P$82</f>
        <v>0</v>
      </c>
      <c r="S31" s="7">
        <f>'Yard'!$Q$82</f>
        <v>0</v>
      </c>
      <c r="T31" s="7">
        <f>'Yard'!$R$82</f>
        <v>0</v>
      </c>
      <c r="U31" s="7">
        <f>'Yard'!$S$82</f>
        <v>0</v>
      </c>
      <c r="V31" s="7">
        <f>'Otex'!$B$159</f>
        <v>0</v>
      </c>
      <c r="W31" s="8"/>
      <c r="X31" s="10" t="s">
        <v>6</v>
      </c>
    </row>
    <row r="32" spans="1:24">
      <c r="A32" s="12" t="s">
        <v>111</v>
      </c>
      <c r="B32" s="7">
        <f>'Yard'!$B$83</f>
        <v>0</v>
      </c>
      <c r="C32" s="7">
        <f>'Yard'!$C$83</f>
        <v>0</v>
      </c>
      <c r="D32" s="7">
        <f>'Yard'!$D$83</f>
        <v>0</v>
      </c>
      <c r="E32" s="7">
        <f>'Yard'!$E$83</f>
        <v>0</v>
      </c>
      <c r="F32" s="7">
        <f>'Yard'!$F$83</f>
        <v>0</v>
      </c>
      <c r="G32" s="7">
        <f>'Yard'!$G$83</f>
        <v>0</v>
      </c>
      <c r="H32" s="7">
        <f>'Yard'!$H$83</f>
        <v>0</v>
      </c>
      <c r="I32" s="7">
        <f>'Yard'!$I$83</f>
        <v>0</v>
      </c>
      <c r="J32" s="7">
        <f>'Yard'!$J$83</f>
        <v>0</v>
      </c>
      <c r="K32" s="8"/>
      <c r="L32" s="8"/>
      <c r="M32" s="7">
        <f>'Yard'!$K$83</f>
        <v>0</v>
      </c>
      <c r="N32" s="7">
        <f>'Yard'!$L$83</f>
        <v>0</v>
      </c>
      <c r="O32" s="7">
        <f>'Yard'!$M$83</f>
        <v>0</v>
      </c>
      <c r="P32" s="7">
        <f>'Yard'!$N$83</f>
        <v>0</v>
      </c>
      <c r="Q32" s="7">
        <f>'Yard'!$O$83</f>
        <v>0</v>
      </c>
      <c r="R32" s="7">
        <f>'Yard'!$P$83</f>
        <v>0</v>
      </c>
      <c r="S32" s="7">
        <f>'Yard'!$Q$83</f>
        <v>0</v>
      </c>
      <c r="T32" s="7">
        <f>'Yard'!$R$83</f>
        <v>0</v>
      </c>
      <c r="U32" s="7">
        <f>'Yard'!$S$83</f>
        <v>0</v>
      </c>
      <c r="V32" s="7">
        <f>'Otex'!$B$160</f>
        <v>0</v>
      </c>
      <c r="W32" s="8"/>
      <c r="X32" s="10" t="s">
        <v>6</v>
      </c>
    </row>
    <row r="33" spans="1:24">
      <c r="A33" s="12" t="s">
        <v>112</v>
      </c>
      <c r="B33" s="7">
        <f>'Yard'!$B$84</f>
        <v>0</v>
      </c>
      <c r="C33" s="7">
        <f>'Yard'!$C$84</f>
        <v>0</v>
      </c>
      <c r="D33" s="7">
        <f>'Yard'!$D$84</f>
        <v>0</v>
      </c>
      <c r="E33" s="7">
        <f>'Yard'!$E$84</f>
        <v>0</v>
      </c>
      <c r="F33" s="7">
        <f>'Yard'!$F$84</f>
        <v>0</v>
      </c>
      <c r="G33" s="7">
        <f>'Yard'!$G$84</f>
        <v>0</v>
      </c>
      <c r="H33" s="7">
        <f>'Yard'!$H$84</f>
        <v>0</v>
      </c>
      <c r="I33" s="7">
        <f>'Yard'!$I$84</f>
        <v>0</v>
      </c>
      <c r="J33" s="7">
        <f>'Yard'!$J$84</f>
        <v>0</v>
      </c>
      <c r="K33" s="8"/>
      <c r="L33" s="8"/>
      <c r="M33" s="7">
        <f>'Yard'!$K$84</f>
        <v>0</v>
      </c>
      <c r="N33" s="7">
        <f>'Yard'!$L$84</f>
        <v>0</v>
      </c>
      <c r="O33" s="7">
        <f>'Yard'!$M$84</f>
        <v>0</v>
      </c>
      <c r="P33" s="7">
        <f>'Yard'!$N$84</f>
        <v>0</v>
      </c>
      <c r="Q33" s="7">
        <f>'Yard'!$O$84</f>
        <v>0</v>
      </c>
      <c r="R33" s="7">
        <f>'Yard'!$P$84</f>
        <v>0</v>
      </c>
      <c r="S33" s="7">
        <f>'Yard'!$Q$84</f>
        <v>0</v>
      </c>
      <c r="T33" s="7">
        <f>'Yard'!$R$84</f>
        <v>0</v>
      </c>
      <c r="U33" s="7">
        <f>'Yard'!$S$84</f>
        <v>0</v>
      </c>
      <c r="V33" s="7">
        <f>'Otex'!$B$161</f>
        <v>0</v>
      </c>
      <c r="W33" s="8"/>
      <c r="X33" s="10" t="s">
        <v>6</v>
      </c>
    </row>
    <row r="34" spans="1:24">
      <c r="A34" s="12" t="s">
        <v>113</v>
      </c>
      <c r="B34" s="7">
        <f>'Yard'!$B$85</f>
        <v>0</v>
      </c>
      <c r="C34" s="7">
        <f>'Yard'!$C$85</f>
        <v>0</v>
      </c>
      <c r="D34" s="7">
        <f>'Yard'!$D$85</f>
        <v>0</v>
      </c>
      <c r="E34" s="7">
        <f>'Yard'!$E$85</f>
        <v>0</v>
      </c>
      <c r="F34" s="7">
        <f>'Yard'!$F$85</f>
        <v>0</v>
      </c>
      <c r="G34" s="7">
        <f>'Yard'!$G$85</f>
        <v>0</v>
      </c>
      <c r="H34" s="7">
        <f>'Yard'!$H$85</f>
        <v>0</v>
      </c>
      <c r="I34" s="7">
        <f>'Yard'!$I$85</f>
        <v>0</v>
      </c>
      <c r="J34" s="7">
        <f>'Yard'!$J$85</f>
        <v>0</v>
      </c>
      <c r="K34" s="8"/>
      <c r="L34" s="8"/>
      <c r="M34" s="7">
        <f>'Yard'!$K$85</f>
        <v>0</v>
      </c>
      <c r="N34" s="7">
        <f>'Yard'!$L$85</f>
        <v>0</v>
      </c>
      <c r="O34" s="7">
        <f>'Yard'!$M$85</f>
        <v>0</v>
      </c>
      <c r="P34" s="7">
        <f>'Yard'!$N$85</f>
        <v>0</v>
      </c>
      <c r="Q34" s="7">
        <f>'Yard'!$O$85</f>
        <v>0</v>
      </c>
      <c r="R34" s="7">
        <f>'Yard'!$P$85</f>
        <v>0</v>
      </c>
      <c r="S34" s="7">
        <f>'Yard'!$Q$85</f>
        <v>0</v>
      </c>
      <c r="T34" s="7">
        <f>'Yard'!$R$85</f>
        <v>0</v>
      </c>
      <c r="U34" s="7">
        <f>'Yard'!$S$85</f>
        <v>0</v>
      </c>
      <c r="V34" s="7">
        <f>'Otex'!$B$162</f>
        <v>0</v>
      </c>
      <c r="W34" s="8"/>
      <c r="X34" s="10" t="s">
        <v>6</v>
      </c>
    </row>
    <row r="35" spans="1:24">
      <c r="A35" s="12" t="s">
        <v>74</v>
      </c>
      <c r="B35" s="7">
        <f>'Yard'!$B$42</f>
        <v>0</v>
      </c>
      <c r="C35" s="7">
        <f>'Yard'!$C$42</f>
        <v>0</v>
      </c>
      <c r="D35" s="7">
        <f>'Yard'!$D$42</f>
        <v>0</v>
      </c>
      <c r="E35" s="7">
        <f>'Yard'!$E$42</f>
        <v>0</v>
      </c>
      <c r="F35" s="7">
        <f>'Yard'!$F$42</f>
        <v>0</v>
      </c>
      <c r="G35" s="7">
        <f>'Yard'!$G$42</f>
        <v>0</v>
      </c>
      <c r="H35" s="7">
        <f>'Yard'!$H$42</f>
        <v>0</v>
      </c>
      <c r="I35" s="7">
        <f>'Yard'!$I$42</f>
        <v>0</v>
      </c>
      <c r="J35" s="7">
        <f>'Yard'!$J$42</f>
        <v>0</v>
      </c>
      <c r="K35" s="8"/>
      <c r="L35" s="8"/>
      <c r="M35" s="7">
        <f>'Yard'!$K$42</f>
        <v>0</v>
      </c>
      <c r="N35" s="7">
        <f>'Yard'!$L$42</f>
        <v>0</v>
      </c>
      <c r="O35" s="7">
        <f>'Yard'!$M$42</f>
        <v>0</v>
      </c>
      <c r="P35" s="7">
        <f>'Yard'!$N$42</f>
        <v>0</v>
      </c>
      <c r="Q35" s="7">
        <f>'Yard'!$O$42</f>
        <v>0</v>
      </c>
      <c r="R35" s="7">
        <f>'Yard'!$P$42</f>
        <v>0</v>
      </c>
      <c r="S35" s="7">
        <f>'Yard'!$Q$42</f>
        <v>0</v>
      </c>
      <c r="T35" s="7">
        <f>'Yard'!$R$42</f>
        <v>0</v>
      </c>
      <c r="U35" s="7">
        <f>'Yard'!$S$42</f>
        <v>0</v>
      </c>
      <c r="V35" s="8"/>
      <c r="W35" s="8"/>
      <c r="X35" s="10" t="s">
        <v>6</v>
      </c>
    </row>
    <row r="36" spans="1:24">
      <c r="A36" s="12" t="s">
        <v>75</v>
      </c>
      <c r="B36" s="7">
        <f>'Yard'!$B$43</f>
        <v>0</v>
      </c>
      <c r="C36" s="7">
        <f>'Yard'!$C$43</f>
        <v>0</v>
      </c>
      <c r="D36" s="7">
        <f>'Yard'!$D$43</f>
        <v>0</v>
      </c>
      <c r="E36" s="7">
        <f>'Yard'!$E$43</f>
        <v>0</v>
      </c>
      <c r="F36" s="7">
        <f>'Yard'!$F$43</f>
        <v>0</v>
      </c>
      <c r="G36" s="7">
        <f>'Yard'!$G$43</f>
        <v>0</v>
      </c>
      <c r="H36" s="7">
        <f>'Yard'!$H$43</f>
        <v>0</v>
      </c>
      <c r="I36" s="7">
        <f>'Yard'!$I$43</f>
        <v>0</v>
      </c>
      <c r="J36" s="7">
        <f>'Yard'!$J$43</f>
        <v>0</v>
      </c>
      <c r="K36" s="8"/>
      <c r="L36" s="8"/>
      <c r="M36" s="7">
        <f>'Yard'!$K$43</f>
        <v>0</v>
      </c>
      <c r="N36" s="7">
        <f>'Yard'!$L$43</f>
        <v>0</v>
      </c>
      <c r="O36" s="7">
        <f>'Yard'!$M$43</f>
        <v>0</v>
      </c>
      <c r="P36" s="7">
        <f>'Yard'!$N$43</f>
        <v>0</v>
      </c>
      <c r="Q36" s="7">
        <f>'Yard'!$O$43</f>
        <v>0</v>
      </c>
      <c r="R36" s="7">
        <f>'Yard'!$P$43</f>
        <v>0</v>
      </c>
      <c r="S36" s="7">
        <f>'Yard'!$Q$43</f>
        <v>0</v>
      </c>
      <c r="T36" s="7">
        <f>'Yard'!$R$43</f>
        <v>0</v>
      </c>
      <c r="U36" s="7">
        <f>'Yard'!$S$43</f>
        <v>0</v>
      </c>
      <c r="V36" s="8"/>
      <c r="W36" s="8"/>
      <c r="X36" s="10" t="s">
        <v>6</v>
      </c>
    </row>
    <row r="37" spans="1:24">
      <c r="A37" s="12" t="s">
        <v>76</v>
      </c>
      <c r="B37" s="7">
        <f>'Yard'!$B$44</f>
        <v>0</v>
      </c>
      <c r="C37" s="7">
        <f>'Yard'!$C$44</f>
        <v>0</v>
      </c>
      <c r="D37" s="7">
        <f>'Yard'!$D$44</f>
        <v>0</v>
      </c>
      <c r="E37" s="7">
        <f>'Yard'!$E$44</f>
        <v>0</v>
      </c>
      <c r="F37" s="7">
        <f>'Yard'!$F$44</f>
        <v>0</v>
      </c>
      <c r="G37" s="7">
        <f>'Yard'!$G$44</f>
        <v>0</v>
      </c>
      <c r="H37" s="7">
        <f>'Yard'!$H$44</f>
        <v>0</v>
      </c>
      <c r="I37" s="7">
        <f>'Yard'!$I$44</f>
        <v>0</v>
      </c>
      <c r="J37" s="7">
        <f>'Yard'!$J$44</f>
        <v>0</v>
      </c>
      <c r="K37" s="8"/>
      <c r="L37" s="8"/>
      <c r="M37" s="7">
        <f>'Yard'!$K$44</f>
        <v>0</v>
      </c>
      <c r="N37" s="7">
        <f>'Yard'!$L$44</f>
        <v>0</v>
      </c>
      <c r="O37" s="7">
        <f>'Yard'!$M$44</f>
        <v>0</v>
      </c>
      <c r="P37" s="7">
        <f>'Yard'!$N$44</f>
        <v>0</v>
      </c>
      <c r="Q37" s="7">
        <f>'Yard'!$O$44</f>
        <v>0</v>
      </c>
      <c r="R37" s="7">
        <f>'Yard'!$P$44</f>
        <v>0</v>
      </c>
      <c r="S37" s="7">
        <f>'Yard'!$Q$44</f>
        <v>0</v>
      </c>
      <c r="T37" s="7">
        <f>'Yard'!$R$44</f>
        <v>0</v>
      </c>
      <c r="U37" s="7">
        <f>'Yard'!$S$44</f>
        <v>0</v>
      </c>
      <c r="V37" s="8"/>
      <c r="W37" s="8"/>
      <c r="X37" s="10" t="s">
        <v>6</v>
      </c>
    </row>
    <row r="38" spans="1:24">
      <c r="A38" s="12" t="s">
        <v>77</v>
      </c>
      <c r="B38" s="7">
        <f>'Yard'!$B$77</f>
        <v>0</v>
      </c>
      <c r="C38" s="7">
        <f>'Yard'!$C$77</f>
        <v>0</v>
      </c>
      <c r="D38" s="7">
        <f>'Yard'!$D$77</f>
        <v>0</v>
      </c>
      <c r="E38" s="7">
        <f>'Yard'!$E$77</f>
        <v>0</v>
      </c>
      <c r="F38" s="7">
        <f>'Yard'!$F$77</f>
        <v>0</v>
      </c>
      <c r="G38" s="7">
        <f>'Yard'!$G$77</f>
        <v>0</v>
      </c>
      <c r="H38" s="7">
        <f>'Yard'!$H$77</f>
        <v>0</v>
      </c>
      <c r="I38" s="7">
        <f>'Yard'!$I$77</f>
        <v>0</v>
      </c>
      <c r="J38" s="7">
        <f>'Yard'!$J$77</f>
        <v>0</v>
      </c>
      <c r="K38" s="8"/>
      <c r="L38" s="8"/>
      <c r="M38" s="7">
        <f>'Yard'!$K$77</f>
        <v>0</v>
      </c>
      <c r="N38" s="7">
        <f>'Yard'!$L$77</f>
        <v>0</v>
      </c>
      <c r="O38" s="7">
        <f>'Yard'!$M$77</f>
        <v>0</v>
      </c>
      <c r="P38" s="7">
        <f>'Yard'!$N$77</f>
        <v>0</v>
      </c>
      <c r="Q38" s="7">
        <f>'Yard'!$O$77</f>
        <v>0</v>
      </c>
      <c r="R38" s="7">
        <f>'Yard'!$P$77</f>
        <v>0</v>
      </c>
      <c r="S38" s="7">
        <f>'Yard'!$Q$77</f>
        <v>0</v>
      </c>
      <c r="T38" s="7">
        <f>'Yard'!$R$77</f>
        <v>0</v>
      </c>
      <c r="U38" s="7">
        <f>'Yard'!$S$77</f>
        <v>0</v>
      </c>
      <c r="V38" s="8"/>
      <c r="W38" s="8"/>
      <c r="X38" s="10" t="s">
        <v>6</v>
      </c>
    </row>
    <row r="39" spans="1:24">
      <c r="A39" s="12" t="s">
        <v>78</v>
      </c>
      <c r="B39" s="7">
        <f>'Yard'!$B$46</f>
        <v>0</v>
      </c>
      <c r="C39" s="7">
        <f>'Yard'!$C$46</f>
        <v>0</v>
      </c>
      <c r="D39" s="7">
        <f>'Yard'!$D$46</f>
        <v>0</v>
      </c>
      <c r="E39" s="7">
        <f>'Yard'!$E$46</f>
        <v>0</v>
      </c>
      <c r="F39" s="7">
        <f>'Yard'!$F$46</f>
        <v>0</v>
      </c>
      <c r="G39" s="7">
        <f>'Yard'!$G$46</f>
        <v>0</v>
      </c>
      <c r="H39" s="7">
        <f>'Yard'!$H$46</f>
        <v>0</v>
      </c>
      <c r="I39" s="7">
        <f>'Yard'!$I$46</f>
        <v>0</v>
      </c>
      <c r="J39" s="7">
        <f>'Yard'!$J$46</f>
        <v>0</v>
      </c>
      <c r="K39" s="8"/>
      <c r="L39" s="8"/>
      <c r="M39" s="7">
        <f>'Yard'!$K$46</f>
        <v>0</v>
      </c>
      <c r="N39" s="7">
        <f>'Yard'!$L$46</f>
        <v>0</v>
      </c>
      <c r="O39" s="7">
        <f>'Yard'!$M$46</f>
        <v>0</v>
      </c>
      <c r="P39" s="7">
        <f>'Yard'!$N$46</f>
        <v>0</v>
      </c>
      <c r="Q39" s="7">
        <f>'Yard'!$O$46</f>
        <v>0</v>
      </c>
      <c r="R39" s="7">
        <f>'Yard'!$P$46</f>
        <v>0</v>
      </c>
      <c r="S39" s="7">
        <f>'Yard'!$Q$46</f>
        <v>0</v>
      </c>
      <c r="T39" s="7">
        <f>'Yard'!$R$46</f>
        <v>0</v>
      </c>
      <c r="U39" s="7">
        <f>'Yard'!$S$46</f>
        <v>0</v>
      </c>
      <c r="V39" s="8"/>
      <c r="W39" s="8"/>
      <c r="X39" s="10" t="s">
        <v>6</v>
      </c>
    </row>
    <row r="40" spans="1:24">
      <c r="A40" s="12" t="s">
        <v>79</v>
      </c>
      <c r="B40" s="7">
        <f>'Yard'!$B$78</f>
        <v>0</v>
      </c>
      <c r="C40" s="7">
        <f>'Yard'!$C$78</f>
        <v>0</v>
      </c>
      <c r="D40" s="7">
        <f>'Yard'!$D$78</f>
        <v>0</v>
      </c>
      <c r="E40" s="7">
        <f>'Yard'!$E$78</f>
        <v>0</v>
      </c>
      <c r="F40" s="7">
        <f>'Yard'!$F$78</f>
        <v>0</v>
      </c>
      <c r="G40" s="7">
        <f>'Yard'!$G$78</f>
        <v>0</v>
      </c>
      <c r="H40" s="7">
        <f>'Yard'!$H$78</f>
        <v>0</v>
      </c>
      <c r="I40" s="7">
        <f>'Yard'!$I$78</f>
        <v>0</v>
      </c>
      <c r="J40" s="7">
        <f>'Yard'!$J$78</f>
        <v>0</v>
      </c>
      <c r="K40" s="8"/>
      <c r="L40" s="8"/>
      <c r="M40" s="7">
        <f>'Yard'!$K$78</f>
        <v>0</v>
      </c>
      <c r="N40" s="7">
        <f>'Yard'!$L$78</f>
        <v>0</v>
      </c>
      <c r="O40" s="7">
        <f>'Yard'!$M$78</f>
        <v>0</v>
      </c>
      <c r="P40" s="7">
        <f>'Yard'!$N$78</f>
        <v>0</v>
      </c>
      <c r="Q40" s="7">
        <f>'Yard'!$O$78</f>
        <v>0</v>
      </c>
      <c r="R40" s="7">
        <f>'Yard'!$P$78</f>
        <v>0</v>
      </c>
      <c r="S40" s="7">
        <f>'Yard'!$Q$78</f>
        <v>0</v>
      </c>
      <c r="T40" s="7">
        <f>'Yard'!$R$78</f>
        <v>0</v>
      </c>
      <c r="U40" s="7">
        <f>'Yard'!$S$78</f>
        <v>0</v>
      </c>
      <c r="V40" s="8"/>
      <c r="W40" s="8"/>
      <c r="X40" s="10" t="s">
        <v>6</v>
      </c>
    </row>
    <row r="41" spans="1:24">
      <c r="A41" s="12" t="s">
        <v>88</v>
      </c>
      <c r="B41" s="7">
        <f>'Yard'!$B$48</f>
        <v>0</v>
      </c>
      <c r="C41" s="7">
        <f>'Yard'!$C$48</f>
        <v>0</v>
      </c>
      <c r="D41" s="7">
        <f>'Yard'!$D$48</f>
        <v>0</v>
      </c>
      <c r="E41" s="7">
        <f>'Yard'!$E$48</f>
        <v>0</v>
      </c>
      <c r="F41" s="7">
        <f>'Yard'!$F$48</f>
        <v>0</v>
      </c>
      <c r="G41" s="7">
        <f>'Yard'!$G$48</f>
        <v>0</v>
      </c>
      <c r="H41" s="7">
        <f>'Yard'!$H$48</f>
        <v>0</v>
      </c>
      <c r="I41" s="7">
        <f>'Yard'!$I$48</f>
        <v>0</v>
      </c>
      <c r="J41" s="7">
        <f>'Yard'!$J$48</f>
        <v>0</v>
      </c>
      <c r="K41" s="8"/>
      <c r="L41" s="8"/>
      <c r="M41" s="7">
        <f>'Yard'!$K$48</f>
        <v>0</v>
      </c>
      <c r="N41" s="7">
        <f>'Yard'!$L$48</f>
        <v>0</v>
      </c>
      <c r="O41" s="7">
        <f>'Yard'!$M$48</f>
        <v>0</v>
      </c>
      <c r="P41" s="7">
        <f>'Yard'!$N$48</f>
        <v>0</v>
      </c>
      <c r="Q41" s="7">
        <f>'Yard'!$O$48</f>
        <v>0</v>
      </c>
      <c r="R41" s="7">
        <f>'Yard'!$P$48</f>
        <v>0</v>
      </c>
      <c r="S41" s="7">
        <f>'Yard'!$Q$48</f>
        <v>0</v>
      </c>
      <c r="T41" s="7">
        <f>'Yard'!$R$48</f>
        <v>0</v>
      </c>
      <c r="U41" s="7">
        <f>'Yard'!$S$48</f>
        <v>0</v>
      </c>
      <c r="V41" s="8"/>
      <c r="W41" s="8"/>
      <c r="X41" s="10" t="s">
        <v>6</v>
      </c>
    </row>
    <row r="42" spans="1:24">
      <c r="A42" s="12" t="s">
        <v>89</v>
      </c>
      <c r="B42" s="7">
        <f>'Yard'!$B$79</f>
        <v>0</v>
      </c>
      <c r="C42" s="7">
        <f>'Yard'!$C$79</f>
        <v>0</v>
      </c>
      <c r="D42" s="7">
        <f>'Yard'!$D$79</f>
        <v>0</v>
      </c>
      <c r="E42" s="7">
        <f>'Yard'!$E$79</f>
        <v>0</v>
      </c>
      <c r="F42" s="7">
        <f>'Yard'!$F$79</f>
        <v>0</v>
      </c>
      <c r="G42" s="7">
        <f>'Yard'!$G$79</f>
        <v>0</v>
      </c>
      <c r="H42" s="7">
        <f>'Yard'!$H$79</f>
        <v>0</v>
      </c>
      <c r="I42" s="7">
        <f>'Yard'!$I$79</f>
        <v>0</v>
      </c>
      <c r="J42" s="7">
        <f>'Yard'!$J$79</f>
        <v>0</v>
      </c>
      <c r="K42" s="8"/>
      <c r="L42" s="8"/>
      <c r="M42" s="7">
        <f>'Yard'!$K$79</f>
        <v>0</v>
      </c>
      <c r="N42" s="7">
        <f>'Yard'!$L$79</f>
        <v>0</v>
      </c>
      <c r="O42" s="7">
        <f>'Yard'!$M$79</f>
        <v>0</v>
      </c>
      <c r="P42" s="7">
        <f>'Yard'!$N$79</f>
        <v>0</v>
      </c>
      <c r="Q42" s="7">
        <f>'Yard'!$O$79</f>
        <v>0</v>
      </c>
      <c r="R42" s="7">
        <f>'Yard'!$P$79</f>
        <v>0</v>
      </c>
      <c r="S42" s="7">
        <f>'Yard'!$Q$79</f>
        <v>0</v>
      </c>
      <c r="T42" s="7">
        <f>'Yard'!$R$79</f>
        <v>0</v>
      </c>
      <c r="U42" s="7">
        <f>'Yard'!$S$79</f>
        <v>0</v>
      </c>
      <c r="V42" s="8"/>
      <c r="W42" s="8"/>
      <c r="X42" s="10" t="s">
        <v>6</v>
      </c>
    </row>
    <row r="43" spans="1:24">
      <c r="A43" s="12" t="s">
        <v>90</v>
      </c>
      <c r="B43" s="7">
        <f>'Yard'!$B$50</f>
        <v>0</v>
      </c>
      <c r="C43" s="7">
        <f>'Yard'!$C$50</f>
        <v>0</v>
      </c>
      <c r="D43" s="7">
        <f>'Yard'!$D$50</f>
        <v>0</v>
      </c>
      <c r="E43" s="7">
        <f>'Yard'!$E$50</f>
        <v>0</v>
      </c>
      <c r="F43" s="7">
        <f>'Yard'!$F$50</f>
        <v>0</v>
      </c>
      <c r="G43" s="7">
        <f>'Yard'!$G$50</f>
        <v>0</v>
      </c>
      <c r="H43" s="7">
        <f>'Yard'!$H$50</f>
        <v>0</v>
      </c>
      <c r="I43" s="7">
        <f>'Yard'!$I$50</f>
        <v>0</v>
      </c>
      <c r="J43" s="7">
        <f>'Yard'!$J$50</f>
        <v>0</v>
      </c>
      <c r="K43" s="8"/>
      <c r="L43" s="8"/>
      <c r="M43" s="7">
        <f>'Yard'!$K$50</f>
        <v>0</v>
      </c>
      <c r="N43" s="7">
        <f>'Yard'!$L$50</f>
        <v>0</v>
      </c>
      <c r="O43" s="7">
        <f>'Yard'!$M$50</f>
        <v>0</v>
      </c>
      <c r="P43" s="7">
        <f>'Yard'!$N$50</f>
        <v>0</v>
      </c>
      <c r="Q43" s="7">
        <f>'Yard'!$O$50</f>
        <v>0</v>
      </c>
      <c r="R43" s="7">
        <f>'Yard'!$P$50</f>
        <v>0</v>
      </c>
      <c r="S43" s="7">
        <f>'Yard'!$Q$50</f>
        <v>0</v>
      </c>
      <c r="T43" s="7">
        <f>'Yard'!$R$50</f>
        <v>0</v>
      </c>
      <c r="U43" s="7">
        <f>'Yard'!$S$50</f>
        <v>0</v>
      </c>
      <c r="V43" s="8"/>
      <c r="W43" s="8"/>
      <c r="X43" s="10" t="s">
        <v>6</v>
      </c>
    </row>
    <row r="44" spans="1:24">
      <c r="A44" s="12" t="s">
        <v>91</v>
      </c>
      <c r="B44" s="7">
        <f>'Yard'!$B$80</f>
        <v>0</v>
      </c>
      <c r="C44" s="7">
        <f>'Yard'!$C$80</f>
        <v>0</v>
      </c>
      <c r="D44" s="7">
        <f>'Yard'!$D$80</f>
        <v>0</v>
      </c>
      <c r="E44" s="7">
        <f>'Yard'!$E$80</f>
        <v>0</v>
      </c>
      <c r="F44" s="7">
        <f>'Yard'!$F$80</f>
        <v>0</v>
      </c>
      <c r="G44" s="7">
        <f>'Yard'!$G$80</f>
        <v>0</v>
      </c>
      <c r="H44" s="7">
        <f>'Yard'!$H$80</f>
        <v>0</v>
      </c>
      <c r="I44" s="7">
        <f>'Yard'!$I$80</f>
        <v>0</v>
      </c>
      <c r="J44" s="7">
        <f>'Yard'!$J$80</f>
        <v>0</v>
      </c>
      <c r="K44" s="8"/>
      <c r="L44" s="8"/>
      <c r="M44" s="7">
        <f>'Yard'!$K$80</f>
        <v>0</v>
      </c>
      <c r="N44" s="7">
        <f>'Yard'!$L$80</f>
        <v>0</v>
      </c>
      <c r="O44" s="7">
        <f>'Yard'!$M$80</f>
        <v>0</v>
      </c>
      <c r="P44" s="7">
        <f>'Yard'!$N$80</f>
        <v>0</v>
      </c>
      <c r="Q44" s="7">
        <f>'Yard'!$O$80</f>
        <v>0</v>
      </c>
      <c r="R44" s="7">
        <f>'Yard'!$P$80</f>
        <v>0</v>
      </c>
      <c r="S44" s="7">
        <f>'Yard'!$Q$80</f>
        <v>0</v>
      </c>
      <c r="T44" s="7">
        <f>'Yard'!$R$80</f>
        <v>0</v>
      </c>
      <c r="U44" s="7">
        <f>'Yard'!$S$80</f>
        <v>0</v>
      </c>
      <c r="V44" s="8"/>
      <c r="W44" s="8"/>
      <c r="X44" s="10" t="s">
        <v>6</v>
      </c>
    </row>
    <row r="46" spans="1:24">
      <c r="A46" s="11" t="s">
        <v>940</v>
      </c>
    </row>
    <row r="47" spans="1:24">
      <c r="A47" s="10" t="s">
        <v>6</v>
      </c>
    </row>
    <row r="48" spans="1:24">
      <c r="A48" s="2" t="s">
        <v>257</v>
      </c>
    </row>
    <row r="49" spans="1:24">
      <c r="A49" s="13" t="s">
        <v>941</v>
      </c>
    </row>
    <row r="50" spans="1:24">
      <c r="A50" s="13" t="s">
        <v>942</v>
      </c>
    </row>
    <row r="51" spans="1:24">
      <c r="A51" s="13" t="s">
        <v>943</v>
      </c>
    </row>
    <row r="52" spans="1:24">
      <c r="A52" s="13" t="s">
        <v>944</v>
      </c>
    </row>
    <row r="53" spans="1:24">
      <c r="A53" s="13" t="s">
        <v>945</v>
      </c>
    </row>
    <row r="54" spans="1:24">
      <c r="A54" s="2" t="s">
        <v>345</v>
      </c>
    </row>
    <row r="55" spans="1:24">
      <c r="B55" s="3" t="s">
        <v>26</v>
      </c>
      <c r="C55" s="3" t="s">
        <v>205</v>
      </c>
      <c r="D55" s="3" t="s">
        <v>206</v>
      </c>
      <c r="E55" s="3" t="s">
        <v>207</v>
      </c>
      <c r="F55" s="3" t="s">
        <v>208</v>
      </c>
      <c r="G55" s="3" t="s">
        <v>209</v>
      </c>
      <c r="H55" s="3" t="s">
        <v>210</v>
      </c>
      <c r="I55" s="3" t="s">
        <v>211</v>
      </c>
      <c r="J55" s="3" t="s">
        <v>212</v>
      </c>
      <c r="K55" s="3" t="s">
        <v>368</v>
      </c>
      <c r="L55" s="3" t="s">
        <v>380</v>
      </c>
      <c r="M55" s="3" t="s">
        <v>193</v>
      </c>
      <c r="N55" s="3" t="s">
        <v>717</v>
      </c>
      <c r="O55" s="3" t="s">
        <v>718</v>
      </c>
      <c r="P55" s="3" t="s">
        <v>719</v>
      </c>
      <c r="Q55" s="3" t="s">
        <v>720</v>
      </c>
      <c r="R55" s="3" t="s">
        <v>721</v>
      </c>
      <c r="S55" s="3" t="s">
        <v>722</v>
      </c>
      <c r="T55" s="3" t="s">
        <v>723</v>
      </c>
      <c r="U55" s="3" t="s">
        <v>724</v>
      </c>
      <c r="V55" s="3" t="s">
        <v>725</v>
      </c>
      <c r="W55" s="3" t="s">
        <v>726</v>
      </c>
    </row>
    <row r="56" spans="1:24">
      <c r="A56" s="12" t="s">
        <v>66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10" t="s">
        <v>6</v>
      </c>
    </row>
    <row r="57" spans="1:24">
      <c r="A57" s="12" t="s">
        <v>67</v>
      </c>
      <c r="B57" s="7">
        <f>'Standing'!$B$111</f>
        <v>0</v>
      </c>
      <c r="C57" s="7">
        <f>'Standing'!$C$111</f>
        <v>0</v>
      </c>
      <c r="D57" s="7">
        <f>'Standing'!$D$111</f>
        <v>0</v>
      </c>
      <c r="E57" s="7">
        <f>'Standing'!$E$111</f>
        <v>0</v>
      </c>
      <c r="F57" s="7">
        <f>'Standing'!$F$111</f>
        <v>0</v>
      </c>
      <c r="G57" s="7">
        <f>'Standing'!$G$111</f>
        <v>0</v>
      </c>
      <c r="H57" s="7">
        <f>'Standing'!$H$111</f>
        <v>0</v>
      </c>
      <c r="I57" s="7">
        <f>'Standing'!$I$111</f>
        <v>0</v>
      </c>
      <c r="J57" s="7">
        <f>'Standing'!$J$111</f>
        <v>0</v>
      </c>
      <c r="K57" s="8"/>
      <c r="L57" s="8"/>
      <c r="M57" s="7">
        <f>'Standing'!$K$111</f>
        <v>0</v>
      </c>
      <c r="N57" s="7">
        <f>'Standing'!$L$111</f>
        <v>0</v>
      </c>
      <c r="O57" s="7">
        <f>'Standing'!$M$111</f>
        <v>0</v>
      </c>
      <c r="P57" s="7">
        <f>'Standing'!$N$111</f>
        <v>0</v>
      </c>
      <c r="Q57" s="7">
        <f>'Standing'!$O$111</f>
        <v>0</v>
      </c>
      <c r="R57" s="7">
        <f>'Standing'!$P$111</f>
        <v>0</v>
      </c>
      <c r="S57" s="7">
        <f>'Standing'!$Q$111</f>
        <v>0</v>
      </c>
      <c r="T57" s="7">
        <f>'Standing'!$R$111</f>
        <v>0</v>
      </c>
      <c r="U57" s="7">
        <f>'Standing'!$S$111</f>
        <v>0</v>
      </c>
      <c r="V57" s="8"/>
      <c r="W57" s="8"/>
      <c r="X57" s="10" t="s">
        <v>6</v>
      </c>
    </row>
    <row r="58" spans="1:24">
      <c r="A58" s="12" t="s">
        <v>107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10" t="s">
        <v>6</v>
      </c>
    </row>
    <row r="59" spans="1:24">
      <c r="A59" s="12" t="s">
        <v>68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10" t="s">
        <v>6</v>
      </c>
    </row>
    <row r="60" spans="1:24">
      <c r="A60" s="12" t="s">
        <v>69</v>
      </c>
      <c r="B60" s="7">
        <f>'Standing'!$B$112</f>
        <v>0</v>
      </c>
      <c r="C60" s="7">
        <f>'Standing'!$C$112</f>
        <v>0</v>
      </c>
      <c r="D60" s="7">
        <f>'Standing'!$D$112</f>
        <v>0</v>
      </c>
      <c r="E60" s="7">
        <f>'Standing'!$E$112</f>
        <v>0</v>
      </c>
      <c r="F60" s="7">
        <f>'Standing'!$F$112</f>
        <v>0</v>
      </c>
      <c r="G60" s="7">
        <f>'Standing'!$G$112</f>
        <v>0</v>
      </c>
      <c r="H60" s="7">
        <f>'Standing'!$H$112</f>
        <v>0</v>
      </c>
      <c r="I60" s="7">
        <f>'Standing'!$I$112</f>
        <v>0</v>
      </c>
      <c r="J60" s="7">
        <f>'Standing'!$J$112</f>
        <v>0</v>
      </c>
      <c r="K60" s="8"/>
      <c r="L60" s="8"/>
      <c r="M60" s="7">
        <f>'Standing'!$K$112</f>
        <v>0</v>
      </c>
      <c r="N60" s="7">
        <f>'Standing'!$L$112</f>
        <v>0</v>
      </c>
      <c r="O60" s="7">
        <f>'Standing'!$M$112</f>
        <v>0</v>
      </c>
      <c r="P60" s="7">
        <f>'Standing'!$N$112</f>
        <v>0</v>
      </c>
      <c r="Q60" s="7">
        <f>'Standing'!$O$112</f>
        <v>0</v>
      </c>
      <c r="R60" s="7">
        <f>'Standing'!$P$112</f>
        <v>0</v>
      </c>
      <c r="S60" s="7">
        <f>'Standing'!$Q$112</f>
        <v>0</v>
      </c>
      <c r="T60" s="7">
        <f>'Standing'!$R$112</f>
        <v>0</v>
      </c>
      <c r="U60" s="7">
        <f>'Standing'!$S$112</f>
        <v>0</v>
      </c>
      <c r="V60" s="8"/>
      <c r="W60" s="8"/>
      <c r="X60" s="10" t="s">
        <v>6</v>
      </c>
    </row>
    <row r="61" spans="1:24">
      <c r="A61" s="12" t="s">
        <v>108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10" t="s">
        <v>6</v>
      </c>
    </row>
    <row r="62" spans="1:24">
      <c r="A62" s="12" t="s">
        <v>70</v>
      </c>
      <c r="B62" s="7">
        <f>'Standing'!$B$113</f>
        <v>0</v>
      </c>
      <c r="C62" s="7">
        <f>'Standing'!$C$113</f>
        <v>0</v>
      </c>
      <c r="D62" s="7">
        <f>'Standing'!$D$113</f>
        <v>0</v>
      </c>
      <c r="E62" s="7">
        <f>'Standing'!$E$113</f>
        <v>0</v>
      </c>
      <c r="F62" s="7">
        <f>'Standing'!$F$113</f>
        <v>0</v>
      </c>
      <c r="G62" s="7">
        <f>'Standing'!$G$113</f>
        <v>0</v>
      </c>
      <c r="H62" s="7">
        <f>'Standing'!$H$113</f>
        <v>0</v>
      </c>
      <c r="I62" s="7">
        <f>'Standing'!$I$113</f>
        <v>0</v>
      </c>
      <c r="J62" s="7">
        <f>'Standing'!$J$113</f>
        <v>0</v>
      </c>
      <c r="K62" s="8"/>
      <c r="L62" s="8"/>
      <c r="M62" s="7">
        <f>'Standing'!$K$113</f>
        <v>0</v>
      </c>
      <c r="N62" s="7">
        <f>'Standing'!$L$113</f>
        <v>0</v>
      </c>
      <c r="O62" s="7">
        <f>'Standing'!$M$113</f>
        <v>0</v>
      </c>
      <c r="P62" s="7">
        <f>'Standing'!$N$113</f>
        <v>0</v>
      </c>
      <c r="Q62" s="7">
        <f>'Standing'!$O$113</f>
        <v>0</v>
      </c>
      <c r="R62" s="7">
        <f>'Standing'!$P$113</f>
        <v>0</v>
      </c>
      <c r="S62" s="7">
        <f>'Standing'!$Q$113</f>
        <v>0</v>
      </c>
      <c r="T62" s="7">
        <f>'Standing'!$R$113</f>
        <v>0</v>
      </c>
      <c r="U62" s="7">
        <f>'Standing'!$S$113</f>
        <v>0</v>
      </c>
      <c r="V62" s="8"/>
      <c r="W62" s="8"/>
      <c r="X62" s="10" t="s">
        <v>6</v>
      </c>
    </row>
    <row r="63" spans="1:24">
      <c r="A63" s="12" t="s">
        <v>71</v>
      </c>
      <c r="B63" s="7">
        <f>'Standing'!$B$114</f>
        <v>0</v>
      </c>
      <c r="C63" s="7">
        <f>'Standing'!$C$114</f>
        <v>0</v>
      </c>
      <c r="D63" s="7">
        <f>'Standing'!$D$114</f>
        <v>0</v>
      </c>
      <c r="E63" s="7">
        <f>'Standing'!$E$114</f>
        <v>0</v>
      </c>
      <c r="F63" s="7">
        <f>'Standing'!$F$114</f>
        <v>0</v>
      </c>
      <c r="G63" s="7">
        <f>'Standing'!$G$114</f>
        <v>0</v>
      </c>
      <c r="H63" s="7">
        <f>'Standing'!$H$114</f>
        <v>0</v>
      </c>
      <c r="I63" s="7">
        <f>'Standing'!$I$114</f>
        <v>0</v>
      </c>
      <c r="J63" s="7">
        <f>'Standing'!$J$114</f>
        <v>0</v>
      </c>
      <c r="K63" s="8"/>
      <c r="L63" s="8"/>
      <c r="M63" s="7">
        <f>'Standing'!$K$114</f>
        <v>0</v>
      </c>
      <c r="N63" s="7">
        <f>'Standing'!$L$114</f>
        <v>0</v>
      </c>
      <c r="O63" s="7">
        <f>'Standing'!$M$114</f>
        <v>0</v>
      </c>
      <c r="P63" s="7">
        <f>'Standing'!$N$114</f>
        <v>0</v>
      </c>
      <c r="Q63" s="7">
        <f>'Standing'!$O$114</f>
        <v>0</v>
      </c>
      <c r="R63" s="7">
        <f>'Standing'!$P$114</f>
        <v>0</v>
      </c>
      <c r="S63" s="7">
        <f>'Standing'!$Q$114</f>
        <v>0</v>
      </c>
      <c r="T63" s="7">
        <f>'Standing'!$R$114</f>
        <v>0</v>
      </c>
      <c r="U63" s="7">
        <f>'Standing'!$S$114</f>
        <v>0</v>
      </c>
      <c r="V63" s="8"/>
      <c r="W63" s="8"/>
      <c r="X63" s="10" t="s">
        <v>6</v>
      </c>
    </row>
    <row r="64" spans="1:24">
      <c r="A64" s="12" t="s">
        <v>85</v>
      </c>
      <c r="B64" s="7">
        <f>'Standing'!$B$115</f>
        <v>0</v>
      </c>
      <c r="C64" s="7">
        <f>'Standing'!$C$115</f>
        <v>0</v>
      </c>
      <c r="D64" s="7">
        <f>'Standing'!$D$115</f>
        <v>0</v>
      </c>
      <c r="E64" s="7">
        <f>'Standing'!$E$115</f>
        <v>0</v>
      </c>
      <c r="F64" s="7">
        <f>'Standing'!$F$115</f>
        <v>0</v>
      </c>
      <c r="G64" s="7">
        <f>'Standing'!$G$115</f>
        <v>0</v>
      </c>
      <c r="H64" s="7">
        <f>'Standing'!$H$115</f>
        <v>0</v>
      </c>
      <c r="I64" s="7">
        <f>'Standing'!$I$115</f>
        <v>0</v>
      </c>
      <c r="J64" s="7">
        <f>'Standing'!$J$115</f>
        <v>0</v>
      </c>
      <c r="K64" s="8"/>
      <c r="L64" s="8"/>
      <c r="M64" s="7">
        <f>'Standing'!$K$115</f>
        <v>0</v>
      </c>
      <c r="N64" s="7">
        <f>'Standing'!$L$115</f>
        <v>0</v>
      </c>
      <c r="O64" s="7">
        <f>'Standing'!$M$115</f>
        <v>0</v>
      </c>
      <c r="P64" s="7">
        <f>'Standing'!$N$115</f>
        <v>0</v>
      </c>
      <c r="Q64" s="7">
        <f>'Standing'!$O$115</f>
        <v>0</v>
      </c>
      <c r="R64" s="7">
        <f>'Standing'!$P$115</f>
        <v>0</v>
      </c>
      <c r="S64" s="7">
        <f>'Standing'!$Q$115</f>
        <v>0</v>
      </c>
      <c r="T64" s="7">
        <f>'Standing'!$R$115</f>
        <v>0</v>
      </c>
      <c r="U64" s="7">
        <f>'Standing'!$S$115</f>
        <v>0</v>
      </c>
      <c r="V64" s="8"/>
      <c r="W64" s="8"/>
      <c r="X64" s="10" t="s">
        <v>6</v>
      </c>
    </row>
    <row r="65" spans="1:24">
      <c r="A65" s="12" t="s">
        <v>72</v>
      </c>
      <c r="B65" s="7">
        <f>'Standing'!$B$116</f>
        <v>0</v>
      </c>
      <c r="C65" s="7">
        <f>'Standing'!$C$116</f>
        <v>0</v>
      </c>
      <c r="D65" s="7">
        <f>'Standing'!$D$116</f>
        <v>0</v>
      </c>
      <c r="E65" s="7">
        <f>'Standing'!$E$116</f>
        <v>0</v>
      </c>
      <c r="F65" s="7">
        <f>'Standing'!$F$116</f>
        <v>0</v>
      </c>
      <c r="G65" s="7">
        <f>'Standing'!$G$116</f>
        <v>0</v>
      </c>
      <c r="H65" s="7">
        <f>'Standing'!$H$116</f>
        <v>0</v>
      </c>
      <c r="I65" s="7">
        <f>'Standing'!$I$116</f>
        <v>0</v>
      </c>
      <c r="J65" s="7">
        <f>'Standing'!$J$116</f>
        <v>0</v>
      </c>
      <c r="K65" s="8"/>
      <c r="L65" s="8"/>
      <c r="M65" s="7">
        <f>'Standing'!$K$116</f>
        <v>0</v>
      </c>
      <c r="N65" s="7">
        <f>'Standing'!$L$116</f>
        <v>0</v>
      </c>
      <c r="O65" s="7">
        <f>'Standing'!$M$116</f>
        <v>0</v>
      </c>
      <c r="P65" s="7">
        <f>'Standing'!$N$116</f>
        <v>0</v>
      </c>
      <c r="Q65" s="7">
        <f>'Standing'!$O$116</f>
        <v>0</v>
      </c>
      <c r="R65" s="7">
        <f>'Standing'!$P$116</f>
        <v>0</v>
      </c>
      <c r="S65" s="7">
        <f>'Standing'!$Q$116</f>
        <v>0</v>
      </c>
      <c r="T65" s="7">
        <f>'Standing'!$R$116</f>
        <v>0</v>
      </c>
      <c r="U65" s="7">
        <f>'Standing'!$S$116</f>
        <v>0</v>
      </c>
      <c r="V65" s="8"/>
      <c r="W65" s="8"/>
      <c r="X65" s="10" t="s">
        <v>6</v>
      </c>
    </row>
    <row r="66" spans="1:24">
      <c r="A66" s="12" t="s">
        <v>73</v>
      </c>
      <c r="B66" s="7">
        <f>'Standing'!$B$117</f>
        <v>0</v>
      </c>
      <c r="C66" s="7">
        <f>'Standing'!$C$117</f>
        <v>0</v>
      </c>
      <c r="D66" s="7">
        <f>'Standing'!$D$117</f>
        <v>0</v>
      </c>
      <c r="E66" s="7">
        <f>'Standing'!$E$117</f>
        <v>0</v>
      </c>
      <c r="F66" s="7">
        <f>'Standing'!$F$117</f>
        <v>0</v>
      </c>
      <c r="G66" s="7">
        <f>'Standing'!$G$117</f>
        <v>0</v>
      </c>
      <c r="H66" s="7">
        <f>'Standing'!$H$117</f>
        <v>0</v>
      </c>
      <c r="I66" s="7">
        <f>'Standing'!$I$117</f>
        <v>0</v>
      </c>
      <c r="J66" s="7">
        <f>'Standing'!$J$117</f>
        <v>0</v>
      </c>
      <c r="K66" s="8"/>
      <c r="L66" s="8"/>
      <c r="M66" s="7">
        <f>'Standing'!$K$117</f>
        <v>0</v>
      </c>
      <c r="N66" s="7">
        <f>'Standing'!$L$117</f>
        <v>0</v>
      </c>
      <c r="O66" s="7">
        <f>'Standing'!$M$117</f>
        <v>0</v>
      </c>
      <c r="P66" s="7">
        <f>'Standing'!$N$117</f>
        <v>0</v>
      </c>
      <c r="Q66" s="7">
        <f>'Standing'!$O$117</f>
        <v>0</v>
      </c>
      <c r="R66" s="7">
        <f>'Standing'!$P$117</f>
        <v>0</v>
      </c>
      <c r="S66" s="7">
        <f>'Standing'!$Q$117</f>
        <v>0</v>
      </c>
      <c r="T66" s="7">
        <f>'Standing'!$R$117</f>
        <v>0</v>
      </c>
      <c r="U66" s="7">
        <f>'Standing'!$S$117</f>
        <v>0</v>
      </c>
      <c r="V66" s="8"/>
      <c r="W66" s="8"/>
      <c r="X66" s="10" t="s">
        <v>6</v>
      </c>
    </row>
    <row r="67" spans="1:24">
      <c r="A67" s="12" t="s">
        <v>86</v>
      </c>
      <c r="B67" s="7">
        <f>'Standing'!$B$118</f>
        <v>0</v>
      </c>
      <c r="C67" s="7">
        <f>'Standing'!$C$118</f>
        <v>0</v>
      </c>
      <c r="D67" s="7">
        <f>'Standing'!$D$118</f>
        <v>0</v>
      </c>
      <c r="E67" s="7">
        <f>'Standing'!$E$118</f>
        <v>0</v>
      </c>
      <c r="F67" s="7">
        <f>'Standing'!$F$118</f>
        <v>0</v>
      </c>
      <c r="G67" s="7">
        <f>'Standing'!$G$118</f>
        <v>0</v>
      </c>
      <c r="H67" s="7">
        <f>'Standing'!$H$118</f>
        <v>0</v>
      </c>
      <c r="I67" s="7">
        <f>'Standing'!$I$118</f>
        <v>0</v>
      </c>
      <c r="J67" s="7">
        <f>'Standing'!$J$118</f>
        <v>0</v>
      </c>
      <c r="K67" s="8"/>
      <c r="L67" s="8"/>
      <c r="M67" s="7">
        <f>'Standing'!$K$118</f>
        <v>0</v>
      </c>
      <c r="N67" s="7">
        <f>'Standing'!$L$118</f>
        <v>0</v>
      </c>
      <c r="O67" s="7">
        <f>'Standing'!$M$118</f>
        <v>0</v>
      </c>
      <c r="P67" s="7">
        <f>'Standing'!$N$118</f>
        <v>0</v>
      </c>
      <c r="Q67" s="7">
        <f>'Standing'!$O$118</f>
        <v>0</v>
      </c>
      <c r="R67" s="7">
        <f>'Standing'!$P$118</f>
        <v>0</v>
      </c>
      <c r="S67" s="7">
        <f>'Standing'!$Q$118</f>
        <v>0</v>
      </c>
      <c r="T67" s="7">
        <f>'Standing'!$R$118</f>
        <v>0</v>
      </c>
      <c r="U67" s="7">
        <f>'Standing'!$S$118</f>
        <v>0</v>
      </c>
      <c r="V67" s="8"/>
      <c r="W67" s="8"/>
      <c r="X67" s="10" t="s">
        <v>6</v>
      </c>
    </row>
    <row r="68" spans="1:24">
      <c r="A68" s="12" t="s">
        <v>87</v>
      </c>
      <c r="B68" s="7">
        <f>'Standing'!$B$119</f>
        <v>0</v>
      </c>
      <c r="C68" s="7">
        <f>'Standing'!$C$119</f>
        <v>0</v>
      </c>
      <c r="D68" s="7">
        <f>'Standing'!$D$119</f>
        <v>0</v>
      </c>
      <c r="E68" s="7">
        <f>'Standing'!$E$119</f>
        <v>0</v>
      </c>
      <c r="F68" s="7">
        <f>'Standing'!$F$119</f>
        <v>0</v>
      </c>
      <c r="G68" s="7">
        <f>'Standing'!$G$119</f>
        <v>0</v>
      </c>
      <c r="H68" s="7">
        <f>'Standing'!$H$119</f>
        <v>0</v>
      </c>
      <c r="I68" s="7">
        <f>'Standing'!$I$119</f>
        <v>0</v>
      </c>
      <c r="J68" s="7">
        <f>'Standing'!$J$119</f>
        <v>0</v>
      </c>
      <c r="K68" s="8"/>
      <c r="L68" s="8"/>
      <c r="M68" s="7">
        <f>'Standing'!$K$119</f>
        <v>0</v>
      </c>
      <c r="N68" s="7">
        <f>'Standing'!$L$119</f>
        <v>0</v>
      </c>
      <c r="O68" s="7">
        <f>'Standing'!$M$119</f>
        <v>0</v>
      </c>
      <c r="P68" s="7">
        <f>'Standing'!$N$119</f>
        <v>0</v>
      </c>
      <c r="Q68" s="7">
        <f>'Standing'!$O$119</f>
        <v>0</v>
      </c>
      <c r="R68" s="7">
        <f>'Standing'!$P$119</f>
        <v>0</v>
      </c>
      <c r="S68" s="7">
        <f>'Standing'!$Q$119</f>
        <v>0</v>
      </c>
      <c r="T68" s="7">
        <f>'Standing'!$R$119</f>
        <v>0</v>
      </c>
      <c r="U68" s="7">
        <f>'Standing'!$S$119</f>
        <v>0</v>
      </c>
      <c r="V68" s="8"/>
      <c r="W68" s="8"/>
      <c r="X68" s="10" t="s">
        <v>6</v>
      </c>
    </row>
    <row r="69" spans="1:24">
      <c r="A69" s="12" t="s">
        <v>109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10" t="s">
        <v>6</v>
      </c>
    </row>
    <row r="70" spans="1:24">
      <c r="A70" s="12" t="s">
        <v>110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10" t="s">
        <v>6</v>
      </c>
    </row>
    <row r="71" spans="1:24">
      <c r="A71" s="12" t="s">
        <v>111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10" t="s">
        <v>6</v>
      </c>
    </row>
    <row r="72" spans="1:24">
      <c r="A72" s="12" t="s">
        <v>112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10" t="s">
        <v>6</v>
      </c>
    </row>
    <row r="73" spans="1:24">
      <c r="A73" s="12" t="s">
        <v>113</v>
      </c>
      <c r="B73" s="7">
        <f>'Yard'!$B$113</f>
        <v>0</v>
      </c>
      <c r="C73" s="7">
        <f>'Yard'!$C$113</f>
        <v>0</v>
      </c>
      <c r="D73" s="7">
        <f>'Yard'!$D$113</f>
        <v>0</v>
      </c>
      <c r="E73" s="7">
        <f>'Yard'!$E$113</f>
        <v>0</v>
      </c>
      <c r="F73" s="7">
        <f>'Yard'!$F$113</f>
        <v>0</v>
      </c>
      <c r="G73" s="7">
        <f>'Yard'!$G$113</f>
        <v>0</v>
      </c>
      <c r="H73" s="7">
        <f>'Yard'!$H$113</f>
        <v>0</v>
      </c>
      <c r="I73" s="7">
        <f>'Yard'!$I$113</f>
        <v>0</v>
      </c>
      <c r="J73" s="7">
        <f>'Yard'!$J$113</f>
        <v>0</v>
      </c>
      <c r="K73" s="8"/>
      <c r="L73" s="8"/>
      <c r="M73" s="7">
        <f>'Yard'!$K$113</f>
        <v>0</v>
      </c>
      <c r="N73" s="7">
        <f>'Yard'!$L$113</f>
        <v>0</v>
      </c>
      <c r="O73" s="7">
        <f>'Yard'!$M$113</f>
        <v>0</v>
      </c>
      <c r="P73" s="7">
        <f>'Yard'!$N$113</f>
        <v>0</v>
      </c>
      <c r="Q73" s="7">
        <f>'Yard'!$O$113</f>
        <v>0</v>
      </c>
      <c r="R73" s="7">
        <f>'Yard'!$P$113</f>
        <v>0</v>
      </c>
      <c r="S73" s="7">
        <f>'Yard'!$Q$113</f>
        <v>0</v>
      </c>
      <c r="T73" s="7">
        <f>'Yard'!$R$113</f>
        <v>0</v>
      </c>
      <c r="U73" s="7">
        <f>'Yard'!$S$113</f>
        <v>0</v>
      </c>
      <c r="V73" s="7">
        <f>'Otex'!$B$162</f>
        <v>0</v>
      </c>
      <c r="W73" s="8"/>
      <c r="X73" s="10" t="s">
        <v>6</v>
      </c>
    </row>
    <row r="74" spans="1:24">
      <c r="A74" s="12" t="s">
        <v>74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10" t="s">
        <v>6</v>
      </c>
    </row>
    <row r="75" spans="1:24">
      <c r="A75" s="12" t="s">
        <v>75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10" t="s">
        <v>6</v>
      </c>
    </row>
    <row r="76" spans="1:24">
      <c r="A76" s="12" t="s">
        <v>76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10" t="s">
        <v>6</v>
      </c>
    </row>
    <row r="77" spans="1:24">
      <c r="A77" s="12" t="s">
        <v>77</v>
      </c>
      <c r="B77" s="7">
        <f>'Yard'!$B$109</f>
        <v>0</v>
      </c>
      <c r="C77" s="7">
        <f>'Yard'!$C$109</f>
        <v>0</v>
      </c>
      <c r="D77" s="7">
        <f>'Yard'!$D$109</f>
        <v>0</v>
      </c>
      <c r="E77" s="7">
        <f>'Yard'!$E$109</f>
        <v>0</v>
      </c>
      <c r="F77" s="7">
        <f>'Yard'!$F$109</f>
        <v>0</v>
      </c>
      <c r="G77" s="7">
        <f>'Yard'!$G$109</f>
        <v>0</v>
      </c>
      <c r="H77" s="7">
        <f>'Yard'!$H$109</f>
        <v>0</v>
      </c>
      <c r="I77" s="7">
        <f>'Yard'!$I$109</f>
        <v>0</v>
      </c>
      <c r="J77" s="7">
        <f>'Yard'!$J$109</f>
        <v>0</v>
      </c>
      <c r="K77" s="8"/>
      <c r="L77" s="8"/>
      <c r="M77" s="7">
        <f>'Yard'!$K$109</f>
        <v>0</v>
      </c>
      <c r="N77" s="7">
        <f>'Yard'!$L$109</f>
        <v>0</v>
      </c>
      <c r="O77" s="7">
        <f>'Yard'!$M$109</f>
        <v>0</v>
      </c>
      <c r="P77" s="7">
        <f>'Yard'!$N$109</f>
        <v>0</v>
      </c>
      <c r="Q77" s="7">
        <f>'Yard'!$O$109</f>
        <v>0</v>
      </c>
      <c r="R77" s="7">
        <f>'Yard'!$P$109</f>
        <v>0</v>
      </c>
      <c r="S77" s="7">
        <f>'Yard'!$Q$109</f>
        <v>0</v>
      </c>
      <c r="T77" s="7">
        <f>'Yard'!$R$109</f>
        <v>0</v>
      </c>
      <c r="U77" s="7">
        <f>'Yard'!$S$109</f>
        <v>0</v>
      </c>
      <c r="V77" s="8"/>
      <c r="W77" s="8"/>
      <c r="X77" s="10" t="s">
        <v>6</v>
      </c>
    </row>
    <row r="78" spans="1:24">
      <c r="A78" s="12" t="s">
        <v>78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10" t="s">
        <v>6</v>
      </c>
    </row>
    <row r="79" spans="1:24">
      <c r="A79" s="12" t="s">
        <v>79</v>
      </c>
      <c r="B79" s="7">
        <f>'Yard'!$B$110</f>
        <v>0</v>
      </c>
      <c r="C79" s="7">
        <f>'Yard'!$C$110</f>
        <v>0</v>
      </c>
      <c r="D79" s="7">
        <f>'Yard'!$D$110</f>
        <v>0</v>
      </c>
      <c r="E79" s="7">
        <f>'Yard'!$E$110</f>
        <v>0</v>
      </c>
      <c r="F79" s="7">
        <f>'Yard'!$F$110</f>
        <v>0</v>
      </c>
      <c r="G79" s="7">
        <f>'Yard'!$G$110</f>
        <v>0</v>
      </c>
      <c r="H79" s="7">
        <f>'Yard'!$H$110</f>
        <v>0</v>
      </c>
      <c r="I79" s="7">
        <f>'Yard'!$I$110</f>
        <v>0</v>
      </c>
      <c r="J79" s="7">
        <f>'Yard'!$J$110</f>
        <v>0</v>
      </c>
      <c r="K79" s="8"/>
      <c r="L79" s="8"/>
      <c r="M79" s="7">
        <f>'Yard'!$K$110</f>
        <v>0</v>
      </c>
      <c r="N79" s="7">
        <f>'Yard'!$L$110</f>
        <v>0</v>
      </c>
      <c r="O79" s="7">
        <f>'Yard'!$M$110</f>
        <v>0</v>
      </c>
      <c r="P79" s="7">
        <f>'Yard'!$N$110</f>
        <v>0</v>
      </c>
      <c r="Q79" s="7">
        <f>'Yard'!$O$110</f>
        <v>0</v>
      </c>
      <c r="R79" s="7">
        <f>'Yard'!$P$110</f>
        <v>0</v>
      </c>
      <c r="S79" s="7">
        <f>'Yard'!$Q$110</f>
        <v>0</v>
      </c>
      <c r="T79" s="7">
        <f>'Yard'!$R$110</f>
        <v>0</v>
      </c>
      <c r="U79" s="7">
        <f>'Yard'!$S$110</f>
        <v>0</v>
      </c>
      <c r="V79" s="8"/>
      <c r="W79" s="8"/>
      <c r="X79" s="10" t="s">
        <v>6</v>
      </c>
    </row>
    <row r="80" spans="1:24">
      <c r="A80" s="12" t="s">
        <v>88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10" t="s">
        <v>6</v>
      </c>
    </row>
    <row r="81" spans="1:24">
      <c r="A81" s="12" t="s">
        <v>89</v>
      </c>
      <c r="B81" s="7">
        <f>'Yard'!$B$111</f>
        <v>0</v>
      </c>
      <c r="C81" s="7">
        <f>'Yard'!$C$111</f>
        <v>0</v>
      </c>
      <c r="D81" s="7">
        <f>'Yard'!$D$111</f>
        <v>0</v>
      </c>
      <c r="E81" s="7">
        <f>'Yard'!$E$111</f>
        <v>0</v>
      </c>
      <c r="F81" s="7">
        <f>'Yard'!$F$111</f>
        <v>0</v>
      </c>
      <c r="G81" s="7">
        <f>'Yard'!$G$111</f>
        <v>0</v>
      </c>
      <c r="H81" s="7">
        <f>'Yard'!$H$111</f>
        <v>0</v>
      </c>
      <c r="I81" s="7">
        <f>'Yard'!$I$111</f>
        <v>0</v>
      </c>
      <c r="J81" s="7">
        <f>'Yard'!$J$111</f>
        <v>0</v>
      </c>
      <c r="K81" s="8"/>
      <c r="L81" s="8"/>
      <c r="M81" s="7">
        <f>'Yard'!$K$111</f>
        <v>0</v>
      </c>
      <c r="N81" s="7">
        <f>'Yard'!$L$111</f>
        <v>0</v>
      </c>
      <c r="O81" s="7">
        <f>'Yard'!$M$111</f>
        <v>0</v>
      </c>
      <c r="P81" s="7">
        <f>'Yard'!$N$111</f>
        <v>0</v>
      </c>
      <c r="Q81" s="7">
        <f>'Yard'!$O$111</f>
        <v>0</v>
      </c>
      <c r="R81" s="7">
        <f>'Yard'!$P$111</f>
        <v>0</v>
      </c>
      <c r="S81" s="7">
        <f>'Yard'!$Q$111</f>
        <v>0</v>
      </c>
      <c r="T81" s="7">
        <f>'Yard'!$R$111</f>
        <v>0</v>
      </c>
      <c r="U81" s="7">
        <f>'Yard'!$S$111</f>
        <v>0</v>
      </c>
      <c r="V81" s="8"/>
      <c r="W81" s="8"/>
      <c r="X81" s="10" t="s">
        <v>6</v>
      </c>
    </row>
    <row r="82" spans="1:24">
      <c r="A82" s="12" t="s">
        <v>90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10" t="s">
        <v>6</v>
      </c>
    </row>
    <row r="83" spans="1:24">
      <c r="A83" s="12" t="s">
        <v>91</v>
      </c>
      <c r="B83" s="7">
        <f>'Yard'!$B$112</f>
        <v>0</v>
      </c>
      <c r="C83" s="7">
        <f>'Yard'!$C$112</f>
        <v>0</v>
      </c>
      <c r="D83" s="7">
        <f>'Yard'!$D$112</f>
        <v>0</v>
      </c>
      <c r="E83" s="7">
        <f>'Yard'!$E$112</f>
        <v>0</v>
      </c>
      <c r="F83" s="7">
        <f>'Yard'!$F$112</f>
        <v>0</v>
      </c>
      <c r="G83" s="7">
        <f>'Yard'!$G$112</f>
        <v>0</v>
      </c>
      <c r="H83" s="7">
        <f>'Yard'!$H$112</f>
        <v>0</v>
      </c>
      <c r="I83" s="7">
        <f>'Yard'!$I$112</f>
        <v>0</v>
      </c>
      <c r="J83" s="7">
        <f>'Yard'!$J$112</f>
        <v>0</v>
      </c>
      <c r="K83" s="8"/>
      <c r="L83" s="8"/>
      <c r="M83" s="7">
        <f>'Yard'!$K$112</f>
        <v>0</v>
      </c>
      <c r="N83" s="7">
        <f>'Yard'!$L$112</f>
        <v>0</v>
      </c>
      <c r="O83" s="7">
        <f>'Yard'!$M$112</f>
        <v>0</v>
      </c>
      <c r="P83" s="7">
        <f>'Yard'!$N$112</f>
        <v>0</v>
      </c>
      <c r="Q83" s="7">
        <f>'Yard'!$O$112</f>
        <v>0</v>
      </c>
      <c r="R83" s="7">
        <f>'Yard'!$P$112</f>
        <v>0</v>
      </c>
      <c r="S83" s="7">
        <f>'Yard'!$Q$112</f>
        <v>0</v>
      </c>
      <c r="T83" s="7">
        <f>'Yard'!$R$112</f>
        <v>0</v>
      </c>
      <c r="U83" s="7">
        <f>'Yard'!$S$112</f>
        <v>0</v>
      </c>
      <c r="V83" s="8"/>
      <c r="W83" s="8"/>
      <c r="X83" s="10" t="s">
        <v>6</v>
      </c>
    </row>
    <row r="85" spans="1:24">
      <c r="A85" s="11" t="s">
        <v>946</v>
      </c>
    </row>
    <row r="86" spans="1:24">
      <c r="A86" s="10" t="s">
        <v>6</v>
      </c>
    </row>
    <row r="87" spans="1:24">
      <c r="A87" s="2" t="s">
        <v>257</v>
      </c>
    </row>
    <row r="88" spans="1:24">
      <c r="A88" s="13" t="s">
        <v>947</v>
      </c>
    </row>
    <row r="89" spans="1:24">
      <c r="A89" s="13" t="s">
        <v>948</v>
      </c>
    </row>
    <row r="90" spans="1:24">
      <c r="A90" s="13" t="s">
        <v>949</v>
      </c>
    </row>
    <row r="91" spans="1:24">
      <c r="A91" s="13" t="s">
        <v>950</v>
      </c>
    </row>
    <row r="92" spans="1:24">
      <c r="A92" s="13" t="s">
        <v>951</v>
      </c>
    </row>
    <row r="93" spans="1:24">
      <c r="A93" s="2" t="s">
        <v>345</v>
      </c>
    </row>
    <row r="94" spans="1:24">
      <c r="B94" s="3" t="s">
        <v>26</v>
      </c>
      <c r="C94" s="3" t="s">
        <v>205</v>
      </c>
      <c r="D94" s="3" t="s">
        <v>206</v>
      </c>
      <c r="E94" s="3" t="s">
        <v>207</v>
      </c>
      <c r="F94" s="3" t="s">
        <v>208</v>
      </c>
      <c r="G94" s="3" t="s">
        <v>209</v>
      </c>
      <c r="H94" s="3" t="s">
        <v>210</v>
      </c>
      <c r="I94" s="3" t="s">
        <v>211</v>
      </c>
      <c r="J94" s="3" t="s">
        <v>212</v>
      </c>
      <c r="K94" s="3" t="s">
        <v>368</v>
      </c>
      <c r="L94" s="3" t="s">
        <v>380</v>
      </c>
      <c r="M94" s="3" t="s">
        <v>193</v>
      </c>
      <c r="N94" s="3" t="s">
        <v>717</v>
      </c>
      <c r="O94" s="3" t="s">
        <v>718</v>
      </c>
      <c r="P94" s="3" t="s">
        <v>719</v>
      </c>
      <c r="Q94" s="3" t="s">
        <v>720</v>
      </c>
      <c r="R94" s="3" t="s">
        <v>721</v>
      </c>
      <c r="S94" s="3" t="s">
        <v>722</v>
      </c>
      <c r="T94" s="3" t="s">
        <v>723</v>
      </c>
      <c r="U94" s="3" t="s">
        <v>724</v>
      </c>
      <c r="V94" s="3" t="s">
        <v>725</v>
      </c>
      <c r="W94" s="3" t="s">
        <v>726</v>
      </c>
    </row>
    <row r="95" spans="1:24">
      <c r="A95" s="12" t="s">
        <v>66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10" t="s">
        <v>6</v>
      </c>
    </row>
    <row r="96" spans="1:24">
      <c r="A96" s="12" t="s">
        <v>67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10" t="s">
        <v>6</v>
      </c>
    </row>
    <row r="97" spans="1:24">
      <c r="A97" s="12" t="s">
        <v>107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10" t="s">
        <v>6</v>
      </c>
    </row>
    <row r="98" spans="1:24">
      <c r="A98" s="12" t="s">
        <v>68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10" t="s">
        <v>6</v>
      </c>
    </row>
    <row r="99" spans="1:24">
      <c r="A99" s="12" t="s">
        <v>69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10" t="s">
        <v>6</v>
      </c>
    </row>
    <row r="100" spans="1:24">
      <c r="A100" s="12" t="s">
        <v>108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10" t="s">
        <v>6</v>
      </c>
    </row>
    <row r="101" spans="1:24">
      <c r="A101" s="12" t="s">
        <v>70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10" t="s">
        <v>6</v>
      </c>
    </row>
    <row r="102" spans="1:24">
      <c r="A102" s="12" t="s">
        <v>71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10" t="s">
        <v>6</v>
      </c>
    </row>
    <row r="103" spans="1:24">
      <c r="A103" s="12" t="s">
        <v>85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10" t="s">
        <v>6</v>
      </c>
    </row>
    <row r="104" spans="1:24">
      <c r="A104" s="12" t="s">
        <v>72</v>
      </c>
      <c r="B104" s="7">
        <f>'Standing'!$B$132</f>
        <v>0</v>
      </c>
      <c r="C104" s="7">
        <f>'Standing'!$C$132</f>
        <v>0</v>
      </c>
      <c r="D104" s="7">
        <f>'Standing'!$D$132</f>
        <v>0</v>
      </c>
      <c r="E104" s="7">
        <f>'Standing'!$E$132</f>
        <v>0</v>
      </c>
      <c r="F104" s="7">
        <f>'Standing'!$F$132</f>
        <v>0</v>
      </c>
      <c r="G104" s="7">
        <f>'Standing'!$G$132</f>
        <v>0</v>
      </c>
      <c r="H104" s="7">
        <f>'Standing'!$H$132</f>
        <v>0</v>
      </c>
      <c r="I104" s="7">
        <f>'Standing'!$I$132</f>
        <v>0</v>
      </c>
      <c r="J104" s="7">
        <f>'Standing'!$J$132</f>
        <v>0</v>
      </c>
      <c r="K104" s="8"/>
      <c r="L104" s="8"/>
      <c r="M104" s="7">
        <f>'Standing'!$K$132</f>
        <v>0</v>
      </c>
      <c r="N104" s="7">
        <f>'Standing'!$L$132</f>
        <v>0</v>
      </c>
      <c r="O104" s="7">
        <f>'Standing'!$M$132</f>
        <v>0</v>
      </c>
      <c r="P104" s="7">
        <f>'Standing'!$N$132</f>
        <v>0</v>
      </c>
      <c r="Q104" s="7">
        <f>'Standing'!$O$132</f>
        <v>0</v>
      </c>
      <c r="R104" s="7">
        <f>'Standing'!$P$132</f>
        <v>0</v>
      </c>
      <c r="S104" s="7">
        <f>'Standing'!$Q$132</f>
        <v>0</v>
      </c>
      <c r="T104" s="7">
        <f>'Standing'!$R$132</f>
        <v>0</v>
      </c>
      <c r="U104" s="7">
        <f>'Standing'!$S$132</f>
        <v>0</v>
      </c>
      <c r="V104" s="8"/>
      <c r="W104" s="8"/>
      <c r="X104" s="10" t="s">
        <v>6</v>
      </c>
    </row>
    <row r="105" spans="1:24">
      <c r="A105" s="12" t="s">
        <v>73</v>
      </c>
      <c r="B105" s="7">
        <f>'Standing'!$B$133</f>
        <v>0</v>
      </c>
      <c r="C105" s="7">
        <f>'Standing'!$C$133</f>
        <v>0</v>
      </c>
      <c r="D105" s="7">
        <f>'Standing'!$D$133</f>
        <v>0</v>
      </c>
      <c r="E105" s="7">
        <f>'Standing'!$E$133</f>
        <v>0</v>
      </c>
      <c r="F105" s="7">
        <f>'Standing'!$F$133</f>
        <v>0</v>
      </c>
      <c r="G105" s="7">
        <f>'Standing'!$G$133</f>
        <v>0</v>
      </c>
      <c r="H105" s="7">
        <f>'Standing'!$H$133</f>
        <v>0</v>
      </c>
      <c r="I105" s="7">
        <f>'Standing'!$I$133</f>
        <v>0</v>
      </c>
      <c r="J105" s="7">
        <f>'Standing'!$J$133</f>
        <v>0</v>
      </c>
      <c r="K105" s="8"/>
      <c r="L105" s="8"/>
      <c r="M105" s="7">
        <f>'Standing'!$K$133</f>
        <v>0</v>
      </c>
      <c r="N105" s="7">
        <f>'Standing'!$L$133</f>
        <v>0</v>
      </c>
      <c r="O105" s="7">
        <f>'Standing'!$M$133</f>
        <v>0</v>
      </c>
      <c r="P105" s="7">
        <f>'Standing'!$N$133</f>
        <v>0</v>
      </c>
      <c r="Q105" s="7">
        <f>'Standing'!$O$133</f>
        <v>0</v>
      </c>
      <c r="R105" s="7">
        <f>'Standing'!$P$133</f>
        <v>0</v>
      </c>
      <c r="S105" s="7">
        <f>'Standing'!$Q$133</f>
        <v>0</v>
      </c>
      <c r="T105" s="7">
        <f>'Standing'!$R$133</f>
        <v>0</v>
      </c>
      <c r="U105" s="7">
        <f>'Standing'!$S$133</f>
        <v>0</v>
      </c>
      <c r="V105" s="8"/>
      <c r="W105" s="8"/>
      <c r="X105" s="10" t="s">
        <v>6</v>
      </c>
    </row>
    <row r="106" spans="1:24">
      <c r="A106" s="12" t="s">
        <v>86</v>
      </c>
      <c r="B106" s="7">
        <f>'Standing'!$B$134</f>
        <v>0</v>
      </c>
      <c r="C106" s="7">
        <f>'Standing'!$C$134</f>
        <v>0</v>
      </c>
      <c r="D106" s="7">
        <f>'Standing'!$D$134</f>
        <v>0</v>
      </c>
      <c r="E106" s="7">
        <f>'Standing'!$E$134</f>
        <v>0</v>
      </c>
      <c r="F106" s="7">
        <f>'Standing'!$F$134</f>
        <v>0</v>
      </c>
      <c r="G106" s="7">
        <f>'Standing'!$G$134</f>
        <v>0</v>
      </c>
      <c r="H106" s="7">
        <f>'Standing'!$H$134</f>
        <v>0</v>
      </c>
      <c r="I106" s="7">
        <f>'Standing'!$I$134</f>
        <v>0</v>
      </c>
      <c r="J106" s="7">
        <f>'Standing'!$J$134</f>
        <v>0</v>
      </c>
      <c r="K106" s="8"/>
      <c r="L106" s="8"/>
      <c r="M106" s="7">
        <f>'Standing'!$K$134</f>
        <v>0</v>
      </c>
      <c r="N106" s="7">
        <f>'Standing'!$L$134</f>
        <v>0</v>
      </c>
      <c r="O106" s="7">
        <f>'Standing'!$M$134</f>
        <v>0</v>
      </c>
      <c r="P106" s="7">
        <f>'Standing'!$N$134</f>
        <v>0</v>
      </c>
      <c r="Q106" s="7">
        <f>'Standing'!$O$134</f>
        <v>0</v>
      </c>
      <c r="R106" s="7">
        <f>'Standing'!$P$134</f>
        <v>0</v>
      </c>
      <c r="S106" s="7">
        <f>'Standing'!$Q$134</f>
        <v>0</v>
      </c>
      <c r="T106" s="7">
        <f>'Standing'!$R$134</f>
        <v>0</v>
      </c>
      <c r="U106" s="7">
        <f>'Standing'!$S$134</f>
        <v>0</v>
      </c>
      <c r="V106" s="8"/>
      <c r="W106" s="8"/>
      <c r="X106" s="10" t="s">
        <v>6</v>
      </c>
    </row>
    <row r="107" spans="1:24">
      <c r="A107" s="12" t="s">
        <v>87</v>
      </c>
      <c r="B107" s="7">
        <f>'Standing'!$B$135</f>
        <v>0</v>
      </c>
      <c r="C107" s="7">
        <f>'Standing'!$C$135</f>
        <v>0</v>
      </c>
      <c r="D107" s="7">
        <f>'Standing'!$D$135</f>
        <v>0</v>
      </c>
      <c r="E107" s="7">
        <f>'Standing'!$E$135</f>
        <v>0</v>
      </c>
      <c r="F107" s="7">
        <f>'Standing'!$F$135</f>
        <v>0</v>
      </c>
      <c r="G107" s="7">
        <f>'Standing'!$G$135</f>
        <v>0</v>
      </c>
      <c r="H107" s="7">
        <f>'Standing'!$H$135</f>
        <v>0</v>
      </c>
      <c r="I107" s="7">
        <f>'Standing'!$I$135</f>
        <v>0</v>
      </c>
      <c r="J107" s="7">
        <f>'Standing'!$J$135</f>
        <v>0</v>
      </c>
      <c r="K107" s="8"/>
      <c r="L107" s="8"/>
      <c r="M107" s="7">
        <f>'Standing'!$K$135</f>
        <v>0</v>
      </c>
      <c r="N107" s="7">
        <f>'Standing'!$L$135</f>
        <v>0</v>
      </c>
      <c r="O107" s="7">
        <f>'Standing'!$M$135</f>
        <v>0</v>
      </c>
      <c r="P107" s="7">
        <f>'Standing'!$N$135</f>
        <v>0</v>
      </c>
      <c r="Q107" s="7">
        <f>'Standing'!$O$135</f>
        <v>0</v>
      </c>
      <c r="R107" s="7">
        <f>'Standing'!$P$135</f>
        <v>0</v>
      </c>
      <c r="S107" s="7">
        <f>'Standing'!$Q$135</f>
        <v>0</v>
      </c>
      <c r="T107" s="7">
        <f>'Standing'!$R$135</f>
        <v>0</v>
      </c>
      <c r="U107" s="7">
        <f>'Standing'!$S$135</f>
        <v>0</v>
      </c>
      <c r="V107" s="8"/>
      <c r="W107" s="8"/>
      <c r="X107" s="10" t="s">
        <v>6</v>
      </c>
    </row>
    <row r="108" spans="1:24">
      <c r="A108" s="12" t="s">
        <v>109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10" t="s">
        <v>6</v>
      </c>
    </row>
    <row r="109" spans="1:24">
      <c r="A109" s="12" t="s">
        <v>110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10" t="s">
        <v>6</v>
      </c>
    </row>
    <row r="110" spans="1:24">
      <c r="A110" s="12" t="s">
        <v>111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10" t="s">
        <v>6</v>
      </c>
    </row>
    <row r="111" spans="1:24">
      <c r="A111" s="12" t="s">
        <v>112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10" t="s">
        <v>6</v>
      </c>
    </row>
    <row r="112" spans="1:24">
      <c r="A112" s="12" t="s">
        <v>113</v>
      </c>
      <c r="B112" s="7">
        <f>'Yard'!$B$136</f>
        <v>0</v>
      </c>
      <c r="C112" s="7">
        <f>'Yard'!$C$136</f>
        <v>0</v>
      </c>
      <c r="D112" s="7">
        <f>'Yard'!$D$136</f>
        <v>0</v>
      </c>
      <c r="E112" s="7">
        <f>'Yard'!$E$136</f>
        <v>0</v>
      </c>
      <c r="F112" s="7">
        <f>'Yard'!$F$136</f>
        <v>0</v>
      </c>
      <c r="G112" s="7">
        <f>'Yard'!$G$136</f>
        <v>0</v>
      </c>
      <c r="H112" s="7">
        <f>'Yard'!$H$136</f>
        <v>0</v>
      </c>
      <c r="I112" s="7">
        <f>'Yard'!$I$136</f>
        <v>0</v>
      </c>
      <c r="J112" s="7">
        <f>'Yard'!$J$136</f>
        <v>0</v>
      </c>
      <c r="K112" s="8"/>
      <c r="L112" s="8"/>
      <c r="M112" s="7">
        <f>'Yard'!$K$136</f>
        <v>0</v>
      </c>
      <c r="N112" s="7">
        <f>'Yard'!$L$136</f>
        <v>0</v>
      </c>
      <c r="O112" s="7">
        <f>'Yard'!$M$136</f>
        <v>0</v>
      </c>
      <c r="P112" s="7">
        <f>'Yard'!$N$136</f>
        <v>0</v>
      </c>
      <c r="Q112" s="7">
        <f>'Yard'!$O$136</f>
        <v>0</v>
      </c>
      <c r="R112" s="7">
        <f>'Yard'!$P$136</f>
        <v>0</v>
      </c>
      <c r="S112" s="7">
        <f>'Yard'!$Q$136</f>
        <v>0</v>
      </c>
      <c r="T112" s="7">
        <f>'Yard'!$R$136</f>
        <v>0</v>
      </c>
      <c r="U112" s="7">
        <f>'Yard'!$S$136</f>
        <v>0</v>
      </c>
      <c r="V112" s="7">
        <f>'Otex'!$B$162</f>
        <v>0</v>
      </c>
      <c r="W112" s="8"/>
      <c r="X112" s="10" t="s">
        <v>6</v>
      </c>
    </row>
    <row r="113" spans="1:24">
      <c r="A113" s="12" t="s">
        <v>74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10" t="s">
        <v>6</v>
      </c>
    </row>
    <row r="114" spans="1:24">
      <c r="A114" s="12" t="s">
        <v>75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10" t="s">
        <v>6</v>
      </c>
    </row>
    <row r="115" spans="1:24">
      <c r="A115" s="12" t="s">
        <v>76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10" t="s">
        <v>6</v>
      </c>
    </row>
    <row r="116" spans="1:24">
      <c r="A116" s="12" t="s">
        <v>77</v>
      </c>
      <c r="B116" s="7">
        <f>'Yard'!$B$132</f>
        <v>0</v>
      </c>
      <c r="C116" s="7">
        <f>'Yard'!$C$132</f>
        <v>0</v>
      </c>
      <c r="D116" s="7">
        <f>'Yard'!$D$132</f>
        <v>0</v>
      </c>
      <c r="E116" s="7">
        <f>'Yard'!$E$132</f>
        <v>0</v>
      </c>
      <c r="F116" s="7">
        <f>'Yard'!$F$132</f>
        <v>0</v>
      </c>
      <c r="G116" s="7">
        <f>'Yard'!$G$132</f>
        <v>0</v>
      </c>
      <c r="H116" s="7">
        <f>'Yard'!$H$132</f>
        <v>0</v>
      </c>
      <c r="I116" s="7">
        <f>'Yard'!$I$132</f>
        <v>0</v>
      </c>
      <c r="J116" s="7">
        <f>'Yard'!$J$132</f>
        <v>0</v>
      </c>
      <c r="K116" s="8"/>
      <c r="L116" s="8"/>
      <c r="M116" s="7">
        <f>'Yard'!$K$132</f>
        <v>0</v>
      </c>
      <c r="N116" s="7">
        <f>'Yard'!$L$132</f>
        <v>0</v>
      </c>
      <c r="O116" s="7">
        <f>'Yard'!$M$132</f>
        <v>0</v>
      </c>
      <c r="P116" s="7">
        <f>'Yard'!$N$132</f>
        <v>0</v>
      </c>
      <c r="Q116" s="7">
        <f>'Yard'!$O$132</f>
        <v>0</v>
      </c>
      <c r="R116" s="7">
        <f>'Yard'!$P$132</f>
        <v>0</v>
      </c>
      <c r="S116" s="7">
        <f>'Yard'!$Q$132</f>
        <v>0</v>
      </c>
      <c r="T116" s="7">
        <f>'Yard'!$R$132</f>
        <v>0</v>
      </c>
      <c r="U116" s="7">
        <f>'Yard'!$S$132</f>
        <v>0</v>
      </c>
      <c r="V116" s="8"/>
      <c r="W116" s="8"/>
      <c r="X116" s="10" t="s">
        <v>6</v>
      </c>
    </row>
    <row r="117" spans="1:24">
      <c r="A117" s="12" t="s">
        <v>78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10" t="s">
        <v>6</v>
      </c>
    </row>
    <row r="118" spans="1:24">
      <c r="A118" s="12" t="s">
        <v>79</v>
      </c>
      <c r="B118" s="7">
        <f>'Yard'!$B$133</f>
        <v>0</v>
      </c>
      <c r="C118" s="7">
        <f>'Yard'!$C$133</f>
        <v>0</v>
      </c>
      <c r="D118" s="7">
        <f>'Yard'!$D$133</f>
        <v>0</v>
      </c>
      <c r="E118" s="7">
        <f>'Yard'!$E$133</f>
        <v>0</v>
      </c>
      <c r="F118" s="7">
        <f>'Yard'!$F$133</f>
        <v>0</v>
      </c>
      <c r="G118" s="7">
        <f>'Yard'!$G$133</f>
        <v>0</v>
      </c>
      <c r="H118" s="7">
        <f>'Yard'!$H$133</f>
        <v>0</v>
      </c>
      <c r="I118" s="7">
        <f>'Yard'!$I$133</f>
        <v>0</v>
      </c>
      <c r="J118" s="7">
        <f>'Yard'!$J$133</f>
        <v>0</v>
      </c>
      <c r="K118" s="8"/>
      <c r="L118" s="8"/>
      <c r="M118" s="7">
        <f>'Yard'!$K$133</f>
        <v>0</v>
      </c>
      <c r="N118" s="7">
        <f>'Yard'!$L$133</f>
        <v>0</v>
      </c>
      <c r="O118" s="7">
        <f>'Yard'!$M$133</f>
        <v>0</v>
      </c>
      <c r="P118" s="7">
        <f>'Yard'!$N$133</f>
        <v>0</v>
      </c>
      <c r="Q118" s="7">
        <f>'Yard'!$O$133</f>
        <v>0</v>
      </c>
      <c r="R118" s="7">
        <f>'Yard'!$P$133</f>
        <v>0</v>
      </c>
      <c r="S118" s="7">
        <f>'Yard'!$Q$133</f>
        <v>0</v>
      </c>
      <c r="T118" s="7">
        <f>'Yard'!$R$133</f>
        <v>0</v>
      </c>
      <c r="U118" s="7">
        <f>'Yard'!$S$133</f>
        <v>0</v>
      </c>
      <c r="V118" s="8"/>
      <c r="W118" s="8"/>
      <c r="X118" s="10" t="s">
        <v>6</v>
      </c>
    </row>
    <row r="119" spans="1:24">
      <c r="A119" s="12" t="s">
        <v>88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10" t="s">
        <v>6</v>
      </c>
    </row>
    <row r="120" spans="1:24">
      <c r="A120" s="12" t="s">
        <v>89</v>
      </c>
      <c r="B120" s="7">
        <f>'Yard'!$B$134</f>
        <v>0</v>
      </c>
      <c r="C120" s="7">
        <f>'Yard'!$C$134</f>
        <v>0</v>
      </c>
      <c r="D120" s="7">
        <f>'Yard'!$D$134</f>
        <v>0</v>
      </c>
      <c r="E120" s="7">
        <f>'Yard'!$E$134</f>
        <v>0</v>
      </c>
      <c r="F120" s="7">
        <f>'Yard'!$F$134</f>
        <v>0</v>
      </c>
      <c r="G120" s="7">
        <f>'Yard'!$G$134</f>
        <v>0</v>
      </c>
      <c r="H120" s="7">
        <f>'Yard'!$H$134</f>
        <v>0</v>
      </c>
      <c r="I120" s="7">
        <f>'Yard'!$I$134</f>
        <v>0</v>
      </c>
      <c r="J120" s="7">
        <f>'Yard'!$J$134</f>
        <v>0</v>
      </c>
      <c r="K120" s="8"/>
      <c r="L120" s="8"/>
      <c r="M120" s="7">
        <f>'Yard'!$K$134</f>
        <v>0</v>
      </c>
      <c r="N120" s="7">
        <f>'Yard'!$L$134</f>
        <v>0</v>
      </c>
      <c r="O120" s="7">
        <f>'Yard'!$M$134</f>
        <v>0</v>
      </c>
      <c r="P120" s="7">
        <f>'Yard'!$N$134</f>
        <v>0</v>
      </c>
      <c r="Q120" s="7">
        <f>'Yard'!$O$134</f>
        <v>0</v>
      </c>
      <c r="R120" s="7">
        <f>'Yard'!$P$134</f>
        <v>0</v>
      </c>
      <c r="S120" s="7">
        <f>'Yard'!$Q$134</f>
        <v>0</v>
      </c>
      <c r="T120" s="7">
        <f>'Yard'!$R$134</f>
        <v>0</v>
      </c>
      <c r="U120" s="7">
        <f>'Yard'!$S$134</f>
        <v>0</v>
      </c>
      <c r="V120" s="8"/>
      <c r="W120" s="8"/>
      <c r="X120" s="10" t="s">
        <v>6</v>
      </c>
    </row>
    <row r="121" spans="1:24">
      <c r="A121" s="12" t="s">
        <v>90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10" t="s">
        <v>6</v>
      </c>
    </row>
    <row r="122" spans="1:24">
      <c r="A122" s="12" t="s">
        <v>91</v>
      </c>
      <c r="B122" s="7">
        <f>'Yard'!$B$135</f>
        <v>0</v>
      </c>
      <c r="C122" s="7">
        <f>'Yard'!$C$135</f>
        <v>0</v>
      </c>
      <c r="D122" s="7">
        <f>'Yard'!$D$135</f>
        <v>0</v>
      </c>
      <c r="E122" s="7">
        <f>'Yard'!$E$135</f>
        <v>0</v>
      </c>
      <c r="F122" s="7">
        <f>'Yard'!$F$135</f>
        <v>0</v>
      </c>
      <c r="G122" s="7">
        <f>'Yard'!$G$135</f>
        <v>0</v>
      </c>
      <c r="H122" s="7">
        <f>'Yard'!$H$135</f>
        <v>0</v>
      </c>
      <c r="I122" s="7">
        <f>'Yard'!$I$135</f>
        <v>0</v>
      </c>
      <c r="J122" s="7">
        <f>'Yard'!$J$135</f>
        <v>0</v>
      </c>
      <c r="K122" s="8"/>
      <c r="L122" s="8"/>
      <c r="M122" s="7">
        <f>'Yard'!$K$135</f>
        <v>0</v>
      </c>
      <c r="N122" s="7">
        <f>'Yard'!$L$135</f>
        <v>0</v>
      </c>
      <c r="O122" s="7">
        <f>'Yard'!$M$135</f>
        <v>0</v>
      </c>
      <c r="P122" s="7">
        <f>'Yard'!$N$135</f>
        <v>0</v>
      </c>
      <c r="Q122" s="7">
        <f>'Yard'!$O$135</f>
        <v>0</v>
      </c>
      <c r="R122" s="7">
        <f>'Yard'!$P$135</f>
        <v>0</v>
      </c>
      <c r="S122" s="7">
        <f>'Yard'!$Q$135</f>
        <v>0</v>
      </c>
      <c r="T122" s="7">
        <f>'Yard'!$R$135</f>
        <v>0</v>
      </c>
      <c r="U122" s="7">
        <f>'Yard'!$S$135</f>
        <v>0</v>
      </c>
      <c r="V122" s="8"/>
      <c r="W122" s="8"/>
      <c r="X122" s="10" t="s">
        <v>6</v>
      </c>
    </row>
    <row r="124" spans="1:24">
      <c r="A124" s="11" t="s">
        <v>952</v>
      </c>
    </row>
    <row r="125" spans="1:24">
      <c r="A125" s="10" t="s">
        <v>6</v>
      </c>
    </row>
    <row r="126" spans="1:24">
      <c r="A126" s="2" t="s">
        <v>257</v>
      </c>
    </row>
    <row r="127" spans="1:24">
      <c r="A127" s="13" t="s">
        <v>953</v>
      </c>
    </row>
    <row r="128" spans="1:24">
      <c r="A128" s="13" t="s">
        <v>954</v>
      </c>
    </row>
    <row r="129" spans="1:24">
      <c r="A129" s="13" t="s">
        <v>955</v>
      </c>
    </row>
    <row r="130" spans="1:24">
      <c r="A130" s="13" t="s">
        <v>956</v>
      </c>
    </row>
    <row r="131" spans="1:24">
      <c r="A131" s="13" t="s">
        <v>957</v>
      </c>
    </row>
    <row r="132" spans="1:24">
      <c r="A132" s="2" t="s">
        <v>345</v>
      </c>
    </row>
    <row r="133" spans="1:24">
      <c r="B133" s="3" t="s">
        <v>26</v>
      </c>
      <c r="C133" s="3" t="s">
        <v>205</v>
      </c>
      <c r="D133" s="3" t="s">
        <v>206</v>
      </c>
      <c r="E133" s="3" t="s">
        <v>207</v>
      </c>
      <c r="F133" s="3" t="s">
        <v>208</v>
      </c>
      <c r="G133" s="3" t="s">
        <v>209</v>
      </c>
      <c r="H133" s="3" t="s">
        <v>210</v>
      </c>
      <c r="I133" s="3" t="s">
        <v>211</v>
      </c>
      <c r="J133" s="3" t="s">
        <v>212</v>
      </c>
      <c r="K133" s="3" t="s">
        <v>368</v>
      </c>
      <c r="L133" s="3" t="s">
        <v>380</v>
      </c>
      <c r="M133" s="3" t="s">
        <v>193</v>
      </c>
      <c r="N133" s="3" t="s">
        <v>717</v>
      </c>
      <c r="O133" s="3" t="s">
        <v>718</v>
      </c>
      <c r="P133" s="3" t="s">
        <v>719</v>
      </c>
      <c r="Q133" s="3" t="s">
        <v>720</v>
      </c>
      <c r="R133" s="3" t="s">
        <v>721</v>
      </c>
      <c r="S133" s="3" t="s">
        <v>722</v>
      </c>
      <c r="T133" s="3" t="s">
        <v>723</v>
      </c>
      <c r="U133" s="3" t="s">
        <v>724</v>
      </c>
      <c r="V133" s="3" t="s">
        <v>725</v>
      </c>
      <c r="W133" s="3" t="s">
        <v>726</v>
      </c>
    </row>
    <row r="134" spans="1:24">
      <c r="A134" s="12" t="s">
        <v>66</v>
      </c>
      <c r="B134" s="7">
        <f>'NHH'!$B$89</f>
        <v>0</v>
      </c>
      <c r="C134" s="7">
        <f>'NHH'!$C$89</f>
        <v>0</v>
      </c>
      <c r="D134" s="7">
        <f>'NHH'!$D$89</f>
        <v>0</v>
      </c>
      <c r="E134" s="7">
        <f>'NHH'!$E$89</f>
        <v>0</v>
      </c>
      <c r="F134" s="7">
        <f>'NHH'!$F$89</f>
        <v>0</v>
      </c>
      <c r="G134" s="7">
        <f>'NHH'!$G$89</f>
        <v>0</v>
      </c>
      <c r="H134" s="7">
        <f>'NHH'!$H$89</f>
        <v>0</v>
      </c>
      <c r="I134" s="7">
        <f>'NHH'!$I$89</f>
        <v>0</v>
      </c>
      <c r="J134" s="7">
        <f>'NHH'!$J$89</f>
        <v>0</v>
      </c>
      <c r="K134" s="7">
        <f>'SM'!$B$109</f>
        <v>0</v>
      </c>
      <c r="L134" s="7">
        <f>'SM'!$C$109</f>
        <v>0</v>
      </c>
      <c r="M134" s="7">
        <f>'NHH'!$K$89</f>
        <v>0</v>
      </c>
      <c r="N134" s="7">
        <f>'NHH'!$L$89</f>
        <v>0</v>
      </c>
      <c r="O134" s="7">
        <f>'NHH'!$M$89</f>
        <v>0</v>
      </c>
      <c r="P134" s="7">
        <f>'NHH'!$N$89</f>
        <v>0</v>
      </c>
      <c r="Q134" s="7">
        <f>'NHH'!$O$89</f>
        <v>0</v>
      </c>
      <c r="R134" s="7">
        <f>'NHH'!$P$89</f>
        <v>0</v>
      </c>
      <c r="S134" s="7">
        <f>'NHH'!$Q$89</f>
        <v>0</v>
      </c>
      <c r="T134" s="7">
        <f>'NHH'!$R$89</f>
        <v>0</v>
      </c>
      <c r="U134" s="7">
        <f>'NHH'!$S$89</f>
        <v>0</v>
      </c>
      <c r="V134" s="7">
        <f>'Otex'!$B$122</f>
        <v>0</v>
      </c>
      <c r="W134" s="7">
        <f>'Otex'!$C$122</f>
        <v>0</v>
      </c>
      <c r="X134" s="10" t="s">
        <v>6</v>
      </c>
    </row>
    <row r="135" spans="1:24">
      <c r="A135" s="12" t="s">
        <v>67</v>
      </c>
      <c r="B135" s="7">
        <f>'NHH'!$B$90</f>
        <v>0</v>
      </c>
      <c r="C135" s="7">
        <f>'NHH'!$C$90</f>
        <v>0</v>
      </c>
      <c r="D135" s="7">
        <f>'NHH'!$D$90</f>
        <v>0</v>
      </c>
      <c r="E135" s="7">
        <f>'NHH'!$E$90</f>
        <v>0</v>
      </c>
      <c r="F135" s="7">
        <f>'NHH'!$F$90</f>
        <v>0</v>
      </c>
      <c r="G135" s="7">
        <f>'NHH'!$G$90</f>
        <v>0</v>
      </c>
      <c r="H135" s="7">
        <f>'NHH'!$H$90</f>
        <v>0</v>
      </c>
      <c r="I135" s="7">
        <f>'NHH'!$I$90</f>
        <v>0</v>
      </c>
      <c r="J135" s="7">
        <f>'NHH'!$J$90</f>
        <v>0</v>
      </c>
      <c r="K135" s="7">
        <f>'SM'!$B$110</f>
        <v>0</v>
      </c>
      <c r="L135" s="7">
        <f>'SM'!$C$110</f>
        <v>0</v>
      </c>
      <c r="M135" s="7">
        <f>'NHH'!$K$90</f>
        <v>0</v>
      </c>
      <c r="N135" s="7">
        <f>'NHH'!$L$90</f>
        <v>0</v>
      </c>
      <c r="O135" s="7">
        <f>'NHH'!$M$90</f>
        <v>0</v>
      </c>
      <c r="P135" s="7">
        <f>'NHH'!$N$90</f>
        <v>0</v>
      </c>
      <c r="Q135" s="7">
        <f>'NHH'!$O$90</f>
        <v>0</v>
      </c>
      <c r="R135" s="7">
        <f>'NHH'!$P$90</f>
        <v>0</v>
      </c>
      <c r="S135" s="7">
        <f>'NHH'!$Q$90</f>
        <v>0</v>
      </c>
      <c r="T135" s="7">
        <f>'NHH'!$R$90</f>
        <v>0</v>
      </c>
      <c r="U135" s="7">
        <f>'NHH'!$S$90</f>
        <v>0</v>
      </c>
      <c r="V135" s="7">
        <f>'Otex'!$B$123</f>
        <v>0</v>
      </c>
      <c r="W135" s="7">
        <f>'Otex'!$C$123</f>
        <v>0</v>
      </c>
      <c r="X135" s="10" t="s">
        <v>6</v>
      </c>
    </row>
    <row r="136" spans="1:24">
      <c r="A136" s="12" t="s">
        <v>107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10" t="s">
        <v>6</v>
      </c>
    </row>
    <row r="137" spans="1:24">
      <c r="A137" s="12" t="s">
        <v>68</v>
      </c>
      <c r="B137" s="7">
        <f>'NHH'!$B$91</f>
        <v>0</v>
      </c>
      <c r="C137" s="7">
        <f>'NHH'!$C$91</f>
        <v>0</v>
      </c>
      <c r="D137" s="7">
        <f>'NHH'!$D$91</f>
        <v>0</v>
      </c>
      <c r="E137" s="7">
        <f>'NHH'!$E$91</f>
        <v>0</v>
      </c>
      <c r="F137" s="7">
        <f>'NHH'!$F$91</f>
        <v>0</v>
      </c>
      <c r="G137" s="7">
        <f>'NHH'!$G$91</f>
        <v>0</v>
      </c>
      <c r="H137" s="7">
        <f>'NHH'!$H$91</f>
        <v>0</v>
      </c>
      <c r="I137" s="7">
        <f>'NHH'!$I$91</f>
        <v>0</v>
      </c>
      <c r="J137" s="7">
        <f>'NHH'!$J$91</f>
        <v>0</v>
      </c>
      <c r="K137" s="7">
        <f>'SM'!$B$112</f>
        <v>0</v>
      </c>
      <c r="L137" s="7">
        <f>'SM'!$C$112</f>
        <v>0</v>
      </c>
      <c r="M137" s="7">
        <f>'NHH'!$K$91</f>
        <v>0</v>
      </c>
      <c r="N137" s="7">
        <f>'NHH'!$L$91</f>
        <v>0</v>
      </c>
      <c r="O137" s="7">
        <f>'NHH'!$M$91</f>
        <v>0</v>
      </c>
      <c r="P137" s="7">
        <f>'NHH'!$N$91</f>
        <v>0</v>
      </c>
      <c r="Q137" s="7">
        <f>'NHH'!$O$91</f>
        <v>0</v>
      </c>
      <c r="R137" s="7">
        <f>'NHH'!$P$91</f>
        <v>0</v>
      </c>
      <c r="S137" s="7">
        <f>'NHH'!$Q$91</f>
        <v>0</v>
      </c>
      <c r="T137" s="7">
        <f>'NHH'!$R$91</f>
        <v>0</v>
      </c>
      <c r="U137" s="7">
        <f>'NHH'!$S$91</f>
        <v>0</v>
      </c>
      <c r="V137" s="7">
        <f>'Otex'!$B$125</f>
        <v>0</v>
      </c>
      <c r="W137" s="7">
        <f>'Otex'!$C$125</f>
        <v>0</v>
      </c>
      <c r="X137" s="10" t="s">
        <v>6</v>
      </c>
    </row>
    <row r="138" spans="1:24">
      <c r="A138" s="12" t="s">
        <v>69</v>
      </c>
      <c r="B138" s="7">
        <f>'NHH'!$B$92</f>
        <v>0</v>
      </c>
      <c r="C138" s="7">
        <f>'NHH'!$C$92</f>
        <v>0</v>
      </c>
      <c r="D138" s="7">
        <f>'NHH'!$D$92</f>
        <v>0</v>
      </c>
      <c r="E138" s="7">
        <f>'NHH'!$E$92</f>
        <v>0</v>
      </c>
      <c r="F138" s="7">
        <f>'NHH'!$F$92</f>
        <v>0</v>
      </c>
      <c r="G138" s="7">
        <f>'NHH'!$G$92</f>
        <v>0</v>
      </c>
      <c r="H138" s="7">
        <f>'NHH'!$H$92</f>
        <v>0</v>
      </c>
      <c r="I138" s="7">
        <f>'NHH'!$I$92</f>
        <v>0</v>
      </c>
      <c r="J138" s="7">
        <f>'NHH'!$J$92</f>
        <v>0</v>
      </c>
      <c r="K138" s="7">
        <f>'SM'!$B$113</f>
        <v>0</v>
      </c>
      <c r="L138" s="7">
        <f>'SM'!$C$113</f>
        <v>0</v>
      </c>
      <c r="M138" s="7">
        <f>'NHH'!$K$92</f>
        <v>0</v>
      </c>
      <c r="N138" s="7">
        <f>'NHH'!$L$92</f>
        <v>0</v>
      </c>
      <c r="O138" s="7">
        <f>'NHH'!$M$92</f>
        <v>0</v>
      </c>
      <c r="P138" s="7">
        <f>'NHH'!$N$92</f>
        <v>0</v>
      </c>
      <c r="Q138" s="7">
        <f>'NHH'!$O$92</f>
        <v>0</v>
      </c>
      <c r="R138" s="7">
        <f>'NHH'!$P$92</f>
        <v>0</v>
      </c>
      <c r="S138" s="7">
        <f>'NHH'!$Q$92</f>
        <v>0</v>
      </c>
      <c r="T138" s="7">
        <f>'NHH'!$R$92</f>
        <v>0</v>
      </c>
      <c r="U138" s="7">
        <f>'NHH'!$S$92</f>
        <v>0</v>
      </c>
      <c r="V138" s="7">
        <f>'Otex'!$B$126</f>
        <v>0</v>
      </c>
      <c r="W138" s="7">
        <f>'Otex'!$C$126</f>
        <v>0</v>
      </c>
      <c r="X138" s="10" t="s">
        <v>6</v>
      </c>
    </row>
    <row r="139" spans="1:24">
      <c r="A139" s="12" t="s">
        <v>108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10" t="s">
        <v>6</v>
      </c>
    </row>
    <row r="140" spans="1:24">
      <c r="A140" s="12" t="s">
        <v>70</v>
      </c>
      <c r="B140" s="7">
        <f>'NHH'!$B$93</f>
        <v>0</v>
      </c>
      <c r="C140" s="7">
        <f>'NHH'!$C$93</f>
        <v>0</v>
      </c>
      <c r="D140" s="7">
        <f>'NHH'!$D$93</f>
        <v>0</v>
      </c>
      <c r="E140" s="7">
        <f>'NHH'!$E$93</f>
        <v>0</v>
      </c>
      <c r="F140" s="7">
        <f>'NHH'!$F$93</f>
        <v>0</v>
      </c>
      <c r="G140" s="7">
        <f>'NHH'!$G$93</f>
        <v>0</v>
      </c>
      <c r="H140" s="7">
        <f>'NHH'!$H$93</f>
        <v>0</v>
      </c>
      <c r="I140" s="7">
        <f>'NHH'!$I$93</f>
        <v>0</v>
      </c>
      <c r="J140" s="7">
        <f>'NHH'!$J$93</f>
        <v>0</v>
      </c>
      <c r="K140" s="7">
        <f>'SM'!$B$115</f>
        <v>0</v>
      </c>
      <c r="L140" s="7">
        <f>'SM'!$C$115</f>
        <v>0</v>
      </c>
      <c r="M140" s="7">
        <f>'NHH'!$K$93</f>
        <v>0</v>
      </c>
      <c r="N140" s="7">
        <f>'NHH'!$L$93</f>
        <v>0</v>
      </c>
      <c r="O140" s="7">
        <f>'NHH'!$M$93</f>
        <v>0</v>
      </c>
      <c r="P140" s="7">
        <f>'NHH'!$N$93</f>
        <v>0</v>
      </c>
      <c r="Q140" s="7">
        <f>'NHH'!$O$93</f>
        <v>0</v>
      </c>
      <c r="R140" s="7">
        <f>'NHH'!$P$93</f>
        <v>0</v>
      </c>
      <c r="S140" s="7">
        <f>'NHH'!$Q$93</f>
        <v>0</v>
      </c>
      <c r="T140" s="7">
        <f>'NHH'!$R$93</f>
        <v>0</v>
      </c>
      <c r="U140" s="7">
        <f>'NHH'!$S$93</f>
        <v>0</v>
      </c>
      <c r="V140" s="7">
        <f>'Otex'!$B$128</f>
        <v>0</v>
      </c>
      <c r="W140" s="7">
        <f>'Otex'!$C$128</f>
        <v>0</v>
      </c>
      <c r="X140" s="10" t="s">
        <v>6</v>
      </c>
    </row>
    <row r="141" spans="1:24">
      <c r="A141" s="12" t="s">
        <v>71</v>
      </c>
      <c r="B141" s="7">
        <f>'NHH'!$B$94</f>
        <v>0</v>
      </c>
      <c r="C141" s="7">
        <f>'NHH'!$C$94</f>
        <v>0</v>
      </c>
      <c r="D141" s="7">
        <f>'NHH'!$D$94</f>
        <v>0</v>
      </c>
      <c r="E141" s="7">
        <f>'NHH'!$E$94</f>
        <v>0</v>
      </c>
      <c r="F141" s="7">
        <f>'NHH'!$F$94</f>
        <v>0</v>
      </c>
      <c r="G141" s="7">
        <f>'NHH'!$G$94</f>
        <v>0</v>
      </c>
      <c r="H141" s="7">
        <f>'NHH'!$H$94</f>
        <v>0</v>
      </c>
      <c r="I141" s="7">
        <f>'NHH'!$I$94</f>
        <v>0</v>
      </c>
      <c r="J141" s="7">
        <f>'NHH'!$J$94</f>
        <v>0</v>
      </c>
      <c r="K141" s="7">
        <f>'SM'!$B$116</f>
        <v>0</v>
      </c>
      <c r="L141" s="7">
        <f>'SM'!$C$116</f>
        <v>0</v>
      </c>
      <c r="M141" s="7">
        <f>'NHH'!$K$94</f>
        <v>0</v>
      </c>
      <c r="N141" s="7">
        <f>'NHH'!$L$94</f>
        <v>0</v>
      </c>
      <c r="O141" s="7">
        <f>'NHH'!$M$94</f>
        <v>0</v>
      </c>
      <c r="P141" s="7">
        <f>'NHH'!$N$94</f>
        <v>0</v>
      </c>
      <c r="Q141" s="7">
        <f>'NHH'!$O$94</f>
        <v>0</v>
      </c>
      <c r="R141" s="7">
        <f>'NHH'!$P$94</f>
        <v>0</v>
      </c>
      <c r="S141" s="7">
        <f>'NHH'!$Q$94</f>
        <v>0</v>
      </c>
      <c r="T141" s="7">
        <f>'NHH'!$R$94</f>
        <v>0</v>
      </c>
      <c r="U141" s="7">
        <f>'NHH'!$S$94</f>
        <v>0</v>
      </c>
      <c r="V141" s="7">
        <f>'Otex'!$B$129</f>
        <v>0</v>
      </c>
      <c r="W141" s="7">
        <f>'Otex'!$C$129</f>
        <v>0</v>
      </c>
      <c r="X141" s="10" t="s">
        <v>6</v>
      </c>
    </row>
    <row r="142" spans="1:24">
      <c r="A142" s="12" t="s">
        <v>85</v>
      </c>
      <c r="B142" s="7">
        <f>'NHH'!$B$95</f>
        <v>0</v>
      </c>
      <c r="C142" s="7">
        <f>'NHH'!$C$95</f>
        <v>0</v>
      </c>
      <c r="D142" s="7">
        <f>'NHH'!$D$95</f>
        <v>0</v>
      </c>
      <c r="E142" s="7">
        <f>'NHH'!$E$95</f>
        <v>0</v>
      </c>
      <c r="F142" s="7">
        <f>'NHH'!$F$95</f>
        <v>0</v>
      </c>
      <c r="G142" s="7">
        <f>'NHH'!$G$95</f>
        <v>0</v>
      </c>
      <c r="H142" s="7">
        <f>'NHH'!$H$95</f>
        <v>0</v>
      </c>
      <c r="I142" s="7">
        <f>'NHH'!$I$95</f>
        <v>0</v>
      </c>
      <c r="J142" s="7">
        <f>'NHH'!$J$95</f>
        <v>0</v>
      </c>
      <c r="K142" s="7">
        <f>'SM'!$B$117</f>
        <v>0</v>
      </c>
      <c r="L142" s="7">
        <f>'SM'!$C$117</f>
        <v>0</v>
      </c>
      <c r="M142" s="7">
        <f>'NHH'!$K$95</f>
        <v>0</v>
      </c>
      <c r="N142" s="7">
        <f>'NHH'!$L$95</f>
        <v>0</v>
      </c>
      <c r="O142" s="7">
        <f>'NHH'!$M$95</f>
        <v>0</v>
      </c>
      <c r="P142" s="7">
        <f>'NHH'!$N$95</f>
        <v>0</v>
      </c>
      <c r="Q142" s="7">
        <f>'NHH'!$O$95</f>
        <v>0</v>
      </c>
      <c r="R142" s="7">
        <f>'NHH'!$P$95</f>
        <v>0</v>
      </c>
      <c r="S142" s="7">
        <f>'NHH'!$Q$95</f>
        <v>0</v>
      </c>
      <c r="T142" s="7">
        <f>'NHH'!$R$95</f>
        <v>0</v>
      </c>
      <c r="U142" s="7">
        <f>'NHH'!$S$95</f>
        <v>0</v>
      </c>
      <c r="V142" s="7">
        <f>'Otex'!$B$130</f>
        <v>0</v>
      </c>
      <c r="W142" s="7">
        <f>'Otex'!$C$130</f>
        <v>0</v>
      </c>
      <c r="X142" s="10" t="s">
        <v>6</v>
      </c>
    </row>
    <row r="143" spans="1:24">
      <c r="A143" s="12" t="s">
        <v>72</v>
      </c>
      <c r="B143" s="8"/>
      <c r="C143" s="8"/>
      <c r="D143" s="8"/>
      <c r="E143" s="8"/>
      <c r="F143" s="8"/>
      <c r="G143" s="8"/>
      <c r="H143" s="8"/>
      <c r="I143" s="8"/>
      <c r="J143" s="8"/>
      <c r="K143" s="7">
        <f>'SM'!$B$118</f>
        <v>0</v>
      </c>
      <c r="L143" s="7">
        <f>'SM'!$C$118</f>
        <v>0</v>
      </c>
      <c r="M143" s="8"/>
      <c r="N143" s="8"/>
      <c r="O143" s="8"/>
      <c r="P143" s="8"/>
      <c r="Q143" s="8"/>
      <c r="R143" s="8"/>
      <c r="S143" s="8"/>
      <c r="T143" s="8"/>
      <c r="U143" s="8"/>
      <c r="V143" s="7">
        <f>'Otex'!$B$131</f>
        <v>0</v>
      </c>
      <c r="W143" s="7">
        <f>'Otex'!$C$131</f>
        <v>0</v>
      </c>
      <c r="X143" s="10" t="s">
        <v>6</v>
      </c>
    </row>
    <row r="144" spans="1:24">
      <c r="A144" s="12" t="s">
        <v>73</v>
      </c>
      <c r="B144" s="8"/>
      <c r="C144" s="8"/>
      <c r="D144" s="8"/>
      <c r="E144" s="8"/>
      <c r="F144" s="8"/>
      <c r="G144" s="8"/>
      <c r="H144" s="8"/>
      <c r="I144" s="8"/>
      <c r="J144" s="8"/>
      <c r="K144" s="7">
        <f>'SM'!$B$119</f>
        <v>0</v>
      </c>
      <c r="L144" s="7">
        <f>'SM'!$C$119</f>
        <v>0</v>
      </c>
      <c r="M144" s="8"/>
      <c r="N144" s="8"/>
      <c r="O144" s="8"/>
      <c r="P144" s="8"/>
      <c r="Q144" s="8"/>
      <c r="R144" s="8"/>
      <c r="S144" s="8"/>
      <c r="T144" s="8"/>
      <c r="U144" s="8"/>
      <c r="V144" s="7">
        <f>'Otex'!$B$132</f>
        <v>0</v>
      </c>
      <c r="W144" s="7">
        <f>'Otex'!$C$132</f>
        <v>0</v>
      </c>
      <c r="X144" s="10" t="s">
        <v>6</v>
      </c>
    </row>
    <row r="145" spans="1:24">
      <c r="A145" s="12" t="s">
        <v>86</v>
      </c>
      <c r="B145" s="8"/>
      <c r="C145" s="8"/>
      <c r="D145" s="8"/>
      <c r="E145" s="8"/>
      <c r="F145" s="8"/>
      <c r="G145" s="8"/>
      <c r="H145" s="8"/>
      <c r="I145" s="8"/>
      <c r="J145" s="8"/>
      <c r="K145" s="7">
        <f>'SM'!$B$120</f>
        <v>0</v>
      </c>
      <c r="L145" s="7">
        <f>'SM'!$C$120</f>
        <v>0</v>
      </c>
      <c r="M145" s="8"/>
      <c r="N145" s="8"/>
      <c r="O145" s="8"/>
      <c r="P145" s="8"/>
      <c r="Q145" s="8"/>
      <c r="R145" s="8"/>
      <c r="S145" s="8"/>
      <c r="T145" s="8"/>
      <c r="U145" s="8"/>
      <c r="V145" s="7">
        <f>'Otex'!$B$133</f>
        <v>0</v>
      </c>
      <c r="W145" s="7">
        <f>'Otex'!$C$133</f>
        <v>0</v>
      </c>
      <c r="X145" s="10" t="s">
        <v>6</v>
      </c>
    </row>
    <row r="146" spans="1:24">
      <c r="A146" s="12" t="s">
        <v>87</v>
      </c>
      <c r="B146" s="8"/>
      <c r="C146" s="8"/>
      <c r="D146" s="8"/>
      <c r="E146" s="8"/>
      <c r="F146" s="8"/>
      <c r="G146" s="8"/>
      <c r="H146" s="8"/>
      <c r="I146" s="8"/>
      <c r="J146" s="8"/>
      <c r="K146" s="7">
        <f>'SM'!$B$121</f>
        <v>0</v>
      </c>
      <c r="L146" s="7">
        <f>'SM'!$C$121</f>
        <v>0</v>
      </c>
      <c r="M146" s="8"/>
      <c r="N146" s="8"/>
      <c r="O146" s="8"/>
      <c r="P146" s="8"/>
      <c r="Q146" s="8"/>
      <c r="R146" s="8"/>
      <c r="S146" s="8"/>
      <c r="T146" s="8"/>
      <c r="U146" s="8"/>
      <c r="V146" s="7">
        <f>'Otex'!$B$134</f>
        <v>0</v>
      </c>
      <c r="W146" s="7">
        <f>'Otex'!$C$134</f>
        <v>0</v>
      </c>
      <c r="X146" s="10" t="s">
        <v>6</v>
      </c>
    </row>
    <row r="147" spans="1:24">
      <c r="A147" s="12" t="s">
        <v>109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10" t="s">
        <v>6</v>
      </c>
    </row>
    <row r="148" spans="1:24">
      <c r="A148" s="12" t="s">
        <v>110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10" t="s">
        <v>6</v>
      </c>
    </row>
    <row r="149" spans="1:24">
      <c r="A149" s="12" t="s">
        <v>111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10" t="s">
        <v>6</v>
      </c>
    </row>
    <row r="150" spans="1:24">
      <c r="A150" s="12" t="s">
        <v>112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10" t="s">
        <v>6</v>
      </c>
    </row>
    <row r="151" spans="1:24">
      <c r="A151" s="12" t="s">
        <v>113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10" t="s">
        <v>6</v>
      </c>
    </row>
    <row r="152" spans="1:24">
      <c r="A152" s="12" t="s">
        <v>74</v>
      </c>
      <c r="B152" s="8"/>
      <c r="C152" s="8"/>
      <c r="D152" s="8"/>
      <c r="E152" s="8"/>
      <c r="F152" s="8"/>
      <c r="G152" s="8"/>
      <c r="H152" s="8"/>
      <c r="I152" s="8"/>
      <c r="J152" s="8"/>
      <c r="K152" s="7">
        <f>'SM'!$B$127</f>
        <v>0</v>
      </c>
      <c r="L152" s="7">
        <f>'SM'!$C$127</f>
        <v>0</v>
      </c>
      <c r="M152" s="8"/>
      <c r="N152" s="8"/>
      <c r="O152" s="8"/>
      <c r="P152" s="8"/>
      <c r="Q152" s="8"/>
      <c r="R152" s="8"/>
      <c r="S152" s="8"/>
      <c r="T152" s="8"/>
      <c r="U152" s="8"/>
      <c r="V152" s="7">
        <f>'Otex'!$B$140</f>
        <v>0</v>
      </c>
      <c r="W152" s="7">
        <f>'Otex'!$C$140</f>
        <v>0</v>
      </c>
      <c r="X152" s="10" t="s">
        <v>6</v>
      </c>
    </row>
    <row r="153" spans="1:24">
      <c r="A153" s="12" t="s">
        <v>75</v>
      </c>
      <c r="B153" s="8"/>
      <c r="C153" s="8"/>
      <c r="D153" s="8"/>
      <c r="E153" s="8"/>
      <c r="F153" s="8"/>
      <c r="G153" s="8"/>
      <c r="H153" s="8"/>
      <c r="I153" s="8"/>
      <c r="J153" s="8"/>
      <c r="K153" s="7">
        <f>'SM'!$B$128</f>
        <v>0</v>
      </c>
      <c r="L153" s="7">
        <f>'SM'!$C$128</f>
        <v>0</v>
      </c>
      <c r="M153" s="8"/>
      <c r="N153" s="8"/>
      <c r="O153" s="8"/>
      <c r="P153" s="8"/>
      <c r="Q153" s="8"/>
      <c r="R153" s="8"/>
      <c r="S153" s="8"/>
      <c r="T153" s="8"/>
      <c r="U153" s="8"/>
      <c r="V153" s="7">
        <f>'Otex'!$B$141</f>
        <v>0</v>
      </c>
      <c r="W153" s="7">
        <f>'Otex'!$C$141</f>
        <v>0</v>
      </c>
      <c r="X153" s="10" t="s">
        <v>6</v>
      </c>
    </row>
    <row r="154" spans="1:24">
      <c r="A154" s="12" t="s">
        <v>76</v>
      </c>
      <c r="B154" s="8"/>
      <c r="C154" s="8"/>
      <c r="D154" s="8"/>
      <c r="E154" s="8"/>
      <c r="F154" s="8"/>
      <c r="G154" s="8"/>
      <c r="H154" s="8"/>
      <c r="I154" s="8"/>
      <c r="J154" s="8"/>
      <c r="K154" s="7">
        <f>'SM'!$B$129</f>
        <v>0</v>
      </c>
      <c r="L154" s="7">
        <f>'SM'!$C$129</f>
        <v>0</v>
      </c>
      <c r="M154" s="8"/>
      <c r="N154" s="8"/>
      <c r="O154" s="8"/>
      <c r="P154" s="8"/>
      <c r="Q154" s="8"/>
      <c r="R154" s="8"/>
      <c r="S154" s="8"/>
      <c r="T154" s="8"/>
      <c r="U154" s="8"/>
      <c r="V154" s="7">
        <f>'Otex'!$B$142</f>
        <v>0</v>
      </c>
      <c r="W154" s="7">
        <f>'Otex'!$C$142</f>
        <v>0</v>
      </c>
      <c r="X154" s="10" t="s">
        <v>6</v>
      </c>
    </row>
    <row r="155" spans="1:24">
      <c r="A155" s="12" t="s">
        <v>77</v>
      </c>
      <c r="B155" s="8"/>
      <c r="C155" s="8"/>
      <c r="D155" s="8"/>
      <c r="E155" s="8"/>
      <c r="F155" s="8"/>
      <c r="G155" s="8"/>
      <c r="H155" s="8"/>
      <c r="I155" s="8"/>
      <c r="J155" s="8"/>
      <c r="K155" s="7">
        <f>'SM'!$B$130</f>
        <v>0</v>
      </c>
      <c r="L155" s="7">
        <f>'SM'!$C$130</f>
        <v>0</v>
      </c>
      <c r="M155" s="8"/>
      <c r="N155" s="8"/>
      <c r="O155" s="8"/>
      <c r="P155" s="8"/>
      <c r="Q155" s="8"/>
      <c r="R155" s="8"/>
      <c r="S155" s="8"/>
      <c r="T155" s="8"/>
      <c r="U155" s="8"/>
      <c r="V155" s="7">
        <f>'Otex'!$B$143</f>
        <v>0</v>
      </c>
      <c r="W155" s="7">
        <f>'Otex'!$C$143</f>
        <v>0</v>
      </c>
      <c r="X155" s="10" t="s">
        <v>6</v>
      </c>
    </row>
    <row r="156" spans="1:24">
      <c r="A156" s="12" t="s">
        <v>78</v>
      </c>
      <c r="B156" s="8"/>
      <c r="C156" s="8"/>
      <c r="D156" s="8"/>
      <c r="E156" s="8"/>
      <c r="F156" s="8"/>
      <c r="G156" s="8"/>
      <c r="H156" s="8"/>
      <c r="I156" s="8"/>
      <c r="J156" s="8"/>
      <c r="K156" s="7">
        <f>'SM'!$B$131</f>
        <v>0</v>
      </c>
      <c r="L156" s="7">
        <f>'SM'!$C$131</f>
        <v>0</v>
      </c>
      <c r="M156" s="8"/>
      <c r="N156" s="8"/>
      <c r="O156" s="8"/>
      <c r="P156" s="8"/>
      <c r="Q156" s="8"/>
      <c r="R156" s="8"/>
      <c r="S156" s="8"/>
      <c r="T156" s="8"/>
      <c r="U156" s="8"/>
      <c r="V156" s="7">
        <f>'Otex'!$B$144</f>
        <v>0</v>
      </c>
      <c r="W156" s="7">
        <f>'Otex'!$C$144</f>
        <v>0</v>
      </c>
      <c r="X156" s="10" t="s">
        <v>6</v>
      </c>
    </row>
    <row r="157" spans="1:24">
      <c r="A157" s="12" t="s">
        <v>79</v>
      </c>
      <c r="B157" s="8"/>
      <c r="C157" s="8"/>
      <c r="D157" s="8"/>
      <c r="E157" s="8"/>
      <c r="F157" s="8"/>
      <c r="G157" s="8"/>
      <c r="H157" s="8"/>
      <c r="I157" s="8"/>
      <c r="J157" s="8"/>
      <c r="K157" s="7">
        <f>'SM'!$B$132</f>
        <v>0</v>
      </c>
      <c r="L157" s="7">
        <f>'SM'!$C$132</f>
        <v>0</v>
      </c>
      <c r="M157" s="8"/>
      <c r="N157" s="8"/>
      <c r="O157" s="8"/>
      <c r="P157" s="8"/>
      <c r="Q157" s="8"/>
      <c r="R157" s="8"/>
      <c r="S157" s="8"/>
      <c r="T157" s="8"/>
      <c r="U157" s="8"/>
      <c r="V157" s="7">
        <f>'Otex'!$B$145</f>
        <v>0</v>
      </c>
      <c r="W157" s="7">
        <f>'Otex'!$C$145</f>
        <v>0</v>
      </c>
      <c r="X157" s="10" t="s">
        <v>6</v>
      </c>
    </row>
    <row r="158" spans="1:24">
      <c r="A158" s="12" t="s">
        <v>88</v>
      </c>
      <c r="B158" s="8"/>
      <c r="C158" s="8"/>
      <c r="D158" s="8"/>
      <c r="E158" s="8"/>
      <c r="F158" s="8"/>
      <c r="G158" s="8"/>
      <c r="H158" s="8"/>
      <c r="I158" s="8"/>
      <c r="J158" s="8"/>
      <c r="K158" s="7">
        <f>'SM'!$B$133</f>
        <v>0</v>
      </c>
      <c r="L158" s="7">
        <f>'SM'!$C$133</f>
        <v>0</v>
      </c>
      <c r="M158" s="8"/>
      <c r="N158" s="8"/>
      <c r="O158" s="8"/>
      <c r="P158" s="8"/>
      <c r="Q158" s="8"/>
      <c r="R158" s="8"/>
      <c r="S158" s="8"/>
      <c r="T158" s="8"/>
      <c r="U158" s="8"/>
      <c r="V158" s="7">
        <f>'Otex'!$B$146</f>
        <v>0</v>
      </c>
      <c r="W158" s="7">
        <f>'Otex'!$C$146</f>
        <v>0</v>
      </c>
      <c r="X158" s="10" t="s">
        <v>6</v>
      </c>
    </row>
    <row r="159" spans="1:24">
      <c r="A159" s="12" t="s">
        <v>89</v>
      </c>
      <c r="B159" s="8"/>
      <c r="C159" s="8"/>
      <c r="D159" s="8"/>
      <c r="E159" s="8"/>
      <c r="F159" s="8"/>
      <c r="G159" s="8"/>
      <c r="H159" s="8"/>
      <c r="I159" s="8"/>
      <c r="J159" s="8"/>
      <c r="K159" s="7">
        <f>'SM'!$B$134</f>
        <v>0</v>
      </c>
      <c r="L159" s="7">
        <f>'SM'!$C$134</f>
        <v>0</v>
      </c>
      <c r="M159" s="8"/>
      <c r="N159" s="8"/>
      <c r="O159" s="8"/>
      <c r="P159" s="8"/>
      <c r="Q159" s="8"/>
      <c r="R159" s="8"/>
      <c r="S159" s="8"/>
      <c r="T159" s="8"/>
      <c r="U159" s="8"/>
      <c r="V159" s="7">
        <f>'Otex'!$B$147</f>
        <v>0</v>
      </c>
      <c r="W159" s="7">
        <f>'Otex'!$C$147</f>
        <v>0</v>
      </c>
      <c r="X159" s="10" t="s">
        <v>6</v>
      </c>
    </row>
    <row r="160" spans="1:24">
      <c r="A160" s="12" t="s">
        <v>90</v>
      </c>
      <c r="B160" s="8"/>
      <c r="C160" s="8"/>
      <c r="D160" s="8"/>
      <c r="E160" s="8"/>
      <c r="F160" s="8"/>
      <c r="G160" s="8"/>
      <c r="H160" s="8"/>
      <c r="I160" s="8"/>
      <c r="J160" s="8"/>
      <c r="K160" s="7">
        <f>'SM'!$B$135</f>
        <v>0</v>
      </c>
      <c r="L160" s="7">
        <f>'SM'!$C$135</f>
        <v>0</v>
      </c>
      <c r="M160" s="8"/>
      <c r="N160" s="8"/>
      <c r="O160" s="8"/>
      <c r="P160" s="8"/>
      <c r="Q160" s="8"/>
      <c r="R160" s="8"/>
      <c r="S160" s="8"/>
      <c r="T160" s="8"/>
      <c r="U160" s="8"/>
      <c r="V160" s="7">
        <f>'Otex'!$B$148</f>
        <v>0</v>
      </c>
      <c r="W160" s="7">
        <f>'Otex'!$C$148</f>
        <v>0</v>
      </c>
      <c r="X160" s="10" t="s">
        <v>6</v>
      </c>
    </row>
    <row r="161" spans="1:24">
      <c r="A161" s="12" t="s">
        <v>91</v>
      </c>
      <c r="B161" s="8"/>
      <c r="C161" s="8"/>
      <c r="D161" s="8"/>
      <c r="E161" s="8"/>
      <c r="F161" s="8"/>
      <c r="G161" s="8"/>
      <c r="H161" s="8"/>
      <c r="I161" s="8"/>
      <c r="J161" s="8"/>
      <c r="K161" s="7">
        <f>'SM'!$B$136</f>
        <v>0</v>
      </c>
      <c r="L161" s="7">
        <f>'SM'!$C$136</f>
        <v>0</v>
      </c>
      <c r="M161" s="8"/>
      <c r="N161" s="8"/>
      <c r="O161" s="8"/>
      <c r="P161" s="8"/>
      <c r="Q161" s="8"/>
      <c r="R161" s="8"/>
      <c r="S161" s="8"/>
      <c r="T161" s="8"/>
      <c r="U161" s="8"/>
      <c r="V161" s="7">
        <f>'Otex'!$B$149</f>
        <v>0</v>
      </c>
      <c r="W161" s="7">
        <f>'Otex'!$C$149</f>
        <v>0</v>
      </c>
      <c r="X161" s="10" t="s">
        <v>6</v>
      </c>
    </row>
    <row r="163" spans="1:24">
      <c r="A163" s="11" t="s">
        <v>958</v>
      </c>
    </row>
    <row r="164" spans="1:24">
      <c r="A164" s="10" t="s">
        <v>6</v>
      </c>
    </row>
    <row r="165" spans="1:24">
      <c r="A165" s="2" t="s">
        <v>257</v>
      </c>
    </row>
    <row r="166" spans="1:24">
      <c r="A166" s="13" t="s">
        <v>959</v>
      </c>
    </row>
    <row r="167" spans="1:24">
      <c r="A167" s="2" t="s">
        <v>734</v>
      </c>
    </row>
    <row r="168" spans="1:24">
      <c r="B168" s="3" t="s">
        <v>26</v>
      </c>
      <c r="C168" s="3" t="s">
        <v>205</v>
      </c>
      <c r="D168" s="3" t="s">
        <v>206</v>
      </c>
      <c r="E168" s="3" t="s">
        <v>207</v>
      </c>
      <c r="F168" s="3" t="s">
        <v>208</v>
      </c>
      <c r="G168" s="3" t="s">
        <v>209</v>
      </c>
      <c r="H168" s="3" t="s">
        <v>210</v>
      </c>
      <c r="I168" s="3" t="s">
        <v>211</v>
      </c>
      <c r="J168" s="3" t="s">
        <v>212</v>
      </c>
      <c r="K168" s="3" t="s">
        <v>368</v>
      </c>
      <c r="L168" s="3" t="s">
        <v>380</v>
      </c>
      <c r="M168" s="3" t="s">
        <v>193</v>
      </c>
      <c r="N168" s="3" t="s">
        <v>717</v>
      </c>
      <c r="O168" s="3" t="s">
        <v>718</v>
      </c>
      <c r="P168" s="3" t="s">
        <v>719</v>
      </c>
      <c r="Q168" s="3" t="s">
        <v>720</v>
      </c>
      <c r="R168" s="3" t="s">
        <v>721</v>
      </c>
      <c r="S168" s="3" t="s">
        <v>722</v>
      </c>
      <c r="T168" s="3" t="s">
        <v>723</v>
      </c>
      <c r="U168" s="3" t="s">
        <v>724</v>
      </c>
      <c r="V168" s="3" t="s">
        <v>725</v>
      </c>
      <c r="W168" s="3" t="s">
        <v>726</v>
      </c>
    </row>
    <row r="169" spans="1:24">
      <c r="A169" s="12" t="s">
        <v>66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10" t="s">
        <v>6</v>
      </c>
    </row>
    <row r="170" spans="1:24">
      <c r="A170" s="12" t="s">
        <v>67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10" t="s">
        <v>6</v>
      </c>
    </row>
    <row r="171" spans="1:24">
      <c r="A171" s="12" t="s">
        <v>107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10" t="s">
        <v>6</v>
      </c>
    </row>
    <row r="172" spans="1:24">
      <c r="A172" s="12" t="s">
        <v>68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10" t="s">
        <v>6</v>
      </c>
    </row>
    <row r="173" spans="1:24">
      <c r="A173" s="12" t="s">
        <v>69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10" t="s">
        <v>6</v>
      </c>
    </row>
    <row r="174" spans="1:24">
      <c r="A174" s="12" t="s">
        <v>108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10" t="s">
        <v>6</v>
      </c>
    </row>
    <row r="175" spans="1:24">
      <c r="A175" s="12" t="s">
        <v>70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10" t="s">
        <v>6</v>
      </c>
    </row>
    <row r="176" spans="1:24">
      <c r="A176" s="12" t="s">
        <v>71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10" t="s">
        <v>6</v>
      </c>
    </row>
    <row r="177" spans="1:24">
      <c r="A177" s="12" t="s">
        <v>85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10" t="s">
        <v>6</v>
      </c>
    </row>
    <row r="178" spans="1:24">
      <c r="A178" s="12" t="s">
        <v>72</v>
      </c>
      <c r="B178" s="7">
        <f>'Standing'!$B$35</f>
        <v>0</v>
      </c>
      <c r="C178" s="7">
        <f>'Standing'!$C$35</f>
        <v>0</v>
      </c>
      <c r="D178" s="7">
        <f>'Standing'!$D$35</f>
        <v>0</v>
      </c>
      <c r="E178" s="7">
        <f>'Standing'!$E$35</f>
        <v>0</v>
      </c>
      <c r="F178" s="7">
        <f>'Standing'!$F$35</f>
        <v>0</v>
      </c>
      <c r="G178" s="7">
        <f>'Standing'!$G$35</f>
        <v>0</v>
      </c>
      <c r="H178" s="7">
        <f>'Standing'!$H$35</f>
        <v>0</v>
      </c>
      <c r="I178" s="7">
        <f>'Standing'!$I$35</f>
        <v>0</v>
      </c>
      <c r="J178" s="7">
        <f>'Standing'!$J$35</f>
        <v>0</v>
      </c>
      <c r="K178" s="8"/>
      <c r="L178" s="8"/>
      <c r="M178" s="7">
        <f>'Standing'!$K$35</f>
        <v>0</v>
      </c>
      <c r="N178" s="7">
        <f>'Standing'!$L$35</f>
        <v>0</v>
      </c>
      <c r="O178" s="7">
        <f>'Standing'!$M$35</f>
        <v>0</v>
      </c>
      <c r="P178" s="7">
        <f>'Standing'!$N$35</f>
        <v>0</v>
      </c>
      <c r="Q178" s="7">
        <f>'Standing'!$O$35</f>
        <v>0</v>
      </c>
      <c r="R178" s="7">
        <f>'Standing'!$P$35</f>
        <v>0</v>
      </c>
      <c r="S178" s="7">
        <f>'Standing'!$Q$35</f>
        <v>0</v>
      </c>
      <c r="T178" s="7">
        <f>'Standing'!$R$35</f>
        <v>0</v>
      </c>
      <c r="U178" s="7">
        <f>'Standing'!$S$35</f>
        <v>0</v>
      </c>
      <c r="V178" s="8"/>
      <c r="W178" s="8"/>
      <c r="X178" s="10" t="s">
        <v>6</v>
      </c>
    </row>
    <row r="179" spans="1:24">
      <c r="A179" s="12" t="s">
        <v>73</v>
      </c>
      <c r="B179" s="7">
        <f>'Standing'!$B$36</f>
        <v>0</v>
      </c>
      <c r="C179" s="7">
        <f>'Standing'!$C$36</f>
        <v>0</v>
      </c>
      <c r="D179" s="7">
        <f>'Standing'!$D$36</f>
        <v>0</v>
      </c>
      <c r="E179" s="7">
        <f>'Standing'!$E$36</f>
        <v>0</v>
      </c>
      <c r="F179" s="7">
        <f>'Standing'!$F$36</f>
        <v>0</v>
      </c>
      <c r="G179" s="7">
        <f>'Standing'!$G$36</f>
        <v>0</v>
      </c>
      <c r="H179" s="7">
        <f>'Standing'!$H$36</f>
        <v>0</v>
      </c>
      <c r="I179" s="7">
        <f>'Standing'!$I$36</f>
        <v>0</v>
      </c>
      <c r="J179" s="7">
        <f>'Standing'!$J$36</f>
        <v>0</v>
      </c>
      <c r="K179" s="8"/>
      <c r="L179" s="8"/>
      <c r="M179" s="7">
        <f>'Standing'!$K$36</f>
        <v>0</v>
      </c>
      <c r="N179" s="7">
        <f>'Standing'!$L$36</f>
        <v>0</v>
      </c>
      <c r="O179" s="7">
        <f>'Standing'!$M$36</f>
        <v>0</v>
      </c>
      <c r="P179" s="7">
        <f>'Standing'!$N$36</f>
        <v>0</v>
      </c>
      <c r="Q179" s="7">
        <f>'Standing'!$O$36</f>
        <v>0</v>
      </c>
      <c r="R179" s="7">
        <f>'Standing'!$P$36</f>
        <v>0</v>
      </c>
      <c r="S179" s="7">
        <f>'Standing'!$Q$36</f>
        <v>0</v>
      </c>
      <c r="T179" s="7">
        <f>'Standing'!$R$36</f>
        <v>0</v>
      </c>
      <c r="U179" s="7">
        <f>'Standing'!$S$36</f>
        <v>0</v>
      </c>
      <c r="V179" s="8"/>
      <c r="W179" s="8"/>
      <c r="X179" s="10" t="s">
        <v>6</v>
      </c>
    </row>
    <row r="180" spans="1:24">
      <c r="A180" s="12" t="s">
        <v>86</v>
      </c>
      <c r="B180" s="7">
        <f>'Standing'!$B$37</f>
        <v>0</v>
      </c>
      <c r="C180" s="7">
        <f>'Standing'!$C$37</f>
        <v>0</v>
      </c>
      <c r="D180" s="7">
        <f>'Standing'!$D$37</f>
        <v>0</v>
      </c>
      <c r="E180" s="7">
        <f>'Standing'!$E$37</f>
        <v>0</v>
      </c>
      <c r="F180" s="7">
        <f>'Standing'!$F$37</f>
        <v>0</v>
      </c>
      <c r="G180" s="7">
        <f>'Standing'!$G$37</f>
        <v>0</v>
      </c>
      <c r="H180" s="7">
        <f>'Standing'!$H$37</f>
        <v>0</v>
      </c>
      <c r="I180" s="7">
        <f>'Standing'!$I$37</f>
        <v>0</v>
      </c>
      <c r="J180" s="7">
        <f>'Standing'!$J$37</f>
        <v>0</v>
      </c>
      <c r="K180" s="8"/>
      <c r="L180" s="8"/>
      <c r="M180" s="7">
        <f>'Standing'!$K$37</f>
        <v>0</v>
      </c>
      <c r="N180" s="7">
        <f>'Standing'!$L$37</f>
        <v>0</v>
      </c>
      <c r="O180" s="7">
        <f>'Standing'!$M$37</f>
        <v>0</v>
      </c>
      <c r="P180" s="7">
        <f>'Standing'!$N$37</f>
        <v>0</v>
      </c>
      <c r="Q180" s="7">
        <f>'Standing'!$O$37</f>
        <v>0</v>
      </c>
      <c r="R180" s="7">
        <f>'Standing'!$P$37</f>
        <v>0</v>
      </c>
      <c r="S180" s="7">
        <f>'Standing'!$Q$37</f>
        <v>0</v>
      </c>
      <c r="T180" s="7">
        <f>'Standing'!$R$37</f>
        <v>0</v>
      </c>
      <c r="U180" s="7">
        <f>'Standing'!$S$37</f>
        <v>0</v>
      </c>
      <c r="V180" s="8"/>
      <c r="W180" s="8"/>
      <c r="X180" s="10" t="s">
        <v>6</v>
      </c>
    </row>
    <row r="181" spans="1:24">
      <c r="A181" s="12" t="s">
        <v>87</v>
      </c>
      <c r="B181" s="7">
        <f>'Standing'!$B$38</f>
        <v>0</v>
      </c>
      <c r="C181" s="7">
        <f>'Standing'!$C$38</f>
        <v>0</v>
      </c>
      <c r="D181" s="7">
        <f>'Standing'!$D$38</f>
        <v>0</v>
      </c>
      <c r="E181" s="7">
        <f>'Standing'!$E$38</f>
        <v>0</v>
      </c>
      <c r="F181" s="7">
        <f>'Standing'!$F$38</f>
        <v>0</v>
      </c>
      <c r="G181" s="7">
        <f>'Standing'!$G$38</f>
        <v>0</v>
      </c>
      <c r="H181" s="7">
        <f>'Standing'!$H$38</f>
        <v>0</v>
      </c>
      <c r="I181" s="7">
        <f>'Standing'!$I$38</f>
        <v>0</v>
      </c>
      <c r="J181" s="7">
        <f>'Standing'!$J$38</f>
        <v>0</v>
      </c>
      <c r="K181" s="8"/>
      <c r="L181" s="8"/>
      <c r="M181" s="7">
        <f>'Standing'!$K$38</f>
        <v>0</v>
      </c>
      <c r="N181" s="7">
        <f>'Standing'!$L$38</f>
        <v>0</v>
      </c>
      <c r="O181" s="7">
        <f>'Standing'!$M$38</f>
        <v>0</v>
      </c>
      <c r="P181" s="7">
        <f>'Standing'!$N$38</f>
        <v>0</v>
      </c>
      <c r="Q181" s="7">
        <f>'Standing'!$O$38</f>
        <v>0</v>
      </c>
      <c r="R181" s="7">
        <f>'Standing'!$P$38</f>
        <v>0</v>
      </c>
      <c r="S181" s="7">
        <f>'Standing'!$Q$38</f>
        <v>0</v>
      </c>
      <c r="T181" s="7">
        <f>'Standing'!$R$38</f>
        <v>0</v>
      </c>
      <c r="U181" s="7">
        <f>'Standing'!$S$38</f>
        <v>0</v>
      </c>
      <c r="V181" s="8"/>
      <c r="W181" s="8"/>
      <c r="X181" s="10" t="s">
        <v>6</v>
      </c>
    </row>
    <row r="182" spans="1:24">
      <c r="A182" s="12" t="s">
        <v>109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10" t="s">
        <v>6</v>
      </c>
    </row>
    <row r="183" spans="1:24">
      <c r="A183" s="12" t="s">
        <v>110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10" t="s">
        <v>6</v>
      </c>
    </row>
    <row r="184" spans="1:24">
      <c r="A184" s="12" t="s">
        <v>111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10" t="s">
        <v>6</v>
      </c>
    </row>
    <row r="185" spans="1:24">
      <c r="A185" s="12" t="s">
        <v>112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10" t="s">
        <v>6</v>
      </c>
    </row>
    <row r="186" spans="1:24">
      <c r="A186" s="12" t="s">
        <v>113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10" t="s">
        <v>6</v>
      </c>
    </row>
    <row r="187" spans="1:24">
      <c r="A187" s="12" t="s">
        <v>74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10" t="s">
        <v>6</v>
      </c>
    </row>
    <row r="188" spans="1:24">
      <c r="A188" s="12" t="s">
        <v>75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10" t="s">
        <v>6</v>
      </c>
    </row>
    <row r="189" spans="1:24">
      <c r="A189" s="12" t="s">
        <v>76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10" t="s">
        <v>6</v>
      </c>
    </row>
    <row r="190" spans="1:24">
      <c r="A190" s="12" t="s">
        <v>77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10" t="s">
        <v>6</v>
      </c>
    </row>
    <row r="191" spans="1:24">
      <c r="A191" s="12" t="s">
        <v>78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10" t="s">
        <v>6</v>
      </c>
    </row>
    <row r="192" spans="1:24">
      <c r="A192" s="12" t="s">
        <v>79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10" t="s">
        <v>6</v>
      </c>
    </row>
    <row r="193" spans="1:24">
      <c r="A193" s="12" t="s">
        <v>88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10" t="s">
        <v>6</v>
      </c>
    </row>
    <row r="194" spans="1:24">
      <c r="A194" s="12" t="s">
        <v>89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10" t="s">
        <v>6</v>
      </c>
    </row>
    <row r="195" spans="1:24">
      <c r="A195" s="12" t="s">
        <v>90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10" t="s">
        <v>6</v>
      </c>
    </row>
    <row r="196" spans="1:24">
      <c r="A196" s="12" t="s">
        <v>91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10" t="s">
        <v>6</v>
      </c>
    </row>
    <row r="198" spans="1:24">
      <c r="A198" s="11" t="s">
        <v>960</v>
      </c>
    </row>
    <row r="199" spans="1:24">
      <c r="A199" s="10" t="s">
        <v>6</v>
      </c>
    </row>
    <row r="200" spans="1:24">
      <c r="A200" s="2" t="s">
        <v>257</v>
      </c>
    </row>
    <row r="201" spans="1:24">
      <c r="A201" s="13" t="s">
        <v>961</v>
      </c>
    </row>
    <row r="202" spans="1:24">
      <c r="A202" s="13" t="s">
        <v>962</v>
      </c>
    </row>
    <row r="203" spans="1:24">
      <c r="A203" s="2" t="s">
        <v>274</v>
      </c>
    </row>
    <row r="204" spans="1:24">
      <c r="B204" s="3" t="s">
        <v>26</v>
      </c>
      <c r="C204" s="3" t="s">
        <v>205</v>
      </c>
      <c r="D204" s="3" t="s">
        <v>206</v>
      </c>
      <c r="E204" s="3" t="s">
        <v>207</v>
      </c>
      <c r="F204" s="3" t="s">
        <v>208</v>
      </c>
      <c r="G204" s="3" t="s">
        <v>209</v>
      </c>
      <c r="H204" s="3" t="s">
        <v>210</v>
      </c>
      <c r="I204" s="3" t="s">
        <v>211</v>
      </c>
      <c r="J204" s="3" t="s">
        <v>212</v>
      </c>
      <c r="K204" s="3" t="s">
        <v>368</v>
      </c>
      <c r="L204" s="3" t="s">
        <v>380</v>
      </c>
      <c r="M204" s="3" t="s">
        <v>193</v>
      </c>
      <c r="N204" s="3" t="s">
        <v>717</v>
      </c>
      <c r="O204" s="3" t="s">
        <v>718</v>
      </c>
      <c r="P204" s="3" t="s">
        <v>719</v>
      </c>
      <c r="Q204" s="3" t="s">
        <v>720</v>
      </c>
      <c r="R204" s="3" t="s">
        <v>721</v>
      </c>
      <c r="S204" s="3" t="s">
        <v>722</v>
      </c>
      <c r="T204" s="3" t="s">
        <v>723</v>
      </c>
      <c r="U204" s="3" t="s">
        <v>724</v>
      </c>
      <c r="V204" s="3" t="s">
        <v>725</v>
      </c>
      <c r="W204" s="3" t="s">
        <v>726</v>
      </c>
    </row>
    <row r="205" spans="1:24">
      <c r="A205" s="12" t="s">
        <v>66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10" t="s">
        <v>6</v>
      </c>
    </row>
    <row r="206" spans="1:24">
      <c r="A206" s="12" t="s">
        <v>67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10" t="s">
        <v>6</v>
      </c>
    </row>
    <row r="207" spans="1:24">
      <c r="A207" s="12" t="s">
        <v>107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10" t="s">
        <v>6</v>
      </c>
    </row>
    <row r="208" spans="1:24">
      <c r="A208" s="12" t="s">
        <v>68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10" t="s">
        <v>6</v>
      </c>
    </row>
    <row r="209" spans="1:24">
      <c r="A209" s="12" t="s">
        <v>69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10" t="s">
        <v>6</v>
      </c>
    </row>
    <row r="210" spans="1:24">
      <c r="A210" s="12" t="s">
        <v>108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10" t="s">
        <v>6</v>
      </c>
    </row>
    <row r="211" spans="1:24">
      <c r="A211" s="12" t="s">
        <v>70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10" t="s">
        <v>6</v>
      </c>
    </row>
    <row r="212" spans="1:24">
      <c r="A212" s="12" t="s">
        <v>71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10" t="s">
        <v>6</v>
      </c>
    </row>
    <row r="213" spans="1:24">
      <c r="A213" s="12" t="s">
        <v>85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10" t="s">
        <v>6</v>
      </c>
    </row>
    <row r="214" spans="1:24">
      <c r="A214" s="12" t="s">
        <v>72</v>
      </c>
      <c r="B214" s="7">
        <f>'Reactive'!$B$23</f>
        <v>0</v>
      </c>
      <c r="C214" s="7">
        <f>'Reactive'!$C$23</f>
        <v>0</v>
      </c>
      <c r="D214" s="7">
        <f>'Reactive'!$D$23</f>
        <v>0</v>
      </c>
      <c r="E214" s="7">
        <f>'Reactive'!$E$23</f>
        <v>0</v>
      </c>
      <c r="F214" s="7">
        <f>'Reactive'!$F$23</f>
        <v>0</v>
      </c>
      <c r="G214" s="7">
        <f>'Reactive'!$G$23</f>
        <v>0</v>
      </c>
      <c r="H214" s="7">
        <f>'Reactive'!$H$23</f>
        <v>0</v>
      </c>
      <c r="I214" s="7">
        <f>'Reactive'!$I$23</f>
        <v>0</v>
      </c>
      <c r="J214" s="7">
        <f>'Reactive'!$J$23</f>
        <v>0</v>
      </c>
      <c r="K214" s="8"/>
      <c r="L214" s="8"/>
      <c r="M214" s="7">
        <f>'Reactive'!$K$23</f>
        <v>0</v>
      </c>
      <c r="N214" s="7">
        <f>'Reactive'!$L$23</f>
        <v>0</v>
      </c>
      <c r="O214" s="7">
        <f>'Reactive'!$M$23</f>
        <v>0</v>
      </c>
      <c r="P214" s="7">
        <f>'Reactive'!$N$23</f>
        <v>0</v>
      </c>
      <c r="Q214" s="7">
        <f>'Reactive'!$O$23</f>
        <v>0</v>
      </c>
      <c r="R214" s="7">
        <f>'Reactive'!$P$23</f>
        <v>0</v>
      </c>
      <c r="S214" s="7">
        <f>'Reactive'!$Q$23</f>
        <v>0</v>
      </c>
      <c r="T214" s="7">
        <f>'Reactive'!$R$23</f>
        <v>0</v>
      </c>
      <c r="U214" s="7">
        <f>'Reactive'!$S$23</f>
        <v>0</v>
      </c>
      <c r="V214" s="8"/>
      <c r="W214" s="8"/>
      <c r="X214" s="10" t="s">
        <v>6</v>
      </c>
    </row>
    <row r="215" spans="1:24">
      <c r="A215" s="12" t="s">
        <v>73</v>
      </c>
      <c r="B215" s="7">
        <f>'Reactive'!$B$24</f>
        <v>0</v>
      </c>
      <c r="C215" s="7">
        <f>'Reactive'!$C$24</f>
        <v>0</v>
      </c>
      <c r="D215" s="7">
        <f>'Reactive'!$D$24</f>
        <v>0</v>
      </c>
      <c r="E215" s="7">
        <f>'Reactive'!$E$24</f>
        <v>0</v>
      </c>
      <c r="F215" s="7">
        <f>'Reactive'!$F$24</f>
        <v>0</v>
      </c>
      <c r="G215" s="7">
        <f>'Reactive'!$G$24</f>
        <v>0</v>
      </c>
      <c r="H215" s="7">
        <f>'Reactive'!$H$24</f>
        <v>0</v>
      </c>
      <c r="I215" s="7">
        <f>'Reactive'!$I$24</f>
        <v>0</v>
      </c>
      <c r="J215" s="7">
        <f>'Reactive'!$J$24</f>
        <v>0</v>
      </c>
      <c r="K215" s="8"/>
      <c r="L215" s="8"/>
      <c r="M215" s="7">
        <f>'Reactive'!$K$24</f>
        <v>0</v>
      </c>
      <c r="N215" s="7">
        <f>'Reactive'!$L$24</f>
        <v>0</v>
      </c>
      <c r="O215" s="7">
        <f>'Reactive'!$M$24</f>
        <v>0</v>
      </c>
      <c r="P215" s="7">
        <f>'Reactive'!$N$24</f>
        <v>0</v>
      </c>
      <c r="Q215" s="7">
        <f>'Reactive'!$O$24</f>
        <v>0</v>
      </c>
      <c r="R215" s="7">
        <f>'Reactive'!$P$24</f>
        <v>0</v>
      </c>
      <c r="S215" s="7">
        <f>'Reactive'!$Q$24</f>
        <v>0</v>
      </c>
      <c r="T215" s="7">
        <f>'Reactive'!$R$24</f>
        <v>0</v>
      </c>
      <c r="U215" s="7">
        <f>'Reactive'!$S$24</f>
        <v>0</v>
      </c>
      <c r="V215" s="8"/>
      <c r="W215" s="8"/>
      <c r="X215" s="10" t="s">
        <v>6</v>
      </c>
    </row>
    <row r="216" spans="1:24">
      <c r="A216" s="12" t="s">
        <v>86</v>
      </c>
      <c r="B216" s="7">
        <f>'Reactive'!$B$25</f>
        <v>0</v>
      </c>
      <c r="C216" s="7">
        <f>'Reactive'!$C$25</f>
        <v>0</v>
      </c>
      <c r="D216" s="7">
        <f>'Reactive'!$D$25</f>
        <v>0</v>
      </c>
      <c r="E216" s="7">
        <f>'Reactive'!$E$25</f>
        <v>0</v>
      </c>
      <c r="F216" s="7">
        <f>'Reactive'!$F$25</f>
        <v>0</v>
      </c>
      <c r="G216" s="7">
        <f>'Reactive'!$G$25</f>
        <v>0</v>
      </c>
      <c r="H216" s="7">
        <f>'Reactive'!$H$25</f>
        <v>0</v>
      </c>
      <c r="I216" s="7">
        <f>'Reactive'!$I$25</f>
        <v>0</v>
      </c>
      <c r="J216" s="7">
        <f>'Reactive'!$J$25</f>
        <v>0</v>
      </c>
      <c r="K216" s="8"/>
      <c r="L216" s="8"/>
      <c r="M216" s="7">
        <f>'Reactive'!$K$25</f>
        <v>0</v>
      </c>
      <c r="N216" s="7">
        <f>'Reactive'!$L$25</f>
        <v>0</v>
      </c>
      <c r="O216" s="7">
        <f>'Reactive'!$M$25</f>
        <v>0</v>
      </c>
      <c r="P216" s="7">
        <f>'Reactive'!$N$25</f>
        <v>0</v>
      </c>
      <c r="Q216" s="7">
        <f>'Reactive'!$O$25</f>
        <v>0</v>
      </c>
      <c r="R216" s="7">
        <f>'Reactive'!$P$25</f>
        <v>0</v>
      </c>
      <c r="S216" s="7">
        <f>'Reactive'!$Q$25</f>
        <v>0</v>
      </c>
      <c r="T216" s="7">
        <f>'Reactive'!$R$25</f>
        <v>0</v>
      </c>
      <c r="U216" s="7">
        <f>'Reactive'!$S$25</f>
        <v>0</v>
      </c>
      <c r="V216" s="8"/>
      <c r="W216" s="8"/>
      <c r="X216" s="10" t="s">
        <v>6</v>
      </c>
    </row>
    <row r="217" spans="1:24">
      <c r="A217" s="12" t="s">
        <v>87</v>
      </c>
      <c r="B217" s="7">
        <f>'Reactive'!$B$26</f>
        <v>0</v>
      </c>
      <c r="C217" s="7">
        <f>'Reactive'!$C$26</f>
        <v>0</v>
      </c>
      <c r="D217" s="7">
        <f>'Reactive'!$D$26</f>
        <v>0</v>
      </c>
      <c r="E217" s="7">
        <f>'Reactive'!$E$26</f>
        <v>0</v>
      </c>
      <c r="F217" s="7">
        <f>'Reactive'!$F$26</f>
        <v>0</v>
      </c>
      <c r="G217" s="7">
        <f>'Reactive'!$G$26</f>
        <v>0</v>
      </c>
      <c r="H217" s="7">
        <f>'Reactive'!$H$26</f>
        <v>0</v>
      </c>
      <c r="I217" s="7">
        <f>'Reactive'!$I$26</f>
        <v>0</v>
      </c>
      <c r="J217" s="7">
        <f>'Reactive'!$J$26</f>
        <v>0</v>
      </c>
      <c r="K217" s="8"/>
      <c r="L217" s="8"/>
      <c r="M217" s="7">
        <f>'Reactive'!$K$26</f>
        <v>0</v>
      </c>
      <c r="N217" s="7">
        <f>'Reactive'!$L$26</f>
        <v>0</v>
      </c>
      <c r="O217" s="7">
        <f>'Reactive'!$M$26</f>
        <v>0</v>
      </c>
      <c r="P217" s="7">
        <f>'Reactive'!$N$26</f>
        <v>0</v>
      </c>
      <c r="Q217" s="7">
        <f>'Reactive'!$O$26</f>
        <v>0</v>
      </c>
      <c r="R217" s="7">
        <f>'Reactive'!$P$26</f>
        <v>0</v>
      </c>
      <c r="S217" s="7">
        <f>'Reactive'!$Q$26</f>
        <v>0</v>
      </c>
      <c r="T217" s="7">
        <f>'Reactive'!$R$26</f>
        <v>0</v>
      </c>
      <c r="U217" s="7">
        <f>'Reactive'!$S$26</f>
        <v>0</v>
      </c>
      <c r="V217" s="8"/>
      <c r="W217" s="8"/>
      <c r="X217" s="10" t="s">
        <v>6</v>
      </c>
    </row>
    <row r="218" spans="1:24">
      <c r="A218" s="12" t="s">
        <v>109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10" t="s">
        <v>6</v>
      </c>
    </row>
    <row r="219" spans="1:24">
      <c r="A219" s="12" t="s">
        <v>110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10" t="s">
        <v>6</v>
      </c>
    </row>
    <row r="220" spans="1:24">
      <c r="A220" s="12" t="s">
        <v>111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10" t="s">
        <v>6</v>
      </c>
    </row>
    <row r="221" spans="1:24">
      <c r="A221" s="12" t="s">
        <v>112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10" t="s">
        <v>6</v>
      </c>
    </row>
    <row r="222" spans="1:24">
      <c r="A222" s="12" t="s">
        <v>113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10" t="s">
        <v>6</v>
      </c>
    </row>
    <row r="223" spans="1:24">
      <c r="A223" s="12" t="s">
        <v>74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10" t="s">
        <v>6</v>
      </c>
    </row>
    <row r="224" spans="1:24">
      <c r="A224" s="12" t="s">
        <v>75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10" t="s">
        <v>6</v>
      </c>
    </row>
    <row r="225" spans="1:24">
      <c r="A225" s="12" t="s">
        <v>76</v>
      </c>
      <c r="B225" s="7">
        <f>'Reactive'!$B$86</f>
        <v>0</v>
      </c>
      <c r="C225" s="7">
        <f>'Reactive'!$C$86</f>
        <v>0</v>
      </c>
      <c r="D225" s="7">
        <f>'Reactive'!$D$86</f>
        <v>0</v>
      </c>
      <c r="E225" s="7">
        <f>'Reactive'!$E$86</f>
        <v>0</v>
      </c>
      <c r="F225" s="7">
        <f>'Reactive'!$F$86</f>
        <v>0</v>
      </c>
      <c r="G225" s="7">
        <f>'Reactive'!$G$86</f>
        <v>0</v>
      </c>
      <c r="H225" s="7">
        <f>'Reactive'!$H$86</f>
        <v>0</v>
      </c>
      <c r="I225" s="7">
        <f>'Reactive'!$I$86</f>
        <v>0</v>
      </c>
      <c r="J225" s="7">
        <f>'Reactive'!$J$86</f>
        <v>0</v>
      </c>
      <c r="K225" s="8"/>
      <c r="L225" s="8"/>
      <c r="M225" s="7">
        <f>'Reactive'!$K$86</f>
        <v>0</v>
      </c>
      <c r="N225" s="7">
        <f>'Reactive'!$L$86</f>
        <v>0</v>
      </c>
      <c r="O225" s="7">
        <f>'Reactive'!$M$86</f>
        <v>0</v>
      </c>
      <c r="P225" s="7">
        <f>'Reactive'!$N$86</f>
        <v>0</v>
      </c>
      <c r="Q225" s="7">
        <f>'Reactive'!$O$86</f>
        <v>0</v>
      </c>
      <c r="R225" s="7">
        <f>'Reactive'!$P$86</f>
        <v>0</v>
      </c>
      <c r="S225" s="7">
        <f>'Reactive'!$Q$86</f>
        <v>0</v>
      </c>
      <c r="T225" s="7">
        <f>'Reactive'!$R$86</f>
        <v>0</v>
      </c>
      <c r="U225" s="7">
        <f>'Reactive'!$S$86</f>
        <v>0</v>
      </c>
      <c r="V225" s="8"/>
      <c r="W225" s="8"/>
      <c r="X225" s="10" t="s">
        <v>6</v>
      </c>
    </row>
    <row r="226" spans="1:24">
      <c r="A226" s="12" t="s">
        <v>77</v>
      </c>
      <c r="B226" s="7">
        <f>'Reactive'!$B$87</f>
        <v>0</v>
      </c>
      <c r="C226" s="7">
        <f>'Reactive'!$C$87</f>
        <v>0</v>
      </c>
      <c r="D226" s="7">
        <f>'Reactive'!$D$87</f>
        <v>0</v>
      </c>
      <c r="E226" s="7">
        <f>'Reactive'!$E$87</f>
        <v>0</v>
      </c>
      <c r="F226" s="7">
        <f>'Reactive'!$F$87</f>
        <v>0</v>
      </c>
      <c r="G226" s="7">
        <f>'Reactive'!$G$87</f>
        <v>0</v>
      </c>
      <c r="H226" s="7">
        <f>'Reactive'!$H$87</f>
        <v>0</v>
      </c>
      <c r="I226" s="7">
        <f>'Reactive'!$I$87</f>
        <v>0</v>
      </c>
      <c r="J226" s="7">
        <f>'Reactive'!$J$87</f>
        <v>0</v>
      </c>
      <c r="K226" s="8"/>
      <c r="L226" s="8"/>
      <c r="M226" s="7">
        <f>'Reactive'!$K$87</f>
        <v>0</v>
      </c>
      <c r="N226" s="7">
        <f>'Reactive'!$L$87</f>
        <v>0</v>
      </c>
      <c r="O226" s="7">
        <f>'Reactive'!$M$87</f>
        <v>0</v>
      </c>
      <c r="P226" s="7">
        <f>'Reactive'!$N$87</f>
        <v>0</v>
      </c>
      <c r="Q226" s="7">
        <f>'Reactive'!$O$87</f>
        <v>0</v>
      </c>
      <c r="R226" s="7">
        <f>'Reactive'!$P$87</f>
        <v>0</v>
      </c>
      <c r="S226" s="7">
        <f>'Reactive'!$Q$87</f>
        <v>0</v>
      </c>
      <c r="T226" s="7">
        <f>'Reactive'!$R$87</f>
        <v>0</v>
      </c>
      <c r="U226" s="7">
        <f>'Reactive'!$S$87</f>
        <v>0</v>
      </c>
      <c r="V226" s="8"/>
      <c r="W226" s="8"/>
      <c r="X226" s="10" t="s">
        <v>6</v>
      </c>
    </row>
    <row r="227" spans="1:24">
      <c r="A227" s="12" t="s">
        <v>78</v>
      </c>
      <c r="B227" s="7">
        <f>'Reactive'!$B$88</f>
        <v>0</v>
      </c>
      <c r="C227" s="7">
        <f>'Reactive'!$C$88</f>
        <v>0</v>
      </c>
      <c r="D227" s="7">
        <f>'Reactive'!$D$88</f>
        <v>0</v>
      </c>
      <c r="E227" s="7">
        <f>'Reactive'!$E$88</f>
        <v>0</v>
      </c>
      <c r="F227" s="7">
        <f>'Reactive'!$F$88</f>
        <v>0</v>
      </c>
      <c r="G227" s="7">
        <f>'Reactive'!$G$88</f>
        <v>0</v>
      </c>
      <c r="H227" s="7">
        <f>'Reactive'!$H$88</f>
        <v>0</v>
      </c>
      <c r="I227" s="7">
        <f>'Reactive'!$I$88</f>
        <v>0</v>
      </c>
      <c r="J227" s="7">
        <f>'Reactive'!$J$88</f>
        <v>0</v>
      </c>
      <c r="K227" s="8"/>
      <c r="L227" s="8"/>
      <c r="M227" s="7">
        <f>'Reactive'!$K$88</f>
        <v>0</v>
      </c>
      <c r="N227" s="7">
        <f>'Reactive'!$L$88</f>
        <v>0</v>
      </c>
      <c r="O227" s="7">
        <f>'Reactive'!$M$88</f>
        <v>0</v>
      </c>
      <c r="P227" s="7">
        <f>'Reactive'!$N$88</f>
        <v>0</v>
      </c>
      <c r="Q227" s="7">
        <f>'Reactive'!$O$88</f>
        <v>0</v>
      </c>
      <c r="R227" s="7">
        <f>'Reactive'!$P$88</f>
        <v>0</v>
      </c>
      <c r="S227" s="7">
        <f>'Reactive'!$Q$88</f>
        <v>0</v>
      </c>
      <c r="T227" s="7">
        <f>'Reactive'!$R$88</f>
        <v>0</v>
      </c>
      <c r="U227" s="7">
        <f>'Reactive'!$S$88</f>
        <v>0</v>
      </c>
      <c r="V227" s="8"/>
      <c r="W227" s="8"/>
      <c r="X227" s="10" t="s">
        <v>6</v>
      </c>
    </row>
    <row r="228" spans="1:24">
      <c r="A228" s="12" t="s">
        <v>79</v>
      </c>
      <c r="B228" s="7">
        <f>'Reactive'!$B$89</f>
        <v>0</v>
      </c>
      <c r="C228" s="7">
        <f>'Reactive'!$C$89</f>
        <v>0</v>
      </c>
      <c r="D228" s="7">
        <f>'Reactive'!$D$89</f>
        <v>0</v>
      </c>
      <c r="E228" s="7">
        <f>'Reactive'!$E$89</f>
        <v>0</v>
      </c>
      <c r="F228" s="7">
        <f>'Reactive'!$F$89</f>
        <v>0</v>
      </c>
      <c r="G228" s="7">
        <f>'Reactive'!$G$89</f>
        <v>0</v>
      </c>
      <c r="H228" s="7">
        <f>'Reactive'!$H$89</f>
        <v>0</v>
      </c>
      <c r="I228" s="7">
        <f>'Reactive'!$I$89</f>
        <v>0</v>
      </c>
      <c r="J228" s="7">
        <f>'Reactive'!$J$89</f>
        <v>0</v>
      </c>
      <c r="K228" s="8"/>
      <c r="L228" s="8"/>
      <c r="M228" s="7">
        <f>'Reactive'!$K$89</f>
        <v>0</v>
      </c>
      <c r="N228" s="7">
        <f>'Reactive'!$L$89</f>
        <v>0</v>
      </c>
      <c r="O228" s="7">
        <f>'Reactive'!$M$89</f>
        <v>0</v>
      </c>
      <c r="P228" s="7">
        <f>'Reactive'!$N$89</f>
        <v>0</v>
      </c>
      <c r="Q228" s="7">
        <f>'Reactive'!$O$89</f>
        <v>0</v>
      </c>
      <c r="R228" s="7">
        <f>'Reactive'!$P$89</f>
        <v>0</v>
      </c>
      <c r="S228" s="7">
        <f>'Reactive'!$Q$89</f>
        <v>0</v>
      </c>
      <c r="T228" s="7">
        <f>'Reactive'!$R$89</f>
        <v>0</v>
      </c>
      <c r="U228" s="7">
        <f>'Reactive'!$S$89</f>
        <v>0</v>
      </c>
      <c r="V228" s="8"/>
      <c r="W228" s="8"/>
      <c r="X228" s="10" t="s">
        <v>6</v>
      </c>
    </row>
    <row r="229" spans="1:24">
      <c r="A229" s="12" t="s">
        <v>88</v>
      </c>
      <c r="B229" s="7">
        <f>'Reactive'!$B$90</f>
        <v>0</v>
      </c>
      <c r="C229" s="7">
        <f>'Reactive'!$C$90</f>
        <v>0</v>
      </c>
      <c r="D229" s="7">
        <f>'Reactive'!$D$90</f>
        <v>0</v>
      </c>
      <c r="E229" s="7">
        <f>'Reactive'!$E$90</f>
        <v>0</v>
      </c>
      <c r="F229" s="7">
        <f>'Reactive'!$F$90</f>
        <v>0</v>
      </c>
      <c r="G229" s="7">
        <f>'Reactive'!$G$90</f>
        <v>0</v>
      </c>
      <c r="H229" s="7">
        <f>'Reactive'!$H$90</f>
        <v>0</v>
      </c>
      <c r="I229" s="7">
        <f>'Reactive'!$I$90</f>
        <v>0</v>
      </c>
      <c r="J229" s="7">
        <f>'Reactive'!$J$90</f>
        <v>0</v>
      </c>
      <c r="K229" s="8"/>
      <c r="L229" s="8"/>
      <c r="M229" s="7">
        <f>'Reactive'!$K$90</f>
        <v>0</v>
      </c>
      <c r="N229" s="7">
        <f>'Reactive'!$L$90</f>
        <v>0</v>
      </c>
      <c r="O229" s="7">
        <f>'Reactive'!$M$90</f>
        <v>0</v>
      </c>
      <c r="P229" s="7">
        <f>'Reactive'!$N$90</f>
        <v>0</v>
      </c>
      <c r="Q229" s="7">
        <f>'Reactive'!$O$90</f>
        <v>0</v>
      </c>
      <c r="R229" s="7">
        <f>'Reactive'!$P$90</f>
        <v>0</v>
      </c>
      <c r="S229" s="7">
        <f>'Reactive'!$Q$90</f>
        <v>0</v>
      </c>
      <c r="T229" s="7">
        <f>'Reactive'!$R$90</f>
        <v>0</v>
      </c>
      <c r="U229" s="7">
        <f>'Reactive'!$S$90</f>
        <v>0</v>
      </c>
      <c r="V229" s="8"/>
      <c r="W229" s="8"/>
      <c r="X229" s="10" t="s">
        <v>6</v>
      </c>
    </row>
    <row r="230" spans="1:24">
      <c r="A230" s="12" t="s">
        <v>89</v>
      </c>
      <c r="B230" s="7">
        <f>'Reactive'!$B$91</f>
        <v>0</v>
      </c>
      <c r="C230" s="7">
        <f>'Reactive'!$C$91</f>
        <v>0</v>
      </c>
      <c r="D230" s="7">
        <f>'Reactive'!$D$91</f>
        <v>0</v>
      </c>
      <c r="E230" s="7">
        <f>'Reactive'!$E$91</f>
        <v>0</v>
      </c>
      <c r="F230" s="7">
        <f>'Reactive'!$F$91</f>
        <v>0</v>
      </c>
      <c r="G230" s="7">
        <f>'Reactive'!$G$91</f>
        <v>0</v>
      </c>
      <c r="H230" s="7">
        <f>'Reactive'!$H$91</f>
        <v>0</v>
      </c>
      <c r="I230" s="7">
        <f>'Reactive'!$I$91</f>
        <v>0</v>
      </c>
      <c r="J230" s="7">
        <f>'Reactive'!$J$91</f>
        <v>0</v>
      </c>
      <c r="K230" s="8"/>
      <c r="L230" s="8"/>
      <c r="M230" s="7">
        <f>'Reactive'!$K$91</f>
        <v>0</v>
      </c>
      <c r="N230" s="7">
        <f>'Reactive'!$L$91</f>
        <v>0</v>
      </c>
      <c r="O230" s="7">
        <f>'Reactive'!$M$91</f>
        <v>0</v>
      </c>
      <c r="P230" s="7">
        <f>'Reactive'!$N$91</f>
        <v>0</v>
      </c>
      <c r="Q230" s="7">
        <f>'Reactive'!$O$91</f>
        <v>0</v>
      </c>
      <c r="R230" s="7">
        <f>'Reactive'!$P$91</f>
        <v>0</v>
      </c>
      <c r="S230" s="7">
        <f>'Reactive'!$Q$91</f>
        <v>0</v>
      </c>
      <c r="T230" s="7">
        <f>'Reactive'!$R$91</f>
        <v>0</v>
      </c>
      <c r="U230" s="7">
        <f>'Reactive'!$S$91</f>
        <v>0</v>
      </c>
      <c r="V230" s="8"/>
      <c r="W230" s="8"/>
      <c r="X230" s="10" t="s">
        <v>6</v>
      </c>
    </row>
    <row r="231" spans="1:24">
      <c r="A231" s="12" t="s">
        <v>90</v>
      </c>
      <c r="B231" s="7">
        <f>'Reactive'!$B$92</f>
        <v>0</v>
      </c>
      <c r="C231" s="7">
        <f>'Reactive'!$C$92</f>
        <v>0</v>
      </c>
      <c r="D231" s="7">
        <f>'Reactive'!$D$92</f>
        <v>0</v>
      </c>
      <c r="E231" s="7">
        <f>'Reactive'!$E$92</f>
        <v>0</v>
      </c>
      <c r="F231" s="7">
        <f>'Reactive'!$F$92</f>
        <v>0</v>
      </c>
      <c r="G231" s="7">
        <f>'Reactive'!$G$92</f>
        <v>0</v>
      </c>
      <c r="H231" s="7">
        <f>'Reactive'!$H$92</f>
        <v>0</v>
      </c>
      <c r="I231" s="7">
        <f>'Reactive'!$I$92</f>
        <v>0</v>
      </c>
      <c r="J231" s="7">
        <f>'Reactive'!$J$92</f>
        <v>0</v>
      </c>
      <c r="K231" s="8"/>
      <c r="L231" s="8"/>
      <c r="M231" s="7">
        <f>'Reactive'!$K$92</f>
        <v>0</v>
      </c>
      <c r="N231" s="7">
        <f>'Reactive'!$L$92</f>
        <v>0</v>
      </c>
      <c r="O231" s="7">
        <f>'Reactive'!$M$92</f>
        <v>0</v>
      </c>
      <c r="P231" s="7">
        <f>'Reactive'!$N$92</f>
        <v>0</v>
      </c>
      <c r="Q231" s="7">
        <f>'Reactive'!$O$92</f>
        <v>0</v>
      </c>
      <c r="R231" s="7">
        <f>'Reactive'!$P$92</f>
        <v>0</v>
      </c>
      <c r="S231" s="7">
        <f>'Reactive'!$Q$92</f>
        <v>0</v>
      </c>
      <c r="T231" s="7">
        <f>'Reactive'!$R$92</f>
        <v>0</v>
      </c>
      <c r="U231" s="7">
        <f>'Reactive'!$S$92</f>
        <v>0</v>
      </c>
      <c r="V231" s="8"/>
      <c r="W231" s="8"/>
      <c r="X231" s="10" t="s">
        <v>6</v>
      </c>
    </row>
    <row r="232" spans="1:24">
      <c r="A232" s="12" t="s">
        <v>91</v>
      </c>
      <c r="B232" s="7">
        <f>'Reactive'!$B$93</f>
        <v>0</v>
      </c>
      <c r="C232" s="7">
        <f>'Reactive'!$C$93</f>
        <v>0</v>
      </c>
      <c r="D232" s="7">
        <f>'Reactive'!$D$93</f>
        <v>0</v>
      </c>
      <c r="E232" s="7">
        <f>'Reactive'!$E$93</f>
        <v>0</v>
      </c>
      <c r="F232" s="7">
        <f>'Reactive'!$F$93</f>
        <v>0</v>
      </c>
      <c r="G232" s="7">
        <f>'Reactive'!$G$93</f>
        <v>0</v>
      </c>
      <c r="H232" s="7">
        <f>'Reactive'!$H$93</f>
        <v>0</v>
      </c>
      <c r="I232" s="7">
        <f>'Reactive'!$I$93</f>
        <v>0</v>
      </c>
      <c r="J232" s="7">
        <f>'Reactive'!$J$93</f>
        <v>0</v>
      </c>
      <c r="K232" s="8"/>
      <c r="L232" s="8"/>
      <c r="M232" s="7">
        <f>'Reactive'!$K$93</f>
        <v>0</v>
      </c>
      <c r="N232" s="7">
        <f>'Reactive'!$L$93</f>
        <v>0</v>
      </c>
      <c r="O232" s="7">
        <f>'Reactive'!$M$93</f>
        <v>0</v>
      </c>
      <c r="P232" s="7">
        <f>'Reactive'!$N$93</f>
        <v>0</v>
      </c>
      <c r="Q232" s="7">
        <f>'Reactive'!$O$93</f>
        <v>0</v>
      </c>
      <c r="R232" s="7">
        <f>'Reactive'!$P$93</f>
        <v>0</v>
      </c>
      <c r="S232" s="7">
        <f>'Reactive'!$Q$93</f>
        <v>0</v>
      </c>
      <c r="T232" s="7">
        <f>'Reactive'!$R$93</f>
        <v>0</v>
      </c>
      <c r="U232" s="7">
        <f>'Reactive'!$S$93</f>
        <v>0</v>
      </c>
      <c r="V232" s="8"/>
      <c r="W232" s="8"/>
      <c r="X232" s="10" t="s">
        <v>6</v>
      </c>
    </row>
    <row r="234" spans="1:24">
      <c r="A234" s="11" t="s">
        <v>963</v>
      </c>
    </row>
    <row r="235" spans="1:24">
      <c r="A235" s="10" t="s">
        <v>6</v>
      </c>
    </row>
    <row r="236" spans="1:24">
      <c r="A236" s="2" t="s">
        <v>257</v>
      </c>
    </row>
    <row r="237" spans="1:24">
      <c r="A237" s="13" t="s">
        <v>964</v>
      </c>
    </row>
    <row r="238" spans="1:24">
      <c r="A238" s="13" t="s">
        <v>965</v>
      </c>
    </row>
    <row r="239" spans="1:24">
      <c r="A239" s="13" t="s">
        <v>966</v>
      </c>
    </row>
    <row r="240" spans="1:24">
      <c r="A240" s="13" t="s">
        <v>967</v>
      </c>
    </row>
    <row r="241" spans="1:8">
      <c r="A241" s="13" t="s">
        <v>968</v>
      </c>
    </row>
    <row r="242" spans="1:8">
      <c r="A242" s="13" t="s">
        <v>969</v>
      </c>
    </row>
    <row r="243" spans="1:8">
      <c r="A243" s="21" t="s">
        <v>260</v>
      </c>
      <c r="B243" s="21" t="s">
        <v>390</v>
      </c>
      <c r="C243" s="21" t="s">
        <v>390</v>
      </c>
      <c r="D243" s="21" t="s">
        <v>390</v>
      </c>
      <c r="E243" s="21" t="s">
        <v>390</v>
      </c>
      <c r="F243" s="21" t="s">
        <v>390</v>
      </c>
      <c r="G243" s="21" t="s">
        <v>390</v>
      </c>
    </row>
    <row r="244" spans="1:8">
      <c r="A244" s="21" t="s">
        <v>263</v>
      </c>
      <c r="B244" s="21" t="s">
        <v>440</v>
      </c>
      <c r="C244" s="21" t="s">
        <v>441</v>
      </c>
      <c r="D244" s="21" t="s">
        <v>442</v>
      </c>
      <c r="E244" s="21" t="s">
        <v>443</v>
      </c>
      <c r="F244" s="21" t="s">
        <v>392</v>
      </c>
      <c r="G244" s="21" t="s">
        <v>444</v>
      </c>
    </row>
    <row r="245" spans="1:8">
      <c r="B245" s="3" t="s">
        <v>970</v>
      </c>
      <c r="C245" s="3" t="s">
        <v>971</v>
      </c>
      <c r="D245" s="3" t="s">
        <v>972</v>
      </c>
      <c r="E245" s="3" t="s">
        <v>973</v>
      </c>
      <c r="F245" s="3" t="s">
        <v>974</v>
      </c>
      <c r="G245" s="3" t="s">
        <v>975</v>
      </c>
    </row>
    <row r="246" spans="1:8">
      <c r="A246" s="12" t="s">
        <v>66</v>
      </c>
      <c r="B246" s="6">
        <f>SUM($B17:$W17)</f>
        <v>0</v>
      </c>
      <c r="C246" s="6">
        <f>SUM($B56:$W56)</f>
        <v>0</v>
      </c>
      <c r="D246" s="6">
        <f>SUM($B95:$W95)</f>
        <v>0</v>
      </c>
      <c r="E246" s="6">
        <f>SUM($B134:$W134)</f>
        <v>0</v>
      </c>
      <c r="F246" s="6">
        <f>SUM($B169:$W169)</f>
        <v>0</v>
      </c>
      <c r="G246" s="6">
        <f>SUM($B205:$W205)</f>
        <v>0</v>
      </c>
      <c r="H246" s="10" t="s">
        <v>6</v>
      </c>
    </row>
    <row r="247" spans="1:8">
      <c r="A247" s="12" t="s">
        <v>67</v>
      </c>
      <c r="B247" s="6">
        <f>SUM($B18:$W18)</f>
        <v>0</v>
      </c>
      <c r="C247" s="6">
        <f>SUM($B57:$W57)</f>
        <v>0</v>
      </c>
      <c r="D247" s="6">
        <f>SUM($B96:$W96)</f>
        <v>0</v>
      </c>
      <c r="E247" s="6">
        <f>SUM($B135:$W135)</f>
        <v>0</v>
      </c>
      <c r="F247" s="6">
        <f>SUM($B170:$W170)</f>
        <v>0</v>
      </c>
      <c r="G247" s="6">
        <f>SUM($B206:$W206)</f>
        <v>0</v>
      </c>
      <c r="H247" s="10" t="s">
        <v>6</v>
      </c>
    </row>
    <row r="248" spans="1:8">
      <c r="A248" s="12" t="s">
        <v>107</v>
      </c>
      <c r="B248" s="6">
        <f>SUM($B19:$W19)</f>
        <v>0</v>
      </c>
      <c r="C248" s="6">
        <f>SUM($B58:$W58)</f>
        <v>0</v>
      </c>
      <c r="D248" s="6">
        <f>SUM($B97:$W97)</f>
        <v>0</v>
      </c>
      <c r="E248" s="6">
        <f>SUM($B136:$W136)</f>
        <v>0</v>
      </c>
      <c r="F248" s="6">
        <f>SUM($B171:$W171)</f>
        <v>0</v>
      </c>
      <c r="G248" s="6">
        <f>SUM($B207:$W207)</f>
        <v>0</v>
      </c>
      <c r="H248" s="10" t="s">
        <v>6</v>
      </c>
    </row>
    <row r="249" spans="1:8">
      <c r="A249" s="12" t="s">
        <v>68</v>
      </c>
      <c r="B249" s="6">
        <f>SUM($B20:$W20)</f>
        <v>0</v>
      </c>
      <c r="C249" s="6">
        <f>SUM($B59:$W59)</f>
        <v>0</v>
      </c>
      <c r="D249" s="6">
        <f>SUM($B98:$W98)</f>
        <v>0</v>
      </c>
      <c r="E249" s="6">
        <f>SUM($B137:$W137)</f>
        <v>0</v>
      </c>
      <c r="F249" s="6">
        <f>SUM($B172:$W172)</f>
        <v>0</v>
      </c>
      <c r="G249" s="6">
        <f>SUM($B208:$W208)</f>
        <v>0</v>
      </c>
      <c r="H249" s="10" t="s">
        <v>6</v>
      </c>
    </row>
    <row r="250" spans="1:8">
      <c r="A250" s="12" t="s">
        <v>69</v>
      </c>
      <c r="B250" s="6">
        <f>SUM($B21:$W21)</f>
        <v>0</v>
      </c>
      <c r="C250" s="6">
        <f>SUM($B60:$W60)</f>
        <v>0</v>
      </c>
      <c r="D250" s="6">
        <f>SUM($B99:$W99)</f>
        <v>0</v>
      </c>
      <c r="E250" s="6">
        <f>SUM($B138:$W138)</f>
        <v>0</v>
      </c>
      <c r="F250" s="6">
        <f>SUM($B173:$W173)</f>
        <v>0</v>
      </c>
      <c r="G250" s="6">
        <f>SUM($B209:$W209)</f>
        <v>0</v>
      </c>
      <c r="H250" s="10" t="s">
        <v>6</v>
      </c>
    </row>
    <row r="251" spans="1:8">
      <c r="A251" s="12" t="s">
        <v>108</v>
      </c>
      <c r="B251" s="6">
        <f>SUM($B22:$W22)</f>
        <v>0</v>
      </c>
      <c r="C251" s="6">
        <f>SUM($B61:$W61)</f>
        <v>0</v>
      </c>
      <c r="D251" s="6">
        <f>SUM($B100:$W100)</f>
        <v>0</v>
      </c>
      <c r="E251" s="6">
        <f>SUM($B139:$W139)</f>
        <v>0</v>
      </c>
      <c r="F251" s="6">
        <f>SUM($B174:$W174)</f>
        <v>0</v>
      </c>
      <c r="G251" s="6">
        <f>SUM($B210:$W210)</f>
        <v>0</v>
      </c>
      <c r="H251" s="10" t="s">
        <v>6</v>
      </c>
    </row>
    <row r="252" spans="1:8">
      <c r="A252" s="12" t="s">
        <v>70</v>
      </c>
      <c r="B252" s="6">
        <f>SUM($B23:$W23)</f>
        <v>0</v>
      </c>
      <c r="C252" s="6">
        <f>SUM($B62:$W62)</f>
        <v>0</v>
      </c>
      <c r="D252" s="6">
        <f>SUM($B101:$W101)</f>
        <v>0</v>
      </c>
      <c r="E252" s="6">
        <f>SUM($B140:$W140)</f>
        <v>0</v>
      </c>
      <c r="F252" s="6">
        <f>SUM($B175:$W175)</f>
        <v>0</v>
      </c>
      <c r="G252" s="6">
        <f>SUM($B211:$W211)</f>
        <v>0</v>
      </c>
      <c r="H252" s="10" t="s">
        <v>6</v>
      </c>
    </row>
    <row r="253" spans="1:8">
      <c r="A253" s="12" t="s">
        <v>71</v>
      </c>
      <c r="B253" s="6">
        <f>SUM($B24:$W24)</f>
        <v>0</v>
      </c>
      <c r="C253" s="6">
        <f>SUM($B63:$W63)</f>
        <v>0</v>
      </c>
      <c r="D253" s="6">
        <f>SUM($B102:$W102)</f>
        <v>0</v>
      </c>
      <c r="E253" s="6">
        <f>SUM($B141:$W141)</f>
        <v>0</v>
      </c>
      <c r="F253" s="6">
        <f>SUM($B176:$W176)</f>
        <v>0</v>
      </c>
      <c r="G253" s="6">
        <f>SUM($B212:$W212)</f>
        <v>0</v>
      </c>
      <c r="H253" s="10" t="s">
        <v>6</v>
      </c>
    </row>
    <row r="254" spans="1:8">
      <c r="A254" s="12" t="s">
        <v>85</v>
      </c>
      <c r="B254" s="6">
        <f>SUM($B25:$W25)</f>
        <v>0</v>
      </c>
      <c r="C254" s="6">
        <f>SUM($B64:$W64)</f>
        <v>0</v>
      </c>
      <c r="D254" s="6">
        <f>SUM($B103:$W103)</f>
        <v>0</v>
      </c>
      <c r="E254" s="6">
        <f>SUM($B142:$W142)</f>
        <v>0</v>
      </c>
      <c r="F254" s="6">
        <f>SUM($B177:$W177)</f>
        <v>0</v>
      </c>
      <c r="G254" s="6">
        <f>SUM($B213:$W213)</f>
        <v>0</v>
      </c>
      <c r="H254" s="10" t="s">
        <v>6</v>
      </c>
    </row>
    <row r="255" spans="1:8">
      <c r="A255" s="12" t="s">
        <v>72</v>
      </c>
      <c r="B255" s="6">
        <f>SUM($B26:$W26)</f>
        <v>0</v>
      </c>
      <c r="C255" s="6">
        <f>SUM($B65:$W65)</f>
        <v>0</v>
      </c>
      <c r="D255" s="6">
        <f>SUM($B104:$W104)</f>
        <v>0</v>
      </c>
      <c r="E255" s="6">
        <f>SUM($B143:$W143)</f>
        <v>0</v>
      </c>
      <c r="F255" s="6">
        <f>SUM($B178:$W178)</f>
        <v>0</v>
      </c>
      <c r="G255" s="6">
        <f>SUM($B214:$W214)</f>
        <v>0</v>
      </c>
      <c r="H255" s="10" t="s">
        <v>6</v>
      </c>
    </row>
    <row r="256" spans="1:8">
      <c r="A256" s="12" t="s">
        <v>73</v>
      </c>
      <c r="B256" s="6">
        <f>SUM($B27:$W27)</f>
        <v>0</v>
      </c>
      <c r="C256" s="6">
        <f>SUM($B66:$W66)</f>
        <v>0</v>
      </c>
      <c r="D256" s="6">
        <f>SUM($B105:$W105)</f>
        <v>0</v>
      </c>
      <c r="E256" s="6">
        <f>SUM($B144:$W144)</f>
        <v>0</v>
      </c>
      <c r="F256" s="6">
        <f>SUM($B179:$W179)</f>
        <v>0</v>
      </c>
      <c r="G256" s="6">
        <f>SUM($B215:$W215)</f>
        <v>0</v>
      </c>
      <c r="H256" s="10" t="s">
        <v>6</v>
      </c>
    </row>
    <row r="257" spans="1:8">
      <c r="A257" s="12" t="s">
        <v>86</v>
      </c>
      <c r="B257" s="6">
        <f>SUM($B28:$W28)</f>
        <v>0</v>
      </c>
      <c r="C257" s="6">
        <f>SUM($B67:$W67)</f>
        <v>0</v>
      </c>
      <c r="D257" s="6">
        <f>SUM($B106:$W106)</f>
        <v>0</v>
      </c>
      <c r="E257" s="6">
        <f>SUM($B145:$W145)</f>
        <v>0</v>
      </c>
      <c r="F257" s="6">
        <f>SUM($B180:$W180)</f>
        <v>0</v>
      </c>
      <c r="G257" s="6">
        <f>SUM($B216:$W216)</f>
        <v>0</v>
      </c>
      <c r="H257" s="10" t="s">
        <v>6</v>
      </c>
    </row>
    <row r="258" spans="1:8">
      <c r="A258" s="12" t="s">
        <v>87</v>
      </c>
      <c r="B258" s="6">
        <f>SUM($B29:$W29)</f>
        <v>0</v>
      </c>
      <c r="C258" s="6">
        <f>SUM($B68:$W68)</f>
        <v>0</v>
      </c>
      <c r="D258" s="6">
        <f>SUM($B107:$W107)</f>
        <v>0</v>
      </c>
      <c r="E258" s="6">
        <f>SUM($B146:$W146)</f>
        <v>0</v>
      </c>
      <c r="F258" s="6">
        <f>SUM($B181:$W181)</f>
        <v>0</v>
      </c>
      <c r="G258" s="6">
        <f>SUM($B217:$W217)</f>
        <v>0</v>
      </c>
      <c r="H258" s="10" t="s">
        <v>6</v>
      </c>
    </row>
    <row r="259" spans="1:8">
      <c r="A259" s="12" t="s">
        <v>109</v>
      </c>
      <c r="B259" s="6">
        <f>SUM($B30:$W30)</f>
        <v>0</v>
      </c>
      <c r="C259" s="6">
        <f>SUM($B69:$W69)</f>
        <v>0</v>
      </c>
      <c r="D259" s="6">
        <f>SUM($B108:$W108)</f>
        <v>0</v>
      </c>
      <c r="E259" s="6">
        <f>SUM($B147:$W147)</f>
        <v>0</v>
      </c>
      <c r="F259" s="6">
        <f>SUM($B182:$W182)</f>
        <v>0</v>
      </c>
      <c r="G259" s="6">
        <f>SUM($B218:$W218)</f>
        <v>0</v>
      </c>
      <c r="H259" s="10" t="s">
        <v>6</v>
      </c>
    </row>
    <row r="260" spans="1:8">
      <c r="A260" s="12" t="s">
        <v>110</v>
      </c>
      <c r="B260" s="6">
        <f>SUM($B31:$W31)</f>
        <v>0</v>
      </c>
      <c r="C260" s="6">
        <f>SUM($B70:$W70)</f>
        <v>0</v>
      </c>
      <c r="D260" s="6">
        <f>SUM($B109:$W109)</f>
        <v>0</v>
      </c>
      <c r="E260" s="6">
        <f>SUM($B148:$W148)</f>
        <v>0</v>
      </c>
      <c r="F260" s="6">
        <f>SUM($B183:$W183)</f>
        <v>0</v>
      </c>
      <c r="G260" s="6">
        <f>SUM($B219:$W219)</f>
        <v>0</v>
      </c>
      <c r="H260" s="10" t="s">
        <v>6</v>
      </c>
    </row>
    <row r="261" spans="1:8">
      <c r="A261" s="12" t="s">
        <v>111</v>
      </c>
      <c r="B261" s="6">
        <f>SUM($B32:$W32)</f>
        <v>0</v>
      </c>
      <c r="C261" s="6">
        <f>SUM($B71:$W71)</f>
        <v>0</v>
      </c>
      <c r="D261" s="6">
        <f>SUM($B110:$W110)</f>
        <v>0</v>
      </c>
      <c r="E261" s="6">
        <f>SUM($B149:$W149)</f>
        <v>0</v>
      </c>
      <c r="F261" s="6">
        <f>SUM($B184:$W184)</f>
        <v>0</v>
      </c>
      <c r="G261" s="6">
        <f>SUM($B220:$W220)</f>
        <v>0</v>
      </c>
      <c r="H261" s="10" t="s">
        <v>6</v>
      </c>
    </row>
    <row r="262" spans="1:8">
      <c r="A262" s="12" t="s">
        <v>112</v>
      </c>
      <c r="B262" s="6">
        <f>SUM($B33:$W33)</f>
        <v>0</v>
      </c>
      <c r="C262" s="6">
        <f>SUM($B72:$W72)</f>
        <v>0</v>
      </c>
      <c r="D262" s="6">
        <f>SUM($B111:$W111)</f>
        <v>0</v>
      </c>
      <c r="E262" s="6">
        <f>SUM($B150:$W150)</f>
        <v>0</v>
      </c>
      <c r="F262" s="6">
        <f>SUM($B185:$W185)</f>
        <v>0</v>
      </c>
      <c r="G262" s="6">
        <f>SUM($B221:$W221)</f>
        <v>0</v>
      </c>
      <c r="H262" s="10" t="s">
        <v>6</v>
      </c>
    </row>
    <row r="263" spans="1:8">
      <c r="A263" s="12" t="s">
        <v>113</v>
      </c>
      <c r="B263" s="6">
        <f>SUM($B34:$W34)</f>
        <v>0</v>
      </c>
      <c r="C263" s="6">
        <f>SUM($B73:$W73)</f>
        <v>0</v>
      </c>
      <c r="D263" s="6">
        <f>SUM($B112:$W112)</f>
        <v>0</v>
      </c>
      <c r="E263" s="6">
        <f>SUM($B151:$W151)</f>
        <v>0</v>
      </c>
      <c r="F263" s="6">
        <f>SUM($B186:$W186)</f>
        <v>0</v>
      </c>
      <c r="G263" s="6">
        <f>SUM($B222:$W222)</f>
        <v>0</v>
      </c>
      <c r="H263" s="10" t="s">
        <v>6</v>
      </c>
    </row>
    <row r="264" spans="1:8">
      <c r="A264" s="12" t="s">
        <v>74</v>
      </c>
      <c r="B264" s="6">
        <f>SUM($B35:$W35)</f>
        <v>0</v>
      </c>
      <c r="C264" s="6">
        <f>SUM($B74:$W74)</f>
        <v>0</v>
      </c>
      <c r="D264" s="6">
        <f>SUM($B113:$W113)</f>
        <v>0</v>
      </c>
      <c r="E264" s="6">
        <f>SUM($B152:$W152)</f>
        <v>0</v>
      </c>
      <c r="F264" s="6">
        <f>SUM($B187:$W187)</f>
        <v>0</v>
      </c>
      <c r="G264" s="6">
        <f>SUM($B223:$W223)</f>
        <v>0</v>
      </c>
      <c r="H264" s="10" t="s">
        <v>6</v>
      </c>
    </row>
    <row r="265" spans="1:8">
      <c r="A265" s="12" t="s">
        <v>75</v>
      </c>
      <c r="B265" s="6">
        <f>SUM($B36:$W36)</f>
        <v>0</v>
      </c>
      <c r="C265" s="6">
        <f>SUM($B75:$W75)</f>
        <v>0</v>
      </c>
      <c r="D265" s="6">
        <f>SUM($B114:$W114)</f>
        <v>0</v>
      </c>
      <c r="E265" s="6">
        <f>SUM($B153:$W153)</f>
        <v>0</v>
      </c>
      <c r="F265" s="6">
        <f>SUM($B188:$W188)</f>
        <v>0</v>
      </c>
      <c r="G265" s="6">
        <f>SUM($B224:$W224)</f>
        <v>0</v>
      </c>
      <c r="H265" s="10" t="s">
        <v>6</v>
      </c>
    </row>
    <row r="266" spans="1:8">
      <c r="A266" s="12" t="s">
        <v>76</v>
      </c>
      <c r="B266" s="6">
        <f>SUM($B37:$W37)</f>
        <v>0</v>
      </c>
      <c r="C266" s="6">
        <f>SUM($B76:$W76)</f>
        <v>0</v>
      </c>
      <c r="D266" s="6">
        <f>SUM($B115:$W115)</f>
        <v>0</v>
      </c>
      <c r="E266" s="6">
        <f>SUM($B154:$W154)</f>
        <v>0</v>
      </c>
      <c r="F266" s="6">
        <f>SUM($B189:$W189)</f>
        <v>0</v>
      </c>
      <c r="G266" s="6">
        <f>SUM($B225:$W225)</f>
        <v>0</v>
      </c>
      <c r="H266" s="10" t="s">
        <v>6</v>
      </c>
    </row>
    <row r="267" spans="1:8">
      <c r="A267" s="12" t="s">
        <v>77</v>
      </c>
      <c r="B267" s="6">
        <f>SUM($B38:$W38)</f>
        <v>0</v>
      </c>
      <c r="C267" s="6">
        <f>SUM($B77:$W77)</f>
        <v>0</v>
      </c>
      <c r="D267" s="6">
        <f>SUM($B116:$W116)</f>
        <v>0</v>
      </c>
      <c r="E267" s="6">
        <f>SUM($B155:$W155)</f>
        <v>0</v>
      </c>
      <c r="F267" s="6">
        <f>SUM($B190:$W190)</f>
        <v>0</v>
      </c>
      <c r="G267" s="6">
        <f>SUM($B226:$W226)</f>
        <v>0</v>
      </c>
      <c r="H267" s="10" t="s">
        <v>6</v>
      </c>
    </row>
    <row r="268" spans="1:8">
      <c r="A268" s="12" t="s">
        <v>78</v>
      </c>
      <c r="B268" s="6">
        <f>SUM($B39:$W39)</f>
        <v>0</v>
      </c>
      <c r="C268" s="6">
        <f>SUM($B78:$W78)</f>
        <v>0</v>
      </c>
      <c r="D268" s="6">
        <f>SUM($B117:$W117)</f>
        <v>0</v>
      </c>
      <c r="E268" s="6">
        <f>SUM($B156:$W156)</f>
        <v>0</v>
      </c>
      <c r="F268" s="6">
        <f>SUM($B191:$W191)</f>
        <v>0</v>
      </c>
      <c r="G268" s="6">
        <f>SUM($B227:$W227)</f>
        <v>0</v>
      </c>
      <c r="H268" s="10" t="s">
        <v>6</v>
      </c>
    </row>
    <row r="269" spans="1:8">
      <c r="A269" s="12" t="s">
        <v>79</v>
      </c>
      <c r="B269" s="6">
        <f>SUM($B40:$W40)</f>
        <v>0</v>
      </c>
      <c r="C269" s="6">
        <f>SUM($B79:$W79)</f>
        <v>0</v>
      </c>
      <c r="D269" s="6">
        <f>SUM($B118:$W118)</f>
        <v>0</v>
      </c>
      <c r="E269" s="6">
        <f>SUM($B157:$W157)</f>
        <v>0</v>
      </c>
      <c r="F269" s="6">
        <f>SUM($B192:$W192)</f>
        <v>0</v>
      </c>
      <c r="G269" s="6">
        <f>SUM($B228:$W228)</f>
        <v>0</v>
      </c>
      <c r="H269" s="10" t="s">
        <v>6</v>
      </c>
    </row>
    <row r="270" spans="1:8">
      <c r="A270" s="12" t="s">
        <v>88</v>
      </c>
      <c r="B270" s="6">
        <f>SUM($B41:$W41)</f>
        <v>0</v>
      </c>
      <c r="C270" s="6">
        <f>SUM($B80:$W80)</f>
        <v>0</v>
      </c>
      <c r="D270" s="6">
        <f>SUM($B119:$W119)</f>
        <v>0</v>
      </c>
      <c r="E270" s="6">
        <f>SUM($B158:$W158)</f>
        <v>0</v>
      </c>
      <c r="F270" s="6">
        <f>SUM($B193:$W193)</f>
        <v>0</v>
      </c>
      <c r="G270" s="6">
        <f>SUM($B229:$W229)</f>
        <v>0</v>
      </c>
      <c r="H270" s="10" t="s">
        <v>6</v>
      </c>
    </row>
    <row r="271" spans="1:8">
      <c r="A271" s="12" t="s">
        <v>89</v>
      </c>
      <c r="B271" s="6">
        <f>SUM($B42:$W42)</f>
        <v>0</v>
      </c>
      <c r="C271" s="6">
        <f>SUM($B81:$W81)</f>
        <v>0</v>
      </c>
      <c r="D271" s="6">
        <f>SUM($B120:$W120)</f>
        <v>0</v>
      </c>
      <c r="E271" s="6">
        <f>SUM($B159:$W159)</f>
        <v>0</v>
      </c>
      <c r="F271" s="6">
        <f>SUM($B194:$W194)</f>
        <v>0</v>
      </c>
      <c r="G271" s="6">
        <f>SUM($B230:$W230)</f>
        <v>0</v>
      </c>
      <c r="H271" s="10" t="s">
        <v>6</v>
      </c>
    </row>
    <row r="272" spans="1:8">
      <c r="A272" s="12" t="s">
        <v>90</v>
      </c>
      <c r="B272" s="6">
        <f>SUM($B43:$W43)</f>
        <v>0</v>
      </c>
      <c r="C272" s="6">
        <f>SUM($B82:$W82)</f>
        <v>0</v>
      </c>
      <c r="D272" s="6">
        <f>SUM($B121:$W121)</f>
        <v>0</v>
      </c>
      <c r="E272" s="6">
        <f>SUM($B160:$W160)</f>
        <v>0</v>
      </c>
      <c r="F272" s="6">
        <f>SUM($B195:$W195)</f>
        <v>0</v>
      </c>
      <c r="G272" s="6">
        <f>SUM($B231:$W231)</f>
        <v>0</v>
      </c>
      <c r="H272" s="10" t="s">
        <v>6</v>
      </c>
    </row>
    <row r="273" spans="1:8">
      <c r="A273" s="12" t="s">
        <v>91</v>
      </c>
      <c r="B273" s="6">
        <f>SUM($B44:$W44)</f>
        <v>0</v>
      </c>
      <c r="C273" s="6">
        <f>SUM($B83:$W83)</f>
        <v>0</v>
      </c>
      <c r="D273" s="6">
        <f>SUM($B122:$W122)</f>
        <v>0</v>
      </c>
      <c r="E273" s="6">
        <f>SUM($B161:$W161)</f>
        <v>0</v>
      </c>
      <c r="F273" s="6">
        <f>SUM($B196:$W196)</f>
        <v>0</v>
      </c>
      <c r="G273" s="6">
        <f>SUM($B232:$W232)</f>
        <v>0</v>
      </c>
      <c r="H273" s="10" t="s">
        <v>6</v>
      </c>
    </row>
  </sheetData>
  <sheetProtection sheet="1" objects="1" scenarios="1"/>
  <hyperlinks>
    <hyperlink ref="A8" location="'Standing'!B84" display="x1 = 3004. Unit rate 1 total p/kWh (taking account of standing charges) (in Unit rate 1 (taking account of standing charges)) — for Tariffs with Unit rate 1 p/kWh from Standard 1 kWh"/>
    <hyperlink ref="A9" location="'Standing'!B55" display="x2 = 3003. Yardstick total p/kWh (taking account of standing charges) (in Yardstick unit rate p/kWh (taking account of standing charges)) — for Tariffs with Unit rate 1 p/kWh from Standard yardstick kWh"/>
    <hyperlink ref="A10" location="'Yard'!B66" display="x3 = 2903. Pay-as-you-go unit rate 1 (p/kWh) (in Pay-as-you-go unit rate 1 p/kWh) — for Tariffs with Unit rate 1 p/kWh from PAYG 1 kWh"/>
    <hyperlink ref="A11" location="'Yard'!B66" display="x4 = 2903. Pay-as-you-go unit rate 1 (p/kWh) (in Pay-as-you-go unit rate 1 p/kWh) — for Tariffs with Unit rate 1 p/kWh from PAYG 1 kWh &amp; customer"/>
    <hyperlink ref="A12" location="'Yard'!B24" display="x5 = 2902. Pay-as-you-go yardstick unit rate (p/kWh) — for Tariffs with Unit rate 1 p/kWh from PAYG yardstick kWh"/>
    <hyperlink ref="A13" location="'SM'!B44" display="x6 = 2203. Service model asset p/kWh charge for unmetered tariffs — for Tariffs with Unit rate 1 p/kWh from PAYG 1 kWh &amp; customer"/>
    <hyperlink ref="A14" location="'Otex'!B158" display="x7 = 2712. Operating expenditure for unmetered customer assets (p/kWh) — for Tariffs with Unit rate 1 p/kWh from PAYG 1 kWh &amp; customer"/>
    <hyperlink ref="A49" location="'Standing'!B111" display="x1 = 3005. Unit rate 2 total p/kWh (taking account of standing charges) (in Unit rate 2 (taking account of standing charges)) — for Tariffs with Unit rate 2 p/kWh from Standard 2 kWh"/>
    <hyperlink ref="A50" location="'Yard'!B100" display="x2 = 2904. Pay-as-you-go unit rate 2 (p/kWh) (in Pay-as-you-go unit rate 2 p/kWh) — for Tariffs with Unit rate 2 p/kWh from PAYG 2 kWh"/>
    <hyperlink ref="A51" location="'Yard'!B100" display="x3 = 2904. Pay-as-you-go unit rate 2 (p/kWh) (in Pay-as-you-go unit rate 2 p/kWh) — for Tariffs with Unit rate 2 p/kWh from PAYG 2 kWh &amp; customer"/>
    <hyperlink ref="A52" location="'SM'!B44" display="x4 = 2203. Service model asset p/kWh charge for unmetered tariffs — for Tariffs with Unit rate 2 p/kWh from PAYG 2 kWh &amp; customer"/>
    <hyperlink ref="A53" location="'Otex'!B158" display="x5 = 2712. Operating expenditure for unmetered customer assets (p/kWh) — for Tariffs with Unit rate 2 p/kWh from PAYG 2 kWh &amp; customer"/>
    <hyperlink ref="A88" location="'Standing'!B132" display="x1 = 3006. Unit rate 3 total p/kWh (taking account of standing charges) (in Unit rate 3 (taking account of standing charges)) — for Tariffs with Unit rate 3 p/kWh from Standard 3 kWh"/>
    <hyperlink ref="A89" location="'Yard'!B128" display="x2 = 2905. Pay-as-you-go unit rate 3 (p/kWh) (in Pay-as-you-go unit rate 3 p/kWh) — for Tariffs with Unit rate 3 p/kWh from PAYG 3 kWh"/>
    <hyperlink ref="A90" location="'Yard'!B128" display="x3 = 2905. Pay-as-you-go unit rate 3 (p/kWh) (in Pay-as-you-go unit rate 3 p/kWh) — for Tariffs with Unit rate 3 p/kWh from PAYG 3 kWh &amp; customer"/>
    <hyperlink ref="A91" location="'SM'!B44" display="x4 = 2203. Service model asset p/kWh charge for unmetered tariffs — for Tariffs with Unit rate 3 p/kWh from PAYG 3 kWh &amp; customer"/>
    <hyperlink ref="A92" location="'Otex'!B158" display="x5 = 2712. Operating expenditure for unmetered customer assets (p/kWh) — for Tariffs with Unit rate 3 p/kWh from PAYG 3 kWh &amp; customer"/>
    <hyperlink ref="A127" location="'NHH'!B89" display="x1 = 3106. Fixed charge from standing charges factors p/MPAN/day — for Tariffs with Fixed charge p/MPAN/day from Fixed from network &amp; customer"/>
    <hyperlink ref="A128" location="'SM'!B109" display="x2 = 2206. Service model p/MPAN/day (in Replacement annuities for service models) — for Tariffs with Fixed charge p/MPAN/day from Customer"/>
    <hyperlink ref="A129" location="'SM'!B109" display="x3 = 2206. Service model p/MPAN/day (in Replacement annuities for service models) — for Tariffs with Fixed charge p/MPAN/day from Fixed from network &amp; customer"/>
    <hyperlink ref="A130" location="'Otex'!B122" display="x4 = 2711. Operating expenditure for customer assets p/MPAN/day total (in Operating expenditure for customer assets p/MPAN/day) — for Tariffs with Fixed charge p/MPAN/day from Customer"/>
    <hyperlink ref="A131" location="'Otex'!B122" display="x5 = 2711. Operating expenditure for customer assets p/MPAN/day total (in Operating expenditure for customer assets p/MPAN/day) — for Tariffs with Fixed charge p/MPAN/day from Fixed from network &amp; customer"/>
    <hyperlink ref="A166" location="'Standing'!B26" display="x1 = 3002. Capacity charge p/kVA/day — for Tariffs with Capacity charge p/kVA/day from Capacity"/>
    <hyperlink ref="A201" location="'Reactive'!B86" display="x1 = 3206. Pay-as-you-go reactive p/kVArh"/>
    <hyperlink ref="A202" location="'Reactive'!B23" display="x2 = 3202. Standard reactive p/kVArh"/>
    <hyperlink ref="A237" location="'Aggreg'!B17" display="x1 = 3301. Unit rate 1 p/kWh (elements)"/>
    <hyperlink ref="A238" location="'Aggreg'!B56" display="x2 = 3302. Unit rate 2 p/kWh (elements)"/>
    <hyperlink ref="A239" location="'Aggreg'!B95" display="x3 = 3303. Unit rate 3 p/kWh (elements)"/>
    <hyperlink ref="A240" location="'Aggreg'!B134" display="x4 = 3304. Fixed charge p/MPAN/day (elements)"/>
    <hyperlink ref="A241" location="'Aggreg'!B169" display="x5 = 3305. Capacity charge p/kVA/day (elements)"/>
    <hyperlink ref="A242" location="'Aggreg'!B205" display="x6 = 3306. Reactive power charge p/kVArh (elements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>
      <c r="A1" s="1">
        <f>"r6126: Revenue shortfall or surplus"&amp;" for "&amp;'Input'!B8&amp;" in "&amp;'Input'!C8&amp;" ("&amp;'Input'!D8&amp;")"</f>
        <v>0</v>
      </c>
    </row>
    <row r="4" spans="1:1">
      <c r="A4" s="11" t="s">
        <v>976</v>
      </c>
    </row>
    <row r="5" spans="1:1">
      <c r="A5" s="10" t="s">
        <v>6</v>
      </c>
    </row>
    <row r="6" spans="1:1">
      <c r="A6" s="2" t="s">
        <v>257</v>
      </c>
    </row>
    <row r="7" spans="1:1">
      <c r="A7" s="13" t="s">
        <v>385</v>
      </c>
    </row>
    <row r="8" spans="1:1">
      <c r="A8" s="13" t="s">
        <v>977</v>
      </c>
    </row>
    <row r="9" spans="1:1">
      <c r="A9" s="13" t="s">
        <v>978</v>
      </c>
    </row>
    <row r="10" spans="1:1">
      <c r="A10" s="13" t="s">
        <v>979</v>
      </c>
    </row>
    <row r="11" spans="1:1">
      <c r="A11" s="13" t="s">
        <v>980</v>
      </c>
    </row>
    <row r="12" spans="1:1">
      <c r="A12" s="13" t="s">
        <v>981</v>
      </c>
    </row>
    <row r="13" spans="1:1">
      <c r="A13" s="13" t="s">
        <v>982</v>
      </c>
    </row>
    <row r="14" spans="1:1">
      <c r="A14" s="13" t="s">
        <v>983</v>
      </c>
    </row>
    <row r="15" spans="1:1">
      <c r="A15" s="13" t="s">
        <v>984</v>
      </c>
    </row>
    <row r="16" spans="1:1">
      <c r="A16" s="13" t="s">
        <v>985</v>
      </c>
    </row>
    <row r="17" spans="1:3">
      <c r="A17" s="13" t="s">
        <v>986</v>
      </c>
    </row>
    <row r="18" spans="1:3">
      <c r="A18" s="13" t="s">
        <v>987</v>
      </c>
    </row>
    <row r="19" spans="1:3">
      <c r="A19" s="13" t="s">
        <v>988</v>
      </c>
    </row>
    <row r="20" spans="1:3">
      <c r="A20" s="2" t="s">
        <v>989</v>
      </c>
    </row>
    <row r="21" spans="1:3">
      <c r="B21" s="3" t="s">
        <v>990</v>
      </c>
    </row>
    <row r="22" spans="1:3">
      <c r="A22" s="12" t="s">
        <v>66</v>
      </c>
      <c r="B22" s="27">
        <f>0.01*'Input'!F$15*('Aggreg'!E246*'Loads'!E299+'Aggreg'!F246*'Loads'!F299)+10*('Aggreg'!B246*'Loads'!B299+'Aggreg'!C246*'Loads'!C299+'Aggreg'!D246*'Loads'!D299+'Aggreg'!G246*'Loads'!G299)</f>
        <v>0</v>
      </c>
      <c r="C22" s="10" t="s">
        <v>6</v>
      </c>
    </row>
    <row r="23" spans="1:3">
      <c r="A23" s="12" t="s">
        <v>67</v>
      </c>
      <c r="B23" s="27">
        <f>0.01*'Input'!F$15*('Aggreg'!E247*'Loads'!E300+'Aggreg'!F247*'Loads'!F300)+10*('Aggreg'!B247*'Loads'!B300+'Aggreg'!C247*'Loads'!C300+'Aggreg'!D247*'Loads'!D300+'Aggreg'!G247*'Loads'!G300)</f>
        <v>0</v>
      </c>
      <c r="C23" s="10" t="s">
        <v>6</v>
      </c>
    </row>
    <row r="24" spans="1:3">
      <c r="A24" s="12" t="s">
        <v>107</v>
      </c>
      <c r="B24" s="27">
        <f>0.01*'Input'!F$15*('Aggreg'!E248*'Loads'!E301+'Aggreg'!F248*'Loads'!F301)+10*('Aggreg'!B248*'Loads'!B301+'Aggreg'!C248*'Loads'!C301+'Aggreg'!D248*'Loads'!D301+'Aggreg'!G248*'Loads'!G301)</f>
        <v>0</v>
      </c>
      <c r="C24" s="10" t="s">
        <v>6</v>
      </c>
    </row>
    <row r="25" spans="1:3">
      <c r="A25" s="12" t="s">
        <v>68</v>
      </c>
      <c r="B25" s="27">
        <f>0.01*'Input'!F$15*('Aggreg'!E249*'Loads'!E302+'Aggreg'!F249*'Loads'!F302)+10*('Aggreg'!B249*'Loads'!B302+'Aggreg'!C249*'Loads'!C302+'Aggreg'!D249*'Loads'!D302+'Aggreg'!G249*'Loads'!G302)</f>
        <v>0</v>
      </c>
      <c r="C25" s="10" t="s">
        <v>6</v>
      </c>
    </row>
    <row r="26" spans="1:3">
      <c r="A26" s="12" t="s">
        <v>69</v>
      </c>
      <c r="B26" s="27">
        <f>0.01*'Input'!F$15*('Aggreg'!E250*'Loads'!E303+'Aggreg'!F250*'Loads'!F303)+10*('Aggreg'!B250*'Loads'!B303+'Aggreg'!C250*'Loads'!C303+'Aggreg'!D250*'Loads'!D303+'Aggreg'!G250*'Loads'!G303)</f>
        <v>0</v>
      </c>
      <c r="C26" s="10" t="s">
        <v>6</v>
      </c>
    </row>
    <row r="27" spans="1:3">
      <c r="A27" s="12" t="s">
        <v>108</v>
      </c>
      <c r="B27" s="27">
        <f>0.01*'Input'!F$15*('Aggreg'!E251*'Loads'!E304+'Aggreg'!F251*'Loads'!F304)+10*('Aggreg'!B251*'Loads'!B304+'Aggreg'!C251*'Loads'!C304+'Aggreg'!D251*'Loads'!D304+'Aggreg'!G251*'Loads'!G304)</f>
        <v>0</v>
      </c>
      <c r="C27" s="10" t="s">
        <v>6</v>
      </c>
    </row>
    <row r="28" spans="1:3">
      <c r="A28" s="12" t="s">
        <v>70</v>
      </c>
      <c r="B28" s="27">
        <f>0.01*'Input'!F$15*('Aggreg'!E252*'Loads'!E305+'Aggreg'!F252*'Loads'!F305)+10*('Aggreg'!B252*'Loads'!B305+'Aggreg'!C252*'Loads'!C305+'Aggreg'!D252*'Loads'!D305+'Aggreg'!G252*'Loads'!G305)</f>
        <v>0</v>
      </c>
      <c r="C28" s="10" t="s">
        <v>6</v>
      </c>
    </row>
    <row r="29" spans="1:3">
      <c r="A29" s="12" t="s">
        <v>71</v>
      </c>
      <c r="B29" s="27">
        <f>0.01*'Input'!F$15*('Aggreg'!E253*'Loads'!E306+'Aggreg'!F253*'Loads'!F306)+10*('Aggreg'!B253*'Loads'!B306+'Aggreg'!C253*'Loads'!C306+'Aggreg'!D253*'Loads'!D306+'Aggreg'!G253*'Loads'!G306)</f>
        <v>0</v>
      </c>
      <c r="C29" s="10" t="s">
        <v>6</v>
      </c>
    </row>
    <row r="30" spans="1:3">
      <c r="A30" s="12" t="s">
        <v>85</v>
      </c>
      <c r="B30" s="27">
        <f>0.01*'Input'!F$15*('Aggreg'!E254*'Loads'!E307+'Aggreg'!F254*'Loads'!F307)+10*('Aggreg'!B254*'Loads'!B307+'Aggreg'!C254*'Loads'!C307+'Aggreg'!D254*'Loads'!D307+'Aggreg'!G254*'Loads'!G307)</f>
        <v>0</v>
      </c>
      <c r="C30" s="10" t="s">
        <v>6</v>
      </c>
    </row>
    <row r="31" spans="1:3">
      <c r="A31" s="12" t="s">
        <v>72</v>
      </c>
      <c r="B31" s="27">
        <f>0.01*'Input'!F$15*('Aggreg'!E255*'Loads'!E308+'Aggreg'!F255*'Loads'!F308)+10*('Aggreg'!B255*'Loads'!B308+'Aggreg'!C255*'Loads'!C308+'Aggreg'!D255*'Loads'!D308+'Aggreg'!G255*'Loads'!G308)</f>
        <v>0</v>
      </c>
      <c r="C31" s="10" t="s">
        <v>6</v>
      </c>
    </row>
    <row r="32" spans="1:3">
      <c r="A32" s="12" t="s">
        <v>73</v>
      </c>
      <c r="B32" s="27">
        <f>0.01*'Input'!F$15*('Aggreg'!E256*'Loads'!E309+'Aggreg'!F256*'Loads'!F309)+10*('Aggreg'!B256*'Loads'!B309+'Aggreg'!C256*'Loads'!C309+'Aggreg'!D256*'Loads'!D309+'Aggreg'!G256*'Loads'!G309)</f>
        <v>0</v>
      </c>
      <c r="C32" s="10" t="s">
        <v>6</v>
      </c>
    </row>
    <row r="33" spans="1:3">
      <c r="A33" s="12" t="s">
        <v>86</v>
      </c>
      <c r="B33" s="27">
        <f>0.01*'Input'!F$15*('Aggreg'!E257*'Loads'!E310+'Aggreg'!F257*'Loads'!F310)+10*('Aggreg'!B257*'Loads'!B310+'Aggreg'!C257*'Loads'!C310+'Aggreg'!D257*'Loads'!D310+'Aggreg'!G257*'Loads'!G310)</f>
        <v>0</v>
      </c>
      <c r="C33" s="10" t="s">
        <v>6</v>
      </c>
    </row>
    <row r="34" spans="1:3">
      <c r="A34" s="12" t="s">
        <v>87</v>
      </c>
      <c r="B34" s="27">
        <f>0.01*'Input'!F$15*('Aggreg'!E258*'Loads'!E311+'Aggreg'!F258*'Loads'!F311)+10*('Aggreg'!B258*'Loads'!B311+'Aggreg'!C258*'Loads'!C311+'Aggreg'!D258*'Loads'!D311+'Aggreg'!G258*'Loads'!G311)</f>
        <v>0</v>
      </c>
      <c r="C34" s="10" t="s">
        <v>6</v>
      </c>
    </row>
    <row r="35" spans="1:3">
      <c r="A35" s="12" t="s">
        <v>109</v>
      </c>
      <c r="B35" s="27">
        <f>0.01*'Input'!F$15*('Aggreg'!E259*'Loads'!E312+'Aggreg'!F259*'Loads'!F312)+10*('Aggreg'!B259*'Loads'!B312+'Aggreg'!C259*'Loads'!C312+'Aggreg'!D259*'Loads'!D312+'Aggreg'!G259*'Loads'!G312)</f>
        <v>0</v>
      </c>
      <c r="C35" s="10" t="s">
        <v>6</v>
      </c>
    </row>
    <row r="36" spans="1:3">
      <c r="A36" s="12" t="s">
        <v>110</v>
      </c>
      <c r="B36" s="27">
        <f>0.01*'Input'!F$15*('Aggreg'!E260*'Loads'!E313+'Aggreg'!F260*'Loads'!F313)+10*('Aggreg'!B260*'Loads'!B313+'Aggreg'!C260*'Loads'!C313+'Aggreg'!D260*'Loads'!D313+'Aggreg'!G260*'Loads'!G313)</f>
        <v>0</v>
      </c>
      <c r="C36" s="10" t="s">
        <v>6</v>
      </c>
    </row>
    <row r="37" spans="1:3">
      <c r="A37" s="12" t="s">
        <v>111</v>
      </c>
      <c r="B37" s="27">
        <f>0.01*'Input'!F$15*('Aggreg'!E261*'Loads'!E314+'Aggreg'!F261*'Loads'!F314)+10*('Aggreg'!B261*'Loads'!B314+'Aggreg'!C261*'Loads'!C314+'Aggreg'!D261*'Loads'!D314+'Aggreg'!G261*'Loads'!G314)</f>
        <v>0</v>
      </c>
      <c r="C37" s="10" t="s">
        <v>6</v>
      </c>
    </row>
    <row r="38" spans="1:3">
      <c r="A38" s="12" t="s">
        <v>112</v>
      </c>
      <c r="B38" s="27">
        <f>0.01*'Input'!F$15*('Aggreg'!E262*'Loads'!E315+'Aggreg'!F262*'Loads'!F315)+10*('Aggreg'!B262*'Loads'!B315+'Aggreg'!C262*'Loads'!C315+'Aggreg'!D262*'Loads'!D315+'Aggreg'!G262*'Loads'!G315)</f>
        <v>0</v>
      </c>
      <c r="C38" s="10" t="s">
        <v>6</v>
      </c>
    </row>
    <row r="39" spans="1:3">
      <c r="A39" s="12" t="s">
        <v>113</v>
      </c>
      <c r="B39" s="27">
        <f>0.01*'Input'!F$15*('Aggreg'!E263*'Loads'!E316+'Aggreg'!F263*'Loads'!F316)+10*('Aggreg'!B263*'Loads'!B316+'Aggreg'!C263*'Loads'!C316+'Aggreg'!D263*'Loads'!D316+'Aggreg'!G263*'Loads'!G316)</f>
        <v>0</v>
      </c>
      <c r="C39" s="10" t="s">
        <v>6</v>
      </c>
    </row>
    <row r="40" spans="1:3">
      <c r="A40" s="12" t="s">
        <v>74</v>
      </c>
      <c r="B40" s="27">
        <f>0.01*'Input'!F$15*('Aggreg'!E264*'Loads'!E317+'Aggreg'!F264*'Loads'!F317)+10*('Aggreg'!B264*'Loads'!B317+'Aggreg'!C264*'Loads'!C317+'Aggreg'!D264*'Loads'!D317+'Aggreg'!G264*'Loads'!G317)</f>
        <v>0</v>
      </c>
      <c r="C40" s="10" t="s">
        <v>6</v>
      </c>
    </row>
    <row r="41" spans="1:3">
      <c r="A41" s="12" t="s">
        <v>75</v>
      </c>
      <c r="B41" s="27">
        <f>0.01*'Input'!F$15*('Aggreg'!E265*'Loads'!E318+'Aggreg'!F265*'Loads'!F318)+10*('Aggreg'!B265*'Loads'!B318+'Aggreg'!C265*'Loads'!C318+'Aggreg'!D265*'Loads'!D318+'Aggreg'!G265*'Loads'!G318)</f>
        <v>0</v>
      </c>
      <c r="C41" s="10" t="s">
        <v>6</v>
      </c>
    </row>
    <row r="42" spans="1:3">
      <c r="A42" s="12" t="s">
        <v>76</v>
      </c>
      <c r="B42" s="27">
        <f>0.01*'Input'!F$15*('Aggreg'!E266*'Loads'!E319+'Aggreg'!F266*'Loads'!F319)+10*('Aggreg'!B266*'Loads'!B319+'Aggreg'!C266*'Loads'!C319+'Aggreg'!D266*'Loads'!D319+'Aggreg'!G266*'Loads'!G319)</f>
        <v>0</v>
      </c>
      <c r="C42" s="10" t="s">
        <v>6</v>
      </c>
    </row>
    <row r="43" spans="1:3">
      <c r="A43" s="12" t="s">
        <v>77</v>
      </c>
      <c r="B43" s="27">
        <f>0.01*'Input'!F$15*('Aggreg'!E267*'Loads'!E320+'Aggreg'!F267*'Loads'!F320)+10*('Aggreg'!B267*'Loads'!B320+'Aggreg'!C267*'Loads'!C320+'Aggreg'!D267*'Loads'!D320+'Aggreg'!G267*'Loads'!G320)</f>
        <v>0</v>
      </c>
      <c r="C43" s="10" t="s">
        <v>6</v>
      </c>
    </row>
    <row r="44" spans="1:3">
      <c r="A44" s="12" t="s">
        <v>78</v>
      </c>
      <c r="B44" s="27">
        <f>0.01*'Input'!F$15*('Aggreg'!E268*'Loads'!E321+'Aggreg'!F268*'Loads'!F321)+10*('Aggreg'!B268*'Loads'!B321+'Aggreg'!C268*'Loads'!C321+'Aggreg'!D268*'Loads'!D321+'Aggreg'!G268*'Loads'!G321)</f>
        <v>0</v>
      </c>
      <c r="C44" s="10" t="s">
        <v>6</v>
      </c>
    </row>
    <row r="45" spans="1:3">
      <c r="A45" s="12" t="s">
        <v>79</v>
      </c>
      <c r="B45" s="27">
        <f>0.01*'Input'!F$15*('Aggreg'!E269*'Loads'!E322+'Aggreg'!F269*'Loads'!F322)+10*('Aggreg'!B269*'Loads'!B322+'Aggreg'!C269*'Loads'!C322+'Aggreg'!D269*'Loads'!D322+'Aggreg'!G269*'Loads'!G322)</f>
        <v>0</v>
      </c>
      <c r="C45" s="10" t="s">
        <v>6</v>
      </c>
    </row>
    <row r="46" spans="1:3">
      <c r="A46" s="12" t="s">
        <v>88</v>
      </c>
      <c r="B46" s="27">
        <f>0.01*'Input'!F$15*('Aggreg'!E270*'Loads'!E323+'Aggreg'!F270*'Loads'!F323)+10*('Aggreg'!B270*'Loads'!B323+'Aggreg'!C270*'Loads'!C323+'Aggreg'!D270*'Loads'!D323+'Aggreg'!G270*'Loads'!G323)</f>
        <v>0</v>
      </c>
      <c r="C46" s="10" t="s">
        <v>6</v>
      </c>
    </row>
    <row r="47" spans="1:3">
      <c r="A47" s="12" t="s">
        <v>89</v>
      </c>
      <c r="B47" s="27">
        <f>0.01*'Input'!F$15*('Aggreg'!E271*'Loads'!E324+'Aggreg'!F271*'Loads'!F324)+10*('Aggreg'!B271*'Loads'!B324+'Aggreg'!C271*'Loads'!C324+'Aggreg'!D271*'Loads'!D324+'Aggreg'!G271*'Loads'!G324)</f>
        <v>0</v>
      </c>
      <c r="C47" s="10" t="s">
        <v>6</v>
      </c>
    </row>
    <row r="48" spans="1:3">
      <c r="A48" s="12" t="s">
        <v>90</v>
      </c>
      <c r="B48" s="27">
        <f>0.01*'Input'!F$15*('Aggreg'!E272*'Loads'!E325+'Aggreg'!F272*'Loads'!F325)+10*('Aggreg'!B272*'Loads'!B325+'Aggreg'!C272*'Loads'!C325+'Aggreg'!D272*'Loads'!D325+'Aggreg'!G272*'Loads'!G325)</f>
        <v>0</v>
      </c>
      <c r="C48" s="10" t="s">
        <v>6</v>
      </c>
    </row>
    <row r="49" spans="1:3">
      <c r="A49" s="12" t="s">
        <v>91</v>
      </c>
      <c r="B49" s="27">
        <f>0.01*'Input'!F$15*('Aggreg'!E273*'Loads'!E326+'Aggreg'!F273*'Loads'!F326)+10*('Aggreg'!B273*'Loads'!B326+'Aggreg'!C273*'Loads'!C326+'Aggreg'!D273*'Loads'!D326+'Aggreg'!G273*'Loads'!G326)</f>
        <v>0</v>
      </c>
      <c r="C49" s="10" t="s">
        <v>6</v>
      </c>
    </row>
    <row r="51" spans="1:3">
      <c r="A51" s="11" t="s">
        <v>991</v>
      </c>
    </row>
    <row r="52" spans="1:3">
      <c r="A52" s="10" t="s">
        <v>6</v>
      </c>
    </row>
    <row r="53" spans="1:3">
      <c r="A53" s="2" t="s">
        <v>257</v>
      </c>
    </row>
    <row r="54" spans="1:3">
      <c r="A54" s="13" t="s">
        <v>992</v>
      </c>
    </row>
    <row r="55" spans="1:3">
      <c r="A55" s="13" t="s">
        <v>993</v>
      </c>
    </row>
    <row r="56" spans="1:3">
      <c r="A56" s="13" t="s">
        <v>994</v>
      </c>
    </row>
    <row r="57" spans="1:3">
      <c r="A57" s="2" t="s">
        <v>476</v>
      </c>
    </row>
    <row r="58" spans="1:3">
      <c r="B58" s="3" t="s">
        <v>995</v>
      </c>
    </row>
    <row r="59" spans="1:3">
      <c r="A59" s="12" t="s">
        <v>995</v>
      </c>
      <c r="B59" s="27">
        <f>'Input'!B322+'Input'!C322+'Input'!D322</f>
        <v>0</v>
      </c>
      <c r="C59" s="10" t="s">
        <v>6</v>
      </c>
    </row>
    <row r="61" spans="1:3">
      <c r="A61" s="11" t="s">
        <v>996</v>
      </c>
    </row>
    <row r="62" spans="1:3">
      <c r="A62" s="10" t="s">
        <v>6</v>
      </c>
    </row>
    <row r="63" spans="1:3">
      <c r="A63" s="2" t="s">
        <v>257</v>
      </c>
    </row>
    <row r="64" spans="1:3">
      <c r="A64" s="13" t="s">
        <v>997</v>
      </c>
    </row>
    <row r="65" spans="1:4">
      <c r="A65" s="13" t="s">
        <v>998</v>
      </c>
    </row>
    <row r="66" spans="1:4">
      <c r="A66" s="13" t="s">
        <v>999</v>
      </c>
    </row>
    <row r="67" spans="1:4">
      <c r="A67" s="13" t="s">
        <v>1000</v>
      </c>
    </row>
    <row r="68" spans="1:4">
      <c r="A68" s="21" t="s">
        <v>260</v>
      </c>
      <c r="B68" s="21" t="s">
        <v>390</v>
      </c>
      <c r="C68" s="21" t="s">
        <v>389</v>
      </c>
    </row>
    <row r="69" spans="1:4">
      <c r="A69" s="21" t="s">
        <v>263</v>
      </c>
      <c r="B69" s="21" t="s">
        <v>440</v>
      </c>
      <c r="C69" s="21" t="s">
        <v>1001</v>
      </c>
    </row>
    <row r="70" spans="1:4">
      <c r="B70" s="3" t="s">
        <v>1002</v>
      </c>
      <c r="C70" s="3" t="s">
        <v>1003</v>
      </c>
    </row>
    <row r="71" spans="1:4">
      <c r="A71" s="12" t="s">
        <v>1004</v>
      </c>
      <c r="B71" s="27">
        <f>SUM(B$22:B$49)</f>
        <v>0</v>
      </c>
      <c r="C71" s="27">
        <f>B59-'Input'!E322-B71</f>
        <v>0</v>
      </c>
      <c r="D71" s="10" t="s">
        <v>6</v>
      </c>
    </row>
  </sheetData>
  <sheetProtection sheet="1" objects="1" scenarios="1"/>
  <hyperlinks>
    <hyperlink ref="A7" location="'Input'!F15" display="x1 = 1010. Days in the charging year (in Financial and general assumptions)"/>
    <hyperlink ref="A8" location="'Aggreg'!E246" display="x2 = 3307. Fixed charge p/MPAN/day (total) (in Summary of charges before revenue matching)"/>
    <hyperlink ref="A9" location="'Loads'!E299" display="x3 = 2305. MPANs (in Equivalent volume for each end user)"/>
    <hyperlink ref="A10" location="'Aggreg'!F246" display="x4 = 3307. Capacity charge p/kVA/day (total) (in Summary of charges before revenue matching)"/>
    <hyperlink ref="A11" location="'Loads'!F299" display="x5 = 2305. Import capacity (kVA) (in Equivalent volume for each end user)"/>
    <hyperlink ref="A12" location="'Aggreg'!B246" display="x6 = 3307. Unit rate 1 p/kWh (total) (in Summary of charges before revenue matching)"/>
    <hyperlink ref="A13" location="'Loads'!B299" display="x7 = 2305. Rate 1 units (MWh) (in Equivalent volume for each end user)"/>
    <hyperlink ref="A14" location="'Aggreg'!C246" display="x8 = 3307. Unit rate 2 p/kWh (total) (in Summary of charges before revenue matching)"/>
    <hyperlink ref="A15" location="'Loads'!C299" display="x9 = 2305. Rate 2 units (MWh) (in Equivalent volume for each end user)"/>
    <hyperlink ref="A16" location="'Aggreg'!D246" display="x10 = 3307. Unit rate 3 p/kWh (total) (in Summary of charges before revenue matching)"/>
    <hyperlink ref="A17" location="'Loads'!D299" display="x11 = 2305. Rate 3 units (MWh) (in Equivalent volume for each end user)"/>
    <hyperlink ref="A18" location="'Aggreg'!G246" display="x12 = 3307. Reactive power charge p/kVArh (in Summary of charges before revenue matching)"/>
    <hyperlink ref="A19" location="'Loads'!G299" display="x13 = 2305. Reactive power units (MVArh) (in Equivalent volume for each end user)"/>
    <hyperlink ref="A54" location="'Input'!B322" display="x1 = 1076. &quot;Allowed revenue&quot; (£/year) (in Target revenue)"/>
    <hyperlink ref="A55" location="'Input'!C322" display="x2 = 1076. &quot;Pass-through charges&quot; (£/year) (in Target revenue)"/>
    <hyperlink ref="A56" location="'Input'!D322" display="x3 = 1076. Adjustment for previous year's under (over) recovery (£/year) (in Target revenue)"/>
    <hyperlink ref="A64" location="'Revenue'!B22" display="x1 = 3401. Net revenues by tariff before matching (£)"/>
    <hyperlink ref="A65" location="'Revenue'!B59" display="x2 = 3402. Target net income from all use of system charges (£/year)"/>
    <hyperlink ref="A66" location="'Input'!E322" display="x3 = 1076. Revenue raised outside this model (£/year) (in Target revenue)"/>
    <hyperlink ref="A67" location="'Revenue'!B71" display="x4 = Total net revenues before matching (£) (in Revenue surplus or shortfall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3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>
      <c r="A1" s="1">
        <f>"r6126: Revenue matching"&amp;" for "&amp;'Input'!B8&amp;" in "&amp;'Input'!C8&amp;" ("&amp;'Input'!D8&amp;")"</f>
        <v>0</v>
      </c>
    </row>
    <row r="2" spans="1:3">
      <c r="A2" s="2" t="s">
        <v>1005</v>
      </c>
    </row>
    <row r="5" spans="1:3">
      <c r="A5" s="11" t="s">
        <v>1006</v>
      </c>
    </row>
    <row r="6" spans="1:3">
      <c r="A6" s="10" t="s">
        <v>6</v>
      </c>
    </row>
    <row r="7" spans="1:3">
      <c r="A7" s="2" t="s">
        <v>257</v>
      </c>
    </row>
    <row r="8" spans="1:3">
      <c r="A8" s="13" t="s">
        <v>813</v>
      </c>
    </row>
    <row r="9" spans="1:3">
      <c r="A9" s="2" t="s">
        <v>1007</v>
      </c>
    </row>
    <row r="10" spans="1:3">
      <c r="B10" s="3" t="s">
        <v>193</v>
      </c>
    </row>
    <row r="11" spans="1:3">
      <c r="A11" s="12" t="s">
        <v>1008</v>
      </c>
      <c r="B11" s="6">
        <f>IF('Yard'!$K12,1/'Yard'!$K12,0)</f>
        <v>0</v>
      </c>
      <c r="C11" s="10" t="s">
        <v>6</v>
      </c>
    </row>
    <row r="13" spans="1:3">
      <c r="A13" s="11" t="s">
        <v>1009</v>
      </c>
    </row>
    <row r="14" spans="1:3">
      <c r="A14" s="10" t="s">
        <v>6</v>
      </c>
    </row>
    <row r="15" spans="1:3">
      <c r="A15" s="2" t="s">
        <v>257</v>
      </c>
    </row>
    <row r="16" spans="1:3">
      <c r="A16" s="13" t="s">
        <v>1010</v>
      </c>
    </row>
    <row r="17" spans="1:24">
      <c r="A17" s="2" t="s">
        <v>1011</v>
      </c>
    </row>
    <row r="18" spans="1:24">
      <c r="A18" s="2" t="s">
        <v>274</v>
      </c>
    </row>
    <row r="19" spans="1:24">
      <c r="B19" s="3" t="s">
        <v>26</v>
      </c>
      <c r="C19" s="3" t="s">
        <v>205</v>
      </c>
      <c r="D19" s="3" t="s">
        <v>206</v>
      </c>
      <c r="E19" s="3" t="s">
        <v>207</v>
      </c>
      <c r="F19" s="3" t="s">
        <v>208</v>
      </c>
      <c r="G19" s="3" t="s">
        <v>209</v>
      </c>
      <c r="H19" s="3" t="s">
        <v>210</v>
      </c>
      <c r="I19" s="3" t="s">
        <v>211</v>
      </c>
      <c r="J19" s="3" t="s">
        <v>212</v>
      </c>
      <c r="K19" s="3" t="s">
        <v>368</v>
      </c>
      <c r="L19" s="3" t="s">
        <v>380</v>
      </c>
      <c r="M19" s="3" t="s">
        <v>193</v>
      </c>
      <c r="N19" s="3" t="s">
        <v>717</v>
      </c>
      <c r="O19" s="3" t="s">
        <v>718</v>
      </c>
      <c r="P19" s="3" t="s">
        <v>719</v>
      </c>
      <c r="Q19" s="3" t="s">
        <v>720</v>
      </c>
      <c r="R19" s="3" t="s">
        <v>721</v>
      </c>
      <c r="S19" s="3" t="s">
        <v>722</v>
      </c>
      <c r="T19" s="3" t="s">
        <v>723</v>
      </c>
      <c r="U19" s="3" t="s">
        <v>724</v>
      </c>
      <c r="V19" s="3" t="s">
        <v>725</v>
      </c>
      <c r="W19" s="3" t="s">
        <v>726</v>
      </c>
    </row>
    <row r="20" spans="1:24">
      <c r="A20" s="12" t="s">
        <v>1012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7">
        <f>$B11</f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10" t="s">
        <v>6</v>
      </c>
    </row>
    <row r="22" spans="1:24">
      <c r="A22" s="11" t="s">
        <v>1013</v>
      </c>
    </row>
    <row r="23" spans="1:24">
      <c r="A23" s="10" t="s">
        <v>6</v>
      </c>
    </row>
    <row r="24" spans="1:24">
      <c r="A24" s="2" t="s">
        <v>257</v>
      </c>
    </row>
    <row r="25" spans="1:24">
      <c r="A25" s="13" t="s">
        <v>964</v>
      </c>
    </row>
    <row r="26" spans="1:24">
      <c r="A26" s="13" t="s">
        <v>1014</v>
      </c>
    </row>
    <row r="27" spans="1:24">
      <c r="A27" s="13" t="s">
        <v>1015</v>
      </c>
    </row>
    <row r="28" spans="1:24">
      <c r="A28" s="13" t="s">
        <v>1016</v>
      </c>
    </row>
    <row r="29" spans="1:24">
      <c r="A29" s="13" t="s">
        <v>1017</v>
      </c>
    </row>
    <row r="30" spans="1:24">
      <c r="A30" s="13" t="s">
        <v>1018</v>
      </c>
    </row>
    <row r="31" spans="1:24">
      <c r="A31" s="13" t="s">
        <v>1019</v>
      </c>
    </row>
    <row r="32" spans="1:24">
      <c r="A32" s="21" t="s">
        <v>260</v>
      </c>
      <c r="B32" s="21" t="s">
        <v>262</v>
      </c>
      <c r="C32" s="21" t="s">
        <v>262</v>
      </c>
      <c r="D32" s="21" t="s">
        <v>262</v>
      </c>
      <c r="E32" s="21" t="s">
        <v>262</v>
      </c>
      <c r="F32" s="21" t="s">
        <v>262</v>
      </c>
      <c r="G32" s="21" t="s">
        <v>262</v>
      </c>
    </row>
    <row r="33" spans="1:8">
      <c r="A33" s="21" t="s">
        <v>263</v>
      </c>
      <c r="B33" s="21" t="s">
        <v>264</v>
      </c>
      <c r="C33" s="21" t="s">
        <v>1020</v>
      </c>
      <c r="D33" s="21" t="s">
        <v>1021</v>
      </c>
      <c r="E33" s="21" t="s">
        <v>1022</v>
      </c>
      <c r="F33" s="21" t="s">
        <v>1023</v>
      </c>
      <c r="G33" s="21" t="s">
        <v>1024</v>
      </c>
    </row>
    <row r="34" spans="1:8">
      <c r="B34" s="3" t="s">
        <v>1025</v>
      </c>
      <c r="C34" s="3" t="s">
        <v>1026</v>
      </c>
      <c r="D34" s="3" t="s">
        <v>1027</v>
      </c>
      <c r="E34" s="3" t="s">
        <v>1028</v>
      </c>
      <c r="F34" s="3" t="s">
        <v>1029</v>
      </c>
      <c r="G34" s="3" t="s">
        <v>1030</v>
      </c>
    </row>
    <row r="35" spans="1:8">
      <c r="A35" s="12" t="s">
        <v>66</v>
      </c>
      <c r="B35" s="6">
        <f>SUMPRODUCT('Aggreg'!$B17:$W17,$B$20:$W$20)</f>
        <v>0</v>
      </c>
      <c r="C35" s="6">
        <f>SUMPRODUCT('Aggreg'!$B56:$W56,$B$20:$W$20)</f>
        <v>0</v>
      </c>
      <c r="D35" s="6">
        <f>SUMPRODUCT('Aggreg'!$B95:$W95,$B$20:$W$20)</f>
        <v>0</v>
      </c>
      <c r="E35" s="6">
        <f>SUMPRODUCT('Aggreg'!$B134:$W134,$B$20:$W$20)</f>
        <v>0</v>
      </c>
      <c r="F35" s="6">
        <f>SUMPRODUCT('Aggreg'!$B169:$W169,$B$20:$W$20)</f>
        <v>0</v>
      </c>
      <c r="G35" s="6">
        <f>SUMPRODUCT('Aggreg'!$B205:$W205,$B$20:$W$20)</f>
        <v>0</v>
      </c>
      <c r="H35" s="10" t="s">
        <v>6</v>
      </c>
    </row>
    <row r="36" spans="1:8">
      <c r="A36" s="12" t="s">
        <v>67</v>
      </c>
      <c r="B36" s="6">
        <f>SUMPRODUCT('Aggreg'!$B18:$W18,$B$20:$W$20)</f>
        <v>0</v>
      </c>
      <c r="C36" s="6">
        <f>SUMPRODUCT('Aggreg'!$B57:$W57,$B$20:$W$20)</f>
        <v>0</v>
      </c>
      <c r="D36" s="6">
        <f>SUMPRODUCT('Aggreg'!$B96:$W96,$B$20:$W$20)</f>
        <v>0</v>
      </c>
      <c r="E36" s="6">
        <f>SUMPRODUCT('Aggreg'!$B135:$W135,$B$20:$W$20)</f>
        <v>0</v>
      </c>
      <c r="F36" s="6">
        <f>SUMPRODUCT('Aggreg'!$B170:$W170,$B$20:$W$20)</f>
        <v>0</v>
      </c>
      <c r="G36" s="6">
        <f>SUMPRODUCT('Aggreg'!$B206:$W206,$B$20:$W$20)</f>
        <v>0</v>
      </c>
      <c r="H36" s="10" t="s">
        <v>6</v>
      </c>
    </row>
    <row r="37" spans="1:8">
      <c r="A37" s="12" t="s">
        <v>107</v>
      </c>
      <c r="B37" s="6">
        <f>SUMPRODUCT('Aggreg'!$B19:$W19,$B$20:$W$20)</f>
        <v>0</v>
      </c>
      <c r="C37" s="6">
        <f>SUMPRODUCT('Aggreg'!$B58:$W58,$B$20:$W$20)</f>
        <v>0</v>
      </c>
      <c r="D37" s="6">
        <f>SUMPRODUCT('Aggreg'!$B97:$W97,$B$20:$W$20)</f>
        <v>0</v>
      </c>
      <c r="E37" s="6">
        <f>SUMPRODUCT('Aggreg'!$B136:$W136,$B$20:$W$20)</f>
        <v>0</v>
      </c>
      <c r="F37" s="6">
        <f>SUMPRODUCT('Aggreg'!$B171:$W171,$B$20:$W$20)</f>
        <v>0</v>
      </c>
      <c r="G37" s="6">
        <f>SUMPRODUCT('Aggreg'!$B207:$W207,$B$20:$W$20)</f>
        <v>0</v>
      </c>
      <c r="H37" s="10" t="s">
        <v>6</v>
      </c>
    </row>
    <row r="38" spans="1:8">
      <c r="A38" s="12" t="s">
        <v>68</v>
      </c>
      <c r="B38" s="6">
        <f>SUMPRODUCT('Aggreg'!$B20:$W20,$B$20:$W$20)</f>
        <v>0</v>
      </c>
      <c r="C38" s="6">
        <f>SUMPRODUCT('Aggreg'!$B59:$W59,$B$20:$W$20)</f>
        <v>0</v>
      </c>
      <c r="D38" s="6">
        <f>SUMPRODUCT('Aggreg'!$B98:$W98,$B$20:$W$20)</f>
        <v>0</v>
      </c>
      <c r="E38" s="6">
        <f>SUMPRODUCT('Aggreg'!$B137:$W137,$B$20:$W$20)</f>
        <v>0</v>
      </c>
      <c r="F38" s="6">
        <f>SUMPRODUCT('Aggreg'!$B172:$W172,$B$20:$W$20)</f>
        <v>0</v>
      </c>
      <c r="G38" s="6">
        <f>SUMPRODUCT('Aggreg'!$B208:$W208,$B$20:$W$20)</f>
        <v>0</v>
      </c>
      <c r="H38" s="10" t="s">
        <v>6</v>
      </c>
    </row>
    <row r="39" spans="1:8">
      <c r="A39" s="12" t="s">
        <v>69</v>
      </c>
      <c r="B39" s="6">
        <f>SUMPRODUCT('Aggreg'!$B21:$W21,$B$20:$W$20)</f>
        <v>0</v>
      </c>
      <c r="C39" s="6">
        <f>SUMPRODUCT('Aggreg'!$B60:$W60,$B$20:$W$20)</f>
        <v>0</v>
      </c>
      <c r="D39" s="6">
        <f>SUMPRODUCT('Aggreg'!$B99:$W99,$B$20:$W$20)</f>
        <v>0</v>
      </c>
      <c r="E39" s="6">
        <f>SUMPRODUCT('Aggreg'!$B138:$W138,$B$20:$W$20)</f>
        <v>0</v>
      </c>
      <c r="F39" s="6">
        <f>SUMPRODUCT('Aggreg'!$B173:$W173,$B$20:$W$20)</f>
        <v>0</v>
      </c>
      <c r="G39" s="6">
        <f>SUMPRODUCT('Aggreg'!$B209:$W209,$B$20:$W$20)</f>
        <v>0</v>
      </c>
      <c r="H39" s="10" t="s">
        <v>6</v>
      </c>
    </row>
    <row r="40" spans="1:8">
      <c r="A40" s="12" t="s">
        <v>108</v>
      </c>
      <c r="B40" s="6">
        <f>SUMPRODUCT('Aggreg'!$B22:$W22,$B$20:$W$20)</f>
        <v>0</v>
      </c>
      <c r="C40" s="6">
        <f>SUMPRODUCT('Aggreg'!$B61:$W61,$B$20:$W$20)</f>
        <v>0</v>
      </c>
      <c r="D40" s="6">
        <f>SUMPRODUCT('Aggreg'!$B100:$W100,$B$20:$W$20)</f>
        <v>0</v>
      </c>
      <c r="E40" s="6">
        <f>SUMPRODUCT('Aggreg'!$B139:$W139,$B$20:$W$20)</f>
        <v>0</v>
      </c>
      <c r="F40" s="6">
        <f>SUMPRODUCT('Aggreg'!$B174:$W174,$B$20:$W$20)</f>
        <v>0</v>
      </c>
      <c r="G40" s="6">
        <f>SUMPRODUCT('Aggreg'!$B210:$W210,$B$20:$W$20)</f>
        <v>0</v>
      </c>
      <c r="H40" s="10" t="s">
        <v>6</v>
      </c>
    </row>
    <row r="41" spans="1:8">
      <c r="A41" s="12" t="s">
        <v>70</v>
      </c>
      <c r="B41" s="6">
        <f>SUMPRODUCT('Aggreg'!$B23:$W23,$B$20:$W$20)</f>
        <v>0</v>
      </c>
      <c r="C41" s="6">
        <f>SUMPRODUCT('Aggreg'!$B62:$W62,$B$20:$W$20)</f>
        <v>0</v>
      </c>
      <c r="D41" s="6">
        <f>SUMPRODUCT('Aggreg'!$B101:$W101,$B$20:$W$20)</f>
        <v>0</v>
      </c>
      <c r="E41" s="6">
        <f>SUMPRODUCT('Aggreg'!$B140:$W140,$B$20:$W$20)</f>
        <v>0</v>
      </c>
      <c r="F41" s="6">
        <f>SUMPRODUCT('Aggreg'!$B175:$W175,$B$20:$W$20)</f>
        <v>0</v>
      </c>
      <c r="G41" s="6">
        <f>SUMPRODUCT('Aggreg'!$B211:$W211,$B$20:$W$20)</f>
        <v>0</v>
      </c>
      <c r="H41" s="10" t="s">
        <v>6</v>
      </c>
    </row>
    <row r="42" spans="1:8">
      <c r="A42" s="12" t="s">
        <v>71</v>
      </c>
      <c r="B42" s="6">
        <f>SUMPRODUCT('Aggreg'!$B24:$W24,$B$20:$W$20)</f>
        <v>0</v>
      </c>
      <c r="C42" s="6">
        <f>SUMPRODUCT('Aggreg'!$B63:$W63,$B$20:$W$20)</f>
        <v>0</v>
      </c>
      <c r="D42" s="6">
        <f>SUMPRODUCT('Aggreg'!$B102:$W102,$B$20:$W$20)</f>
        <v>0</v>
      </c>
      <c r="E42" s="6">
        <f>SUMPRODUCT('Aggreg'!$B141:$W141,$B$20:$W$20)</f>
        <v>0</v>
      </c>
      <c r="F42" s="6">
        <f>SUMPRODUCT('Aggreg'!$B176:$W176,$B$20:$W$20)</f>
        <v>0</v>
      </c>
      <c r="G42" s="6">
        <f>SUMPRODUCT('Aggreg'!$B212:$W212,$B$20:$W$20)</f>
        <v>0</v>
      </c>
      <c r="H42" s="10" t="s">
        <v>6</v>
      </c>
    </row>
    <row r="43" spans="1:8">
      <c r="A43" s="12" t="s">
        <v>85</v>
      </c>
      <c r="B43" s="6">
        <f>SUMPRODUCT('Aggreg'!$B25:$W25,$B$20:$W$20)</f>
        <v>0</v>
      </c>
      <c r="C43" s="6">
        <f>SUMPRODUCT('Aggreg'!$B64:$W64,$B$20:$W$20)</f>
        <v>0</v>
      </c>
      <c r="D43" s="6">
        <f>SUMPRODUCT('Aggreg'!$B103:$W103,$B$20:$W$20)</f>
        <v>0</v>
      </c>
      <c r="E43" s="6">
        <f>SUMPRODUCT('Aggreg'!$B142:$W142,$B$20:$W$20)</f>
        <v>0</v>
      </c>
      <c r="F43" s="6">
        <f>SUMPRODUCT('Aggreg'!$B177:$W177,$B$20:$W$20)</f>
        <v>0</v>
      </c>
      <c r="G43" s="6">
        <f>SUMPRODUCT('Aggreg'!$B213:$W213,$B$20:$W$20)</f>
        <v>0</v>
      </c>
      <c r="H43" s="10" t="s">
        <v>6</v>
      </c>
    </row>
    <row r="44" spans="1:8">
      <c r="A44" s="12" t="s">
        <v>72</v>
      </c>
      <c r="B44" s="6">
        <f>SUMPRODUCT('Aggreg'!$B26:$W26,$B$20:$W$20)</f>
        <v>0</v>
      </c>
      <c r="C44" s="6">
        <f>SUMPRODUCT('Aggreg'!$B65:$W65,$B$20:$W$20)</f>
        <v>0</v>
      </c>
      <c r="D44" s="6">
        <f>SUMPRODUCT('Aggreg'!$B104:$W104,$B$20:$W$20)</f>
        <v>0</v>
      </c>
      <c r="E44" s="6">
        <f>SUMPRODUCT('Aggreg'!$B143:$W143,$B$20:$W$20)</f>
        <v>0</v>
      </c>
      <c r="F44" s="6">
        <f>SUMPRODUCT('Aggreg'!$B178:$W178,$B$20:$W$20)</f>
        <v>0</v>
      </c>
      <c r="G44" s="6">
        <f>SUMPRODUCT('Aggreg'!$B214:$W214,$B$20:$W$20)</f>
        <v>0</v>
      </c>
      <c r="H44" s="10" t="s">
        <v>6</v>
      </c>
    </row>
    <row r="45" spans="1:8">
      <c r="A45" s="12" t="s">
        <v>73</v>
      </c>
      <c r="B45" s="6">
        <f>SUMPRODUCT('Aggreg'!$B27:$W27,$B$20:$W$20)</f>
        <v>0</v>
      </c>
      <c r="C45" s="6">
        <f>SUMPRODUCT('Aggreg'!$B66:$W66,$B$20:$W$20)</f>
        <v>0</v>
      </c>
      <c r="D45" s="6">
        <f>SUMPRODUCT('Aggreg'!$B105:$W105,$B$20:$W$20)</f>
        <v>0</v>
      </c>
      <c r="E45" s="6">
        <f>SUMPRODUCT('Aggreg'!$B144:$W144,$B$20:$W$20)</f>
        <v>0</v>
      </c>
      <c r="F45" s="6">
        <f>SUMPRODUCT('Aggreg'!$B179:$W179,$B$20:$W$20)</f>
        <v>0</v>
      </c>
      <c r="G45" s="6">
        <f>SUMPRODUCT('Aggreg'!$B215:$W215,$B$20:$W$20)</f>
        <v>0</v>
      </c>
      <c r="H45" s="10" t="s">
        <v>6</v>
      </c>
    </row>
    <row r="46" spans="1:8">
      <c r="A46" s="12" t="s">
        <v>86</v>
      </c>
      <c r="B46" s="6">
        <f>SUMPRODUCT('Aggreg'!$B28:$W28,$B$20:$W$20)</f>
        <v>0</v>
      </c>
      <c r="C46" s="6">
        <f>SUMPRODUCT('Aggreg'!$B67:$W67,$B$20:$W$20)</f>
        <v>0</v>
      </c>
      <c r="D46" s="6">
        <f>SUMPRODUCT('Aggreg'!$B106:$W106,$B$20:$W$20)</f>
        <v>0</v>
      </c>
      <c r="E46" s="6">
        <f>SUMPRODUCT('Aggreg'!$B145:$W145,$B$20:$W$20)</f>
        <v>0</v>
      </c>
      <c r="F46" s="6">
        <f>SUMPRODUCT('Aggreg'!$B180:$W180,$B$20:$W$20)</f>
        <v>0</v>
      </c>
      <c r="G46" s="6">
        <f>SUMPRODUCT('Aggreg'!$B216:$W216,$B$20:$W$20)</f>
        <v>0</v>
      </c>
      <c r="H46" s="10" t="s">
        <v>6</v>
      </c>
    </row>
    <row r="47" spans="1:8">
      <c r="A47" s="12" t="s">
        <v>87</v>
      </c>
      <c r="B47" s="6">
        <f>SUMPRODUCT('Aggreg'!$B29:$W29,$B$20:$W$20)</f>
        <v>0</v>
      </c>
      <c r="C47" s="6">
        <f>SUMPRODUCT('Aggreg'!$B68:$W68,$B$20:$W$20)</f>
        <v>0</v>
      </c>
      <c r="D47" s="6">
        <f>SUMPRODUCT('Aggreg'!$B107:$W107,$B$20:$W$20)</f>
        <v>0</v>
      </c>
      <c r="E47" s="6">
        <f>SUMPRODUCT('Aggreg'!$B146:$W146,$B$20:$W$20)</f>
        <v>0</v>
      </c>
      <c r="F47" s="6">
        <f>SUMPRODUCT('Aggreg'!$B181:$W181,$B$20:$W$20)</f>
        <v>0</v>
      </c>
      <c r="G47" s="6">
        <f>SUMPRODUCT('Aggreg'!$B217:$W217,$B$20:$W$20)</f>
        <v>0</v>
      </c>
      <c r="H47" s="10" t="s">
        <v>6</v>
      </c>
    </row>
    <row r="48" spans="1:8">
      <c r="A48" s="12" t="s">
        <v>109</v>
      </c>
      <c r="B48" s="6">
        <f>SUMPRODUCT('Aggreg'!$B30:$W30,$B$20:$W$20)</f>
        <v>0</v>
      </c>
      <c r="C48" s="6">
        <f>SUMPRODUCT('Aggreg'!$B69:$W69,$B$20:$W$20)</f>
        <v>0</v>
      </c>
      <c r="D48" s="6">
        <f>SUMPRODUCT('Aggreg'!$B108:$W108,$B$20:$W$20)</f>
        <v>0</v>
      </c>
      <c r="E48" s="6">
        <f>SUMPRODUCT('Aggreg'!$B147:$W147,$B$20:$W$20)</f>
        <v>0</v>
      </c>
      <c r="F48" s="6">
        <f>SUMPRODUCT('Aggreg'!$B182:$W182,$B$20:$W$20)</f>
        <v>0</v>
      </c>
      <c r="G48" s="6">
        <f>SUMPRODUCT('Aggreg'!$B218:$W218,$B$20:$W$20)</f>
        <v>0</v>
      </c>
      <c r="H48" s="10" t="s">
        <v>6</v>
      </c>
    </row>
    <row r="49" spans="1:8">
      <c r="A49" s="12" t="s">
        <v>110</v>
      </c>
      <c r="B49" s="6">
        <f>SUMPRODUCT('Aggreg'!$B31:$W31,$B$20:$W$20)</f>
        <v>0</v>
      </c>
      <c r="C49" s="6">
        <f>SUMPRODUCT('Aggreg'!$B70:$W70,$B$20:$W$20)</f>
        <v>0</v>
      </c>
      <c r="D49" s="6">
        <f>SUMPRODUCT('Aggreg'!$B109:$W109,$B$20:$W$20)</f>
        <v>0</v>
      </c>
      <c r="E49" s="6">
        <f>SUMPRODUCT('Aggreg'!$B148:$W148,$B$20:$W$20)</f>
        <v>0</v>
      </c>
      <c r="F49" s="6">
        <f>SUMPRODUCT('Aggreg'!$B183:$W183,$B$20:$W$20)</f>
        <v>0</v>
      </c>
      <c r="G49" s="6">
        <f>SUMPRODUCT('Aggreg'!$B219:$W219,$B$20:$W$20)</f>
        <v>0</v>
      </c>
      <c r="H49" s="10" t="s">
        <v>6</v>
      </c>
    </row>
    <row r="50" spans="1:8">
      <c r="A50" s="12" t="s">
        <v>111</v>
      </c>
      <c r="B50" s="6">
        <f>SUMPRODUCT('Aggreg'!$B32:$W32,$B$20:$W$20)</f>
        <v>0</v>
      </c>
      <c r="C50" s="6">
        <f>SUMPRODUCT('Aggreg'!$B71:$W71,$B$20:$W$20)</f>
        <v>0</v>
      </c>
      <c r="D50" s="6">
        <f>SUMPRODUCT('Aggreg'!$B110:$W110,$B$20:$W$20)</f>
        <v>0</v>
      </c>
      <c r="E50" s="6">
        <f>SUMPRODUCT('Aggreg'!$B149:$W149,$B$20:$W$20)</f>
        <v>0</v>
      </c>
      <c r="F50" s="6">
        <f>SUMPRODUCT('Aggreg'!$B184:$W184,$B$20:$W$20)</f>
        <v>0</v>
      </c>
      <c r="G50" s="6">
        <f>SUMPRODUCT('Aggreg'!$B220:$W220,$B$20:$W$20)</f>
        <v>0</v>
      </c>
      <c r="H50" s="10" t="s">
        <v>6</v>
      </c>
    </row>
    <row r="51" spans="1:8">
      <c r="A51" s="12" t="s">
        <v>112</v>
      </c>
      <c r="B51" s="6">
        <f>SUMPRODUCT('Aggreg'!$B33:$W33,$B$20:$W$20)</f>
        <v>0</v>
      </c>
      <c r="C51" s="6">
        <f>SUMPRODUCT('Aggreg'!$B72:$W72,$B$20:$W$20)</f>
        <v>0</v>
      </c>
      <c r="D51" s="6">
        <f>SUMPRODUCT('Aggreg'!$B111:$W111,$B$20:$W$20)</f>
        <v>0</v>
      </c>
      <c r="E51" s="6">
        <f>SUMPRODUCT('Aggreg'!$B150:$W150,$B$20:$W$20)</f>
        <v>0</v>
      </c>
      <c r="F51" s="6">
        <f>SUMPRODUCT('Aggreg'!$B185:$W185,$B$20:$W$20)</f>
        <v>0</v>
      </c>
      <c r="G51" s="6">
        <f>SUMPRODUCT('Aggreg'!$B221:$W221,$B$20:$W$20)</f>
        <v>0</v>
      </c>
      <c r="H51" s="10" t="s">
        <v>6</v>
      </c>
    </row>
    <row r="52" spans="1:8">
      <c r="A52" s="12" t="s">
        <v>113</v>
      </c>
      <c r="B52" s="6">
        <f>SUMPRODUCT('Aggreg'!$B34:$W34,$B$20:$W$20)</f>
        <v>0</v>
      </c>
      <c r="C52" s="6">
        <f>SUMPRODUCT('Aggreg'!$B73:$W73,$B$20:$W$20)</f>
        <v>0</v>
      </c>
      <c r="D52" s="6">
        <f>SUMPRODUCT('Aggreg'!$B112:$W112,$B$20:$W$20)</f>
        <v>0</v>
      </c>
      <c r="E52" s="6">
        <f>SUMPRODUCT('Aggreg'!$B151:$W151,$B$20:$W$20)</f>
        <v>0</v>
      </c>
      <c r="F52" s="6">
        <f>SUMPRODUCT('Aggreg'!$B186:$W186,$B$20:$W$20)</f>
        <v>0</v>
      </c>
      <c r="G52" s="6">
        <f>SUMPRODUCT('Aggreg'!$B222:$W222,$B$20:$W$20)</f>
        <v>0</v>
      </c>
      <c r="H52" s="10" t="s">
        <v>6</v>
      </c>
    </row>
    <row r="53" spans="1:8">
      <c r="A53" s="12" t="s">
        <v>74</v>
      </c>
      <c r="B53" s="6">
        <f>SUMPRODUCT('Aggreg'!$B35:$W35,$B$20:$W$20)</f>
        <v>0</v>
      </c>
      <c r="C53" s="6">
        <f>SUMPRODUCT('Aggreg'!$B74:$W74,$B$20:$W$20)</f>
        <v>0</v>
      </c>
      <c r="D53" s="6">
        <f>SUMPRODUCT('Aggreg'!$B113:$W113,$B$20:$W$20)</f>
        <v>0</v>
      </c>
      <c r="E53" s="6">
        <f>SUMPRODUCT('Aggreg'!$B152:$W152,$B$20:$W$20)</f>
        <v>0</v>
      </c>
      <c r="F53" s="6">
        <f>SUMPRODUCT('Aggreg'!$B187:$W187,$B$20:$W$20)</f>
        <v>0</v>
      </c>
      <c r="G53" s="6">
        <f>SUMPRODUCT('Aggreg'!$B223:$W223,$B$20:$W$20)</f>
        <v>0</v>
      </c>
      <c r="H53" s="10" t="s">
        <v>6</v>
      </c>
    </row>
    <row r="54" spans="1:8">
      <c r="A54" s="12" t="s">
        <v>75</v>
      </c>
      <c r="B54" s="6">
        <f>SUMPRODUCT('Aggreg'!$B36:$W36,$B$20:$W$20)</f>
        <v>0</v>
      </c>
      <c r="C54" s="6">
        <f>SUMPRODUCT('Aggreg'!$B75:$W75,$B$20:$W$20)</f>
        <v>0</v>
      </c>
      <c r="D54" s="6">
        <f>SUMPRODUCT('Aggreg'!$B114:$W114,$B$20:$W$20)</f>
        <v>0</v>
      </c>
      <c r="E54" s="6">
        <f>SUMPRODUCT('Aggreg'!$B153:$W153,$B$20:$W$20)</f>
        <v>0</v>
      </c>
      <c r="F54" s="6">
        <f>SUMPRODUCT('Aggreg'!$B188:$W188,$B$20:$W$20)</f>
        <v>0</v>
      </c>
      <c r="G54" s="6">
        <f>SUMPRODUCT('Aggreg'!$B224:$W224,$B$20:$W$20)</f>
        <v>0</v>
      </c>
      <c r="H54" s="10" t="s">
        <v>6</v>
      </c>
    </row>
    <row r="55" spans="1:8">
      <c r="A55" s="12" t="s">
        <v>76</v>
      </c>
      <c r="B55" s="6">
        <f>SUMPRODUCT('Aggreg'!$B37:$W37,$B$20:$W$20)</f>
        <v>0</v>
      </c>
      <c r="C55" s="6">
        <f>SUMPRODUCT('Aggreg'!$B76:$W76,$B$20:$W$20)</f>
        <v>0</v>
      </c>
      <c r="D55" s="6">
        <f>SUMPRODUCT('Aggreg'!$B115:$W115,$B$20:$W$20)</f>
        <v>0</v>
      </c>
      <c r="E55" s="6">
        <f>SUMPRODUCT('Aggreg'!$B154:$W154,$B$20:$W$20)</f>
        <v>0</v>
      </c>
      <c r="F55" s="6">
        <f>SUMPRODUCT('Aggreg'!$B189:$W189,$B$20:$W$20)</f>
        <v>0</v>
      </c>
      <c r="G55" s="6">
        <f>SUMPRODUCT('Aggreg'!$B225:$W225,$B$20:$W$20)</f>
        <v>0</v>
      </c>
      <c r="H55" s="10" t="s">
        <v>6</v>
      </c>
    </row>
    <row r="56" spans="1:8">
      <c r="A56" s="12" t="s">
        <v>77</v>
      </c>
      <c r="B56" s="6">
        <f>SUMPRODUCT('Aggreg'!$B38:$W38,$B$20:$W$20)</f>
        <v>0</v>
      </c>
      <c r="C56" s="6">
        <f>SUMPRODUCT('Aggreg'!$B77:$W77,$B$20:$W$20)</f>
        <v>0</v>
      </c>
      <c r="D56" s="6">
        <f>SUMPRODUCT('Aggreg'!$B116:$W116,$B$20:$W$20)</f>
        <v>0</v>
      </c>
      <c r="E56" s="6">
        <f>SUMPRODUCT('Aggreg'!$B155:$W155,$B$20:$W$20)</f>
        <v>0</v>
      </c>
      <c r="F56" s="6">
        <f>SUMPRODUCT('Aggreg'!$B190:$W190,$B$20:$W$20)</f>
        <v>0</v>
      </c>
      <c r="G56" s="6">
        <f>SUMPRODUCT('Aggreg'!$B226:$W226,$B$20:$W$20)</f>
        <v>0</v>
      </c>
      <c r="H56" s="10" t="s">
        <v>6</v>
      </c>
    </row>
    <row r="57" spans="1:8">
      <c r="A57" s="12" t="s">
        <v>78</v>
      </c>
      <c r="B57" s="6">
        <f>SUMPRODUCT('Aggreg'!$B39:$W39,$B$20:$W$20)</f>
        <v>0</v>
      </c>
      <c r="C57" s="6">
        <f>SUMPRODUCT('Aggreg'!$B78:$W78,$B$20:$W$20)</f>
        <v>0</v>
      </c>
      <c r="D57" s="6">
        <f>SUMPRODUCT('Aggreg'!$B117:$W117,$B$20:$W$20)</f>
        <v>0</v>
      </c>
      <c r="E57" s="6">
        <f>SUMPRODUCT('Aggreg'!$B156:$W156,$B$20:$W$20)</f>
        <v>0</v>
      </c>
      <c r="F57" s="6">
        <f>SUMPRODUCT('Aggreg'!$B191:$W191,$B$20:$W$20)</f>
        <v>0</v>
      </c>
      <c r="G57" s="6">
        <f>SUMPRODUCT('Aggreg'!$B227:$W227,$B$20:$W$20)</f>
        <v>0</v>
      </c>
      <c r="H57" s="10" t="s">
        <v>6</v>
      </c>
    </row>
    <row r="58" spans="1:8">
      <c r="A58" s="12" t="s">
        <v>79</v>
      </c>
      <c r="B58" s="6">
        <f>SUMPRODUCT('Aggreg'!$B40:$W40,$B$20:$W$20)</f>
        <v>0</v>
      </c>
      <c r="C58" s="6">
        <f>SUMPRODUCT('Aggreg'!$B79:$W79,$B$20:$W$20)</f>
        <v>0</v>
      </c>
      <c r="D58" s="6">
        <f>SUMPRODUCT('Aggreg'!$B118:$W118,$B$20:$W$20)</f>
        <v>0</v>
      </c>
      <c r="E58" s="6">
        <f>SUMPRODUCT('Aggreg'!$B157:$W157,$B$20:$W$20)</f>
        <v>0</v>
      </c>
      <c r="F58" s="6">
        <f>SUMPRODUCT('Aggreg'!$B192:$W192,$B$20:$W$20)</f>
        <v>0</v>
      </c>
      <c r="G58" s="6">
        <f>SUMPRODUCT('Aggreg'!$B228:$W228,$B$20:$W$20)</f>
        <v>0</v>
      </c>
      <c r="H58" s="10" t="s">
        <v>6</v>
      </c>
    </row>
    <row r="59" spans="1:8">
      <c r="A59" s="12" t="s">
        <v>88</v>
      </c>
      <c r="B59" s="6">
        <f>SUMPRODUCT('Aggreg'!$B41:$W41,$B$20:$W$20)</f>
        <v>0</v>
      </c>
      <c r="C59" s="6">
        <f>SUMPRODUCT('Aggreg'!$B80:$W80,$B$20:$W$20)</f>
        <v>0</v>
      </c>
      <c r="D59" s="6">
        <f>SUMPRODUCT('Aggreg'!$B119:$W119,$B$20:$W$20)</f>
        <v>0</v>
      </c>
      <c r="E59" s="6">
        <f>SUMPRODUCT('Aggreg'!$B158:$W158,$B$20:$W$20)</f>
        <v>0</v>
      </c>
      <c r="F59" s="6">
        <f>SUMPRODUCT('Aggreg'!$B193:$W193,$B$20:$W$20)</f>
        <v>0</v>
      </c>
      <c r="G59" s="6">
        <f>SUMPRODUCT('Aggreg'!$B229:$W229,$B$20:$W$20)</f>
        <v>0</v>
      </c>
      <c r="H59" s="10" t="s">
        <v>6</v>
      </c>
    </row>
    <row r="60" spans="1:8">
      <c r="A60" s="12" t="s">
        <v>89</v>
      </c>
      <c r="B60" s="6">
        <f>SUMPRODUCT('Aggreg'!$B42:$W42,$B$20:$W$20)</f>
        <v>0</v>
      </c>
      <c r="C60" s="6">
        <f>SUMPRODUCT('Aggreg'!$B81:$W81,$B$20:$W$20)</f>
        <v>0</v>
      </c>
      <c r="D60" s="6">
        <f>SUMPRODUCT('Aggreg'!$B120:$W120,$B$20:$W$20)</f>
        <v>0</v>
      </c>
      <c r="E60" s="6">
        <f>SUMPRODUCT('Aggreg'!$B159:$W159,$B$20:$W$20)</f>
        <v>0</v>
      </c>
      <c r="F60" s="6">
        <f>SUMPRODUCT('Aggreg'!$B194:$W194,$B$20:$W$20)</f>
        <v>0</v>
      </c>
      <c r="G60" s="6">
        <f>SUMPRODUCT('Aggreg'!$B230:$W230,$B$20:$W$20)</f>
        <v>0</v>
      </c>
      <c r="H60" s="10" t="s">
        <v>6</v>
      </c>
    </row>
    <row r="61" spans="1:8">
      <c r="A61" s="12" t="s">
        <v>90</v>
      </c>
      <c r="B61" s="6">
        <f>SUMPRODUCT('Aggreg'!$B43:$W43,$B$20:$W$20)</f>
        <v>0</v>
      </c>
      <c r="C61" s="6">
        <f>SUMPRODUCT('Aggreg'!$B82:$W82,$B$20:$W$20)</f>
        <v>0</v>
      </c>
      <c r="D61" s="6">
        <f>SUMPRODUCT('Aggreg'!$B121:$W121,$B$20:$W$20)</f>
        <v>0</v>
      </c>
      <c r="E61" s="6">
        <f>SUMPRODUCT('Aggreg'!$B160:$W160,$B$20:$W$20)</f>
        <v>0</v>
      </c>
      <c r="F61" s="6">
        <f>SUMPRODUCT('Aggreg'!$B195:$W195,$B$20:$W$20)</f>
        <v>0</v>
      </c>
      <c r="G61" s="6">
        <f>SUMPRODUCT('Aggreg'!$B231:$W231,$B$20:$W$20)</f>
        <v>0</v>
      </c>
      <c r="H61" s="10" t="s">
        <v>6</v>
      </c>
    </row>
    <row r="62" spans="1:8">
      <c r="A62" s="12" t="s">
        <v>91</v>
      </c>
      <c r="B62" s="6">
        <f>SUMPRODUCT('Aggreg'!$B44:$W44,$B$20:$W$20)</f>
        <v>0</v>
      </c>
      <c r="C62" s="6">
        <f>SUMPRODUCT('Aggreg'!$B83:$W83,$B$20:$W$20)</f>
        <v>0</v>
      </c>
      <c r="D62" s="6">
        <f>SUMPRODUCT('Aggreg'!$B122:$W122,$B$20:$W$20)</f>
        <v>0</v>
      </c>
      <c r="E62" s="6">
        <f>SUMPRODUCT('Aggreg'!$B161:$W161,$B$20:$W$20)</f>
        <v>0</v>
      </c>
      <c r="F62" s="6">
        <f>SUMPRODUCT('Aggreg'!$B196:$W196,$B$20:$W$20)</f>
        <v>0</v>
      </c>
      <c r="G62" s="6">
        <f>SUMPRODUCT('Aggreg'!$B232:$W232,$B$20:$W$20)</f>
        <v>0</v>
      </c>
      <c r="H62" s="10" t="s">
        <v>6</v>
      </c>
    </row>
    <row r="64" spans="1:8">
      <c r="A64" s="11" t="s">
        <v>1031</v>
      </c>
    </row>
    <row r="65" spans="1:1">
      <c r="A65" s="10" t="s">
        <v>6</v>
      </c>
    </row>
    <row r="66" spans="1:1">
      <c r="A66" s="2" t="s">
        <v>257</v>
      </c>
    </row>
    <row r="67" spans="1:1">
      <c r="A67" s="13" t="s">
        <v>919</v>
      </c>
    </row>
    <row r="68" spans="1:1">
      <c r="A68" s="13" t="s">
        <v>1032</v>
      </c>
    </row>
    <row r="69" spans="1:1">
      <c r="A69" s="13" t="s">
        <v>1033</v>
      </c>
    </row>
    <row r="70" spans="1:1">
      <c r="A70" s="13" t="s">
        <v>1034</v>
      </c>
    </row>
    <row r="71" spans="1:1">
      <c r="A71" s="13" t="s">
        <v>1035</v>
      </c>
    </row>
    <row r="72" spans="1:1">
      <c r="A72" s="13" t="s">
        <v>1036</v>
      </c>
    </row>
    <row r="73" spans="1:1">
      <c r="A73" s="13" t="s">
        <v>1037</v>
      </c>
    </row>
    <row r="74" spans="1:1">
      <c r="A74" s="13" t="s">
        <v>1038</v>
      </c>
    </row>
    <row r="75" spans="1:1">
      <c r="A75" s="13" t="s">
        <v>1039</v>
      </c>
    </row>
    <row r="76" spans="1:1">
      <c r="A76" s="13" t="s">
        <v>1040</v>
      </c>
    </row>
    <row r="77" spans="1:1">
      <c r="A77" s="13" t="s">
        <v>1041</v>
      </c>
    </row>
    <row r="78" spans="1:1">
      <c r="A78" s="13" t="s">
        <v>1042</v>
      </c>
    </row>
    <row r="79" spans="1:1">
      <c r="A79" s="13" t="s">
        <v>1043</v>
      </c>
    </row>
    <row r="80" spans="1:1">
      <c r="A80" s="13" t="s">
        <v>1044</v>
      </c>
    </row>
    <row r="81" spans="1:8">
      <c r="A81" s="21" t="s">
        <v>260</v>
      </c>
      <c r="B81" s="21" t="s">
        <v>389</v>
      </c>
      <c r="C81" s="21" t="s">
        <v>389</v>
      </c>
      <c r="D81" s="21" t="s">
        <v>389</v>
      </c>
      <c r="E81" s="21" t="s">
        <v>389</v>
      </c>
      <c r="F81" s="21" t="s">
        <v>389</v>
      </c>
      <c r="G81" s="21" t="s">
        <v>389</v>
      </c>
    </row>
    <row r="82" spans="1:8">
      <c r="A82" s="21" t="s">
        <v>263</v>
      </c>
      <c r="B82" s="21" t="s">
        <v>1045</v>
      </c>
      <c r="C82" s="21" t="s">
        <v>1046</v>
      </c>
      <c r="D82" s="21" t="s">
        <v>1047</v>
      </c>
      <c r="E82" s="21" t="s">
        <v>1048</v>
      </c>
      <c r="F82" s="21" t="s">
        <v>1049</v>
      </c>
      <c r="G82" s="21" t="s">
        <v>1050</v>
      </c>
    </row>
    <row r="83" spans="1:8">
      <c r="B83" s="3" t="s">
        <v>1051</v>
      </c>
      <c r="C83" s="3" t="s">
        <v>1052</v>
      </c>
      <c r="D83" s="3" t="s">
        <v>1053</v>
      </c>
      <c r="E83" s="3" t="s">
        <v>1054</v>
      </c>
      <c r="F83" s="3" t="s">
        <v>1055</v>
      </c>
      <c r="G83" s="3" t="s">
        <v>1056</v>
      </c>
    </row>
    <row r="84" spans="1:8">
      <c r="A84" s="12" t="s">
        <v>66</v>
      </c>
      <c r="B84" s="6">
        <f>IF('Loads'!B46&lt;0,0,B35*'Loads'!B299*10)</f>
        <v>0</v>
      </c>
      <c r="C84" s="6">
        <f>IF('Loads'!B46&lt;0,0,C35*'Loads'!C299*10)</f>
        <v>0</v>
      </c>
      <c r="D84" s="6">
        <f>IF('Loads'!B46&lt;0,0,D35*'Loads'!D299*10)</f>
        <v>0</v>
      </c>
      <c r="E84" s="6">
        <f>E35*'Input'!F$15*'Loads'!E299/100</f>
        <v>0</v>
      </c>
      <c r="F84" s="6">
        <f>F35*'Input'!F$15*'Loads'!F299/100</f>
        <v>0</v>
      </c>
      <c r="G84" s="6">
        <f>IF('Loads'!B46&lt;0,0,G35*'Loads'!G299*10)</f>
        <v>0</v>
      </c>
      <c r="H84" s="10" t="s">
        <v>6</v>
      </c>
    </row>
    <row r="85" spans="1:8">
      <c r="A85" s="12" t="s">
        <v>67</v>
      </c>
      <c r="B85" s="6">
        <f>IF('Loads'!B47&lt;0,0,B36*'Loads'!B300*10)</f>
        <v>0</v>
      </c>
      <c r="C85" s="6">
        <f>IF('Loads'!B47&lt;0,0,C36*'Loads'!C300*10)</f>
        <v>0</v>
      </c>
      <c r="D85" s="6">
        <f>IF('Loads'!B47&lt;0,0,D36*'Loads'!D300*10)</f>
        <v>0</v>
      </c>
      <c r="E85" s="6">
        <f>E36*'Input'!F$15*'Loads'!E300/100</f>
        <v>0</v>
      </c>
      <c r="F85" s="6">
        <f>F36*'Input'!F$15*'Loads'!F300/100</f>
        <v>0</v>
      </c>
      <c r="G85" s="6">
        <f>IF('Loads'!B47&lt;0,0,G36*'Loads'!G300*10)</f>
        <v>0</v>
      </c>
      <c r="H85" s="10" t="s">
        <v>6</v>
      </c>
    </row>
    <row r="86" spans="1:8">
      <c r="A86" s="12" t="s">
        <v>107</v>
      </c>
      <c r="B86" s="6">
        <f>IF('Loads'!B48&lt;0,0,B37*'Loads'!B301*10)</f>
        <v>0</v>
      </c>
      <c r="C86" s="6">
        <f>IF('Loads'!B48&lt;0,0,C37*'Loads'!C301*10)</f>
        <v>0</v>
      </c>
      <c r="D86" s="6">
        <f>IF('Loads'!B48&lt;0,0,D37*'Loads'!D301*10)</f>
        <v>0</v>
      </c>
      <c r="E86" s="6">
        <f>E37*'Input'!F$15*'Loads'!E301/100</f>
        <v>0</v>
      </c>
      <c r="F86" s="6">
        <f>F37*'Input'!F$15*'Loads'!F301/100</f>
        <v>0</v>
      </c>
      <c r="G86" s="6">
        <f>IF('Loads'!B48&lt;0,0,G37*'Loads'!G301*10)</f>
        <v>0</v>
      </c>
      <c r="H86" s="10" t="s">
        <v>6</v>
      </c>
    </row>
    <row r="87" spans="1:8">
      <c r="A87" s="12" t="s">
        <v>68</v>
      </c>
      <c r="B87" s="6">
        <f>IF('Loads'!B49&lt;0,0,B38*'Loads'!B302*10)</f>
        <v>0</v>
      </c>
      <c r="C87" s="6">
        <f>IF('Loads'!B49&lt;0,0,C38*'Loads'!C302*10)</f>
        <v>0</v>
      </c>
      <c r="D87" s="6">
        <f>IF('Loads'!B49&lt;0,0,D38*'Loads'!D302*10)</f>
        <v>0</v>
      </c>
      <c r="E87" s="6">
        <f>E38*'Input'!F$15*'Loads'!E302/100</f>
        <v>0</v>
      </c>
      <c r="F87" s="6">
        <f>F38*'Input'!F$15*'Loads'!F302/100</f>
        <v>0</v>
      </c>
      <c r="G87" s="6">
        <f>IF('Loads'!B49&lt;0,0,G38*'Loads'!G302*10)</f>
        <v>0</v>
      </c>
      <c r="H87" s="10" t="s">
        <v>6</v>
      </c>
    </row>
    <row r="88" spans="1:8">
      <c r="A88" s="12" t="s">
        <v>69</v>
      </c>
      <c r="B88" s="6">
        <f>IF('Loads'!B50&lt;0,0,B39*'Loads'!B303*10)</f>
        <v>0</v>
      </c>
      <c r="C88" s="6">
        <f>IF('Loads'!B50&lt;0,0,C39*'Loads'!C303*10)</f>
        <v>0</v>
      </c>
      <c r="D88" s="6">
        <f>IF('Loads'!B50&lt;0,0,D39*'Loads'!D303*10)</f>
        <v>0</v>
      </c>
      <c r="E88" s="6">
        <f>E39*'Input'!F$15*'Loads'!E303/100</f>
        <v>0</v>
      </c>
      <c r="F88" s="6">
        <f>F39*'Input'!F$15*'Loads'!F303/100</f>
        <v>0</v>
      </c>
      <c r="G88" s="6">
        <f>IF('Loads'!B50&lt;0,0,G39*'Loads'!G303*10)</f>
        <v>0</v>
      </c>
      <c r="H88" s="10" t="s">
        <v>6</v>
      </c>
    </row>
    <row r="89" spans="1:8">
      <c r="A89" s="12" t="s">
        <v>108</v>
      </c>
      <c r="B89" s="6">
        <f>IF('Loads'!B51&lt;0,0,B40*'Loads'!B304*10)</f>
        <v>0</v>
      </c>
      <c r="C89" s="6">
        <f>IF('Loads'!B51&lt;0,0,C40*'Loads'!C304*10)</f>
        <v>0</v>
      </c>
      <c r="D89" s="6">
        <f>IF('Loads'!B51&lt;0,0,D40*'Loads'!D304*10)</f>
        <v>0</v>
      </c>
      <c r="E89" s="6">
        <f>E40*'Input'!F$15*'Loads'!E304/100</f>
        <v>0</v>
      </c>
      <c r="F89" s="6">
        <f>F40*'Input'!F$15*'Loads'!F304/100</f>
        <v>0</v>
      </c>
      <c r="G89" s="6">
        <f>IF('Loads'!B51&lt;0,0,G40*'Loads'!G304*10)</f>
        <v>0</v>
      </c>
      <c r="H89" s="10" t="s">
        <v>6</v>
      </c>
    </row>
    <row r="90" spans="1:8">
      <c r="A90" s="12" t="s">
        <v>70</v>
      </c>
      <c r="B90" s="6">
        <f>IF('Loads'!B52&lt;0,0,B41*'Loads'!B305*10)</f>
        <v>0</v>
      </c>
      <c r="C90" s="6">
        <f>IF('Loads'!B52&lt;0,0,C41*'Loads'!C305*10)</f>
        <v>0</v>
      </c>
      <c r="D90" s="6">
        <f>IF('Loads'!B52&lt;0,0,D41*'Loads'!D305*10)</f>
        <v>0</v>
      </c>
      <c r="E90" s="6">
        <f>E41*'Input'!F$15*'Loads'!E305/100</f>
        <v>0</v>
      </c>
      <c r="F90" s="6">
        <f>F41*'Input'!F$15*'Loads'!F305/100</f>
        <v>0</v>
      </c>
      <c r="G90" s="6">
        <f>IF('Loads'!B52&lt;0,0,G41*'Loads'!G305*10)</f>
        <v>0</v>
      </c>
      <c r="H90" s="10" t="s">
        <v>6</v>
      </c>
    </row>
    <row r="91" spans="1:8">
      <c r="A91" s="12" t="s">
        <v>71</v>
      </c>
      <c r="B91" s="6">
        <f>IF('Loads'!B53&lt;0,0,B42*'Loads'!B306*10)</f>
        <v>0</v>
      </c>
      <c r="C91" s="6">
        <f>IF('Loads'!B53&lt;0,0,C42*'Loads'!C306*10)</f>
        <v>0</v>
      </c>
      <c r="D91" s="6">
        <f>IF('Loads'!B53&lt;0,0,D42*'Loads'!D306*10)</f>
        <v>0</v>
      </c>
      <c r="E91" s="6">
        <f>E42*'Input'!F$15*'Loads'!E306/100</f>
        <v>0</v>
      </c>
      <c r="F91" s="6">
        <f>F42*'Input'!F$15*'Loads'!F306/100</f>
        <v>0</v>
      </c>
      <c r="G91" s="6">
        <f>IF('Loads'!B53&lt;0,0,G42*'Loads'!G306*10)</f>
        <v>0</v>
      </c>
      <c r="H91" s="10" t="s">
        <v>6</v>
      </c>
    </row>
    <row r="92" spans="1:8">
      <c r="A92" s="12" t="s">
        <v>85</v>
      </c>
      <c r="B92" s="6">
        <f>IF('Loads'!B54&lt;0,0,B43*'Loads'!B307*10)</f>
        <v>0</v>
      </c>
      <c r="C92" s="6">
        <f>IF('Loads'!B54&lt;0,0,C43*'Loads'!C307*10)</f>
        <v>0</v>
      </c>
      <c r="D92" s="6">
        <f>IF('Loads'!B54&lt;0,0,D43*'Loads'!D307*10)</f>
        <v>0</v>
      </c>
      <c r="E92" s="6">
        <f>E43*'Input'!F$15*'Loads'!E307/100</f>
        <v>0</v>
      </c>
      <c r="F92" s="6">
        <f>F43*'Input'!F$15*'Loads'!F307/100</f>
        <v>0</v>
      </c>
      <c r="G92" s="6">
        <f>IF('Loads'!B54&lt;0,0,G43*'Loads'!G307*10)</f>
        <v>0</v>
      </c>
      <c r="H92" s="10" t="s">
        <v>6</v>
      </c>
    </row>
    <row r="93" spans="1:8">
      <c r="A93" s="12" t="s">
        <v>72</v>
      </c>
      <c r="B93" s="6">
        <f>IF('Loads'!B55&lt;0,0,B44*'Loads'!B308*10)</f>
        <v>0</v>
      </c>
      <c r="C93" s="6">
        <f>IF('Loads'!B55&lt;0,0,C44*'Loads'!C308*10)</f>
        <v>0</v>
      </c>
      <c r="D93" s="6">
        <f>IF('Loads'!B55&lt;0,0,D44*'Loads'!D308*10)</f>
        <v>0</v>
      </c>
      <c r="E93" s="6">
        <f>E44*'Input'!F$15*'Loads'!E308/100</f>
        <v>0</v>
      </c>
      <c r="F93" s="6">
        <f>F44*'Input'!F$15*'Loads'!F308/100</f>
        <v>0</v>
      </c>
      <c r="G93" s="6">
        <f>IF('Loads'!B55&lt;0,0,G44*'Loads'!G308*10)</f>
        <v>0</v>
      </c>
      <c r="H93" s="10" t="s">
        <v>6</v>
      </c>
    </row>
    <row r="94" spans="1:8">
      <c r="A94" s="12" t="s">
        <v>73</v>
      </c>
      <c r="B94" s="6">
        <f>IF('Loads'!B56&lt;0,0,B45*'Loads'!B309*10)</f>
        <v>0</v>
      </c>
      <c r="C94" s="6">
        <f>IF('Loads'!B56&lt;0,0,C45*'Loads'!C309*10)</f>
        <v>0</v>
      </c>
      <c r="D94" s="6">
        <f>IF('Loads'!B56&lt;0,0,D45*'Loads'!D309*10)</f>
        <v>0</v>
      </c>
      <c r="E94" s="6">
        <f>E45*'Input'!F$15*'Loads'!E309/100</f>
        <v>0</v>
      </c>
      <c r="F94" s="6">
        <f>F45*'Input'!F$15*'Loads'!F309/100</f>
        <v>0</v>
      </c>
      <c r="G94" s="6">
        <f>IF('Loads'!B56&lt;0,0,G45*'Loads'!G309*10)</f>
        <v>0</v>
      </c>
      <c r="H94" s="10" t="s">
        <v>6</v>
      </c>
    </row>
    <row r="95" spans="1:8">
      <c r="A95" s="12" t="s">
        <v>86</v>
      </c>
      <c r="B95" s="6">
        <f>IF('Loads'!B57&lt;0,0,B46*'Loads'!B310*10)</f>
        <v>0</v>
      </c>
      <c r="C95" s="6">
        <f>IF('Loads'!B57&lt;0,0,C46*'Loads'!C310*10)</f>
        <v>0</v>
      </c>
      <c r="D95" s="6">
        <f>IF('Loads'!B57&lt;0,0,D46*'Loads'!D310*10)</f>
        <v>0</v>
      </c>
      <c r="E95" s="6">
        <f>E46*'Input'!F$15*'Loads'!E310/100</f>
        <v>0</v>
      </c>
      <c r="F95" s="6">
        <f>F46*'Input'!F$15*'Loads'!F310/100</f>
        <v>0</v>
      </c>
      <c r="G95" s="6">
        <f>IF('Loads'!B57&lt;0,0,G46*'Loads'!G310*10)</f>
        <v>0</v>
      </c>
      <c r="H95" s="10" t="s">
        <v>6</v>
      </c>
    </row>
    <row r="96" spans="1:8">
      <c r="A96" s="12" t="s">
        <v>87</v>
      </c>
      <c r="B96" s="6">
        <f>IF('Loads'!B58&lt;0,0,B47*'Loads'!B311*10)</f>
        <v>0</v>
      </c>
      <c r="C96" s="6">
        <f>IF('Loads'!B58&lt;0,0,C47*'Loads'!C311*10)</f>
        <v>0</v>
      </c>
      <c r="D96" s="6">
        <f>IF('Loads'!B58&lt;0,0,D47*'Loads'!D311*10)</f>
        <v>0</v>
      </c>
      <c r="E96" s="6">
        <f>E47*'Input'!F$15*'Loads'!E311/100</f>
        <v>0</v>
      </c>
      <c r="F96" s="6">
        <f>F47*'Input'!F$15*'Loads'!F311/100</f>
        <v>0</v>
      </c>
      <c r="G96" s="6">
        <f>IF('Loads'!B58&lt;0,0,G47*'Loads'!G311*10)</f>
        <v>0</v>
      </c>
      <c r="H96" s="10" t="s">
        <v>6</v>
      </c>
    </row>
    <row r="97" spans="1:8">
      <c r="A97" s="12" t="s">
        <v>109</v>
      </c>
      <c r="B97" s="6">
        <f>IF('Loads'!B59&lt;0,0,B48*'Loads'!B312*10)</f>
        <v>0</v>
      </c>
      <c r="C97" s="6">
        <f>IF('Loads'!B59&lt;0,0,C48*'Loads'!C312*10)</f>
        <v>0</v>
      </c>
      <c r="D97" s="6">
        <f>IF('Loads'!B59&lt;0,0,D48*'Loads'!D312*10)</f>
        <v>0</v>
      </c>
      <c r="E97" s="6">
        <f>E48*'Input'!F$15*'Loads'!E312/100</f>
        <v>0</v>
      </c>
      <c r="F97" s="6">
        <f>F48*'Input'!F$15*'Loads'!F312/100</f>
        <v>0</v>
      </c>
      <c r="G97" s="6">
        <f>IF('Loads'!B59&lt;0,0,G48*'Loads'!G312*10)</f>
        <v>0</v>
      </c>
      <c r="H97" s="10" t="s">
        <v>6</v>
      </c>
    </row>
    <row r="98" spans="1:8">
      <c r="A98" s="12" t="s">
        <v>110</v>
      </c>
      <c r="B98" s="6">
        <f>IF('Loads'!B60&lt;0,0,B49*'Loads'!B313*10)</f>
        <v>0</v>
      </c>
      <c r="C98" s="6">
        <f>IF('Loads'!B60&lt;0,0,C49*'Loads'!C313*10)</f>
        <v>0</v>
      </c>
      <c r="D98" s="6">
        <f>IF('Loads'!B60&lt;0,0,D49*'Loads'!D313*10)</f>
        <v>0</v>
      </c>
      <c r="E98" s="6">
        <f>E49*'Input'!F$15*'Loads'!E313/100</f>
        <v>0</v>
      </c>
      <c r="F98" s="6">
        <f>F49*'Input'!F$15*'Loads'!F313/100</f>
        <v>0</v>
      </c>
      <c r="G98" s="6">
        <f>IF('Loads'!B60&lt;0,0,G49*'Loads'!G313*10)</f>
        <v>0</v>
      </c>
      <c r="H98" s="10" t="s">
        <v>6</v>
      </c>
    </row>
    <row r="99" spans="1:8">
      <c r="A99" s="12" t="s">
        <v>111</v>
      </c>
      <c r="B99" s="6">
        <f>IF('Loads'!B61&lt;0,0,B50*'Loads'!B314*10)</f>
        <v>0</v>
      </c>
      <c r="C99" s="6">
        <f>IF('Loads'!B61&lt;0,0,C50*'Loads'!C314*10)</f>
        <v>0</v>
      </c>
      <c r="D99" s="6">
        <f>IF('Loads'!B61&lt;0,0,D50*'Loads'!D314*10)</f>
        <v>0</v>
      </c>
      <c r="E99" s="6">
        <f>E50*'Input'!F$15*'Loads'!E314/100</f>
        <v>0</v>
      </c>
      <c r="F99" s="6">
        <f>F50*'Input'!F$15*'Loads'!F314/100</f>
        <v>0</v>
      </c>
      <c r="G99" s="6">
        <f>IF('Loads'!B61&lt;0,0,G50*'Loads'!G314*10)</f>
        <v>0</v>
      </c>
      <c r="H99" s="10" t="s">
        <v>6</v>
      </c>
    </row>
    <row r="100" spans="1:8">
      <c r="A100" s="12" t="s">
        <v>112</v>
      </c>
      <c r="B100" s="6">
        <f>IF('Loads'!B62&lt;0,0,B51*'Loads'!B315*10)</f>
        <v>0</v>
      </c>
      <c r="C100" s="6">
        <f>IF('Loads'!B62&lt;0,0,C51*'Loads'!C315*10)</f>
        <v>0</v>
      </c>
      <c r="D100" s="6">
        <f>IF('Loads'!B62&lt;0,0,D51*'Loads'!D315*10)</f>
        <v>0</v>
      </c>
      <c r="E100" s="6">
        <f>E51*'Input'!F$15*'Loads'!E315/100</f>
        <v>0</v>
      </c>
      <c r="F100" s="6">
        <f>F51*'Input'!F$15*'Loads'!F315/100</f>
        <v>0</v>
      </c>
      <c r="G100" s="6">
        <f>IF('Loads'!B62&lt;0,0,G51*'Loads'!G315*10)</f>
        <v>0</v>
      </c>
      <c r="H100" s="10" t="s">
        <v>6</v>
      </c>
    </row>
    <row r="101" spans="1:8">
      <c r="A101" s="12" t="s">
        <v>113</v>
      </c>
      <c r="B101" s="6">
        <f>IF('Loads'!B63&lt;0,0,B52*'Loads'!B316*10)</f>
        <v>0</v>
      </c>
      <c r="C101" s="6">
        <f>IF('Loads'!B63&lt;0,0,C52*'Loads'!C316*10)</f>
        <v>0</v>
      </c>
      <c r="D101" s="6">
        <f>IF('Loads'!B63&lt;0,0,D52*'Loads'!D316*10)</f>
        <v>0</v>
      </c>
      <c r="E101" s="6">
        <f>E52*'Input'!F$15*'Loads'!E316/100</f>
        <v>0</v>
      </c>
      <c r="F101" s="6">
        <f>F52*'Input'!F$15*'Loads'!F316/100</f>
        <v>0</v>
      </c>
      <c r="G101" s="6">
        <f>IF('Loads'!B63&lt;0,0,G52*'Loads'!G316*10)</f>
        <v>0</v>
      </c>
      <c r="H101" s="10" t="s">
        <v>6</v>
      </c>
    </row>
    <row r="102" spans="1:8">
      <c r="A102" s="12" t="s">
        <v>74</v>
      </c>
      <c r="B102" s="6">
        <f>IF('Loads'!B64&lt;0,0,B53*'Loads'!B317*10)</f>
        <v>0</v>
      </c>
      <c r="C102" s="6">
        <f>IF('Loads'!B64&lt;0,0,C53*'Loads'!C317*10)</f>
        <v>0</v>
      </c>
      <c r="D102" s="6">
        <f>IF('Loads'!B64&lt;0,0,D53*'Loads'!D317*10)</f>
        <v>0</v>
      </c>
      <c r="E102" s="6">
        <f>E53*'Input'!F$15*'Loads'!E317/100</f>
        <v>0</v>
      </c>
      <c r="F102" s="6">
        <f>F53*'Input'!F$15*'Loads'!F317/100</f>
        <v>0</v>
      </c>
      <c r="G102" s="6">
        <f>IF('Loads'!B64&lt;0,0,G53*'Loads'!G317*10)</f>
        <v>0</v>
      </c>
      <c r="H102" s="10" t="s">
        <v>6</v>
      </c>
    </row>
    <row r="103" spans="1:8">
      <c r="A103" s="12" t="s">
        <v>75</v>
      </c>
      <c r="B103" s="6">
        <f>IF('Loads'!B65&lt;0,0,B54*'Loads'!B318*10)</f>
        <v>0</v>
      </c>
      <c r="C103" s="6">
        <f>IF('Loads'!B65&lt;0,0,C54*'Loads'!C318*10)</f>
        <v>0</v>
      </c>
      <c r="D103" s="6">
        <f>IF('Loads'!B65&lt;0,0,D54*'Loads'!D318*10)</f>
        <v>0</v>
      </c>
      <c r="E103" s="6">
        <f>E54*'Input'!F$15*'Loads'!E318/100</f>
        <v>0</v>
      </c>
      <c r="F103" s="6">
        <f>F54*'Input'!F$15*'Loads'!F318/100</f>
        <v>0</v>
      </c>
      <c r="G103" s="6">
        <f>IF('Loads'!B65&lt;0,0,G54*'Loads'!G318*10)</f>
        <v>0</v>
      </c>
      <c r="H103" s="10" t="s">
        <v>6</v>
      </c>
    </row>
    <row r="104" spans="1:8">
      <c r="A104" s="12" t="s">
        <v>76</v>
      </c>
      <c r="B104" s="6">
        <f>IF('Loads'!B66&lt;0,0,B55*'Loads'!B319*10)</f>
        <v>0</v>
      </c>
      <c r="C104" s="6">
        <f>IF('Loads'!B66&lt;0,0,C55*'Loads'!C319*10)</f>
        <v>0</v>
      </c>
      <c r="D104" s="6">
        <f>IF('Loads'!B66&lt;0,0,D55*'Loads'!D319*10)</f>
        <v>0</v>
      </c>
      <c r="E104" s="6">
        <f>E55*'Input'!F$15*'Loads'!E319/100</f>
        <v>0</v>
      </c>
      <c r="F104" s="6">
        <f>F55*'Input'!F$15*'Loads'!F319/100</f>
        <v>0</v>
      </c>
      <c r="G104" s="6">
        <f>IF('Loads'!B66&lt;0,0,G55*'Loads'!G319*10)</f>
        <v>0</v>
      </c>
      <c r="H104" s="10" t="s">
        <v>6</v>
      </c>
    </row>
    <row r="105" spans="1:8">
      <c r="A105" s="12" t="s">
        <v>77</v>
      </c>
      <c r="B105" s="6">
        <f>IF('Loads'!B67&lt;0,0,B56*'Loads'!B320*10)</f>
        <v>0</v>
      </c>
      <c r="C105" s="6">
        <f>IF('Loads'!B67&lt;0,0,C56*'Loads'!C320*10)</f>
        <v>0</v>
      </c>
      <c r="D105" s="6">
        <f>IF('Loads'!B67&lt;0,0,D56*'Loads'!D320*10)</f>
        <v>0</v>
      </c>
      <c r="E105" s="6">
        <f>E56*'Input'!F$15*'Loads'!E320/100</f>
        <v>0</v>
      </c>
      <c r="F105" s="6">
        <f>F56*'Input'!F$15*'Loads'!F320/100</f>
        <v>0</v>
      </c>
      <c r="G105" s="6">
        <f>IF('Loads'!B67&lt;0,0,G56*'Loads'!G320*10)</f>
        <v>0</v>
      </c>
      <c r="H105" s="10" t="s">
        <v>6</v>
      </c>
    </row>
    <row r="106" spans="1:8">
      <c r="A106" s="12" t="s">
        <v>78</v>
      </c>
      <c r="B106" s="6">
        <f>IF('Loads'!B68&lt;0,0,B57*'Loads'!B321*10)</f>
        <v>0</v>
      </c>
      <c r="C106" s="6">
        <f>IF('Loads'!B68&lt;0,0,C57*'Loads'!C321*10)</f>
        <v>0</v>
      </c>
      <c r="D106" s="6">
        <f>IF('Loads'!B68&lt;0,0,D57*'Loads'!D321*10)</f>
        <v>0</v>
      </c>
      <c r="E106" s="6">
        <f>E57*'Input'!F$15*'Loads'!E321/100</f>
        <v>0</v>
      </c>
      <c r="F106" s="6">
        <f>F57*'Input'!F$15*'Loads'!F321/100</f>
        <v>0</v>
      </c>
      <c r="G106" s="6">
        <f>IF('Loads'!B68&lt;0,0,G57*'Loads'!G321*10)</f>
        <v>0</v>
      </c>
      <c r="H106" s="10" t="s">
        <v>6</v>
      </c>
    </row>
    <row r="107" spans="1:8">
      <c r="A107" s="12" t="s">
        <v>79</v>
      </c>
      <c r="B107" s="6">
        <f>IF('Loads'!B69&lt;0,0,B58*'Loads'!B322*10)</f>
        <v>0</v>
      </c>
      <c r="C107" s="6">
        <f>IF('Loads'!B69&lt;0,0,C58*'Loads'!C322*10)</f>
        <v>0</v>
      </c>
      <c r="D107" s="6">
        <f>IF('Loads'!B69&lt;0,0,D58*'Loads'!D322*10)</f>
        <v>0</v>
      </c>
      <c r="E107" s="6">
        <f>E58*'Input'!F$15*'Loads'!E322/100</f>
        <v>0</v>
      </c>
      <c r="F107" s="6">
        <f>F58*'Input'!F$15*'Loads'!F322/100</f>
        <v>0</v>
      </c>
      <c r="G107" s="6">
        <f>IF('Loads'!B69&lt;0,0,G58*'Loads'!G322*10)</f>
        <v>0</v>
      </c>
      <c r="H107" s="10" t="s">
        <v>6</v>
      </c>
    </row>
    <row r="108" spans="1:8">
      <c r="A108" s="12" t="s">
        <v>88</v>
      </c>
      <c r="B108" s="6">
        <f>IF('Loads'!B70&lt;0,0,B59*'Loads'!B323*10)</f>
        <v>0</v>
      </c>
      <c r="C108" s="6">
        <f>IF('Loads'!B70&lt;0,0,C59*'Loads'!C323*10)</f>
        <v>0</v>
      </c>
      <c r="D108" s="6">
        <f>IF('Loads'!B70&lt;0,0,D59*'Loads'!D323*10)</f>
        <v>0</v>
      </c>
      <c r="E108" s="6">
        <f>E59*'Input'!F$15*'Loads'!E323/100</f>
        <v>0</v>
      </c>
      <c r="F108" s="6">
        <f>F59*'Input'!F$15*'Loads'!F323/100</f>
        <v>0</v>
      </c>
      <c r="G108" s="6">
        <f>IF('Loads'!B70&lt;0,0,G59*'Loads'!G323*10)</f>
        <v>0</v>
      </c>
      <c r="H108" s="10" t="s">
        <v>6</v>
      </c>
    </row>
    <row r="109" spans="1:8">
      <c r="A109" s="12" t="s">
        <v>89</v>
      </c>
      <c r="B109" s="6">
        <f>IF('Loads'!B71&lt;0,0,B60*'Loads'!B324*10)</f>
        <v>0</v>
      </c>
      <c r="C109" s="6">
        <f>IF('Loads'!B71&lt;0,0,C60*'Loads'!C324*10)</f>
        <v>0</v>
      </c>
      <c r="D109" s="6">
        <f>IF('Loads'!B71&lt;0,0,D60*'Loads'!D324*10)</f>
        <v>0</v>
      </c>
      <c r="E109" s="6">
        <f>E60*'Input'!F$15*'Loads'!E324/100</f>
        <v>0</v>
      </c>
      <c r="F109" s="6">
        <f>F60*'Input'!F$15*'Loads'!F324/100</f>
        <v>0</v>
      </c>
      <c r="G109" s="6">
        <f>IF('Loads'!B71&lt;0,0,G60*'Loads'!G324*10)</f>
        <v>0</v>
      </c>
      <c r="H109" s="10" t="s">
        <v>6</v>
      </c>
    </row>
    <row r="110" spans="1:8">
      <c r="A110" s="12" t="s">
        <v>90</v>
      </c>
      <c r="B110" s="6">
        <f>IF('Loads'!B72&lt;0,0,B61*'Loads'!B325*10)</f>
        <v>0</v>
      </c>
      <c r="C110" s="6">
        <f>IF('Loads'!B72&lt;0,0,C61*'Loads'!C325*10)</f>
        <v>0</v>
      </c>
      <c r="D110" s="6">
        <f>IF('Loads'!B72&lt;0,0,D61*'Loads'!D325*10)</f>
        <v>0</v>
      </c>
      <c r="E110" s="6">
        <f>E61*'Input'!F$15*'Loads'!E325/100</f>
        <v>0</v>
      </c>
      <c r="F110" s="6">
        <f>F61*'Input'!F$15*'Loads'!F325/100</f>
        <v>0</v>
      </c>
      <c r="G110" s="6">
        <f>IF('Loads'!B72&lt;0,0,G61*'Loads'!G325*10)</f>
        <v>0</v>
      </c>
      <c r="H110" s="10" t="s">
        <v>6</v>
      </c>
    </row>
    <row r="111" spans="1:8">
      <c r="A111" s="12" t="s">
        <v>91</v>
      </c>
      <c r="B111" s="6">
        <f>IF('Loads'!B73&lt;0,0,B62*'Loads'!B326*10)</f>
        <v>0</v>
      </c>
      <c r="C111" s="6">
        <f>IF('Loads'!B73&lt;0,0,C62*'Loads'!C326*10)</f>
        <v>0</v>
      </c>
      <c r="D111" s="6">
        <f>IF('Loads'!B73&lt;0,0,D62*'Loads'!D326*10)</f>
        <v>0</v>
      </c>
      <c r="E111" s="6">
        <f>E62*'Input'!F$15*'Loads'!E326/100</f>
        <v>0</v>
      </c>
      <c r="F111" s="6">
        <f>F62*'Input'!F$15*'Loads'!F326/100</f>
        <v>0</v>
      </c>
      <c r="G111" s="6">
        <f>IF('Loads'!B73&lt;0,0,G62*'Loads'!G326*10)</f>
        <v>0</v>
      </c>
      <c r="H111" s="10" t="s">
        <v>6</v>
      </c>
    </row>
    <row r="113" spans="1:7">
      <c r="A113" s="11" t="s">
        <v>1057</v>
      </c>
    </row>
    <row r="114" spans="1:7">
      <c r="A114" s="10" t="s">
        <v>6</v>
      </c>
    </row>
    <row r="115" spans="1:7">
      <c r="A115" s="2" t="s">
        <v>257</v>
      </c>
    </row>
    <row r="116" spans="1:7">
      <c r="A116" s="13" t="s">
        <v>1058</v>
      </c>
    </row>
    <row r="117" spans="1:7">
      <c r="A117" s="13" t="s">
        <v>1059</v>
      </c>
    </row>
    <row r="118" spans="1:7">
      <c r="A118" s="13" t="s">
        <v>1060</v>
      </c>
    </row>
    <row r="119" spans="1:7">
      <c r="A119" s="13" t="s">
        <v>1061</v>
      </c>
    </row>
    <row r="120" spans="1:7">
      <c r="A120" s="13" t="s">
        <v>1062</v>
      </c>
    </row>
    <row r="121" spans="1:7">
      <c r="A121" s="13" t="s">
        <v>1063</v>
      </c>
    </row>
    <row r="122" spans="1:7">
      <c r="A122" s="13" t="s">
        <v>1064</v>
      </c>
    </row>
    <row r="123" spans="1:7">
      <c r="A123" s="13" t="s">
        <v>1065</v>
      </c>
    </row>
    <row r="124" spans="1:7">
      <c r="A124" s="13" t="s">
        <v>1066</v>
      </c>
    </row>
    <row r="125" spans="1:7">
      <c r="A125" s="13" t="s">
        <v>1067</v>
      </c>
    </row>
    <row r="126" spans="1:7">
      <c r="A126" s="13" t="s">
        <v>1068</v>
      </c>
    </row>
    <row r="127" spans="1:7">
      <c r="A127" s="13" t="s">
        <v>987</v>
      </c>
    </row>
    <row r="128" spans="1:7">
      <c r="A128" s="21" t="s">
        <v>260</v>
      </c>
      <c r="B128" s="21" t="s">
        <v>389</v>
      </c>
      <c r="C128" s="21" t="s">
        <v>389</v>
      </c>
      <c r="D128" s="21" t="s">
        <v>389</v>
      </c>
      <c r="E128" s="21" t="s">
        <v>389</v>
      </c>
      <c r="F128" s="21" t="s">
        <v>389</v>
      </c>
      <c r="G128" s="21" t="s">
        <v>389</v>
      </c>
    </row>
    <row r="129" spans="1:8">
      <c r="A129" s="21" t="s">
        <v>263</v>
      </c>
      <c r="B129" s="21" t="s">
        <v>1069</v>
      </c>
      <c r="C129" s="21" t="s">
        <v>1070</v>
      </c>
      <c r="D129" s="21" t="s">
        <v>1071</v>
      </c>
      <c r="E129" s="21" t="s">
        <v>1072</v>
      </c>
      <c r="F129" s="21" t="s">
        <v>1073</v>
      </c>
      <c r="G129" s="21" t="s">
        <v>1074</v>
      </c>
    </row>
    <row r="130" spans="1:8">
      <c r="B130" s="3" t="s">
        <v>1075</v>
      </c>
      <c r="C130" s="3" t="s">
        <v>1076</v>
      </c>
      <c r="D130" s="3" t="s">
        <v>1077</v>
      </c>
      <c r="E130" s="3" t="s">
        <v>1078</v>
      </c>
      <c r="F130" s="3" t="s">
        <v>1079</v>
      </c>
      <c r="G130" s="3" t="s">
        <v>1080</v>
      </c>
    </row>
    <row r="131" spans="1:8">
      <c r="A131" s="12" t="s">
        <v>66</v>
      </c>
      <c r="B131" s="6">
        <f>IF(B35,0-'Aggreg'!B246/B35,0)</f>
        <v>0</v>
      </c>
      <c r="C131" s="8"/>
      <c r="D131" s="8"/>
      <c r="E131" s="6">
        <f>IF(E35,0-'Aggreg'!E246/E35,0)</f>
        <v>0</v>
      </c>
      <c r="F131" s="8"/>
      <c r="G131" s="8"/>
      <c r="H131" s="10" t="s">
        <v>6</v>
      </c>
    </row>
    <row r="132" spans="1:8">
      <c r="A132" s="12" t="s">
        <v>67</v>
      </c>
      <c r="B132" s="6">
        <f>IF(B36,0-'Aggreg'!B247/B36,0)</f>
        <v>0</v>
      </c>
      <c r="C132" s="6">
        <f>IF(C36,0-'Aggreg'!C247/C36,0)</f>
        <v>0</v>
      </c>
      <c r="D132" s="8"/>
      <c r="E132" s="6">
        <f>IF(E36,0-'Aggreg'!E247/E36,0)</f>
        <v>0</v>
      </c>
      <c r="F132" s="8"/>
      <c r="G132" s="8"/>
      <c r="H132" s="10" t="s">
        <v>6</v>
      </c>
    </row>
    <row r="133" spans="1:8">
      <c r="A133" s="12" t="s">
        <v>107</v>
      </c>
      <c r="B133" s="6">
        <f>IF(B37,0-'Aggreg'!B248/B37,0)</f>
        <v>0</v>
      </c>
      <c r="C133" s="8"/>
      <c r="D133" s="8"/>
      <c r="E133" s="8"/>
      <c r="F133" s="8"/>
      <c r="G133" s="8"/>
      <c r="H133" s="10" t="s">
        <v>6</v>
      </c>
    </row>
    <row r="134" spans="1:8">
      <c r="A134" s="12" t="s">
        <v>68</v>
      </c>
      <c r="B134" s="6">
        <f>IF(B38,0-'Aggreg'!B249/B38,0)</f>
        <v>0</v>
      </c>
      <c r="C134" s="8"/>
      <c r="D134" s="8"/>
      <c r="E134" s="6">
        <f>IF(E38,0-'Aggreg'!E249/E38,0)</f>
        <v>0</v>
      </c>
      <c r="F134" s="8"/>
      <c r="G134" s="8"/>
      <c r="H134" s="10" t="s">
        <v>6</v>
      </c>
    </row>
    <row r="135" spans="1:8">
      <c r="A135" s="12" t="s">
        <v>69</v>
      </c>
      <c r="B135" s="6">
        <f>IF(B39,0-'Aggreg'!B250/B39,0)</f>
        <v>0</v>
      </c>
      <c r="C135" s="6">
        <f>IF(C39,0-'Aggreg'!C250/C39,0)</f>
        <v>0</v>
      </c>
      <c r="D135" s="8"/>
      <c r="E135" s="6">
        <f>IF(E39,0-'Aggreg'!E250/E39,0)</f>
        <v>0</v>
      </c>
      <c r="F135" s="8"/>
      <c r="G135" s="8"/>
      <c r="H135" s="10" t="s">
        <v>6</v>
      </c>
    </row>
    <row r="136" spans="1:8">
      <c r="A136" s="12" t="s">
        <v>108</v>
      </c>
      <c r="B136" s="6">
        <f>IF(B40,0-'Aggreg'!B251/B40,0)</f>
        <v>0</v>
      </c>
      <c r="C136" s="8"/>
      <c r="D136" s="8"/>
      <c r="E136" s="8"/>
      <c r="F136" s="8"/>
      <c r="G136" s="8"/>
      <c r="H136" s="10" t="s">
        <v>6</v>
      </c>
    </row>
    <row r="137" spans="1:8">
      <c r="A137" s="12" t="s">
        <v>70</v>
      </c>
      <c r="B137" s="6">
        <f>IF(B41,0-'Aggreg'!B252/B41,0)</f>
        <v>0</v>
      </c>
      <c r="C137" s="6">
        <f>IF(C41,0-'Aggreg'!C252/C41,0)</f>
        <v>0</v>
      </c>
      <c r="D137" s="8"/>
      <c r="E137" s="6">
        <f>IF(E41,0-'Aggreg'!E252/E41,0)</f>
        <v>0</v>
      </c>
      <c r="F137" s="8"/>
      <c r="G137" s="8"/>
      <c r="H137" s="10" t="s">
        <v>6</v>
      </c>
    </row>
    <row r="138" spans="1:8">
      <c r="A138" s="12" t="s">
        <v>71</v>
      </c>
      <c r="B138" s="6">
        <f>IF(B42,0-'Aggreg'!B253/B42,0)</f>
        <v>0</v>
      </c>
      <c r="C138" s="6">
        <f>IF(C42,0-'Aggreg'!C253/C42,0)</f>
        <v>0</v>
      </c>
      <c r="D138" s="8"/>
      <c r="E138" s="6">
        <f>IF(E42,0-'Aggreg'!E253/E42,0)</f>
        <v>0</v>
      </c>
      <c r="F138" s="8"/>
      <c r="G138" s="8"/>
      <c r="H138" s="10" t="s">
        <v>6</v>
      </c>
    </row>
    <row r="139" spans="1:8">
      <c r="A139" s="12" t="s">
        <v>85</v>
      </c>
      <c r="B139" s="6">
        <f>IF(B43,0-'Aggreg'!B254/B43,0)</f>
        <v>0</v>
      </c>
      <c r="C139" s="6">
        <f>IF(C43,0-'Aggreg'!C254/C43,0)</f>
        <v>0</v>
      </c>
      <c r="D139" s="8"/>
      <c r="E139" s="6">
        <f>IF(E43,0-'Aggreg'!E254/E43,0)</f>
        <v>0</v>
      </c>
      <c r="F139" s="8"/>
      <c r="G139" s="8"/>
      <c r="H139" s="10" t="s">
        <v>6</v>
      </c>
    </row>
    <row r="140" spans="1:8">
      <c r="A140" s="12" t="s">
        <v>72</v>
      </c>
      <c r="B140" s="6">
        <f>IF(B44,0-'Aggreg'!B255/B44,0)</f>
        <v>0</v>
      </c>
      <c r="C140" s="6">
        <f>IF(C44,0-'Aggreg'!C255/C44,0)</f>
        <v>0</v>
      </c>
      <c r="D140" s="6">
        <f>IF(D44,0-'Aggreg'!D255/D44,0)</f>
        <v>0</v>
      </c>
      <c r="E140" s="6">
        <f>IF(E44,0-'Aggreg'!E255/E44,0)</f>
        <v>0</v>
      </c>
      <c r="F140" s="6">
        <f>IF(F44,0-'Aggreg'!F255/F44,0)</f>
        <v>0</v>
      </c>
      <c r="G140" s="6">
        <f>IF(G44,0-'Aggreg'!G255/G44,0)</f>
        <v>0</v>
      </c>
      <c r="H140" s="10" t="s">
        <v>6</v>
      </c>
    </row>
    <row r="141" spans="1:8">
      <c r="A141" s="12" t="s">
        <v>73</v>
      </c>
      <c r="B141" s="6">
        <f>IF(B45,0-'Aggreg'!B256/B45,0)</f>
        <v>0</v>
      </c>
      <c r="C141" s="6">
        <f>IF(C45,0-'Aggreg'!C256/C45,0)</f>
        <v>0</v>
      </c>
      <c r="D141" s="6">
        <f>IF(D45,0-'Aggreg'!D256/D45,0)</f>
        <v>0</v>
      </c>
      <c r="E141" s="6">
        <f>IF(E45,0-'Aggreg'!E256/E45,0)</f>
        <v>0</v>
      </c>
      <c r="F141" s="6">
        <f>IF(F45,0-'Aggreg'!F256/F45,0)</f>
        <v>0</v>
      </c>
      <c r="G141" s="6">
        <f>IF(G45,0-'Aggreg'!G256/G45,0)</f>
        <v>0</v>
      </c>
      <c r="H141" s="10" t="s">
        <v>6</v>
      </c>
    </row>
    <row r="142" spans="1:8">
      <c r="A142" s="12" t="s">
        <v>86</v>
      </c>
      <c r="B142" s="6">
        <f>IF(B46,0-'Aggreg'!B257/B46,0)</f>
        <v>0</v>
      </c>
      <c r="C142" s="6">
        <f>IF(C46,0-'Aggreg'!C257/C46,0)</f>
        <v>0</v>
      </c>
      <c r="D142" s="6">
        <f>IF(D46,0-'Aggreg'!D257/D46,0)</f>
        <v>0</v>
      </c>
      <c r="E142" s="6">
        <f>IF(E46,0-'Aggreg'!E257/E46,0)</f>
        <v>0</v>
      </c>
      <c r="F142" s="6">
        <f>IF(F46,0-'Aggreg'!F257/F46,0)</f>
        <v>0</v>
      </c>
      <c r="G142" s="6">
        <f>IF(G46,0-'Aggreg'!G257/G46,0)</f>
        <v>0</v>
      </c>
      <c r="H142" s="10" t="s">
        <v>6</v>
      </c>
    </row>
    <row r="143" spans="1:8">
      <c r="A143" s="12" t="s">
        <v>87</v>
      </c>
      <c r="B143" s="6">
        <f>IF(B47,0-'Aggreg'!B258/B47,0)</f>
        <v>0</v>
      </c>
      <c r="C143" s="6">
        <f>IF(C47,0-'Aggreg'!C258/C47,0)</f>
        <v>0</v>
      </c>
      <c r="D143" s="6">
        <f>IF(D47,0-'Aggreg'!D258/D47,0)</f>
        <v>0</v>
      </c>
      <c r="E143" s="6">
        <f>IF(E47,0-'Aggreg'!E258/E47,0)</f>
        <v>0</v>
      </c>
      <c r="F143" s="6">
        <f>IF(F47,0-'Aggreg'!F258/F47,0)</f>
        <v>0</v>
      </c>
      <c r="G143" s="6">
        <f>IF(G47,0-'Aggreg'!G258/G47,0)</f>
        <v>0</v>
      </c>
      <c r="H143" s="10" t="s">
        <v>6</v>
      </c>
    </row>
    <row r="144" spans="1:8">
      <c r="A144" s="12" t="s">
        <v>109</v>
      </c>
      <c r="B144" s="6">
        <f>IF(B48,0-'Aggreg'!B259/B48,0)</f>
        <v>0</v>
      </c>
      <c r="C144" s="8"/>
      <c r="D144" s="8"/>
      <c r="E144" s="8"/>
      <c r="F144" s="8"/>
      <c r="G144" s="8"/>
      <c r="H144" s="10" t="s">
        <v>6</v>
      </c>
    </row>
    <row r="145" spans="1:8">
      <c r="A145" s="12" t="s">
        <v>110</v>
      </c>
      <c r="B145" s="6">
        <f>IF(B49,0-'Aggreg'!B260/B49,0)</f>
        <v>0</v>
      </c>
      <c r="C145" s="8"/>
      <c r="D145" s="8"/>
      <c r="E145" s="8"/>
      <c r="F145" s="8"/>
      <c r="G145" s="8"/>
      <c r="H145" s="10" t="s">
        <v>6</v>
      </c>
    </row>
    <row r="146" spans="1:8">
      <c r="A146" s="12" t="s">
        <v>111</v>
      </c>
      <c r="B146" s="6">
        <f>IF(B50,0-'Aggreg'!B261/B50,0)</f>
        <v>0</v>
      </c>
      <c r="C146" s="8"/>
      <c r="D146" s="8"/>
      <c r="E146" s="8"/>
      <c r="F146" s="8"/>
      <c r="G146" s="8"/>
      <c r="H146" s="10" t="s">
        <v>6</v>
      </c>
    </row>
    <row r="147" spans="1:8">
      <c r="A147" s="12" t="s">
        <v>112</v>
      </c>
      <c r="B147" s="6">
        <f>IF(B51,0-'Aggreg'!B262/B51,0)</f>
        <v>0</v>
      </c>
      <c r="C147" s="8"/>
      <c r="D147" s="8"/>
      <c r="E147" s="8"/>
      <c r="F147" s="8"/>
      <c r="G147" s="8"/>
      <c r="H147" s="10" t="s">
        <v>6</v>
      </c>
    </row>
    <row r="148" spans="1:8">
      <c r="A148" s="12" t="s">
        <v>113</v>
      </c>
      <c r="B148" s="6">
        <f>IF(B52,0-'Aggreg'!B263/B52,0)</f>
        <v>0</v>
      </c>
      <c r="C148" s="6">
        <f>IF(C52,0-'Aggreg'!C263/C52,0)</f>
        <v>0</v>
      </c>
      <c r="D148" s="6">
        <f>IF(D52,0-'Aggreg'!D263/D52,0)</f>
        <v>0</v>
      </c>
      <c r="E148" s="8"/>
      <c r="F148" s="8"/>
      <c r="G148" s="8"/>
      <c r="H148" s="10" t="s">
        <v>6</v>
      </c>
    </row>
    <row r="149" spans="1:8">
      <c r="A149" s="12" t="s">
        <v>74</v>
      </c>
      <c r="B149" s="6">
        <f>IF(B53,0-'Aggreg'!B264/B53,0)</f>
        <v>0</v>
      </c>
      <c r="C149" s="8"/>
      <c r="D149" s="8"/>
      <c r="E149" s="6">
        <f>IF(E53,0-'Aggreg'!E264/E53,0)</f>
        <v>0</v>
      </c>
      <c r="F149" s="8"/>
      <c r="G149" s="8"/>
      <c r="H149" s="10" t="s">
        <v>6</v>
      </c>
    </row>
    <row r="150" spans="1:8">
      <c r="A150" s="12" t="s">
        <v>75</v>
      </c>
      <c r="B150" s="6">
        <f>IF(B54,0-'Aggreg'!B265/B54,0)</f>
        <v>0</v>
      </c>
      <c r="C150" s="8"/>
      <c r="D150" s="8"/>
      <c r="E150" s="6">
        <f>IF(E54,0-'Aggreg'!E265/E54,0)</f>
        <v>0</v>
      </c>
      <c r="F150" s="8"/>
      <c r="G150" s="8"/>
      <c r="H150" s="10" t="s">
        <v>6</v>
      </c>
    </row>
    <row r="151" spans="1:8">
      <c r="A151" s="12" t="s">
        <v>76</v>
      </c>
      <c r="B151" s="6">
        <f>IF(B55,0-'Aggreg'!B266/B55,0)</f>
        <v>0</v>
      </c>
      <c r="C151" s="8"/>
      <c r="D151" s="8"/>
      <c r="E151" s="6">
        <f>IF(E55,0-'Aggreg'!E266/E55,0)</f>
        <v>0</v>
      </c>
      <c r="F151" s="8"/>
      <c r="G151" s="6">
        <f>IF(G55,0-'Aggreg'!G266/G55,0)</f>
        <v>0</v>
      </c>
      <c r="H151" s="10" t="s">
        <v>6</v>
      </c>
    </row>
    <row r="152" spans="1:8">
      <c r="A152" s="12" t="s">
        <v>77</v>
      </c>
      <c r="B152" s="6">
        <f>IF(B56,0-'Aggreg'!B267/B56,0)</f>
        <v>0</v>
      </c>
      <c r="C152" s="6">
        <f>IF(C56,0-'Aggreg'!C267/C56,0)</f>
        <v>0</v>
      </c>
      <c r="D152" s="6">
        <f>IF(D56,0-'Aggreg'!D267/D56,0)</f>
        <v>0</v>
      </c>
      <c r="E152" s="6">
        <f>IF(E56,0-'Aggreg'!E267/E56,0)</f>
        <v>0</v>
      </c>
      <c r="F152" s="8"/>
      <c r="G152" s="6">
        <f>IF(G56,0-'Aggreg'!G267/G56,0)</f>
        <v>0</v>
      </c>
      <c r="H152" s="10" t="s">
        <v>6</v>
      </c>
    </row>
    <row r="153" spans="1:8">
      <c r="A153" s="12" t="s">
        <v>78</v>
      </c>
      <c r="B153" s="6">
        <f>IF(B57,0-'Aggreg'!B268/B57,0)</f>
        <v>0</v>
      </c>
      <c r="C153" s="8"/>
      <c r="D153" s="8"/>
      <c r="E153" s="6">
        <f>IF(E57,0-'Aggreg'!E268/E57,0)</f>
        <v>0</v>
      </c>
      <c r="F153" s="8"/>
      <c r="G153" s="6">
        <f>IF(G57,0-'Aggreg'!G268/G57,0)</f>
        <v>0</v>
      </c>
      <c r="H153" s="10" t="s">
        <v>6</v>
      </c>
    </row>
    <row r="154" spans="1:8">
      <c r="A154" s="12" t="s">
        <v>79</v>
      </c>
      <c r="B154" s="6">
        <f>IF(B58,0-'Aggreg'!B269/B58,0)</f>
        <v>0</v>
      </c>
      <c r="C154" s="6">
        <f>IF(C58,0-'Aggreg'!C269/C58,0)</f>
        <v>0</v>
      </c>
      <c r="D154" s="6">
        <f>IF(D58,0-'Aggreg'!D269/D58,0)</f>
        <v>0</v>
      </c>
      <c r="E154" s="6">
        <f>IF(E58,0-'Aggreg'!E269/E58,0)</f>
        <v>0</v>
      </c>
      <c r="F154" s="8"/>
      <c r="G154" s="6">
        <f>IF(G58,0-'Aggreg'!G269/G58,0)</f>
        <v>0</v>
      </c>
      <c r="H154" s="10" t="s">
        <v>6</v>
      </c>
    </row>
    <row r="155" spans="1:8">
      <c r="A155" s="12" t="s">
        <v>88</v>
      </c>
      <c r="B155" s="6">
        <f>IF(B59,0-'Aggreg'!B270/B59,0)</f>
        <v>0</v>
      </c>
      <c r="C155" s="8"/>
      <c r="D155" s="8"/>
      <c r="E155" s="6">
        <f>IF(E59,0-'Aggreg'!E270/E59,0)</f>
        <v>0</v>
      </c>
      <c r="F155" s="8"/>
      <c r="G155" s="6">
        <f>IF(G59,0-'Aggreg'!G270/G59,0)</f>
        <v>0</v>
      </c>
      <c r="H155" s="10" t="s">
        <v>6</v>
      </c>
    </row>
    <row r="156" spans="1:8">
      <c r="A156" s="12" t="s">
        <v>89</v>
      </c>
      <c r="B156" s="6">
        <f>IF(B60,0-'Aggreg'!B271/B60,0)</f>
        <v>0</v>
      </c>
      <c r="C156" s="6">
        <f>IF(C60,0-'Aggreg'!C271/C60,0)</f>
        <v>0</v>
      </c>
      <c r="D156" s="6">
        <f>IF(D60,0-'Aggreg'!D271/D60,0)</f>
        <v>0</v>
      </c>
      <c r="E156" s="6">
        <f>IF(E60,0-'Aggreg'!E271/E60,0)</f>
        <v>0</v>
      </c>
      <c r="F156" s="8"/>
      <c r="G156" s="6">
        <f>IF(G60,0-'Aggreg'!G271/G60,0)</f>
        <v>0</v>
      </c>
      <c r="H156" s="10" t="s">
        <v>6</v>
      </c>
    </row>
    <row r="157" spans="1:8">
      <c r="A157" s="12" t="s">
        <v>90</v>
      </c>
      <c r="B157" s="6">
        <f>IF(B61,0-'Aggreg'!B272/B61,0)</f>
        <v>0</v>
      </c>
      <c r="C157" s="8"/>
      <c r="D157" s="8"/>
      <c r="E157" s="6">
        <f>IF(E61,0-'Aggreg'!E272/E61,0)</f>
        <v>0</v>
      </c>
      <c r="F157" s="8"/>
      <c r="G157" s="6">
        <f>IF(G61,0-'Aggreg'!G272/G61,0)</f>
        <v>0</v>
      </c>
      <c r="H157" s="10" t="s">
        <v>6</v>
      </c>
    </row>
    <row r="158" spans="1:8">
      <c r="A158" s="12" t="s">
        <v>91</v>
      </c>
      <c r="B158" s="6">
        <f>IF(B62,0-'Aggreg'!B273/B62,0)</f>
        <v>0</v>
      </c>
      <c r="C158" s="6">
        <f>IF(C62,0-'Aggreg'!C273/C62,0)</f>
        <v>0</v>
      </c>
      <c r="D158" s="6">
        <f>IF(D62,0-'Aggreg'!D273/D62,0)</f>
        <v>0</v>
      </c>
      <c r="E158" s="6">
        <f>IF(E62,0-'Aggreg'!E273/E62,0)</f>
        <v>0</v>
      </c>
      <c r="F158" s="8"/>
      <c r="G158" s="6">
        <f>IF(G62,0-'Aggreg'!G273/G62,0)</f>
        <v>0</v>
      </c>
      <c r="H158" s="10" t="s">
        <v>6</v>
      </c>
    </row>
    <row r="160" spans="1:8">
      <c r="A160" s="11" t="s">
        <v>1081</v>
      </c>
    </row>
    <row r="161" spans="1:3">
      <c r="A161" s="10" t="s">
        <v>6</v>
      </c>
    </row>
    <row r="162" spans="1:3">
      <c r="A162" s="2" t="s">
        <v>257</v>
      </c>
    </row>
    <row r="163" spans="1:3">
      <c r="A163" s="2" t="s">
        <v>1082</v>
      </c>
    </row>
    <row r="164" spans="1:3">
      <c r="B164" s="3" t="s">
        <v>1083</v>
      </c>
    </row>
    <row r="165" spans="1:3">
      <c r="A165" s="12" t="s">
        <v>1083</v>
      </c>
      <c r="B165" s="6">
        <f>'Revenue'!C71/SUM(B84:G111)</f>
        <v>0</v>
      </c>
      <c r="C165" s="10" t="s">
        <v>6</v>
      </c>
    </row>
    <row r="167" spans="1:3">
      <c r="A167" s="11" t="s">
        <v>1084</v>
      </c>
    </row>
    <row r="168" spans="1:3">
      <c r="A168" s="10" t="s">
        <v>6</v>
      </c>
    </row>
    <row r="169" spans="1:3">
      <c r="A169" s="2" t="s">
        <v>257</v>
      </c>
    </row>
    <row r="170" spans="1:3">
      <c r="A170" s="2" t="s">
        <v>1082</v>
      </c>
    </row>
    <row r="171" spans="1:3">
      <c r="B171" s="3" t="s">
        <v>1085</v>
      </c>
    </row>
    <row r="172" spans="1:3">
      <c r="A172" s="12" t="s">
        <v>1085</v>
      </c>
      <c r="B172" s="6">
        <f>MIN(B165,B131:G158)</f>
        <v>0</v>
      </c>
      <c r="C172" s="10" t="s">
        <v>6</v>
      </c>
    </row>
    <row r="174" spans="1:3">
      <c r="A174" s="11" t="s">
        <v>1086</v>
      </c>
    </row>
    <row r="175" spans="1:3">
      <c r="A175" s="10" t="s">
        <v>6</v>
      </c>
    </row>
    <row r="176" spans="1:3">
      <c r="A176" s="2" t="s">
        <v>257</v>
      </c>
    </row>
    <row r="177" spans="1:1">
      <c r="A177" s="13" t="s">
        <v>1087</v>
      </c>
    </row>
    <row r="178" spans="1:1">
      <c r="A178" s="13" t="s">
        <v>1088</v>
      </c>
    </row>
    <row r="179" spans="1:1">
      <c r="A179" s="13" t="s">
        <v>1089</v>
      </c>
    </row>
    <row r="180" spans="1:1">
      <c r="A180" s="13" t="s">
        <v>1090</v>
      </c>
    </row>
    <row r="181" spans="1:1">
      <c r="A181" s="13" t="s">
        <v>1091</v>
      </c>
    </row>
    <row r="182" spans="1:1">
      <c r="A182" s="13" t="s">
        <v>1092</v>
      </c>
    </row>
    <row r="183" spans="1:1">
      <c r="A183" s="13" t="s">
        <v>1093</v>
      </c>
    </row>
    <row r="184" spans="1:1">
      <c r="A184" s="13" t="s">
        <v>1094</v>
      </c>
    </row>
    <row r="185" spans="1:1">
      <c r="A185" s="13" t="s">
        <v>1095</v>
      </c>
    </row>
    <row r="186" spans="1:1">
      <c r="A186" s="13" t="s">
        <v>1096</v>
      </c>
    </row>
    <row r="187" spans="1:1">
      <c r="A187" s="13" t="s">
        <v>1097</v>
      </c>
    </row>
    <row r="188" spans="1:1">
      <c r="A188" s="13" t="s">
        <v>1098</v>
      </c>
    </row>
    <row r="189" spans="1:1">
      <c r="A189" s="13" t="s">
        <v>1099</v>
      </c>
    </row>
    <row r="190" spans="1:1">
      <c r="A190" s="13" t="s">
        <v>1100</v>
      </c>
    </row>
    <row r="191" spans="1:1">
      <c r="A191" s="13" t="s">
        <v>1101</v>
      </c>
    </row>
    <row r="192" spans="1:1">
      <c r="A192" s="13" t="s">
        <v>1102</v>
      </c>
    </row>
    <row r="193" spans="1:15">
      <c r="A193" s="13" t="s">
        <v>1103</v>
      </c>
    </row>
    <row r="194" spans="1:15">
      <c r="A194" s="21" t="s">
        <v>260</v>
      </c>
      <c r="B194" s="21" t="s">
        <v>327</v>
      </c>
      <c r="C194" s="21" t="s">
        <v>327</v>
      </c>
      <c r="D194" s="21" t="s">
        <v>327</v>
      </c>
      <c r="E194" s="21" t="s">
        <v>327</v>
      </c>
      <c r="F194" s="21" t="s">
        <v>327</v>
      </c>
      <c r="G194" s="21" t="s">
        <v>261</v>
      </c>
      <c r="H194" s="21" t="s">
        <v>389</v>
      </c>
      <c r="I194" s="21" t="s">
        <v>327</v>
      </c>
      <c r="J194" s="21" t="s">
        <v>327</v>
      </c>
      <c r="K194" s="21" t="s">
        <v>327</v>
      </c>
      <c r="L194" s="21" t="s">
        <v>327</v>
      </c>
      <c r="M194" s="21" t="s">
        <v>327</v>
      </c>
      <c r="N194" s="21" t="s">
        <v>327</v>
      </c>
    </row>
    <row r="195" spans="1:15">
      <c r="A195" s="21" t="s">
        <v>263</v>
      </c>
      <c r="B195" s="21" t="s">
        <v>327</v>
      </c>
      <c r="C195" s="21" t="s">
        <v>327</v>
      </c>
      <c r="D195" s="21" t="s">
        <v>327</v>
      </c>
      <c r="E195" s="21" t="s">
        <v>327</v>
      </c>
      <c r="F195" s="21" t="s">
        <v>327</v>
      </c>
      <c r="G195" s="21" t="s">
        <v>6</v>
      </c>
      <c r="H195" s="21" t="s">
        <v>1104</v>
      </c>
      <c r="I195" s="21" t="s">
        <v>327</v>
      </c>
      <c r="J195" s="21" t="s">
        <v>327</v>
      </c>
      <c r="K195" s="21" t="s">
        <v>327</v>
      </c>
      <c r="L195" s="21" t="s">
        <v>327</v>
      </c>
      <c r="M195" s="21" t="s">
        <v>327</v>
      </c>
      <c r="N195" s="21" t="s">
        <v>327</v>
      </c>
    </row>
    <row r="196" spans="1:15">
      <c r="B196" s="3" t="s">
        <v>1105</v>
      </c>
      <c r="C196" s="3" t="s">
        <v>1106</v>
      </c>
      <c r="D196" s="3" t="s">
        <v>1107</v>
      </c>
      <c r="E196" s="3" t="s">
        <v>1108</v>
      </c>
      <c r="F196" s="3" t="s">
        <v>1109</v>
      </c>
      <c r="G196" s="3" t="s">
        <v>1110</v>
      </c>
      <c r="H196" s="3" t="s">
        <v>1111</v>
      </c>
      <c r="I196" s="3" t="s">
        <v>1112</v>
      </c>
      <c r="J196" s="3" t="s">
        <v>1113</v>
      </c>
      <c r="K196" s="3" t="s">
        <v>1114</v>
      </c>
      <c r="L196" s="3" t="s">
        <v>1115</v>
      </c>
      <c r="M196" s="3" t="s">
        <v>1116</v>
      </c>
      <c r="N196" s="3" t="s">
        <v>1117</v>
      </c>
    </row>
    <row r="197" spans="1:15">
      <c r="A197" s="12" t="s">
        <v>1085</v>
      </c>
      <c r="B197" s="6">
        <f>B172</f>
        <v>0</v>
      </c>
      <c r="C197" s="8"/>
      <c r="D197" s="8"/>
      <c r="E197" s="8"/>
      <c r="F197" s="8"/>
      <c r="G197" s="23">
        <v>0</v>
      </c>
      <c r="H197" s="27">
        <f>F197*168+G197</f>
        <v>0</v>
      </c>
      <c r="I197" s="8"/>
      <c r="J197" s="8"/>
      <c r="K197" s="6">
        <f>B197</f>
        <v>0</v>
      </c>
      <c r="L197" s="6">
        <f>SUM(D$197:D$364)</f>
        <v>0</v>
      </c>
      <c r="M197" s="6">
        <f>SUM($E$197:$E$364)-'Revenue'!$C$71</f>
        <v>0</v>
      </c>
      <c r="N197" s="6">
        <f>IF(M$197&gt;0,K197,IF(M$365&gt;0,"",$B$165))</f>
        <v>0</v>
      </c>
      <c r="O197" s="10" t="s">
        <v>6</v>
      </c>
    </row>
    <row r="198" spans="1:15">
      <c r="A198" s="12" t="s">
        <v>1118</v>
      </c>
      <c r="B198" s="6">
        <f>B131</f>
        <v>0</v>
      </c>
      <c r="C198" s="6">
        <f>B84</f>
        <v>0</v>
      </c>
      <c r="D198" s="6">
        <f>IF(ISNUMBER(B198),0,C198)</f>
        <v>0</v>
      </c>
      <c r="E198" s="6">
        <f>MAX($B$172,B198)*C198</f>
        <v>0</v>
      </c>
      <c r="F198" s="27">
        <f>RANK(B198,B$198:B$365,1)</f>
        <v>0</v>
      </c>
      <c r="G198" s="23">
        <v>1</v>
      </c>
      <c r="H198" s="27">
        <f>F198*168+G198</f>
        <v>0</v>
      </c>
      <c r="I198" s="27">
        <f>RANK(H198,H$198:H$365,1)</f>
        <v>0</v>
      </c>
      <c r="J198" s="27">
        <f>MATCH(G198,I$198:I$365,0)</f>
        <v>0</v>
      </c>
      <c r="K198" s="6">
        <f>INDEX(B$198:B$365,J198,1)</f>
        <v>0</v>
      </c>
      <c r="L198" s="6">
        <f>L197+INDEX(C$198:C$365,J198,1)</f>
        <v>0</v>
      </c>
      <c r="M198" s="6">
        <f>M197+(K198-K197)*L197</f>
        <v>0</v>
      </c>
      <c r="N198" s="6">
        <f>IF((M197&gt;0)=(M198&gt;0),"",K198-M198/L197)</f>
        <v>0</v>
      </c>
      <c r="O198" s="10" t="s">
        <v>6</v>
      </c>
    </row>
    <row r="199" spans="1:15">
      <c r="A199" s="12" t="s">
        <v>1119</v>
      </c>
      <c r="B199" s="6">
        <f>B132</f>
        <v>0</v>
      </c>
      <c r="C199" s="6">
        <f>B85</f>
        <v>0</v>
      </c>
      <c r="D199" s="6">
        <f>IF(ISNUMBER(B199),0,C199)</f>
        <v>0</v>
      </c>
      <c r="E199" s="6">
        <f>MAX($B$172,B199)*C199</f>
        <v>0</v>
      </c>
      <c r="F199" s="27">
        <f>RANK(B199,B$198:B$365,1)</f>
        <v>0</v>
      </c>
      <c r="G199" s="23">
        <v>2</v>
      </c>
      <c r="H199" s="27">
        <f>F199*168+G199</f>
        <v>0</v>
      </c>
      <c r="I199" s="27">
        <f>RANK(H199,H$198:H$365,1)</f>
        <v>0</v>
      </c>
      <c r="J199" s="27">
        <f>MATCH(G199,I$198:I$365,0)</f>
        <v>0</v>
      </c>
      <c r="K199" s="6">
        <f>INDEX(B$198:B$365,J199,1)</f>
        <v>0</v>
      </c>
      <c r="L199" s="6">
        <f>L198+INDEX(C$198:C$365,J199,1)</f>
        <v>0</v>
      </c>
      <c r="M199" s="6">
        <f>M198+(K199-K198)*L198</f>
        <v>0</v>
      </c>
      <c r="N199" s="6">
        <f>IF((M198&gt;0)=(M199&gt;0),"",K199-M199/L198)</f>
        <v>0</v>
      </c>
      <c r="O199" s="10" t="s">
        <v>6</v>
      </c>
    </row>
    <row r="200" spans="1:15">
      <c r="A200" s="12" t="s">
        <v>1120</v>
      </c>
      <c r="B200" s="6">
        <f>B133</f>
        <v>0</v>
      </c>
      <c r="C200" s="6">
        <f>B86</f>
        <v>0</v>
      </c>
      <c r="D200" s="6">
        <f>IF(ISNUMBER(B200),0,C200)</f>
        <v>0</v>
      </c>
      <c r="E200" s="6">
        <f>MAX($B$172,B200)*C200</f>
        <v>0</v>
      </c>
      <c r="F200" s="27">
        <f>RANK(B200,B$198:B$365,1)</f>
        <v>0</v>
      </c>
      <c r="G200" s="23">
        <v>3</v>
      </c>
      <c r="H200" s="27">
        <f>F200*168+G200</f>
        <v>0</v>
      </c>
      <c r="I200" s="27">
        <f>RANK(H200,H$198:H$365,1)</f>
        <v>0</v>
      </c>
      <c r="J200" s="27">
        <f>MATCH(G200,I$198:I$365,0)</f>
        <v>0</v>
      </c>
      <c r="K200" s="6">
        <f>INDEX(B$198:B$365,J200,1)</f>
        <v>0</v>
      </c>
      <c r="L200" s="6">
        <f>L199+INDEX(C$198:C$365,J200,1)</f>
        <v>0</v>
      </c>
      <c r="M200" s="6">
        <f>M199+(K200-K199)*L199</f>
        <v>0</v>
      </c>
      <c r="N200" s="6">
        <f>IF((M199&gt;0)=(M200&gt;0),"",K200-M200/L199)</f>
        <v>0</v>
      </c>
      <c r="O200" s="10" t="s">
        <v>6</v>
      </c>
    </row>
    <row r="201" spans="1:15">
      <c r="A201" s="12" t="s">
        <v>1121</v>
      </c>
      <c r="B201" s="6">
        <f>B134</f>
        <v>0</v>
      </c>
      <c r="C201" s="6">
        <f>B87</f>
        <v>0</v>
      </c>
      <c r="D201" s="6">
        <f>IF(ISNUMBER(B201),0,C201)</f>
        <v>0</v>
      </c>
      <c r="E201" s="6">
        <f>MAX($B$172,B201)*C201</f>
        <v>0</v>
      </c>
      <c r="F201" s="27">
        <f>RANK(B201,B$198:B$365,1)</f>
        <v>0</v>
      </c>
      <c r="G201" s="23">
        <v>4</v>
      </c>
      <c r="H201" s="27">
        <f>F201*168+G201</f>
        <v>0</v>
      </c>
      <c r="I201" s="27">
        <f>RANK(H201,H$198:H$365,1)</f>
        <v>0</v>
      </c>
      <c r="J201" s="27">
        <f>MATCH(G201,I$198:I$365,0)</f>
        <v>0</v>
      </c>
      <c r="K201" s="6">
        <f>INDEX(B$198:B$365,J201,1)</f>
        <v>0</v>
      </c>
      <c r="L201" s="6">
        <f>L200+INDEX(C$198:C$365,J201,1)</f>
        <v>0</v>
      </c>
      <c r="M201" s="6">
        <f>M200+(K201-K200)*L200</f>
        <v>0</v>
      </c>
      <c r="N201" s="6">
        <f>IF((M200&gt;0)=(M201&gt;0),"",K201-M201/L200)</f>
        <v>0</v>
      </c>
      <c r="O201" s="10" t="s">
        <v>6</v>
      </c>
    </row>
    <row r="202" spans="1:15">
      <c r="A202" s="12" t="s">
        <v>1122</v>
      </c>
      <c r="B202" s="6">
        <f>B135</f>
        <v>0</v>
      </c>
      <c r="C202" s="6">
        <f>B88</f>
        <v>0</v>
      </c>
      <c r="D202" s="6">
        <f>IF(ISNUMBER(B202),0,C202)</f>
        <v>0</v>
      </c>
      <c r="E202" s="6">
        <f>MAX($B$172,B202)*C202</f>
        <v>0</v>
      </c>
      <c r="F202" s="27">
        <f>RANK(B202,B$198:B$365,1)</f>
        <v>0</v>
      </c>
      <c r="G202" s="23">
        <v>5</v>
      </c>
      <c r="H202" s="27">
        <f>F202*168+G202</f>
        <v>0</v>
      </c>
      <c r="I202" s="27">
        <f>RANK(H202,H$198:H$365,1)</f>
        <v>0</v>
      </c>
      <c r="J202" s="27">
        <f>MATCH(G202,I$198:I$365,0)</f>
        <v>0</v>
      </c>
      <c r="K202" s="6">
        <f>INDEX(B$198:B$365,J202,1)</f>
        <v>0</v>
      </c>
      <c r="L202" s="6">
        <f>L201+INDEX(C$198:C$365,J202,1)</f>
        <v>0</v>
      </c>
      <c r="M202" s="6">
        <f>M201+(K202-K201)*L201</f>
        <v>0</v>
      </c>
      <c r="N202" s="6">
        <f>IF((M201&gt;0)=(M202&gt;0),"",K202-M202/L201)</f>
        <v>0</v>
      </c>
      <c r="O202" s="10" t="s">
        <v>6</v>
      </c>
    </row>
    <row r="203" spans="1:15">
      <c r="A203" s="12" t="s">
        <v>1123</v>
      </c>
      <c r="B203" s="6">
        <f>B136</f>
        <v>0</v>
      </c>
      <c r="C203" s="6">
        <f>B89</f>
        <v>0</v>
      </c>
      <c r="D203" s="6">
        <f>IF(ISNUMBER(B203),0,C203)</f>
        <v>0</v>
      </c>
      <c r="E203" s="6">
        <f>MAX($B$172,B203)*C203</f>
        <v>0</v>
      </c>
      <c r="F203" s="27">
        <f>RANK(B203,B$198:B$365,1)</f>
        <v>0</v>
      </c>
      <c r="G203" s="23">
        <v>6</v>
      </c>
      <c r="H203" s="27">
        <f>F203*168+G203</f>
        <v>0</v>
      </c>
      <c r="I203" s="27">
        <f>RANK(H203,H$198:H$365,1)</f>
        <v>0</v>
      </c>
      <c r="J203" s="27">
        <f>MATCH(G203,I$198:I$365,0)</f>
        <v>0</v>
      </c>
      <c r="K203" s="6">
        <f>INDEX(B$198:B$365,J203,1)</f>
        <v>0</v>
      </c>
      <c r="L203" s="6">
        <f>L202+INDEX(C$198:C$365,J203,1)</f>
        <v>0</v>
      </c>
      <c r="M203" s="6">
        <f>M202+(K203-K202)*L202</f>
        <v>0</v>
      </c>
      <c r="N203" s="6">
        <f>IF((M202&gt;0)=(M203&gt;0),"",K203-M203/L202)</f>
        <v>0</v>
      </c>
      <c r="O203" s="10" t="s">
        <v>6</v>
      </c>
    </row>
    <row r="204" spans="1:15">
      <c r="A204" s="12" t="s">
        <v>1124</v>
      </c>
      <c r="B204" s="6">
        <f>B137</f>
        <v>0</v>
      </c>
      <c r="C204" s="6">
        <f>B90</f>
        <v>0</v>
      </c>
      <c r="D204" s="6">
        <f>IF(ISNUMBER(B204),0,C204)</f>
        <v>0</v>
      </c>
      <c r="E204" s="6">
        <f>MAX($B$172,B204)*C204</f>
        <v>0</v>
      </c>
      <c r="F204" s="27">
        <f>RANK(B204,B$198:B$365,1)</f>
        <v>0</v>
      </c>
      <c r="G204" s="23">
        <v>7</v>
      </c>
      <c r="H204" s="27">
        <f>F204*168+G204</f>
        <v>0</v>
      </c>
      <c r="I204" s="27">
        <f>RANK(H204,H$198:H$365,1)</f>
        <v>0</v>
      </c>
      <c r="J204" s="27">
        <f>MATCH(G204,I$198:I$365,0)</f>
        <v>0</v>
      </c>
      <c r="K204" s="6">
        <f>INDEX(B$198:B$365,J204,1)</f>
        <v>0</v>
      </c>
      <c r="L204" s="6">
        <f>L203+INDEX(C$198:C$365,J204,1)</f>
        <v>0</v>
      </c>
      <c r="M204" s="6">
        <f>M203+(K204-K203)*L203</f>
        <v>0</v>
      </c>
      <c r="N204" s="6">
        <f>IF((M203&gt;0)=(M204&gt;0),"",K204-M204/L203)</f>
        <v>0</v>
      </c>
      <c r="O204" s="10" t="s">
        <v>6</v>
      </c>
    </row>
    <row r="205" spans="1:15">
      <c r="A205" s="12" t="s">
        <v>1125</v>
      </c>
      <c r="B205" s="6">
        <f>B138</f>
        <v>0</v>
      </c>
      <c r="C205" s="6">
        <f>B91</f>
        <v>0</v>
      </c>
      <c r="D205" s="6">
        <f>IF(ISNUMBER(B205),0,C205)</f>
        <v>0</v>
      </c>
      <c r="E205" s="6">
        <f>MAX($B$172,B205)*C205</f>
        <v>0</v>
      </c>
      <c r="F205" s="27">
        <f>RANK(B205,B$198:B$365,1)</f>
        <v>0</v>
      </c>
      <c r="G205" s="23">
        <v>8</v>
      </c>
      <c r="H205" s="27">
        <f>F205*168+G205</f>
        <v>0</v>
      </c>
      <c r="I205" s="27">
        <f>RANK(H205,H$198:H$365,1)</f>
        <v>0</v>
      </c>
      <c r="J205" s="27">
        <f>MATCH(G205,I$198:I$365,0)</f>
        <v>0</v>
      </c>
      <c r="K205" s="6">
        <f>INDEX(B$198:B$365,J205,1)</f>
        <v>0</v>
      </c>
      <c r="L205" s="6">
        <f>L204+INDEX(C$198:C$365,J205,1)</f>
        <v>0</v>
      </c>
      <c r="M205" s="6">
        <f>M204+(K205-K204)*L204</f>
        <v>0</v>
      </c>
      <c r="N205" s="6">
        <f>IF((M204&gt;0)=(M205&gt;0),"",K205-M205/L204)</f>
        <v>0</v>
      </c>
      <c r="O205" s="10" t="s">
        <v>6</v>
      </c>
    </row>
    <row r="206" spans="1:15">
      <c r="A206" s="12" t="s">
        <v>1126</v>
      </c>
      <c r="B206" s="6">
        <f>B139</f>
        <v>0</v>
      </c>
      <c r="C206" s="6">
        <f>B92</f>
        <v>0</v>
      </c>
      <c r="D206" s="6">
        <f>IF(ISNUMBER(B206),0,C206)</f>
        <v>0</v>
      </c>
      <c r="E206" s="6">
        <f>MAX($B$172,B206)*C206</f>
        <v>0</v>
      </c>
      <c r="F206" s="27">
        <f>RANK(B206,B$198:B$365,1)</f>
        <v>0</v>
      </c>
      <c r="G206" s="23">
        <v>9</v>
      </c>
      <c r="H206" s="27">
        <f>F206*168+G206</f>
        <v>0</v>
      </c>
      <c r="I206" s="27">
        <f>RANK(H206,H$198:H$365,1)</f>
        <v>0</v>
      </c>
      <c r="J206" s="27">
        <f>MATCH(G206,I$198:I$365,0)</f>
        <v>0</v>
      </c>
      <c r="K206" s="6">
        <f>INDEX(B$198:B$365,J206,1)</f>
        <v>0</v>
      </c>
      <c r="L206" s="6">
        <f>L205+INDEX(C$198:C$365,J206,1)</f>
        <v>0</v>
      </c>
      <c r="M206" s="6">
        <f>M205+(K206-K205)*L205</f>
        <v>0</v>
      </c>
      <c r="N206" s="6">
        <f>IF((M205&gt;0)=(M206&gt;0),"",K206-M206/L205)</f>
        <v>0</v>
      </c>
      <c r="O206" s="10" t="s">
        <v>6</v>
      </c>
    </row>
    <row r="207" spans="1:15">
      <c r="A207" s="12" t="s">
        <v>1127</v>
      </c>
      <c r="B207" s="6">
        <f>B140</f>
        <v>0</v>
      </c>
      <c r="C207" s="6">
        <f>B93</f>
        <v>0</v>
      </c>
      <c r="D207" s="6">
        <f>IF(ISNUMBER(B207),0,C207)</f>
        <v>0</v>
      </c>
      <c r="E207" s="6">
        <f>MAX($B$172,B207)*C207</f>
        <v>0</v>
      </c>
      <c r="F207" s="27">
        <f>RANK(B207,B$198:B$365,1)</f>
        <v>0</v>
      </c>
      <c r="G207" s="23">
        <v>10</v>
      </c>
      <c r="H207" s="27">
        <f>F207*168+G207</f>
        <v>0</v>
      </c>
      <c r="I207" s="27">
        <f>RANK(H207,H$198:H$365,1)</f>
        <v>0</v>
      </c>
      <c r="J207" s="27">
        <f>MATCH(G207,I$198:I$365,0)</f>
        <v>0</v>
      </c>
      <c r="K207" s="6">
        <f>INDEX(B$198:B$365,J207,1)</f>
        <v>0</v>
      </c>
      <c r="L207" s="6">
        <f>L206+INDEX(C$198:C$365,J207,1)</f>
        <v>0</v>
      </c>
      <c r="M207" s="6">
        <f>M206+(K207-K206)*L206</f>
        <v>0</v>
      </c>
      <c r="N207" s="6">
        <f>IF((M206&gt;0)=(M207&gt;0),"",K207-M207/L206)</f>
        <v>0</v>
      </c>
      <c r="O207" s="10" t="s">
        <v>6</v>
      </c>
    </row>
    <row r="208" spans="1:15">
      <c r="A208" s="12" t="s">
        <v>1128</v>
      </c>
      <c r="B208" s="6">
        <f>B141</f>
        <v>0</v>
      </c>
      <c r="C208" s="6">
        <f>B94</f>
        <v>0</v>
      </c>
      <c r="D208" s="6">
        <f>IF(ISNUMBER(B208),0,C208)</f>
        <v>0</v>
      </c>
      <c r="E208" s="6">
        <f>MAX($B$172,B208)*C208</f>
        <v>0</v>
      </c>
      <c r="F208" s="27">
        <f>RANK(B208,B$198:B$365,1)</f>
        <v>0</v>
      </c>
      <c r="G208" s="23">
        <v>11</v>
      </c>
      <c r="H208" s="27">
        <f>F208*168+G208</f>
        <v>0</v>
      </c>
      <c r="I208" s="27">
        <f>RANK(H208,H$198:H$365,1)</f>
        <v>0</v>
      </c>
      <c r="J208" s="27">
        <f>MATCH(G208,I$198:I$365,0)</f>
        <v>0</v>
      </c>
      <c r="K208" s="6">
        <f>INDEX(B$198:B$365,J208,1)</f>
        <v>0</v>
      </c>
      <c r="L208" s="6">
        <f>L207+INDEX(C$198:C$365,J208,1)</f>
        <v>0</v>
      </c>
      <c r="M208" s="6">
        <f>M207+(K208-K207)*L207</f>
        <v>0</v>
      </c>
      <c r="N208" s="6">
        <f>IF((M207&gt;0)=(M208&gt;0),"",K208-M208/L207)</f>
        <v>0</v>
      </c>
      <c r="O208" s="10" t="s">
        <v>6</v>
      </c>
    </row>
    <row r="209" spans="1:15">
      <c r="A209" s="12" t="s">
        <v>1129</v>
      </c>
      <c r="B209" s="6">
        <f>B142</f>
        <v>0</v>
      </c>
      <c r="C209" s="6">
        <f>B95</f>
        <v>0</v>
      </c>
      <c r="D209" s="6">
        <f>IF(ISNUMBER(B209),0,C209)</f>
        <v>0</v>
      </c>
      <c r="E209" s="6">
        <f>MAX($B$172,B209)*C209</f>
        <v>0</v>
      </c>
      <c r="F209" s="27">
        <f>RANK(B209,B$198:B$365,1)</f>
        <v>0</v>
      </c>
      <c r="G209" s="23">
        <v>12</v>
      </c>
      <c r="H209" s="27">
        <f>F209*168+G209</f>
        <v>0</v>
      </c>
      <c r="I209" s="27">
        <f>RANK(H209,H$198:H$365,1)</f>
        <v>0</v>
      </c>
      <c r="J209" s="27">
        <f>MATCH(G209,I$198:I$365,0)</f>
        <v>0</v>
      </c>
      <c r="K209" s="6">
        <f>INDEX(B$198:B$365,J209,1)</f>
        <v>0</v>
      </c>
      <c r="L209" s="6">
        <f>L208+INDEX(C$198:C$365,J209,1)</f>
        <v>0</v>
      </c>
      <c r="M209" s="6">
        <f>M208+(K209-K208)*L208</f>
        <v>0</v>
      </c>
      <c r="N209" s="6">
        <f>IF((M208&gt;0)=(M209&gt;0),"",K209-M209/L208)</f>
        <v>0</v>
      </c>
      <c r="O209" s="10" t="s">
        <v>6</v>
      </c>
    </row>
    <row r="210" spans="1:15">
      <c r="A210" s="12" t="s">
        <v>1130</v>
      </c>
      <c r="B210" s="6">
        <f>B143</f>
        <v>0</v>
      </c>
      <c r="C210" s="6">
        <f>B96</f>
        <v>0</v>
      </c>
      <c r="D210" s="6">
        <f>IF(ISNUMBER(B210),0,C210)</f>
        <v>0</v>
      </c>
      <c r="E210" s="6">
        <f>MAX($B$172,B210)*C210</f>
        <v>0</v>
      </c>
      <c r="F210" s="27">
        <f>RANK(B210,B$198:B$365,1)</f>
        <v>0</v>
      </c>
      <c r="G210" s="23">
        <v>13</v>
      </c>
      <c r="H210" s="27">
        <f>F210*168+G210</f>
        <v>0</v>
      </c>
      <c r="I210" s="27">
        <f>RANK(H210,H$198:H$365,1)</f>
        <v>0</v>
      </c>
      <c r="J210" s="27">
        <f>MATCH(G210,I$198:I$365,0)</f>
        <v>0</v>
      </c>
      <c r="K210" s="6">
        <f>INDEX(B$198:B$365,J210,1)</f>
        <v>0</v>
      </c>
      <c r="L210" s="6">
        <f>L209+INDEX(C$198:C$365,J210,1)</f>
        <v>0</v>
      </c>
      <c r="M210" s="6">
        <f>M209+(K210-K209)*L209</f>
        <v>0</v>
      </c>
      <c r="N210" s="6">
        <f>IF((M209&gt;0)=(M210&gt;0),"",K210-M210/L209)</f>
        <v>0</v>
      </c>
      <c r="O210" s="10" t="s">
        <v>6</v>
      </c>
    </row>
    <row r="211" spans="1:15">
      <c r="A211" s="12" t="s">
        <v>1131</v>
      </c>
      <c r="B211" s="6">
        <f>B144</f>
        <v>0</v>
      </c>
      <c r="C211" s="6">
        <f>B97</f>
        <v>0</v>
      </c>
      <c r="D211" s="6">
        <f>IF(ISNUMBER(B211),0,C211)</f>
        <v>0</v>
      </c>
      <c r="E211" s="6">
        <f>MAX($B$172,B211)*C211</f>
        <v>0</v>
      </c>
      <c r="F211" s="27">
        <f>RANK(B211,B$198:B$365,1)</f>
        <v>0</v>
      </c>
      <c r="G211" s="23">
        <v>14</v>
      </c>
      <c r="H211" s="27">
        <f>F211*168+G211</f>
        <v>0</v>
      </c>
      <c r="I211" s="27">
        <f>RANK(H211,H$198:H$365,1)</f>
        <v>0</v>
      </c>
      <c r="J211" s="27">
        <f>MATCH(G211,I$198:I$365,0)</f>
        <v>0</v>
      </c>
      <c r="K211" s="6">
        <f>INDEX(B$198:B$365,J211,1)</f>
        <v>0</v>
      </c>
      <c r="L211" s="6">
        <f>L210+INDEX(C$198:C$365,J211,1)</f>
        <v>0</v>
      </c>
      <c r="M211" s="6">
        <f>M210+(K211-K210)*L210</f>
        <v>0</v>
      </c>
      <c r="N211" s="6">
        <f>IF((M210&gt;0)=(M211&gt;0),"",K211-M211/L210)</f>
        <v>0</v>
      </c>
      <c r="O211" s="10" t="s">
        <v>6</v>
      </c>
    </row>
    <row r="212" spans="1:15">
      <c r="A212" s="12" t="s">
        <v>1132</v>
      </c>
      <c r="B212" s="6">
        <f>B145</f>
        <v>0</v>
      </c>
      <c r="C212" s="6">
        <f>B98</f>
        <v>0</v>
      </c>
      <c r="D212" s="6">
        <f>IF(ISNUMBER(B212),0,C212)</f>
        <v>0</v>
      </c>
      <c r="E212" s="6">
        <f>MAX($B$172,B212)*C212</f>
        <v>0</v>
      </c>
      <c r="F212" s="27">
        <f>RANK(B212,B$198:B$365,1)</f>
        <v>0</v>
      </c>
      <c r="G212" s="23">
        <v>15</v>
      </c>
      <c r="H212" s="27">
        <f>F212*168+G212</f>
        <v>0</v>
      </c>
      <c r="I212" s="27">
        <f>RANK(H212,H$198:H$365,1)</f>
        <v>0</v>
      </c>
      <c r="J212" s="27">
        <f>MATCH(G212,I$198:I$365,0)</f>
        <v>0</v>
      </c>
      <c r="K212" s="6">
        <f>INDEX(B$198:B$365,J212,1)</f>
        <v>0</v>
      </c>
      <c r="L212" s="6">
        <f>L211+INDEX(C$198:C$365,J212,1)</f>
        <v>0</v>
      </c>
      <c r="M212" s="6">
        <f>M211+(K212-K211)*L211</f>
        <v>0</v>
      </c>
      <c r="N212" s="6">
        <f>IF((M211&gt;0)=(M212&gt;0),"",K212-M212/L211)</f>
        <v>0</v>
      </c>
      <c r="O212" s="10" t="s">
        <v>6</v>
      </c>
    </row>
    <row r="213" spans="1:15">
      <c r="A213" s="12" t="s">
        <v>1133</v>
      </c>
      <c r="B213" s="6">
        <f>B146</f>
        <v>0</v>
      </c>
      <c r="C213" s="6">
        <f>B99</f>
        <v>0</v>
      </c>
      <c r="D213" s="6">
        <f>IF(ISNUMBER(B213),0,C213)</f>
        <v>0</v>
      </c>
      <c r="E213" s="6">
        <f>MAX($B$172,B213)*C213</f>
        <v>0</v>
      </c>
      <c r="F213" s="27">
        <f>RANK(B213,B$198:B$365,1)</f>
        <v>0</v>
      </c>
      <c r="G213" s="23">
        <v>16</v>
      </c>
      <c r="H213" s="27">
        <f>F213*168+G213</f>
        <v>0</v>
      </c>
      <c r="I213" s="27">
        <f>RANK(H213,H$198:H$365,1)</f>
        <v>0</v>
      </c>
      <c r="J213" s="27">
        <f>MATCH(G213,I$198:I$365,0)</f>
        <v>0</v>
      </c>
      <c r="K213" s="6">
        <f>INDEX(B$198:B$365,J213,1)</f>
        <v>0</v>
      </c>
      <c r="L213" s="6">
        <f>L212+INDEX(C$198:C$365,J213,1)</f>
        <v>0</v>
      </c>
      <c r="M213" s="6">
        <f>M212+(K213-K212)*L212</f>
        <v>0</v>
      </c>
      <c r="N213" s="6">
        <f>IF((M212&gt;0)=(M213&gt;0),"",K213-M213/L212)</f>
        <v>0</v>
      </c>
      <c r="O213" s="10" t="s">
        <v>6</v>
      </c>
    </row>
    <row r="214" spans="1:15">
      <c r="A214" s="12" t="s">
        <v>1134</v>
      </c>
      <c r="B214" s="6">
        <f>B147</f>
        <v>0</v>
      </c>
      <c r="C214" s="6">
        <f>B100</f>
        <v>0</v>
      </c>
      <c r="D214" s="6">
        <f>IF(ISNUMBER(B214),0,C214)</f>
        <v>0</v>
      </c>
      <c r="E214" s="6">
        <f>MAX($B$172,B214)*C214</f>
        <v>0</v>
      </c>
      <c r="F214" s="27">
        <f>RANK(B214,B$198:B$365,1)</f>
        <v>0</v>
      </c>
      <c r="G214" s="23">
        <v>17</v>
      </c>
      <c r="H214" s="27">
        <f>F214*168+G214</f>
        <v>0</v>
      </c>
      <c r="I214" s="27">
        <f>RANK(H214,H$198:H$365,1)</f>
        <v>0</v>
      </c>
      <c r="J214" s="27">
        <f>MATCH(G214,I$198:I$365,0)</f>
        <v>0</v>
      </c>
      <c r="K214" s="6">
        <f>INDEX(B$198:B$365,J214,1)</f>
        <v>0</v>
      </c>
      <c r="L214" s="6">
        <f>L213+INDEX(C$198:C$365,J214,1)</f>
        <v>0</v>
      </c>
      <c r="M214" s="6">
        <f>M213+(K214-K213)*L213</f>
        <v>0</v>
      </c>
      <c r="N214" s="6">
        <f>IF((M213&gt;0)=(M214&gt;0),"",K214-M214/L213)</f>
        <v>0</v>
      </c>
      <c r="O214" s="10" t="s">
        <v>6</v>
      </c>
    </row>
    <row r="215" spans="1:15">
      <c r="A215" s="12" t="s">
        <v>1135</v>
      </c>
      <c r="B215" s="6">
        <f>B148</f>
        <v>0</v>
      </c>
      <c r="C215" s="6">
        <f>B101</f>
        <v>0</v>
      </c>
      <c r="D215" s="6">
        <f>IF(ISNUMBER(B215),0,C215)</f>
        <v>0</v>
      </c>
      <c r="E215" s="6">
        <f>MAX($B$172,B215)*C215</f>
        <v>0</v>
      </c>
      <c r="F215" s="27">
        <f>RANK(B215,B$198:B$365,1)</f>
        <v>0</v>
      </c>
      <c r="G215" s="23">
        <v>18</v>
      </c>
      <c r="H215" s="27">
        <f>F215*168+G215</f>
        <v>0</v>
      </c>
      <c r="I215" s="27">
        <f>RANK(H215,H$198:H$365,1)</f>
        <v>0</v>
      </c>
      <c r="J215" s="27">
        <f>MATCH(G215,I$198:I$365,0)</f>
        <v>0</v>
      </c>
      <c r="K215" s="6">
        <f>INDEX(B$198:B$365,J215,1)</f>
        <v>0</v>
      </c>
      <c r="L215" s="6">
        <f>L214+INDEX(C$198:C$365,J215,1)</f>
        <v>0</v>
      </c>
      <c r="M215" s="6">
        <f>M214+(K215-K214)*L214</f>
        <v>0</v>
      </c>
      <c r="N215" s="6">
        <f>IF((M214&gt;0)=(M215&gt;0),"",K215-M215/L214)</f>
        <v>0</v>
      </c>
      <c r="O215" s="10" t="s">
        <v>6</v>
      </c>
    </row>
    <row r="216" spans="1:15">
      <c r="A216" s="12" t="s">
        <v>1136</v>
      </c>
      <c r="B216" s="6">
        <f>B149</f>
        <v>0</v>
      </c>
      <c r="C216" s="6">
        <f>B102</f>
        <v>0</v>
      </c>
      <c r="D216" s="6">
        <f>IF(ISNUMBER(B216),0,C216)</f>
        <v>0</v>
      </c>
      <c r="E216" s="6">
        <f>MAX($B$172,B216)*C216</f>
        <v>0</v>
      </c>
      <c r="F216" s="27">
        <f>RANK(B216,B$198:B$365,1)</f>
        <v>0</v>
      </c>
      <c r="G216" s="23">
        <v>19</v>
      </c>
      <c r="H216" s="27">
        <f>F216*168+G216</f>
        <v>0</v>
      </c>
      <c r="I216" s="27">
        <f>RANK(H216,H$198:H$365,1)</f>
        <v>0</v>
      </c>
      <c r="J216" s="27">
        <f>MATCH(G216,I$198:I$365,0)</f>
        <v>0</v>
      </c>
      <c r="K216" s="6">
        <f>INDEX(B$198:B$365,J216,1)</f>
        <v>0</v>
      </c>
      <c r="L216" s="6">
        <f>L215+INDEX(C$198:C$365,J216,1)</f>
        <v>0</v>
      </c>
      <c r="M216" s="6">
        <f>M215+(K216-K215)*L215</f>
        <v>0</v>
      </c>
      <c r="N216" s="6">
        <f>IF((M215&gt;0)=(M216&gt;0),"",K216-M216/L215)</f>
        <v>0</v>
      </c>
      <c r="O216" s="10" t="s">
        <v>6</v>
      </c>
    </row>
    <row r="217" spans="1:15">
      <c r="A217" s="12" t="s">
        <v>1137</v>
      </c>
      <c r="B217" s="6">
        <f>B150</f>
        <v>0</v>
      </c>
      <c r="C217" s="6">
        <f>B103</f>
        <v>0</v>
      </c>
      <c r="D217" s="6">
        <f>IF(ISNUMBER(B217),0,C217)</f>
        <v>0</v>
      </c>
      <c r="E217" s="6">
        <f>MAX($B$172,B217)*C217</f>
        <v>0</v>
      </c>
      <c r="F217" s="27">
        <f>RANK(B217,B$198:B$365,1)</f>
        <v>0</v>
      </c>
      <c r="G217" s="23">
        <v>20</v>
      </c>
      <c r="H217" s="27">
        <f>F217*168+G217</f>
        <v>0</v>
      </c>
      <c r="I217" s="27">
        <f>RANK(H217,H$198:H$365,1)</f>
        <v>0</v>
      </c>
      <c r="J217" s="27">
        <f>MATCH(G217,I$198:I$365,0)</f>
        <v>0</v>
      </c>
      <c r="K217" s="6">
        <f>INDEX(B$198:B$365,J217,1)</f>
        <v>0</v>
      </c>
      <c r="L217" s="6">
        <f>L216+INDEX(C$198:C$365,J217,1)</f>
        <v>0</v>
      </c>
      <c r="M217" s="6">
        <f>M216+(K217-K216)*L216</f>
        <v>0</v>
      </c>
      <c r="N217" s="6">
        <f>IF((M216&gt;0)=(M217&gt;0),"",K217-M217/L216)</f>
        <v>0</v>
      </c>
      <c r="O217" s="10" t="s">
        <v>6</v>
      </c>
    </row>
    <row r="218" spans="1:15">
      <c r="A218" s="12" t="s">
        <v>1138</v>
      </c>
      <c r="B218" s="6">
        <f>B151</f>
        <v>0</v>
      </c>
      <c r="C218" s="6">
        <f>B104</f>
        <v>0</v>
      </c>
      <c r="D218" s="6">
        <f>IF(ISNUMBER(B218),0,C218)</f>
        <v>0</v>
      </c>
      <c r="E218" s="6">
        <f>MAX($B$172,B218)*C218</f>
        <v>0</v>
      </c>
      <c r="F218" s="27">
        <f>RANK(B218,B$198:B$365,1)</f>
        <v>0</v>
      </c>
      <c r="G218" s="23">
        <v>21</v>
      </c>
      <c r="H218" s="27">
        <f>F218*168+G218</f>
        <v>0</v>
      </c>
      <c r="I218" s="27">
        <f>RANK(H218,H$198:H$365,1)</f>
        <v>0</v>
      </c>
      <c r="J218" s="27">
        <f>MATCH(G218,I$198:I$365,0)</f>
        <v>0</v>
      </c>
      <c r="K218" s="6">
        <f>INDEX(B$198:B$365,J218,1)</f>
        <v>0</v>
      </c>
      <c r="L218" s="6">
        <f>L217+INDEX(C$198:C$365,J218,1)</f>
        <v>0</v>
      </c>
      <c r="M218" s="6">
        <f>M217+(K218-K217)*L217</f>
        <v>0</v>
      </c>
      <c r="N218" s="6">
        <f>IF((M217&gt;0)=(M218&gt;0),"",K218-M218/L217)</f>
        <v>0</v>
      </c>
      <c r="O218" s="10" t="s">
        <v>6</v>
      </c>
    </row>
    <row r="219" spans="1:15">
      <c r="A219" s="12" t="s">
        <v>1139</v>
      </c>
      <c r="B219" s="6">
        <f>B152</f>
        <v>0</v>
      </c>
      <c r="C219" s="6">
        <f>B105</f>
        <v>0</v>
      </c>
      <c r="D219" s="6">
        <f>IF(ISNUMBER(B219),0,C219)</f>
        <v>0</v>
      </c>
      <c r="E219" s="6">
        <f>MAX($B$172,B219)*C219</f>
        <v>0</v>
      </c>
      <c r="F219" s="27">
        <f>RANK(B219,B$198:B$365,1)</f>
        <v>0</v>
      </c>
      <c r="G219" s="23">
        <v>22</v>
      </c>
      <c r="H219" s="27">
        <f>F219*168+G219</f>
        <v>0</v>
      </c>
      <c r="I219" s="27">
        <f>RANK(H219,H$198:H$365,1)</f>
        <v>0</v>
      </c>
      <c r="J219" s="27">
        <f>MATCH(G219,I$198:I$365,0)</f>
        <v>0</v>
      </c>
      <c r="K219" s="6">
        <f>INDEX(B$198:B$365,J219,1)</f>
        <v>0</v>
      </c>
      <c r="L219" s="6">
        <f>L218+INDEX(C$198:C$365,J219,1)</f>
        <v>0</v>
      </c>
      <c r="M219" s="6">
        <f>M218+(K219-K218)*L218</f>
        <v>0</v>
      </c>
      <c r="N219" s="6">
        <f>IF((M218&gt;0)=(M219&gt;0),"",K219-M219/L218)</f>
        <v>0</v>
      </c>
      <c r="O219" s="10" t="s">
        <v>6</v>
      </c>
    </row>
    <row r="220" spans="1:15">
      <c r="A220" s="12" t="s">
        <v>1140</v>
      </c>
      <c r="B220" s="6">
        <f>B153</f>
        <v>0</v>
      </c>
      <c r="C220" s="6">
        <f>B106</f>
        <v>0</v>
      </c>
      <c r="D220" s="6">
        <f>IF(ISNUMBER(B220),0,C220)</f>
        <v>0</v>
      </c>
      <c r="E220" s="6">
        <f>MAX($B$172,B220)*C220</f>
        <v>0</v>
      </c>
      <c r="F220" s="27">
        <f>RANK(B220,B$198:B$365,1)</f>
        <v>0</v>
      </c>
      <c r="G220" s="23">
        <v>23</v>
      </c>
      <c r="H220" s="27">
        <f>F220*168+G220</f>
        <v>0</v>
      </c>
      <c r="I220" s="27">
        <f>RANK(H220,H$198:H$365,1)</f>
        <v>0</v>
      </c>
      <c r="J220" s="27">
        <f>MATCH(G220,I$198:I$365,0)</f>
        <v>0</v>
      </c>
      <c r="K220" s="6">
        <f>INDEX(B$198:B$365,J220,1)</f>
        <v>0</v>
      </c>
      <c r="L220" s="6">
        <f>L219+INDEX(C$198:C$365,J220,1)</f>
        <v>0</v>
      </c>
      <c r="M220" s="6">
        <f>M219+(K220-K219)*L219</f>
        <v>0</v>
      </c>
      <c r="N220" s="6">
        <f>IF((M219&gt;0)=(M220&gt;0),"",K220-M220/L219)</f>
        <v>0</v>
      </c>
      <c r="O220" s="10" t="s">
        <v>6</v>
      </c>
    </row>
    <row r="221" spans="1:15">
      <c r="A221" s="12" t="s">
        <v>1141</v>
      </c>
      <c r="B221" s="6">
        <f>B154</f>
        <v>0</v>
      </c>
      <c r="C221" s="6">
        <f>B107</f>
        <v>0</v>
      </c>
      <c r="D221" s="6">
        <f>IF(ISNUMBER(B221),0,C221)</f>
        <v>0</v>
      </c>
      <c r="E221" s="6">
        <f>MAX($B$172,B221)*C221</f>
        <v>0</v>
      </c>
      <c r="F221" s="27">
        <f>RANK(B221,B$198:B$365,1)</f>
        <v>0</v>
      </c>
      <c r="G221" s="23">
        <v>24</v>
      </c>
      <c r="H221" s="27">
        <f>F221*168+G221</f>
        <v>0</v>
      </c>
      <c r="I221" s="27">
        <f>RANK(H221,H$198:H$365,1)</f>
        <v>0</v>
      </c>
      <c r="J221" s="27">
        <f>MATCH(G221,I$198:I$365,0)</f>
        <v>0</v>
      </c>
      <c r="K221" s="6">
        <f>INDEX(B$198:B$365,J221,1)</f>
        <v>0</v>
      </c>
      <c r="L221" s="6">
        <f>L220+INDEX(C$198:C$365,J221,1)</f>
        <v>0</v>
      </c>
      <c r="M221" s="6">
        <f>M220+(K221-K220)*L220</f>
        <v>0</v>
      </c>
      <c r="N221" s="6">
        <f>IF((M220&gt;0)=(M221&gt;0),"",K221-M221/L220)</f>
        <v>0</v>
      </c>
      <c r="O221" s="10" t="s">
        <v>6</v>
      </c>
    </row>
    <row r="222" spans="1:15">
      <c r="A222" s="12" t="s">
        <v>1142</v>
      </c>
      <c r="B222" s="6">
        <f>B155</f>
        <v>0</v>
      </c>
      <c r="C222" s="6">
        <f>B108</f>
        <v>0</v>
      </c>
      <c r="D222" s="6">
        <f>IF(ISNUMBER(B222),0,C222)</f>
        <v>0</v>
      </c>
      <c r="E222" s="6">
        <f>MAX($B$172,B222)*C222</f>
        <v>0</v>
      </c>
      <c r="F222" s="27">
        <f>RANK(B222,B$198:B$365,1)</f>
        <v>0</v>
      </c>
      <c r="G222" s="23">
        <v>25</v>
      </c>
      <c r="H222" s="27">
        <f>F222*168+G222</f>
        <v>0</v>
      </c>
      <c r="I222" s="27">
        <f>RANK(H222,H$198:H$365,1)</f>
        <v>0</v>
      </c>
      <c r="J222" s="27">
        <f>MATCH(G222,I$198:I$365,0)</f>
        <v>0</v>
      </c>
      <c r="K222" s="6">
        <f>INDEX(B$198:B$365,J222,1)</f>
        <v>0</v>
      </c>
      <c r="L222" s="6">
        <f>L221+INDEX(C$198:C$365,J222,1)</f>
        <v>0</v>
      </c>
      <c r="M222" s="6">
        <f>M221+(K222-K221)*L221</f>
        <v>0</v>
      </c>
      <c r="N222" s="6">
        <f>IF((M221&gt;0)=(M222&gt;0),"",K222-M222/L221)</f>
        <v>0</v>
      </c>
      <c r="O222" s="10" t="s">
        <v>6</v>
      </c>
    </row>
    <row r="223" spans="1:15">
      <c r="A223" s="12" t="s">
        <v>1143</v>
      </c>
      <c r="B223" s="6">
        <f>B156</f>
        <v>0</v>
      </c>
      <c r="C223" s="6">
        <f>B109</f>
        <v>0</v>
      </c>
      <c r="D223" s="6">
        <f>IF(ISNUMBER(B223),0,C223)</f>
        <v>0</v>
      </c>
      <c r="E223" s="6">
        <f>MAX($B$172,B223)*C223</f>
        <v>0</v>
      </c>
      <c r="F223" s="27">
        <f>RANK(B223,B$198:B$365,1)</f>
        <v>0</v>
      </c>
      <c r="G223" s="23">
        <v>26</v>
      </c>
      <c r="H223" s="27">
        <f>F223*168+G223</f>
        <v>0</v>
      </c>
      <c r="I223" s="27">
        <f>RANK(H223,H$198:H$365,1)</f>
        <v>0</v>
      </c>
      <c r="J223" s="27">
        <f>MATCH(G223,I$198:I$365,0)</f>
        <v>0</v>
      </c>
      <c r="K223" s="6">
        <f>INDEX(B$198:B$365,J223,1)</f>
        <v>0</v>
      </c>
      <c r="L223" s="6">
        <f>L222+INDEX(C$198:C$365,J223,1)</f>
        <v>0</v>
      </c>
      <c r="M223" s="6">
        <f>M222+(K223-K222)*L222</f>
        <v>0</v>
      </c>
      <c r="N223" s="6">
        <f>IF((M222&gt;0)=(M223&gt;0),"",K223-M223/L222)</f>
        <v>0</v>
      </c>
      <c r="O223" s="10" t="s">
        <v>6</v>
      </c>
    </row>
    <row r="224" spans="1:15">
      <c r="A224" s="12" t="s">
        <v>1144</v>
      </c>
      <c r="B224" s="6">
        <f>B157</f>
        <v>0</v>
      </c>
      <c r="C224" s="6">
        <f>B110</f>
        <v>0</v>
      </c>
      <c r="D224" s="6">
        <f>IF(ISNUMBER(B224),0,C224)</f>
        <v>0</v>
      </c>
      <c r="E224" s="6">
        <f>MAX($B$172,B224)*C224</f>
        <v>0</v>
      </c>
      <c r="F224" s="27">
        <f>RANK(B224,B$198:B$365,1)</f>
        <v>0</v>
      </c>
      <c r="G224" s="23">
        <v>27</v>
      </c>
      <c r="H224" s="27">
        <f>F224*168+G224</f>
        <v>0</v>
      </c>
      <c r="I224" s="27">
        <f>RANK(H224,H$198:H$365,1)</f>
        <v>0</v>
      </c>
      <c r="J224" s="27">
        <f>MATCH(G224,I$198:I$365,0)</f>
        <v>0</v>
      </c>
      <c r="K224" s="6">
        <f>INDEX(B$198:B$365,J224,1)</f>
        <v>0</v>
      </c>
      <c r="L224" s="6">
        <f>L223+INDEX(C$198:C$365,J224,1)</f>
        <v>0</v>
      </c>
      <c r="M224" s="6">
        <f>M223+(K224-K223)*L223</f>
        <v>0</v>
      </c>
      <c r="N224" s="6">
        <f>IF((M223&gt;0)=(M224&gt;0),"",K224-M224/L223)</f>
        <v>0</v>
      </c>
      <c r="O224" s="10" t="s">
        <v>6</v>
      </c>
    </row>
    <row r="225" spans="1:15">
      <c r="A225" s="12" t="s">
        <v>1145</v>
      </c>
      <c r="B225" s="6">
        <f>B158</f>
        <v>0</v>
      </c>
      <c r="C225" s="6">
        <f>B111</f>
        <v>0</v>
      </c>
      <c r="D225" s="6">
        <f>IF(ISNUMBER(B225),0,C225)</f>
        <v>0</v>
      </c>
      <c r="E225" s="6">
        <f>MAX($B$172,B225)*C225</f>
        <v>0</v>
      </c>
      <c r="F225" s="27">
        <f>RANK(B225,B$198:B$365,1)</f>
        <v>0</v>
      </c>
      <c r="G225" s="23">
        <v>28</v>
      </c>
      <c r="H225" s="27">
        <f>F225*168+G225</f>
        <v>0</v>
      </c>
      <c r="I225" s="27">
        <f>RANK(H225,H$198:H$365,1)</f>
        <v>0</v>
      </c>
      <c r="J225" s="27">
        <f>MATCH(G225,I$198:I$365,0)</f>
        <v>0</v>
      </c>
      <c r="K225" s="6">
        <f>INDEX(B$198:B$365,J225,1)</f>
        <v>0</v>
      </c>
      <c r="L225" s="6">
        <f>L224+INDEX(C$198:C$365,J225,1)</f>
        <v>0</v>
      </c>
      <c r="M225" s="6">
        <f>M224+(K225-K224)*L224</f>
        <v>0</v>
      </c>
      <c r="N225" s="6">
        <f>IF((M224&gt;0)=(M225&gt;0),"",K225-M225/L224)</f>
        <v>0</v>
      </c>
      <c r="O225" s="10" t="s">
        <v>6</v>
      </c>
    </row>
    <row r="226" spans="1:15">
      <c r="A226" s="12" t="s">
        <v>1146</v>
      </c>
      <c r="B226" s="6">
        <f>C131</f>
        <v>0</v>
      </c>
      <c r="C226" s="6">
        <f>C84</f>
        <v>0</v>
      </c>
      <c r="D226" s="6">
        <f>IF(ISNUMBER(B226),0,C226)</f>
        <v>0</v>
      </c>
      <c r="E226" s="6">
        <f>MAX($B$172,B226)*C226</f>
        <v>0</v>
      </c>
      <c r="F226" s="27">
        <f>RANK(B226,B$198:B$365,1)</f>
        <v>0</v>
      </c>
      <c r="G226" s="23">
        <v>29</v>
      </c>
      <c r="H226" s="27">
        <f>F226*168+G226</f>
        <v>0</v>
      </c>
      <c r="I226" s="27">
        <f>RANK(H226,H$198:H$365,1)</f>
        <v>0</v>
      </c>
      <c r="J226" s="27">
        <f>MATCH(G226,I$198:I$365,0)</f>
        <v>0</v>
      </c>
      <c r="K226" s="6">
        <f>INDEX(B$198:B$365,J226,1)</f>
        <v>0</v>
      </c>
      <c r="L226" s="6">
        <f>L225+INDEX(C$198:C$365,J226,1)</f>
        <v>0</v>
      </c>
      <c r="M226" s="6">
        <f>M225+(K226-K225)*L225</f>
        <v>0</v>
      </c>
      <c r="N226" s="6">
        <f>IF((M225&gt;0)=(M226&gt;0),"",K226-M226/L225)</f>
        <v>0</v>
      </c>
      <c r="O226" s="10" t="s">
        <v>6</v>
      </c>
    </row>
    <row r="227" spans="1:15">
      <c r="A227" s="12" t="s">
        <v>1147</v>
      </c>
      <c r="B227" s="6">
        <f>C132</f>
        <v>0</v>
      </c>
      <c r="C227" s="6">
        <f>C85</f>
        <v>0</v>
      </c>
      <c r="D227" s="6">
        <f>IF(ISNUMBER(B227),0,C227)</f>
        <v>0</v>
      </c>
      <c r="E227" s="6">
        <f>MAX($B$172,B227)*C227</f>
        <v>0</v>
      </c>
      <c r="F227" s="27">
        <f>RANK(B227,B$198:B$365,1)</f>
        <v>0</v>
      </c>
      <c r="G227" s="23">
        <v>30</v>
      </c>
      <c r="H227" s="27">
        <f>F227*168+G227</f>
        <v>0</v>
      </c>
      <c r="I227" s="27">
        <f>RANK(H227,H$198:H$365,1)</f>
        <v>0</v>
      </c>
      <c r="J227" s="27">
        <f>MATCH(G227,I$198:I$365,0)</f>
        <v>0</v>
      </c>
      <c r="K227" s="6">
        <f>INDEX(B$198:B$365,J227,1)</f>
        <v>0</v>
      </c>
      <c r="L227" s="6">
        <f>L226+INDEX(C$198:C$365,J227,1)</f>
        <v>0</v>
      </c>
      <c r="M227" s="6">
        <f>M226+(K227-K226)*L226</f>
        <v>0</v>
      </c>
      <c r="N227" s="6">
        <f>IF((M226&gt;0)=(M227&gt;0),"",K227-M227/L226)</f>
        <v>0</v>
      </c>
      <c r="O227" s="10" t="s">
        <v>6</v>
      </c>
    </row>
    <row r="228" spans="1:15">
      <c r="A228" s="12" t="s">
        <v>1148</v>
      </c>
      <c r="B228" s="6">
        <f>C133</f>
        <v>0</v>
      </c>
      <c r="C228" s="6">
        <f>C86</f>
        <v>0</v>
      </c>
      <c r="D228" s="6">
        <f>IF(ISNUMBER(B228),0,C228)</f>
        <v>0</v>
      </c>
      <c r="E228" s="6">
        <f>MAX($B$172,B228)*C228</f>
        <v>0</v>
      </c>
      <c r="F228" s="27">
        <f>RANK(B228,B$198:B$365,1)</f>
        <v>0</v>
      </c>
      <c r="G228" s="23">
        <v>31</v>
      </c>
      <c r="H228" s="27">
        <f>F228*168+G228</f>
        <v>0</v>
      </c>
      <c r="I228" s="27">
        <f>RANK(H228,H$198:H$365,1)</f>
        <v>0</v>
      </c>
      <c r="J228" s="27">
        <f>MATCH(G228,I$198:I$365,0)</f>
        <v>0</v>
      </c>
      <c r="K228" s="6">
        <f>INDEX(B$198:B$365,J228,1)</f>
        <v>0</v>
      </c>
      <c r="L228" s="6">
        <f>L227+INDEX(C$198:C$365,J228,1)</f>
        <v>0</v>
      </c>
      <c r="M228" s="6">
        <f>M227+(K228-K227)*L227</f>
        <v>0</v>
      </c>
      <c r="N228" s="6">
        <f>IF((M227&gt;0)=(M228&gt;0),"",K228-M228/L227)</f>
        <v>0</v>
      </c>
      <c r="O228" s="10" t="s">
        <v>6</v>
      </c>
    </row>
    <row r="229" spans="1:15">
      <c r="A229" s="12" t="s">
        <v>1149</v>
      </c>
      <c r="B229" s="6">
        <f>C134</f>
        <v>0</v>
      </c>
      <c r="C229" s="6">
        <f>C87</f>
        <v>0</v>
      </c>
      <c r="D229" s="6">
        <f>IF(ISNUMBER(B229),0,C229)</f>
        <v>0</v>
      </c>
      <c r="E229" s="6">
        <f>MAX($B$172,B229)*C229</f>
        <v>0</v>
      </c>
      <c r="F229" s="27">
        <f>RANK(B229,B$198:B$365,1)</f>
        <v>0</v>
      </c>
      <c r="G229" s="23">
        <v>32</v>
      </c>
      <c r="H229" s="27">
        <f>F229*168+G229</f>
        <v>0</v>
      </c>
      <c r="I229" s="27">
        <f>RANK(H229,H$198:H$365,1)</f>
        <v>0</v>
      </c>
      <c r="J229" s="27">
        <f>MATCH(G229,I$198:I$365,0)</f>
        <v>0</v>
      </c>
      <c r="K229" s="6">
        <f>INDEX(B$198:B$365,J229,1)</f>
        <v>0</v>
      </c>
      <c r="L229" s="6">
        <f>L228+INDEX(C$198:C$365,J229,1)</f>
        <v>0</v>
      </c>
      <c r="M229" s="6">
        <f>M228+(K229-K228)*L228</f>
        <v>0</v>
      </c>
      <c r="N229" s="6">
        <f>IF((M228&gt;0)=(M229&gt;0),"",K229-M229/L228)</f>
        <v>0</v>
      </c>
      <c r="O229" s="10" t="s">
        <v>6</v>
      </c>
    </row>
    <row r="230" spans="1:15">
      <c r="A230" s="12" t="s">
        <v>1150</v>
      </c>
      <c r="B230" s="6">
        <f>C135</f>
        <v>0</v>
      </c>
      <c r="C230" s="6">
        <f>C88</f>
        <v>0</v>
      </c>
      <c r="D230" s="6">
        <f>IF(ISNUMBER(B230),0,C230)</f>
        <v>0</v>
      </c>
      <c r="E230" s="6">
        <f>MAX($B$172,B230)*C230</f>
        <v>0</v>
      </c>
      <c r="F230" s="27">
        <f>RANK(B230,B$198:B$365,1)</f>
        <v>0</v>
      </c>
      <c r="G230" s="23">
        <v>33</v>
      </c>
      <c r="H230" s="27">
        <f>F230*168+G230</f>
        <v>0</v>
      </c>
      <c r="I230" s="27">
        <f>RANK(H230,H$198:H$365,1)</f>
        <v>0</v>
      </c>
      <c r="J230" s="27">
        <f>MATCH(G230,I$198:I$365,0)</f>
        <v>0</v>
      </c>
      <c r="K230" s="6">
        <f>INDEX(B$198:B$365,J230,1)</f>
        <v>0</v>
      </c>
      <c r="L230" s="6">
        <f>L229+INDEX(C$198:C$365,J230,1)</f>
        <v>0</v>
      </c>
      <c r="M230" s="6">
        <f>M229+(K230-K229)*L229</f>
        <v>0</v>
      </c>
      <c r="N230" s="6">
        <f>IF((M229&gt;0)=(M230&gt;0),"",K230-M230/L229)</f>
        <v>0</v>
      </c>
      <c r="O230" s="10" t="s">
        <v>6</v>
      </c>
    </row>
    <row r="231" spans="1:15">
      <c r="A231" s="12" t="s">
        <v>1151</v>
      </c>
      <c r="B231" s="6">
        <f>C136</f>
        <v>0</v>
      </c>
      <c r="C231" s="6">
        <f>C89</f>
        <v>0</v>
      </c>
      <c r="D231" s="6">
        <f>IF(ISNUMBER(B231),0,C231)</f>
        <v>0</v>
      </c>
      <c r="E231" s="6">
        <f>MAX($B$172,B231)*C231</f>
        <v>0</v>
      </c>
      <c r="F231" s="27">
        <f>RANK(B231,B$198:B$365,1)</f>
        <v>0</v>
      </c>
      <c r="G231" s="23">
        <v>34</v>
      </c>
      <c r="H231" s="27">
        <f>F231*168+G231</f>
        <v>0</v>
      </c>
      <c r="I231" s="27">
        <f>RANK(H231,H$198:H$365,1)</f>
        <v>0</v>
      </c>
      <c r="J231" s="27">
        <f>MATCH(G231,I$198:I$365,0)</f>
        <v>0</v>
      </c>
      <c r="K231" s="6">
        <f>INDEX(B$198:B$365,J231,1)</f>
        <v>0</v>
      </c>
      <c r="L231" s="6">
        <f>L230+INDEX(C$198:C$365,J231,1)</f>
        <v>0</v>
      </c>
      <c r="M231" s="6">
        <f>M230+(K231-K230)*L230</f>
        <v>0</v>
      </c>
      <c r="N231" s="6">
        <f>IF((M230&gt;0)=(M231&gt;0),"",K231-M231/L230)</f>
        <v>0</v>
      </c>
      <c r="O231" s="10" t="s">
        <v>6</v>
      </c>
    </row>
    <row r="232" spans="1:15">
      <c r="A232" s="12" t="s">
        <v>1152</v>
      </c>
      <c r="B232" s="6">
        <f>C137</f>
        <v>0</v>
      </c>
      <c r="C232" s="6">
        <f>C90</f>
        <v>0</v>
      </c>
      <c r="D232" s="6">
        <f>IF(ISNUMBER(B232),0,C232)</f>
        <v>0</v>
      </c>
      <c r="E232" s="6">
        <f>MAX($B$172,B232)*C232</f>
        <v>0</v>
      </c>
      <c r="F232" s="27">
        <f>RANK(B232,B$198:B$365,1)</f>
        <v>0</v>
      </c>
      <c r="G232" s="23">
        <v>35</v>
      </c>
      <c r="H232" s="27">
        <f>F232*168+G232</f>
        <v>0</v>
      </c>
      <c r="I232" s="27">
        <f>RANK(H232,H$198:H$365,1)</f>
        <v>0</v>
      </c>
      <c r="J232" s="27">
        <f>MATCH(G232,I$198:I$365,0)</f>
        <v>0</v>
      </c>
      <c r="K232" s="6">
        <f>INDEX(B$198:B$365,J232,1)</f>
        <v>0</v>
      </c>
      <c r="L232" s="6">
        <f>L231+INDEX(C$198:C$365,J232,1)</f>
        <v>0</v>
      </c>
      <c r="M232" s="6">
        <f>M231+(K232-K231)*L231</f>
        <v>0</v>
      </c>
      <c r="N232" s="6">
        <f>IF((M231&gt;0)=(M232&gt;0),"",K232-M232/L231)</f>
        <v>0</v>
      </c>
      <c r="O232" s="10" t="s">
        <v>6</v>
      </c>
    </row>
    <row r="233" spans="1:15">
      <c r="A233" s="12" t="s">
        <v>1153</v>
      </c>
      <c r="B233" s="6">
        <f>C138</f>
        <v>0</v>
      </c>
      <c r="C233" s="6">
        <f>C91</f>
        <v>0</v>
      </c>
      <c r="D233" s="6">
        <f>IF(ISNUMBER(B233),0,C233)</f>
        <v>0</v>
      </c>
      <c r="E233" s="6">
        <f>MAX($B$172,B233)*C233</f>
        <v>0</v>
      </c>
      <c r="F233" s="27">
        <f>RANK(B233,B$198:B$365,1)</f>
        <v>0</v>
      </c>
      <c r="G233" s="23">
        <v>36</v>
      </c>
      <c r="H233" s="27">
        <f>F233*168+G233</f>
        <v>0</v>
      </c>
      <c r="I233" s="27">
        <f>RANK(H233,H$198:H$365,1)</f>
        <v>0</v>
      </c>
      <c r="J233" s="27">
        <f>MATCH(G233,I$198:I$365,0)</f>
        <v>0</v>
      </c>
      <c r="K233" s="6">
        <f>INDEX(B$198:B$365,J233,1)</f>
        <v>0</v>
      </c>
      <c r="L233" s="6">
        <f>L232+INDEX(C$198:C$365,J233,1)</f>
        <v>0</v>
      </c>
      <c r="M233" s="6">
        <f>M232+(K233-K232)*L232</f>
        <v>0</v>
      </c>
      <c r="N233" s="6">
        <f>IF((M232&gt;0)=(M233&gt;0),"",K233-M233/L232)</f>
        <v>0</v>
      </c>
      <c r="O233" s="10" t="s">
        <v>6</v>
      </c>
    </row>
    <row r="234" spans="1:15">
      <c r="A234" s="12" t="s">
        <v>1154</v>
      </c>
      <c r="B234" s="6">
        <f>C139</f>
        <v>0</v>
      </c>
      <c r="C234" s="6">
        <f>C92</f>
        <v>0</v>
      </c>
      <c r="D234" s="6">
        <f>IF(ISNUMBER(B234),0,C234)</f>
        <v>0</v>
      </c>
      <c r="E234" s="6">
        <f>MAX($B$172,B234)*C234</f>
        <v>0</v>
      </c>
      <c r="F234" s="27">
        <f>RANK(B234,B$198:B$365,1)</f>
        <v>0</v>
      </c>
      <c r="G234" s="23">
        <v>37</v>
      </c>
      <c r="H234" s="27">
        <f>F234*168+G234</f>
        <v>0</v>
      </c>
      <c r="I234" s="27">
        <f>RANK(H234,H$198:H$365,1)</f>
        <v>0</v>
      </c>
      <c r="J234" s="27">
        <f>MATCH(G234,I$198:I$365,0)</f>
        <v>0</v>
      </c>
      <c r="K234" s="6">
        <f>INDEX(B$198:B$365,J234,1)</f>
        <v>0</v>
      </c>
      <c r="L234" s="6">
        <f>L233+INDEX(C$198:C$365,J234,1)</f>
        <v>0</v>
      </c>
      <c r="M234" s="6">
        <f>M233+(K234-K233)*L233</f>
        <v>0</v>
      </c>
      <c r="N234" s="6">
        <f>IF((M233&gt;0)=(M234&gt;0),"",K234-M234/L233)</f>
        <v>0</v>
      </c>
      <c r="O234" s="10" t="s">
        <v>6</v>
      </c>
    </row>
    <row r="235" spans="1:15">
      <c r="A235" s="12" t="s">
        <v>1155</v>
      </c>
      <c r="B235" s="6">
        <f>C140</f>
        <v>0</v>
      </c>
      <c r="C235" s="6">
        <f>C93</f>
        <v>0</v>
      </c>
      <c r="D235" s="6">
        <f>IF(ISNUMBER(B235),0,C235)</f>
        <v>0</v>
      </c>
      <c r="E235" s="6">
        <f>MAX($B$172,B235)*C235</f>
        <v>0</v>
      </c>
      <c r="F235" s="27">
        <f>RANK(B235,B$198:B$365,1)</f>
        <v>0</v>
      </c>
      <c r="G235" s="23">
        <v>38</v>
      </c>
      <c r="H235" s="27">
        <f>F235*168+G235</f>
        <v>0</v>
      </c>
      <c r="I235" s="27">
        <f>RANK(H235,H$198:H$365,1)</f>
        <v>0</v>
      </c>
      <c r="J235" s="27">
        <f>MATCH(G235,I$198:I$365,0)</f>
        <v>0</v>
      </c>
      <c r="K235" s="6">
        <f>INDEX(B$198:B$365,J235,1)</f>
        <v>0</v>
      </c>
      <c r="L235" s="6">
        <f>L234+INDEX(C$198:C$365,J235,1)</f>
        <v>0</v>
      </c>
      <c r="M235" s="6">
        <f>M234+(K235-K234)*L234</f>
        <v>0</v>
      </c>
      <c r="N235" s="6">
        <f>IF((M234&gt;0)=(M235&gt;0),"",K235-M235/L234)</f>
        <v>0</v>
      </c>
      <c r="O235" s="10" t="s">
        <v>6</v>
      </c>
    </row>
    <row r="236" spans="1:15">
      <c r="A236" s="12" t="s">
        <v>1156</v>
      </c>
      <c r="B236" s="6">
        <f>C141</f>
        <v>0</v>
      </c>
      <c r="C236" s="6">
        <f>C94</f>
        <v>0</v>
      </c>
      <c r="D236" s="6">
        <f>IF(ISNUMBER(B236),0,C236)</f>
        <v>0</v>
      </c>
      <c r="E236" s="6">
        <f>MAX($B$172,B236)*C236</f>
        <v>0</v>
      </c>
      <c r="F236" s="27">
        <f>RANK(B236,B$198:B$365,1)</f>
        <v>0</v>
      </c>
      <c r="G236" s="23">
        <v>39</v>
      </c>
      <c r="H236" s="27">
        <f>F236*168+G236</f>
        <v>0</v>
      </c>
      <c r="I236" s="27">
        <f>RANK(H236,H$198:H$365,1)</f>
        <v>0</v>
      </c>
      <c r="J236" s="27">
        <f>MATCH(G236,I$198:I$365,0)</f>
        <v>0</v>
      </c>
      <c r="K236" s="6">
        <f>INDEX(B$198:B$365,J236,1)</f>
        <v>0</v>
      </c>
      <c r="L236" s="6">
        <f>L235+INDEX(C$198:C$365,J236,1)</f>
        <v>0</v>
      </c>
      <c r="M236" s="6">
        <f>M235+(K236-K235)*L235</f>
        <v>0</v>
      </c>
      <c r="N236" s="6">
        <f>IF((M235&gt;0)=(M236&gt;0),"",K236-M236/L235)</f>
        <v>0</v>
      </c>
      <c r="O236" s="10" t="s">
        <v>6</v>
      </c>
    </row>
    <row r="237" spans="1:15">
      <c r="A237" s="12" t="s">
        <v>1157</v>
      </c>
      <c r="B237" s="6">
        <f>C142</f>
        <v>0</v>
      </c>
      <c r="C237" s="6">
        <f>C95</f>
        <v>0</v>
      </c>
      <c r="D237" s="6">
        <f>IF(ISNUMBER(B237),0,C237)</f>
        <v>0</v>
      </c>
      <c r="E237" s="6">
        <f>MAX($B$172,B237)*C237</f>
        <v>0</v>
      </c>
      <c r="F237" s="27">
        <f>RANK(B237,B$198:B$365,1)</f>
        <v>0</v>
      </c>
      <c r="G237" s="23">
        <v>40</v>
      </c>
      <c r="H237" s="27">
        <f>F237*168+G237</f>
        <v>0</v>
      </c>
      <c r="I237" s="27">
        <f>RANK(H237,H$198:H$365,1)</f>
        <v>0</v>
      </c>
      <c r="J237" s="27">
        <f>MATCH(G237,I$198:I$365,0)</f>
        <v>0</v>
      </c>
      <c r="K237" s="6">
        <f>INDEX(B$198:B$365,J237,1)</f>
        <v>0</v>
      </c>
      <c r="L237" s="6">
        <f>L236+INDEX(C$198:C$365,J237,1)</f>
        <v>0</v>
      </c>
      <c r="M237" s="6">
        <f>M236+(K237-K236)*L236</f>
        <v>0</v>
      </c>
      <c r="N237" s="6">
        <f>IF((M236&gt;0)=(M237&gt;0),"",K237-M237/L236)</f>
        <v>0</v>
      </c>
      <c r="O237" s="10" t="s">
        <v>6</v>
      </c>
    </row>
    <row r="238" spans="1:15">
      <c r="A238" s="12" t="s">
        <v>1158</v>
      </c>
      <c r="B238" s="6">
        <f>C143</f>
        <v>0</v>
      </c>
      <c r="C238" s="6">
        <f>C96</f>
        <v>0</v>
      </c>
      <c r="D238" s="6">
        <f>IF(ISNUMBER(B238),0,C238)</f>
        <v>0</v>
      </c>
      <c r="E238" s="6">
        <f>MAX($B$172,B238)*C238</f>
        <v>0</v>
      </c>
      <c r="F238" s="27">
        <f>RANK(B238,B$198:B$365,1)</f>
        <v>0</v>
      </c>
      <c r="G238" s="23">
        <v>41</v>
      </c>
      <c r="H238" s="27">
        <f>F238*168+G238</f>
        <v>0</v>
      </c>
      <c r="I238" s="27">
        <f>RANK(H238,H$198:H$365,1)</f>
        <v>0</v>
      </c>
      <c r="J238" s="27">
        <f>MATCH(G238,I$198:I$365,0)</f>
        <v>0</v>
      </c>
      <c r="K238" s="6">
        <f>INDEX(B$198:B$365,J238,1)</f>
        <v>0</v>
      </c>
      <c r="L238" s="6">
        <f>L237+INDEX(C$198:C$365,J238,1)</f>
        <v>0</v>
      </c>
      <c r="M238" s="6">
        <f>M237+(K238-K237)*L237</f>
        <v>0</v>
      </c>
      <c r="N238" s="6">
        <f>IF((M237&gt;0)=(M238&gt;0),"",K238-M238/L237)</f>
        <v>0</v>
      </c>
      <c r="O238" s="10" t="s">
        <v>6</v>
      </c>
    </row>
    <row r="239" spans="1:15">
      <c r="A239" s="12" t="s">
        <v>1159</v>
      </c>
      <c r="B239" s="6">
        <f>C144</f>
        <v>0</v>
      </c>
      <c r="C239" s="6">
        <f>C97</f>
        <v>0</v>
      </c>
      <c r="D239" s="6">
        <f>IF(ISNUMBER(B239),0,C239)</f>
        <v>0</v>
      </c>
      <c r="E239" s="6">
        <f>MAX($B$172,B239)*C239</f>
        <v>0</v>
      </c>
      <c r="F239" s="27">
        <f>RANK(B239,B$198:B$365,1)</f>
        <v>0</v>
      </c>
      <c r="G239" s="23">
        <v>42</v>
      </c>
      <c r="H239" s="27">
        <f>F239*168+G239</f>
        <v>0</v>
      </c>
      <c r="I239" s="27">
        <f>RANK(H239,H$198:H$365,1)</f>
        <v>0</v>
      </c>
      <c r="J239" s="27">
        <f>MATCH(G239,I$198:I$365,0)</f>
        <v>0</v>
      </c>
      <c r="K239" s="6">
        <f>INDEX(B$198:B$365,J239,1)</f>
        <v>0</v>
      </c>
      <c r="L239" s="6">
        <f>L238+INDEX(C$198:C$365,J239,1)</f>
        <v>0</v>
      </c>
      <c r="M239" s="6">
        <f>M238+(K239-K238)*L238</f>
        <v>0</v>
      </c>
      <c r="N239" s="6">
        <f>IF((M238&gt;0)=(M239&gt;0),"",K239-M239/L238)</f>
        <v>0</v>
      </c>
      <c r="O239" s="10" t="s">
        <v>6</v>
      </c>
    </row>
    <row r="240" spans="1:15">
      <c r="A240" s="12" t="s">
        <v>1160</v>
      </c>
      <c r="B240" s="6">
        <f>C145</f>
        <v>0</v>
      </c>
      <c r="C240" s="6">
        <f>C98</f>
        <v>0</v>
      </c>
      <c r="D240" s="6">
        <f>IF(ISNUMBER(B240),0,C240)</f>
        <v>0</v>
      </c>
      <c r="E240" s="6">
        <f>MAX($B$172,B240)*C240</f>
        <v>0</v>
      </c>
      <c r="F240" s="27">
        <f>RANK(B240,B$198:B$365,1)</f>
        <v>0</v>
      </c>
      <c r="G240" s="23">
        <v>43</v>
      </c>
      <c r="H240" s="27">
        <f>F240*168+G240</f>
        <v>0</v>
      </c>
      <c r="I240" s="27">
        <f>RANK(H240,H$198:H$365,1)</f>
        <v>0</v>
      </c>
      <c r="J240" s="27">
        <f>MATCH(G240,I$198:I$365,0)</f>
        <v>0</v>
      </c>
      <c r="K240" s="6">
        <f>INDEX(B$198:B$365,J240,1)</f>
        <v>0</v>
      </c>
      <c r="L240" s="6">
        <f>L239+INDEX(C$198:C$365,J240,1)</f>
        <v>0</v>
      </c>
      <c r="M240" s="6">
        <f>M239+(K240-K239)*L239</f>
        <v>0</v>
      </c>
      <c r="N240" s="6">
        <f>IF((M239&gt;0)=(M240&gt;0),"",K240-M240/L239)</f>
        <v>0</v>
      </c>
      <c r="O240" s="10" t="s">
        <v>6</v>
      </c>
    </row>
    <row r="241" spans="1:15">
      <c r="A241" s="12" t="s">
        <v>1161</v>
      </c>
      <c r="B241" s="6">
        <f>C146</f>
        <v>0</v>
      </c>
      <c r="C241" s="6">
        <f>C99</f>
        <v>0</v>
      </c>
      <c r="D241" s="6">
        <f>IF(ISNUMBER(B241),0,C241)</f>
        <v>0</v>
      </c>
      <c r="E241" s="6">
        <f>MAX($B$172,B241)*C241</f>
        <v>0</v>
      </c>
      <c r="F241" s="27">
        <f>RANK(B241,B$198:B$365,1)</f>
        <v>0</v>
      </c>
      <c r="G241" s="23">
        <v>44</v>
      </c>
      <c r="H241" s="27">
        <f>F241*168+G241</f>
        <v>0</v>
      </c>
      <c r="I241" s="27">
        <f>RANK(H241,H$198:H$365,1)</f>
        <v>0</v>
      </c>
      <c r="J241" s="27">
        <f>MATCH(G241,I$198:I$365,0)</f>
        <v>0</v>
      </c>
      <c r="K241" s="6">
        <f>INDEX(B$198:B$365,J241,1)</f>
        <v>0</v>
      </c>
      <c r="L241" s="6">
        <f>L240+INDEX(C$198:C$365,J241,1)</f>
        <v>0</v>
      </c>
      <c r="M241" s="6">
        <f>M240+(K241-K240)*L240</f>
        <v>0</v>
      </c>
      <c r="N241" s="6">
        <f>IF((M240&gt;0)=(M241&gt;0),"",K241-M241/L240)</f>
        <v>0</v>
      </c>
      <c r="O241" s="10" t="s">
        <v>6</v>
      </c>
    </row>
    <row r="242" spans="1:15">
      <c r="A242" s="12" t="s">
        <v>1162</v>
      </c>
      <c r="B242" s="6">
        <f>C147</f>
        <v>0</v>
      </c>
      <c r="C242" s="6">
        <f>C100</f>
        <v>0</v>
      </c>
      <c r="D242" s="6">
        <f>IF(ISNUMBER(B242),0,C242)</f>
        <v>0</v>
      </c>
      <c r="E242" s="6">
        <f>MAX($B$172,B242)*C242</f>
        <v>0</v>
      </c>
      <c r="F242" s="27">
        <f>RANK(B242,B$198:B$365,1)</f>
        <v>0</v>
      </c>
      <c r="G242" s="23">
        <v>45</v>
      </c>
      <c r="H242" s="27">
        <f>F242*168+G242</f>
        <v>0</v>
      </c>
      <c r="I242" s="27">
        <f>RANK(H242,H$198:H$365,1)</f>
        <v>0</v>
      </c>
      <c r="J242" s="27">
        <f>MATCH(G242,I$198:I$365,0)</f>
        <v>0</v>
      </c>
      <c r="K242" s="6">
        <f>INDEX(B$198:B$365,J242,1)</f>
        <v>0</v>
      </c>
      <c r="L242" s="6">
        <f>L241+INDEX(C$198:C$365,J242,1)</f>
        <v>0</v>
      </c>
      <c r="M242" s="6">
        <f>M241+(K242-K241)*L241</f>
        <v>0</v>
      </c>
      <c r="N242" s="6">
        <f>IF((M241&gt;0)=(M242&gt;0),"",K242-M242/L241)</f>
        <v>0</v>
      </c>
      <c r="O242" s="10" t="s">
        <v>6</v>
      </c>
    </row>
    <row r="243" spans="1:15">
      <c r="A243" s="12" t="s">
        <v>1163</v>
      </c>
      <c r="B243" s="6">
        <f>C148</f>
        <v>0</v>
      </c>
      <c r="C243" s="6">
        <f>C101</f>
        <v>0</v>
      </c>
      <c r="D243" s="6">
        <f>IF(ISNUMBER(B243),0,C243)</f>
        <v>0</v>
      </c>
      <c r="E243" s="6">
        <f>MAX($B$172,B243)*C243</f>
        <v>0</v>
      </c>
      <c r="F243" s="27">
        <f>RANK(B243,B$198:B$365,1)</f>
        <v>0</v>
      </c>
      <c r="G243" s="23">
        <v>46</v>
      </c>
      <c r="H243" s="27">
        <f>F243*168+G243</f>
        <v>0</v>
      </c>
      <c r="I243" s="27">
        <f>RANK(H243,H$198:H$365,1)</f>
        <v>0</v>
      </c>
      <c r="J243" s="27">
        <f>MATCH(G243,I$198:I$365,0)</f>
        <v>0</v>
      </c>
      <c r="K243" s="6">
        <f>INDEX(B$198:B$365,J243,1)</f>
        <v>0</v>
      </c>
      <c r="L243" s="6">
        <f>L242+INDEX(C$198:C$365,J243,1)</f>
        <v>0</v>
      </c>
      <c r="M243" s="6">
        <f>M242+(K243-K242)*L242</f>
        <v>0</v>
      </c>
      <c r="N243" s="6">
        <f>IF((M242&gt;0)=(M243&gt;0),"",K243-M243/L242)</f>
        <v>0</v>
      </c>
      <c r="O243" s="10" t="s">
        <v>6</v>
      </c>
    </row>
    <row r="244" spans="1:15">
      <c r="A244" s="12" t="s">
        <v>1164</v>
      </c>
      <c r="B244" s="6">
        <f>C149</f>
        <v>0</v>
      </c>
      <c r="C244" s="6">
        <f>C102</f>
        <v>0</v>
      </c>
      <c r="D244" s="6">
        <f>IF(ISNUMBER(B244),0,C244)</f>
        <v>0</v>
      </c>
      <c r="E244" s="6">
        <f>MAX($B$172,B244)*C244</f>
        <v>0</v>
      </c>
      <c r="F244" s="27">
        <f>RANK(B244,B$198:B$365,1)</f>
        <v>0</v>
      </c>
      <c r="G244" s="23">
        <v>47</v>
      </c>
      <c r="H244" s="27">
        <f>F244*168+G244</f>
        <v>0</v>
      </c>
      <c r="I244" s="27">
        <f>RANK(H244,H$198:H$365,1)</f>
        <v>0</v>
      </c>
      <c r="J244" s="27">
        <f>MATCH(G244,I$198:I$365,0)</f>
        <v>0</v>
      </c>
      <c r="K244" s="6">
        <f>INDEX(B$198:B$365,J244,1)</f>
        <v>0</v>
      </c>
      <c r="L244" s="6">
        <f>L243+INDEX(C$198:C$365,J244,1)</f>
        <v>0</v>
      </c>
      <c r="M244" s="6">
        <f>M243+(K244-K243)*L243</f>
        <v>0</v>
      </c>
      <c r="N244" s="6">
        <f>IF((M243&gt;0)=(M244&gt;0),"",K244-M244/L243)</f>
        <v>0</v>
      </c>
      <c r="O244" s="10" t="s">
        <v>6</v>
      </c>
    </row>
    <row r="245" spans="1:15">
      <c r="A245" s="12" t="s">
        <v>1165</v>
      </c>
      <c r="B245" s="6">
        <f>C150</f>
        <v>0</v>
      </c>
      <c r="C245" s="6">
        <f>C103</f>
        <v>0</v>
      </c>
      <c r="D245" s="6">
        <f>IF(ISNUMBER(B245),0,C245)</f>
        <v>0</v>
      </c>
      <c r="E245" s="6">
        <f>MAX($B$172,B245)*C245</f>
        <v>0</v>
      </c>
      <c r="F245" s="27">
        <f>RANK(B245,B$198:B$365,1)</f>
        <v>0</v>
      </c>
      <c r="G245" s="23">
        <v>48</v>
      </c>
      <c r="H245" s="27">
        <f>F245*168+G245</f>
        <v>0</v>
      </c>
      <c r="I245" s="27">
        <f>RANK(H245,H$198:H$365,1)</f>
        <v>0</v>
      </c>
      <c r="J245" s="27">
        <f>MATCH(G245,I$198:I$365,0)</f>
        <v>0</v>
      </c>
      <c r="K245" s="6">
        <f>INDEX(B$198:B$365,J245,1)</f>
        <v>0</v>
      </c>
      <c r="L245" s="6">
        <f>L244+INDEX(C$198:C$365,J245,1)</f>
        <v>0</v>
      </c>
      <c r="M245" s="6">
        <f>M244+(K245-K244)*L244</f>
        <v>0</v>
      </c>
      <c r="N245" s="6">
        <f>IF((M244&gt;0)=(M245&gt;0),"",K245-M245/L244)</f>
        <v>0</v>
      </c>
      <c r="O245" s="10" t="s">
        <v>6</v>
      </c>
    </row>
    <row r="246" spans="1:15">
      <c r="A246" s="12" t="s">
        <v>1166</v>
      </c>
      <c r="B246" s="6">
        <f>C151</f>
        <v>0</v>
      </c>
      <c r="C246" s="6">
        <f>C104</f>
        <v>0</v>
      </c>
      <c r="D246" s="6">
        <f>IF(ISNUMBER(B246),0,C246)</f>
        <v>0</v>
      </c>
      <c r="E246" s="6">
        <f>MAX($B$172,B246)*C246</f>
        <v>0</v>
      </c>
      <c r="F246" s="27">
        <f>RANK(B246,B$198:B$365,1)</f>
        <v>0</v>
      </c>
      <c r="G246" s="23">
        <v>49</v>
      </c>
      <c r="H246" s="27">
        <f>F246*168+G246</f>
        <v>0</v>
      </c>
      <c r="I246" s="27">
        <f>RANK(H246,H$198:H$365,1)</f>
        <v>0</v>
      </c>
      <c r="J246" s="27">
        <f>MATCH(G246,I$198:I$365,0)</f>
        <v>0</v>
      </c>
      <c r="K246" s="6">
        <f>INDEX(B$198:B$365,J246,1)</f>
        <v>0</v>
      </c>
      <c r="L246" s="6">
        <f>L245+INDEX(C$198:C$365,J246,1)</f>
        <v>0</v>
      </c>
      <c r="M246" s="6">
        <f>M245+(K246-K245)*L245</f>
        <v>0</v>
      </c>
      <c r="N246" s="6">
        <f>IF((M245&gt;0)=(M246&gt;0),"",K246-M246/L245)</f>
        <v>0</v>
      </c>
      <c r="O246" s="10" t="s">
        <v>6</v>
      </c>
    </row>
    <row r="247" spans="1:15">
      <c r="A247" s="12" t="s">
        <v>1167</v>
      </c>
      <c r="B247" s="6">
        <f>C152</f>
        <v>0</v>
      </c>
      <c r="C247" s="6">
        <f>C105</f>
        <v>0</v>
      </c>
      <c r="D247" s="6">
        <f>IF(ISNUMBER(B247),0,C247)</f>
        <v>0</v>
      </c>
      <c r="E247" s="6">
        <f>MAX($B$172,B247)*C247</f>
        <v>0</v>
      </c>
      <c r="F247" s="27">
        <f>RANK(B247,B$198:B$365,1)</f>
        <v>0</v>
      </c>
      <c r="G247" s="23">
        <v>50</v>
      </c>
      <c r="H247" s="27">
        <f>F247*168+G247</f>
        <v>0</v>
      </c>
      <c r="I247" s="27">
        <f>RANK(H247,H$198:H$365,1)</f>
        <v>0</v>
      </c>
      <c r="J247" s="27">
        <f>MATCH(G247,I$198:I$365,0)</f>
        <v>0</v>
      </c>
      <c r="K247" s="6">
        <f>INDEX(B$198:B$365,J247,1)</f>
        <v>0</v>
      </c>
      <c r="L247" s="6">
        <f>L246+INDEX(C$198:C$365,J247,1)</f>
        <v>0</v>
      </c>
      <c r="M247" s="6">
        <f>M246+(K247-K246)*L246</f>
        <v>0</v>
      </c>
      <c r="N247" s="6">
        <f>IF((M246&gt;0)=(M247&gt;0),"",K247-M247/L246)</f>
        <v>0</v>
      </c>
      <c r="O247" s="10" t="s">
        <v>6</v>
      </c>
    </row>
    <row r="248" spans="1:15">
      <c r="A248" s="12" t="s">
        <v>1168</v>
      </c>
      <c r="B248" s="6">
        <f>C153</f>
        <v>0</v>
      </c>
      <c r="C248" s="6">
        <f>C106</f>
        <v>0</v>
      </c>
      <c r="D248" s="6">
        <f>IF(ISNUMBER(B248),0,C248)</f>
        <v>0</v>
      </c>
      <c r="E248" s="6">
        <f>MAX($B$172,B248)*C248</f>
        <v>0</v>
      </c>
      <c r="F248" s="27">
        <f>RANK(B248,B$198:B$365,1)</f>
        <v>0</v>
      </c>
      <c r="G248" s="23">
        <v>51</v>
      </c>
      <c r="H248" s="27">
        <f>F248*168+G248</f>
        <v>0</v>
      </c>
      <c r="I248" s="27">
        <f>RANK(H248,H$198:H$365,1)</f>
        <v>0</v>
      </c>
      <c r="J248" s="27">
        <f>MATCH(G248,I$198:I$365,0)</f>
        <v>0</v>
      </c>
      <c r="K248" s="6">
        <f>INDEX(B$198:B$365,J248,1)</f>
        <v>0</v>
      </c>
      <c r="L248" s="6">
        <f>L247+INDEX(C$198:C$365,J248,1)</f>
        <v>0</v>
      </c>
      <c r="M248" s="6">
        <f>M247+(K248-K247)*L247</f>
        <v>0</v>
      </c>
      <c r="N248" s="6">
        <f>IF((M247&gt;0)=(M248&gt;0),"",K248-M248/L247)</f>
        <v>0</v>
      </c>
      <c r="O248" s="10" t="s">
        <v>6</v>
      </c>
    </row>
    <row r="249" spans="1:15">
      <c r="A249" s="12" t="s">
        <v>1169</v>
      </c>
      <c r="B249" s="6">
        <f>C154</f>
        <v>0</v>
      </c>
      <c r="C249" s="6">
        <f>C107</f>
        <v>0</v>
      </c>
      <c r="D249" s="6">
        <f>IF(ISNUMBER(B249),0,C249)</f>
        <v>0</v>
      </c>
      <c r="E249" s="6">
        <f>MAX($B$172,B249)*C249</f>
        <v>0</v>
      </c>
      <c r="F249" s="27">
        <f>RANK(B249,B$198:B$365,1)</f>
        <v>0</v>
      </c>
      <c r="G249" s="23">
        <v>52</v>
      </c>
      <c r="H249" s="27">
        <f>F249*168+G249</f>
        <v>0</v>
      </c>
      <c r="I249" s="27">
        <f>RANK(H249,H$198:H$365,1)</f>
        <v>0</v>
      </c>
      <c r="J249" s="27">
        <f>MATCH(G249,I$198:I$365,0)</f>
        <v>0</v>
      </c>
      <c r="K249" s="6">
        <f>INDEX(B$198:B$365,J249,1)</f>
        <v>0</v>
      </c>
      <c r="L249" s="6">
        <f>L248+INDEX(C$198:C$365,J249,1)</f>
        <v>0</v>
      </c>
      <c r="M249" s="6">
        <f>M248+(K249-K248)*L248</f>
        <v>0</v>
      </c>
      <c r="N249" s="6">
        <f>IF((M248&gt;0)=(M249&gt;0),"",K249-M249/L248)</f>
        <v>0</v>
      </c>
      <c r="O249" s="10" t="s">
        <v>6</v>
      </c>
    </row>
    <row r="250" spans="1:15">
      <c r="A250" s="12" t="s">
        <v>1170</v>
      </c>
      <c r="B250" s="6">
        <f>C155</f>
        <v>0</v>
      </c>
      <c r="C250" s="6">
        <f>C108</f>
        <v>0</v>
      </c>
      <c r="D250" s="6">
        <f>IF(ISNUMBER(B250),0,C250)</f>
        <v>0</v>
      </c>
      <c r="E250" s="6">
        <f>MAX($B$172,B250)*C250</f>
        <v>0</v>
      </c>
      <c r="F250" s="27">
        <f>RANK(B250,B$198:B$365,1)</f>
        <v>0</v>
      </c>
      <c r="G250" s="23">
        <v>53</v>
      </c>
      <c r="H250" s="27">
        <f>F250*168+G250</f>
        <v>0</v>
      </c>
      <c r="I250" s="27">
        <f>RANK(H250,H$198:H$365,1)</f>
        <v>0</v>
      </c>
      <c r="J250" s="27">
        <f>MATCH(G250,I$198:I$365,0)</f>
        <v>0</v>
      </c>
      <c r="K250" s="6">
        <f>INDEX(B$198:B$365,J250,1)</f>
        <v>0</v>
      </c>
      <c r="L250" s="6">
        <f>L249+INDEX(C$198:C$365,J250,1)</f>
        <v>0</v>
      </c>
      <c r="M250" s="6">
        <f>M249+(K250-K249)*L249</f>
        <v>0</v>
      </c>
      <c r="N250" s="6">
        <f>IF((M249&gt;0)=(M250&gt;0),"",K250-M250/L249)</f>
        <v>0</v>
      </c>
      <c r="O250" s="10" t="s">
        <v>6</v>
      </c>
    </row>
    <row r="251" spans="1:15">
      <c r="A251" s="12" t="s">
        <v>1171</v>
      </c>
      <c r="B251" s="6">
        <f>C156</f>
        <v>0</v>
      </c>
      <c r="C251" s="6">
        <f>C109</f>
        <v>0</v>
      </c>
      <c r="D251" s="6">
        <f>IF(ISNUMBER(B251),0,C251)</f>
        <v>0</v>
      </c>
      <c r="E251" s="6">
        <f>MAX($B$172,B251)*C251</f>
        <v>0</v>
      </c>
      <c r="F251" s="27">
        <f>RANK(B251,B$198:B$365,1)</f>
        <v>0</v>
      </c>
      <c r="G251" s="23">
        <v>54</v>
      </c>
      <c r="H251" s="27">
        <f>F251*168+G251</f>
        <v>0</v>
      </c>
      <c r="I251" s="27">
        <f>RANK(H251,H$198:H$365,1)</f>
        <v>0</v>
      </c>
      <c r="J251" s="27">
        <f>MATCH(G251,I$198:I$365,0)</f>
        <v>0</v>
      </c>
      <c r="K251" s="6">
        <f>INDEX(B$198:B$365,J251,1)</f>
        <v>0</v>
      </c>
      <c r="L251" s="6">
        <f>L250+INDEX(C$198:C$365,J251,1)</f>
        <v>0</v>
      </c>
      <c r="M251" s="6">
        <f>M250+(K251-K250)*L250</f>
        <v>0</v>
      </c>
      <c r="N251" s="6">
        <f>IF((M250&gt;0)=(M251&gt;0),"",K251-M251/L250)</f>
        <v>0</v>
      </c>
      <c r="O251" s="10" t="s">
        <v>6</v>
      </c>
    </row>
    <row r="252" spans="1:15">
      <c r="A252" s="12" t="s">
        <v>1172</v>
      </c>
      <c r="B252" s="6">
        <f>C157</f>
        <v>0</v>
      </c>
      <c r="C252" s="6">
        <f>C110</f>
        <v>0</v>
      </c>
      <c r="D252" s="6">
        <f>IF(ISNUMBER(B252),0,C252)</f>
        <v>0</v>
      </c>
      <c r="E252" s="6">
        <f>MAX($B$172,B252)*C252</f>
        <v>0</v>
      </c>
      <c r="F252" s="27">
        <f>RANK(B252,B$198:B$365,1)</f>
        <v>0</v>
      </c>
      <c r="G252" s="23">
        <v>55</v>
      </c>
      <c r="H252" s="27">
        <f>F252*168+G252</f>
        <v>0</v>
      </c>
      <c r="I252" s="27">
        <f>RANK(H252,H$198:H$365,1)</f>
        <v>0</v>
      </c>
      <c r="J252" s="27">
        <f>MATCH(G252,I$198:I$365,0)</f>
        <v>0</v>
      </c>
      <c r="K252" s="6">
        <f>INDEX(B$198:B$365,J252,1)</f>
        <v>0</v>
      </c>
      <c r="L252" s="6">
        <f>L251+INDEX(C$198:C$365,J252,1)</f>
        <v>0</v>
      </c>
      <c r="M252" s="6">
        <f>M251+(K252-K251)*L251</f>
        <v>0</v>
      </c>
      <c r="N252" s="6">
        <f>IF((M251&gt;0)=(M252&gt;0),"",K252-M252/L251)</f>
        <v>0</v>
      </c>
      <c r="O252" s="10" t="s">
        <v>6</v>
      </c>
    </row>
    <row r="253" spans="1:15">
      <c r="A253" s="12" t="s">
        <v>1173</v>
      </c>
      <c r="B253" s="6">
        <f>C158</f>
        <v>0</v>
      </c>
      <c r="C253" s="6">
        <f>C111</f>
        <v>0</v>
      </c>
      <c r="D253" s="6">
        <f>IF(ISNUMBER(B253),0,C253)</f>
        <v>0</v>
      </c>
      <c r="E253" s="6">
        <f>MAX($B$172,B253)*C253</f>
        <v>0</v>
      </c>
      <c r="F253" s="27">
        <f>RANK(B253,B$198:B$365,1)</f>
        <v>0</v>
      </c>
      <c r="G253" s="23">
        <v>56</v>
      </c>
      <c r="H253" s="27">
        <f>F253*168+G253</f>
        <v>0</v>
      </c>
      <c r="I253" s="27">
        <f>RANK(H253,H$198:H$365,1)</f>
        <v>0</v>
      </c>
      <c r="J253" s="27">
        <f>MATCH(G253,I$198:I$365,0)</f>
        <v>0</v>
      </c>
      <c r="K253" s="6">
        <f>INDEX(B$198:B$365,J253,1)</f>
        <v>0</v>
      </c>
      <c r="L253" s="6">
        <f>L252+INDEX(C$198:C$365,J253,1)</f>
        <v>0</v>
      </c>
      <c r="M253" s="6">
        <f>M252+(K253-K252)*L252</f>
        <v>0</v>
      </c>
      <c r="N253" s="6">
        <f>IF((M252&gt;0)=(M253&gt;0),"",K253-M253/L252)</f>
        <v>0</v>
      </c>
      <c r="O253" s="10" t="s">
        <v>6</v>
      </c>
    </row>
    <row r="254" spans="1:15">
      <c r="A254" s="12" t="s">
        <v>1174</v>
      </c>
      <c r="B254" s="6">
        <f>D131</f>
        <v>0</v>
      </c>
      <c r="C254" s="6">
        <f>D84</f>
        <v>0</v>
      </c>
      <c r="D254" s="6">
        <f>IF(ISNUMBER(B254),0,C254)</f>
        <v>0</v>
      </c>
      <c r="E254" s="6">
        <f>MAX($B$172,B254)*C254</f>
        <v>0</v>
      </c>
      <c r="F254" s="27">
        <f>RANK(B254,B$198:B$365,1)</f>
        <v>0</v>
      </c>
      <c r="G254" s="23">
        <v>57</v>
      </c>
      <c r="H254" s="27">
        <f>F254*168+G254</f>
        <v>0</v>
      </c>
      <c r="I254" s="27">
        <f>RANK(H254,H$198:H$365,1)</f>
        <v>0</v>
      </c>
      <c r="J254" s="27">
        <f>MATCH(G254,I$198:I$365,0)</f>
        <v>0</v>
      </c>
      <c r="K254" s="6">
        <f>INDEX(B$198:B$365,J254,1)</f>
        <v>0</v>
      </c>
      <c r="L254" s="6">
        <f>L253+INDEX(C$198:C$365,J254,1)</f>
        <v>0</v>
      </c>
      <c r="M254" s="6">
        <f>M253+(K254-K253)*L253</f>
        <v>0</v>
      </c>
      <c r="N254" s="6">
        <f>IF((M253&gt;0)=(M254&gt;0),"",K254-M254/L253)</f>
        <v>0</v>
      </c>
      <c r="O254" s="10" t="s">
        <v>6</v>
      </c>
    </row>
    <row r="255" spans="1:15">
      <c r="A255" s="12" t="s">
        <v>1175</v>
      </c>
      <c r="B255" s="6">
        <f>D132</f>
        <v>0</v>
      </c>
      <c r="C255" s="6">
        <f>D85</f>
        <v>0</v>
      </c>
      <c r="D255" s="6">
        <f>IF(ISNUMBER(B255),0,C255)</f>
        <v>0</v>
      </c>
      <c r="E255" s="6">
        <f>MAX($B$172,B255)*C255</f>
        <v>0</v>
      </c>
      <c r="F255" s="27">
        <f>RANK(B255,B$198:B$365,1)</f>
        <v>0</v>
      </c>
      <c r="G255" s="23">
        <v>58</v>
      </c>
      <c r="H255" s="27">
        <f>F255*168+G255</f>
        <v>0</v>
      </c>
      <c r="I255" s="27">
        <f>RANK(H255,H$198:H$365,1)</f>
        <v>0</v>
      </c>
      <c r="J255" s="27">
        <f>MATCH(G255,I$198:I$365,0)</f>
        <v>0</v>
      </c>
      <c r="K255" s="6">
        <f>INDEX(B$198:B$365,J255,1)</f>
        <v>0</v>
      </c>
      <c r="L255" s="6">
        <f>L254+INDEX(C$198:C$365,J255,1)</f>
        <v>0</v>
      </c>
      <c r="M255" s="6">
        <f>M254+(K255-K254)*L254</f>
        <v>0</v>
      </c>
      <c r="N255" s="6">
        <f>IF((M254&gt;0)=(M255&gt;0),"",K255-M255/L254)</f>
        <v>0</v>
      </c>
      <c r="O255" s="10" t="s">
        <v>6</v>
      </c>
    </row>
    <row r="256" spans="1:15">
      <c r="A256" s="12" t="s">
        <v>1176</v>
      </c>
      <c r="B256" s="6">
        <f>D133</f>
        <v>0</v>
      </c>
      <c r="C256" s="6">
        <f>D86</f>
        <v>0</v>
      </c>
      <c r="D256" s="6">
        <f>IF(ISNUMBER(B256),0,C256)</f>
        <v>0</v>
      </c>
      <c r="E256" s="6">
        <f>MAX($B$172,B256)*C256</f>
        <v>0</v>
      </c>
      <c r="F256" s="27">
        <f>RANK(B256,B$198:B$365,1)</f>
        <v>0</v>
      </c>
      <c r="G256" s="23">
        <v>59</v>
      </c>
      <c r="H256" s="27">
        <f>F256*168+G256</f>
        <v>0</v>
      </c>
      <c r="I256" s="27">
        <f>RANK(H256,H$198:H$365,1)</f>
        <v>0</v>
      </c>
      <c r="J256" s="27">
        <f>MATCH(G256,I$198:I$365,0)</f>
        <v>0</v>
      </c>
      <c r="K256" s="6">
        <f>INDEX(B$198:B$365,J256,1)</f>
        <v>0</v>
      </c>
      <c r="L256" s="6">
        <f>L255+INDEX(C$198:C$365,J256,1)</f>
        <v>0</v>
      </c>
      <c r="M256" s="6">
        <f>M255+(K256-K255)*L255</f>
        <v>0</v>
      </c>
      <c r="N256" s="6">
        <f>IF((M255&gt;0)=(M256&gt;0),"",K256-M256/L255)</f>
        <v>0</v>
      </c>
      <c r="O256" s="10" t="s">
        <v>6</v>
      </c>
    </row>
    <row r="257" spans="1:15">
      <c r="A257" s="12" t="s">
        <v>1177</v>
      </c>
      <c r="B257" s="6">
        <f>D134</f>
        <v>0</v>
      </c>
      <c r="C257" s="6">
        <f>D87</f>
        <v>0</v>
      </c>
      <c r="D257" s="6">
        <f>IF(ISNUMBER(B257),0,C257)</f>
        <v>0</v>
      </c>
      <c r="E257" s="6">
        <f>MAX($B$172,B257)*C257</f>
        <v>0</v>
      </c>
      <c r="F257" s="27">
        <f>RANK(B257,B$198:B$365,1)</f>
        <v>0</v>
      </c>
      <c r="G257" s="23">
        <v>60</v>
      </c>
      <c r="H257" s="27">
        <f>F257*168+G257</f>
        <v>0</v>
      </c>
      <c r="I257" s="27">
        <f>RANK(H257,H$198:H$365,1)</f>
        <v>0</v>
      </c>
      <c r="J257" s="27">
        <f>MATCH(G257,I$198:I$365,0)</f>
        <v>0</v>
      </c>
      <c r="K257" s="6">
        <f>INDEX(B$198:B$365,J257,1)</f>
        <v>0</v>
      </c>
      <c r="L257" s="6">
        <f>L256+INDEX(C$198:C$365,J257,1)</f>
        <v>0</v>
      </c>
      <c r="M257" s="6">
        <f>M256+(K257-K256)*L256</f>
        <v>0</v>
      </c>
      <c r="N257" s="6">
        <f>IF((M256&gt;0)=(M257&gt;0),"",K257-M257/L256)</f>
        <v>0</v>
      </c>
      <c r="O257" s="10" t="s">
        <v>6</v>
      </c>
    </row>
    <row r="258" spans="1:15">
      <c r="A258" s="12" t="s">
        <v>1178</v>
      </c>
      <c r="B258" s="6">
        <f>D135</f>
        <v>0</v>
      </c>
      <c r="C258" s="6">
        <f>D88</f>
        <v>0</v>
      </c>
      <c r="D258" s="6">
        <f>IF(ISNUMBER(B258),0,C258)</f>
        <v>0</v>
      </c>
      <c r="E258" s="6">
        <f>MAX($B$172,B258)*C258</f>
        <v>0</v>
      </c>
      <c r="F258" s="27">
        <f>RANK(B258,B$198:B$365,1)</f>
        <v>0</v>
      </c>
      <c r="G258" s="23">
        <v>61</v>
      </c>
      <c r="H258" s="27">
        <f>F258*168+G258</f>
        <v>0</v>
      </c>
      <c r="I258" s="27">
        <f>RANK(H258,H$198:H$365,1)</f>
        <v>0</v>
      </c>
      <c r="J258" s="27">
        <f>MATCH(G258,I$198:I$365,0)</f>
        <v>0</v>
      </c>
      <c r="K258" s="6">
        <f>INDEX(B$198:B$365,J258,1)</f>
        <v>0</v>
      </c>
      <c r="L258" s="6">
        <f>L257+INDEX(C$198:C$365,J258,1)</f>
        <v>0</v>
      </c>
      <c r="M258" s="6">
        <f>M257+(K258-K257)*L257</f>
        <v>0</v>
      </c>
      <c r="N258" s="6">
        <f>IF((M257&gt;0)=(M258&gt;0),"",K258-M258/L257)</f>
        <v>0</v>
      </c>
      <c r="O258" s="10" t="s">
        <v>6</v>
      </c>
    </row>
    <row r="259" spans="1:15">
      <c r="A259" s="12" t="s">
        <v>1179</v>
      </c>
      <c r="B259" s="6">
        <f>D136</f>
        <v>0</v>
      </c>
      <c r="C259" s="6">
        <f>D89</f>
        <v>0</v>
      </c>
      <c r="D259" s="6">
        <f>IF(ISNUMBER(B259),0,C259)</f>
        <v>0</v>
      </c>
      <c r="E259" s="6">
        <f>MAX($B$172,B259)*C259</f>
        <v>0</v>
      </c>
      <c r="F259" s="27">
        <f>RANK(B259,B$198:B$365,1)</f>
        <v>0</v>
      </c>
      <c r="G259" s="23">
        <v>62</v>
      </c>
      <c r="H259" s="27">
        <f>F259*168+G259</f>
        <v>0</v>
      </c>
      <c r="I259" s="27">
        <f>RANK(H259,H$198:H$365,1)</f>
        <v>0</v>
      </c>
      <c r="J259" s="27">
        <f>MATCH(G259,I$198:I$365,0)</f>
        <v>0</v>
      </c>
      <c r="K259" s="6">
        <f>INDEX(B$198:B$365,J259,1)</f>
        <v>0</v>
      </c>
      <c r="L259" s="6">
        <f>L258+INDEX(C$198:C$365,J259,1)</f>
        <v>0</v>
      </c>
      <c r="M259" s="6">
        <f>M258+(K259-K258)*L258</f>
        <v>0</v>
      </c>
      <c r="N259" s="6">
        <f>IF((M258&gt;0)=(M259&gt;0),"",K259-M259/L258)</f>
        <v>0</v>
      </c>
      <c r="O259" s="10" t="s">
        <v>6</v>
      </c>
    </row>
    <row r="260" spans="1:15">
      <c r="A260" s="12" t="s">
        <v>1180</v>
      </c>
      <c r="B260" s="6">
        <f>D137</f>
        <v>0</v>
      </c>
      <c r="C260" s="6">
        <f>D90</f>
        <v>0</v>
      </c>
      <c r="D260" s="6">
        <f>IF(ISNUMBER(B260),0,C260)</f>
        <v>0</v>
      </c>
      <c r="E260" s="6">
        <f>MAX($B$172,B260)*C260</f>
        <v>0</v>
      </c>
      <c r="F260" s="27">
        <f>RANK(B260,B$198:B$365,1)</f>
        <v>0</v>
      </c>
      <c r="G260" s="23">
        <v>63</v>
      </c>
      <c r="H260" s="27">
        <f>F260*168+G260</f>
        <v>0</v>
      </c>
      <c r="I260" s="27">
        <f>RANK(H260,H$198:H$365,1)</f>
        <v>0</v>
      </c>
      <c r="J260" s="27">
        <f>MATCH(G260,I$198:I$365,0)</f>
        <v>0</v>
      </c>
      <c r="K260" s="6">
        <f>INDEX(B$198:B$365,J260,1)</f>
        <v>0</v>
      </c>
      <c r="L260" s="6">
        <f>L259+INDEX(C$198:C$365,J260,1)</f>
        <v>0</v>
      </c>
      <c r="M260" s="6">
        <f>M259+(K260-K259)*L259</f>
        <v>0</v>
      </c>
      <c r="N260" s="6">
        <f>IF((M259&gt;0)=(M260&gt;0),"",K260-M260/L259)</f>
        <v>0</v>
      </c>
      <c r="O260" s="10" t="s">
        <v>6</v>
      </c>
    </row>
    <row r="261" spans="1:15">
      <c r="A261" s="12" t="s">
        <v>1181</v>
      </c>
      <c r="B261" s="6">
        <f>D138</f>
        <v>0</v>
      </c>
      <c r="C261" s="6">
        <f>D91</f>
        <v>0</v>
      </c>
      <c r="D261" s="6">
        <f>IF(ISNUMBER(B261),0,C261)</f>
        <v>0</v>
      </c>
      <c r="E261" s="6">
        <f>MAX($B$172,B261)*C261</f>
        <v>0</v>
      </c>
      <c r="F261" s="27">
        <f>RANK(B261,B$198:B$365,1)</f>
        <v>0</v>
      </c>
      <c r="G261" s="23">
        <v>64</v>
      </c>
      <c r="H261" s="27">
        <f>F261*168+G261</f>
        <v>0</v>
      </c>
      <c r="I261" s="27">
        <f>RANK(H261,H$198:H$365,1)</f>
        <v>0</v>
      </c>
      <c r="J261" s="27">
        <f>MATCH(G261,I$198:I$365,0)</f>
        <v>0</v>
      </c>
      <c r="K261" s="6">
        <f>INDEX(B$198:B$365,J261,1)</f>
        <v>0</v>
      </c>
      <c r="L261" s="6">
        <f>L260+INDEX(C$198:C$365,J261,1)</f>
        <v>0</v>
      </c>
      <c r="M261" s="6">
        <f>M260+(K261-K260)*L260</f>
        <v>0</v>
      </c>
      <c r="N261" s="6">
        <f>IF((M260&gt;0)=(M261&gt;0),"",K261-M261/L260)</f>
        <v>0</v>
      </c>
      <c r="O261" s="10" t="s">
        <v>6</v>
      </c>
    </row>
    <row r="262" spans="1:15">
      <c r="A262" s="12" t="s">
        <v>1182</v>
      </c>
      <c r="B262" s="6">
        <f>D139</f>
        <v>0</v>
      </c>
      <c r="C262" s="6">
        <f>D92</f>
        <v>0</v>
      </c>
      <c r="D262" s="6">
        <f>IF(ISNUMBER(B262),0,C262)</f>
        <v>0</v>
      </c>
      <c r="E262" s="6">
        <f>MAX($B$172,B262)*C262</f>
        <v>0</v>
      </c>
      <c r="F262" s="27">
        <f>RANK(B262,B$198:B$365,1)</f>
        <v>0</v>
      </c>
      <c r="G262" s="23">
        <v>65</v>
      </c>
      <c r="H262" s="27">
        <f>F262*168+G262</f>
        <v>0</v>
      </c>
      <c r="I262" s="27">
        <f>RANK(H262,H$198:H$365,1)</f>
        <v>0</v>
      </c>
      <c r="J262" s="27">
        <f>MATCH(G262,I$198:I$365,0)</f>
        <v>0</v>
      </c>
      <c r="K262" s="6">
        <f>INDEX(B$198:B$365,J262,1)</f>
        <v>0</v>
      </c>
      <c r="L262" s="6">
        <f>L261+INDEX(C$198:C$365,J262,1)</f>
        <v>0</v>
      </c>
      <c r="M262" s="6">
        <f>M261+(K262-K261)*L261</f>
        <v>0</v>
      </c>
      <c r="N262" s="6">
        <f>IF((M261&gt;0)=(M262&gt;0),"",K262-M262/L261)</f>
        <v>0</v>
      </c>
      <c r="O262" s="10" t="s">
        <v>6</v>
      </c>
    </row>
    <row r="263" spans="1:15">
      <c r="A263" s="12" t="s">
        <v>1183</v>
      </c>
      <c r="B263" s="6">
        <f>D140</f>
        <v>0</v>
      </c>
      <c r="C263" s="6">
        <f>D93</f>
        <v>0</v>
      </c>
      <c r="D263" s="6">
        <f>IF(ISNUMBER(B263),0,C263)</f>
        <v>0</v>
      </c>
      <c r="E263" s="6">
        <f>MAX($B$172,B263)*C263</f>
        <v>0</v>
      </c>
      <c r="F263" s="27">
        <f>RANK(B263,B$198:B$365,1)</f>
        <v>0</v>
      </c>
      <c r="G263" s="23">
        <v>66</v>
      </c>
      <c r="H263" s="27">
        <f>F263*168+G263</f>
        <v>0</v>
      </c>
      <c r="I263" s="27">
        <f>RANK(H263,H$198:H$365,1)</f>
        <v>0</v>
      </c>
      <c r="J263" s="27">
        <f>MATCH(G263,I$198:I$365,0)</f>
        <v>0</v>
      </c>
      <c r="K263" s="6">
        <f>INDEX(B$198:B$365,J263,1)</f>
        <v>0</v>
      </c>
      <c r="L263" s="6">
        <f>L262+INDEX(C$198:C$365,J263,1)</f>
        <v>0</v>
      </c>
      <c r="M263" s="6">
        <f>M262+(K263-K262)*L262</f>
        <v>0</v>
      </c>
      <c r="N263" s="6">
        <f>IF((M262&gt;0)=(M263&gt;0),"",K263-M263/L262)</f>
        <v>0</v>
      </c>
      <c r="O263" s="10" t="s">
        <v>6</v>
      </c>
    </row>
    <row r="264" spans="1:15">
      <c r="A264" s="12" t="s">
        <v>1184</v>
      </c>
      <c r="B264" s="6">
        <f>D141</f>
        <v>0</v>
      </c>
      <c r="C264" s="6">
        <f>D94</f>
        <v>0</v>
      </c>
      <c r="D264" s="6">
        <f>IF(ISNUMBER(B264),0,C264)</f>
        <v>0</v>
      </c>
      <c r="E264" s="6">
        <f>MAX($B$172,B264)*C264</f>
        <v>0</v>
      </c>
      <c r="F264" s="27">
        <f>RANK(B264,B$198:B$365,1)</f>
        <v>0</v>
      </c>
      <c r="G264" s="23">
        <v>67</v>
      </c>
      <c r="H264" s="27">
        <f>F264*168+G264</f>
        <v>0</v>
      </c>
      <c r="I264" s="27">
        <f>RANK(H264,H$198:H$365,1)</f>
        <v>0</v>
      </c>
      <c r="J264" s="27">
        <f>MATCH(G264,I$198:I$365,0)</f>
        <v>0</v>
      </c>
      <c r="K264" s="6">
        <f>INDEX(B$198:B$365,J264,1)</f>
        <v>0</v>
      </c>
      <c r="L264" s="6">
        <f>L263+INDEX(C$198:C$365,J264,1)</f>
        <v>0</v>
      </c>
      <c r="M264" s="6">
        <f>M263+(K264-K263)*L263</f>
        <v>0</v>
      </c>
      <c r="N264" s="6">
        <f>IF((M263&gt;0)=(M264&gt;0),"",K264-M264/L263)</f>
        <v>0</v>
      </c>
      <c r="O264" s="10" t="s">
        <v>6</v>
      </c>
    </row>
    <row r="265" spans="1:15">
      <c r="A265" s="12" t="s">
        <v>1185</v>
      </c>
      <c r="B265" s="6">
        <f>D142</f>
        <v>0</v>
      </c>
      <c r="C265" s="6">
        <f>D95</f>
        <v>0</v>
      </c>
      <c r="D265" s="6">
        <f>IF(ISNUMBER(B265),0,C265)</f>
        <v>0</v>
      </c>
      <c r="E265" s="6">
        <f>MAX($B$172,B265)*C265</f>
        <v>0</v>
      </c>
      <c r="F265" s="27">
        <f>RANK(B265,B$198:B$365,1)</f>
        <v>0</v>
      </c>
      <c r="G265" s="23">
        <v>68</v>
      </c>
      <c r="H265" s="27">
        <f>F265*168+G265</f>
        <v>0</v>
      </c>
      <c r="I265" s="27">
        <f>RANK(H265,H$198:H$365,1)</f>
        <v>0</v>
      </c>
      <c r="J265" s="27">
        <f>MATCH(G265,I$198:I$365,0)</f>
        <v>0</v>
      </c>
      <c r="K265" s="6">
        <f>INDEX(B$198:B$365,J265,1)</f>
        <v>0</v>
      </c>
      <c r="L265" s="6">
        <f>L264+INDEX(C$198:C$365,J265,1)</f>
        <v>0</v>
      </c>
      <c r="M265" s="6">
        <f>M264+(K265-K264)*L264</f>
        <v>0</v>
      </c>
      <c r="N265" s="6">
        <f>IF((M264&gt;0)=(M265&gt;0),"",K265-M265/L264)</f>
        <v>0</v>
      </c>
      <c r="O265" s="10" t="s">
        <v>6</v>
      </c>
    </row>
    <row r="266" spans="1:15">
      <c r="A266" s="12" t="s">
        <v>1186</v>
      </c>
      <c r="B266" s="6">
        <f>D143</f>
        <v>0</v>
      </c>
      <c r="C266" s="6">
        <f>D96</f>
        <v>0</v>
      </c>
      <c r="D266" s="6">
        <f>IF(ISNUMBER(B266),0,C266)</f>
        <v>0</v>
      </c>
      <c r="E266" s="6">
        <f>MAX($B$172,B266)*C266</f>
        <v>0</v>
      </c>
      <c r="F266" s="27">
        <f>RANK(B266,B$198:B$365,1)</f>
        <v>0</v>
      </c>
      <c r="G266" s="23">
        <v>69</v>
      </c>
      <c r="H266" s="27">
        <f>F266*168+G266</f>
        <v>0</v>
      </c>
      <c r="I266" s="27">
        <f>RANK(H266,H$198:H$365,1)</f>
        <v>0</v>
      </c>
      <c r="J266" s="27">
        <f>MATCH(G266,I$198:I$365,0)</f>
        <v>0</v>
      </c>
      <c r="K266" s="6">
        <f>INDEX(B$198:B$365,J266,1)</f>
        <v>0</v>
      </c>
      <c r="L266" s="6">
        <f>L265+INDEX(C$198:C$365,J266,1)</f>
        <v>0</v>
      </c>
      <c r="M266" s="6">
        <f>M265+(K266-K265)*L265</f>
        <v>0</v>
      </c>
      <c r="N266" s="6">
        <f>IF((M265&gt;0)=(M266&gt;0),"",K266-M266/L265)</f>
        <v>0</v>
      </c>
      <c r="O266" s="10" t="s">
        <v>6</v>
      </c>
    </row>
    <row r="267" spans="1:15">
      <c r="A267" s="12" t="s">
        <v>1187</v>
      </c>
      <c r="B267" s="6">
        <f>D144</f>
        <v>0</v>
      </c>
      <c r="C267" s="6">
        <f>D97</f>
        <v>0</v>
      </c>
      <c r="D267" s="6">
        <f>IF(ISNUMBER(B267),0,C267)</f>
        <v>0</v>
      </c>
      <c r="E267" s="6">
        <f>MAX($B$172,B267)*C267</f>
        <v>0</v>
      </c>
      <c r="F267" s="27">
        <f>RANK(B267,B$198:B$365,1)</f>
        <v>0</v>
      </c>
      <c r="G267" s="23">
        <v>70</v>
      </c>
      <c r="H267" s="27">
        <f>F267*168+G267</f>
        <v>0</v>
      </c>
      <c r="I267" s="27">
        <f>RANK(H267,H$198:H$365,1)</f>
        <v>0</v>
      </c>
      <c r="J267" s="27">
        <f>MATCH(G267,I$198:I$365,0)</f>
        <v>0</v>
      </c>
      <c r="K267" s="6">
        <f>INDEX(B$198:B$365,J267,1)</f>
        <v>0</v>
      </c>
      <c r="L267" s="6">
        <f>L266+INDEX(C$198:C$365,J267,1)</f>
        <v>0</v>
      </c>
      <c r="M267" s="6">
        <f>M266+(K267-K266)*L266</f>
        <v>0</v>
      </c>
      <c r="N267" s="6">
        <f>IF((M266&gt;0)=(M267&gt;0),"",K267-M267/L266)</f>
        <v>0</v>
      </c>
      <c r="O267" s="10" t="s">
        <v>6</v>
      </c>
    </row>
    <row r="268" spans="1:15">
      <c r="A268" s="12" t="s">
        <v>1188</v>
      </c>
      <c r="B268" s="6">
        <f>D145</f>
        <v>0</v>
      </c>
      <c r="C268" s="6">
        <f>D98</f>
        <v>0</v>
      </c>
      <c r="D268" s="6">
        <f>IF(ISNUMBER(B268),0,C268)</f>
        <v>0</v>
      </c>
      <c r="E268" s="6">
        <f>MAX($B$172,B268)*C268</f>
        <v>0</v>
      </c>
      <c r="F268" s="27">
        <f>RANK(B268,B$198:B$365,1)</f>
        <v>0</v>
      </c>
      <c r="G268" s="23">
        <v>71</v>
      </c>
      <c r="H268" s="27">
        <f>F268*168+G268</f>
        <v>0</v>
      </c>
      <c r="I268" s="27">
        <f>RANK(H268,H$198:H$365,1)</f>
        <v>0</v>
      </c>
      <c r="J268" s="27">
        <f>MATCH(G268,I$198:I$365,0)</f>
        <v>0</v>
      </c>
      <c r="K268" s="6">
        <f>INDEX(B$198:B$365,J268,1)</f>
        <v>0</v>
      </c>
      <c r="L268" s="6">
        <f>L267+INDEX(C$198:C$365,J268,1)</f>
        <v>0</v>
      </c>
      <c r="M268" s="6">
        <f>M267+(K268-K267)*L267</f>
        <v>0</v>
      </c>
      <c r="N268" s="6">
        <f>IF((M267&gt;0)=(M268&gt;0),"",K268-M268/L267)</f>
        <v>0</v>
      </c>
      <c r="O268" s="10" t="s">
        <v>6</v>
      </c>
    </row>
    <row r="269" spans="1:15">
      <c r="A269" s="12" t="s">
        <v>1189</v>
      </c>
      <c r="B269" s="6">
        <f>D146</f>
        <v>0</v>
      </c>
      <c r="C269" s="6">
        <f>D99</f>
        <v>0</v>
      </c>
      <c r="D269" s="6">
        <f>IF(ISNUMBER(B269),0,C269)</f>
        <v>0</v>
      </c>
      <c r="E269" s="6">
        <f>MAX($B$172,B269)*C269</f>
        <v>0</v>
      </c>
      <c r="F269" s="27">
        <f>RANK(B269,B$198:B$365,1)</f>
        <v>0</v>
      </c>
      <c r="G269" s="23">
        <v>72</v>
      </c>
      <c r="H269" s="27">
        <f>F269*168+G269</f>
        <v>0</v>
      </c>
      <c r="I269" s="27">
        <f>RANK(H269,H$198:H$365,1)</f>
        <v>0</v>
      </c>
      <c r="J269" s="27">
        <f>MATCH(G269,I$198:I$365,0)</f>
        <v>0</v>
      </c>
      <c r="K269" s="6">
        <f>INDEX(B$198:B$365,J269,1)</f>
        <v>0</v>
      </c>
      <c r="L269" s="6">
        <f>L268+INDEX(C$198:C$365,J269,1)</f>
        <v>0</v>
      </c>
      <c r="M269" s="6">
        <f>M268+(K269-K268)*L268</f>
        <v>0</v>
      </c>
      <c r="N269" s="6">
        <f>IF((M268&gt;0)=(M269&gt;0),"",K269-M269/L268)</f>
        <v>0</v>
      </c>
      <c r="O269" s="10" t="s">
        <v>6</v>
      </c>
    </row>
    <row r="270" spans="1:15">
      <c r="A270" s="12" t="s">
        <v>1190</v>
      </c>
      <c r="B270" s="6">
        <f>D147</f>
        <v>0</v>
      </c>
      <c r="C270" s="6">
        <f>D100</f>
        <v>0</v>
      </c>
      <c r="D270" s="6">
        <f>IF(ISNUMBER(B270),0,C270)</f>
        <v>0</v>
      </c>
      <c r="E270" s="6">
        <f>MAX($B$172,B270)*C270</f>
        <v>0</v>
      </c>
      <c r="F270" s="27">
        <f>RANK(B270,B$198:B$365,1)</f>
        <v>0</v>
      </c>
      <c r="G270" s="23">
        <v>73</v>
      </c>
      <c r="H270" s="27">
        <f>F270*168+G270</f>
        <v>0</v>
      </c>
      <c r="I270" s="27">
        <f>RANK(H270,H$198:H$365,1)</f>
        <v>0</v>
      </c>
      <c r="J270" s="27">
        <f>MATCH(G270,I$198:I$365,0)</f>
        <v>0</v>
      </c>
      <c r="K270" s="6">
        <f>INDEX(B$198:B$365,J270,1)</f>
        <v>0</v>
      </c>
      <c r="L270" s="6">
        <f>L269+INDEX(C$198:C$365,J270,1)</f>
        <v>0</v>
      </c>
      <c r="M270" s="6">
        <f>M269+(K270-K269)*L269</f>
        <v>0</v>
      </c>
      <c r="N270" s="6">
        <f>IF((M269&gt;0)=(M270&gt;0),"",K270-M270/L269)</f>
        <v>0</v>
      </c>
      <c r="O270" s="10" t="s">
        <v>6</v>
      </c>
    </row>
    <row r="271" spans="1:15">
      <c r="A271" s="12" t="s">
        <v>1191</v>
      </c>
      <c r="B271" s="6">
        <f>D148</f>
        <v>0</v>
      </c>
      <c r="C271" s="6">
        <f>D101</f>
        <v>0</v>
      </c>
      <c r="D271" s="6">
        <f>IF(ISNUMBER(B271),0,C271)</f>
        <v>0</v>
      </c>
      <c r="E271" s="6">
        <f>MAX($B$172,B271)*C271</f>
        <v>0</v>
      </c>
      <c r="F271" s="27">
        <f>RANK(B271,B$198:B$365,1)</f>
        <v>0</v>
      </c>
      <c r="G271" s="23">
        <v>74</v>
      </c>
      <c r="H271" s="27">
        <f>F271*168+G271</f>
        <v>0</v>
      </c>
      <c r="I271" s="27">
        <f>RANK(H271,H$198:H$365,1)</f>
        <v>0</v>
      </c>
      <c r="J271" s="27">
        <f>MATCH(G271,I$198:I$365,0)</f>
        <v>0</v>
      </c>
      <c r="K271" s="6">
        <f>INDEX(B$198:B$365,J271,1)</f>
        <v>0</v>
      </c>
      <c r="L271" s="6">
        <f>L270+INDEX(C$198:C$365,J271,1)</f>
        <v>0</v>
      </c>
      <c r="M271" s="6">
        <f>M270+(K271-K270)*L270</f>
        <v>0</v>
      </c>
      <c r="N271" s="6">
        <f>IF((M270&gt;0)=(M271&gt;0),"",K271-M271/L270)</f>
        <v>0</v>
      </c>
      <c r="O271" s="10" t="s">
        <v>6</v>
      </c>
    </row>
    <row r="272" spans="1:15">
      <c r="A272" s="12" t="s">
        <v>1192</v>
      </c>
      <c r="B272" s="6">
        <f>D149</f>
        <v>0</v>
      </c>
      <c r="C272" s="6">
        <f>D102</f>
        <v>0</v>
      </c>
      <c r="D272" s="6">
        <f>IF(ISNUMBER(B272),0,C272)</f>
        <v>0</v>
      </c>
      <c r="E272" s="6">
        <f>MAX($B$172,B272)*C272</f>
        <v>0</v>
      </c>
      <c r="F272" s="27">
        <f>RANK(B272,B$198:B$365,1)</f>
        <v>0</v>
      </c>
      <c r="G272" s="23">
        <v>75</v>
      </c>
      <c r="H272" s="27">
        <f>F272*168+G272</f>
        <v>0</v>
      </c>
      <c r="I272" s="27">
        <f>RANK(H272,H$198:H$365,1)</f>
        <v>0</v>
      </c>
      <c r="J272" s="27">
        <f>MATCH(G272,I$198:I$365,0)</f>
        <v>0</v>
      </c>
      <c r="K272" s="6">
        <f>INDEX(B$198:B$365,J272,1)</f>
        <v>0</v>
      </c>
      <c r="L272" s="6">
        <f>L271+INDEX(C$198:C$365,J272,1)</f>
        <v>0</v>
      </c>
      <c r="M272" s="6">
        <f>M271+(K272-K271)*L271</f>
        <v>0</v>
      </c>
      <c r="N272" s="6">
        <f>IF((M271&gt;0)=(M272&gt;0),"",K272-M272/L271)</f>
        <v>0</v>
      </c>
      <c r="O272" s="10" t="s">
        <v>6</v>
      </c>
    </row>
    <row r="273" spans="1:15">
      <c r="A273" s="12" t="s">
        <v>1193</v>
      </c>
      <c r="B273" s="6">
        <f>D150</f>
        <v>0</v>
      </c>
      <c r="C273" s="6">
        <f>D103</f>
        <v>0</v>
      </c>
      <c r="D273" s="6">
        <f>IF(ISNUMBER(B273),0,C273)</f>
        <v>0</v>
      </c>
      <c r="E273" s="6">
        <f>MAX($B$172,B273)*C273</f>
        <v>0</v>
      </c>
      <c r="F273" s="27">
        <f>RANK(B273,B$198:B$365,1)</f>
        <v>0</v>
      </c>
      <c r="G273" s="23">
        <v>76</v>
      </c>
      <c r="H273" s="27">
        <f>F273*168+G273</f>
        <v>0</v>
      </c>
      <c r="I273" s="27">
        <f>RANK(H273,H$198:H$365,1)</f>
        <v>0</v>
      </c>
      <c r="J273" s="27">
        <f>MATCH(G273,I$198:I$365,0)</f>
        <v>0</v>
      </c>
      <c r="K273" s="6">
        <f>INDEX(B$198:B$365,J273,1)</f>
        <v>0</v>
      </c>
      <c r="L273" s="6">
        <f>L272+INDEX(C$198:C$365,J273,1)</f>
        <v>0</v>
      </c>
      <c r="M273" s="6">
        <f>M272+(K273-K272)*L272</f>
        <v>0</v>
      </c>
      <c r="N273" s="6">
        <f>IF((M272&gt;0)=(M273&gt;0),"",K273-M273/L272)</f>
        <v>0</v>
      </c>
      <c r="O273" s="10" t="s">
        <v>6</v>
      </c>
    </row>
    <row r="274" spans="1:15">
      <c r="A274" s="12" t="s">
        <v>1194</v>
      </c>
      <c r="B274" s="6">
        <f>D151</f>
        <v>0</v>
      </c>
      <c r="C274" s="6">
        <f>D104</f>
        <v>0</v>
      </c>
      <c r="D274" s="6">
        <f>IF(ISNUMBER(B274),0,C274)</f>
        <v>0</v>
      </c>
      <c r="E274" s="6">
        <f>MAX($B$172,B274)*C274</f>
        <v>0</v>
      </c>
      <c r="F274" s="27">
        <f>RANK(B274,B$198:B$365,1)</f>
        <v>0</v>
      </c>
      <c r="G274" s="23">
        <v>77</v>
      </c>
      <c r="H274" s="27">
        <f>F274*168+G274</f>
        <v>0</v>
      </c>
      <c r="I274" s="27">
        <f>RANK(H274,H$198:H$365,1)</f>
        <v>0</v>
      </c>
      <c r="J274" s="27">
        <f>MATCH(G274,I$198:I$365,0)</f>
        <v>0</v>
      </c>
      <c r="K274" s="6">
        <f>INDEX(B$198:B$365,J274,1)</f>
        <v>0</v>
      </c>
      <c r="L274" s="6">
        <f>L273+INDEX(C$198:C$365,J274,1)</f>
        <v>0</v>
      </c>
      <c r="M274" s="6">
        <f>M273+(K274-K273)*L273</f>
        <v>0</v>
      </c>
      <c r="N274" s="6">
        <f>IF((M273&gt;0)=(M274&gt;0),"",K274-M274/L273)</f>
        <v>0</v>
      </c>
      <c r="O274" s="10" t="s">
        <v>6</v>
      </c>
    </row>
    <row r="275" spans="1:15">
      <c r="A275" s="12" t="s">
        <v>1195</v>
      </c>
      <c r="B275" s="6">
        <f>D152</f>
        <v>0</v>
      </c>
      <c r="C275" s="6">
        <f>D105</f>
        <v>0</v>
      </c>
      <c r="D275" s="6">
        <f>IF(ISNUMBER(B275),0,C275)</f>
        <v>0</v>
      </c>
      <c r="E275" s="6">
        <f>MAX($B$172,B275)*C275</f>
        <v>0</v>
      </c>
      <c r="F275" s="27">
        <f>RANK(B275,B$198:B$365,1)</f>
        <v>0</v>
      </c>
      <c r="G275" s="23">
        <v>78</v>
      </c>
      <c r="H275" s="27">
        <f>F275*168+G275</f>
        <v>0</v>
      </c>
      <c r="I275" s="27">
        <f>RANK(H275,H$198:H$365,1)</f>
        <v>0</v>
      </c>
      <c r="J275" s="27">
        <f>MATCH(G275,I$198:I$365,0)</f>
        <v>0</v>
      </c>
      <c r="K275" s="6">
        <f>INDEX(B$198:B$365,J275,1)</f>
        <v>0</v>
      </c>
      <c r="L275" s="6">
        <f>L274+INDEX(C$198:C$365,J275,1)</f>
        <v>0</v>
      </c>
      <c r="M275" s="6">
        <f>M274+(K275-K274)*L274</f>
        <v>0</v>
      </c>
      <c r="N275" s="6">
        <f>IF((M274&gt;0)=(M275&gt;0),"",K275-M275/L274)</f>
        <v>0</v>
      </c>
      <c r="O275" s="10" t="s">
        <v>6</v>
      </c>
    </row>
    <row r="276" spans="1:15">
      <c r="A276" s="12" t="s">
        <v>1196</v>
      </c>
      <c r="B276" s="6">
        <f>D153</f>
        <v>0</v>
      </c>
      <c r="C276" s="6">
        <f>D106</f>
        <v>0</v>
      </c>
      <c r="D276" s="6">
        <f>IF(ISNUMBER(B276),0,C276)</f>
        <v>0</v>
      </c>
      <c r="E276" s="6">
        <f>MAX($B$172,B276)*C276</f>
        <v>0</v>
      </c>
      <c r="F276" s="27">
        <f>RANK(B276,B$198:B$365,1)</f>
        <v>0</v>
      </c>
      <c r="G276" s="23">
        <v>79</v>
      </c>
      <c r="H276" s="27">
        <f>F276*168+G276</f>
        <v>0</v>
      </c>
      <c r="I276" s="27">
        <f>RANK(H276,H$198:H$365,1)</f>
        <v>0</v>
      </c>
      <c r="J276" s="27">
        <f>MATCH(G276,I$198:I$365,0)</f>
        <v>0</v>
      </c>
      <c r="K276" s="6">
        <f>INDEX(B$198:B$365,J276,1)</f>
        <v>0</v>
      </c>
      <c r="L276" s="6">
        <f>L275+INDEX(C$198:C$365,J276,1)</f>
        <v>0</v>
      </c>
      <c r="M276" s="6">
        <f>M275+(K276-K275)*L275</f>
        <v>0</v>
      </c>
      <c r="N276" s="6">
        <f>IF((M275&gt;0)=(M276&gt;0),"",K276-M276/L275)</f>
        <v>0</v>
      </c>
      <c r="O276" s="10" t="s">
        <v>6</v>
      </c>
    </row>
    <row r="277" spans="1:15">
      <c r="A277" s="12" t="s">
        <v>1197</v>
      </c>
      <c r="B277" s="6">
        <f>D154</f>
        <v>0</v>
      </c>
      <c r="C277" s="6">
        <f>D107</f>
        <v>0</v>
      </c>
      <c r="D277" s="6">
        <f>IF(ISNUMBER(B277),0,C277)</f>
        <v>0</v>
      </c>
      <c r="E277" s="6">
        <f>MAX($B$172,B277)*C277</f>
        <v>0</v>
      </c>
      <c r="F277" s="27">
        <f>RANK(B277,B$198:B$365,1)</f>
        <v>0</v>
      </c>
      <c r="G277" s="23">
        <v>80</v>
      </c>
      <c r="H277" s="27">
        <f>F277*168+G277</f>
        <v>0</v>
      </c>
      <c r="I277" s="27">
        <f>RANK(H277,H$198:H$365,1)</f>
        <v>0</v>
      </c>
      <c r="J277" s="27">
        <f>MATCH(G277,I$198:I$365,0)</f>
        <v>0</v>
      </c>
      <c r="K277" s="6">
        <f>INDEX(B$198:B$365,J277,1)</f>
        <v>0</v>
      </c>
      <c r="L277" s="6">
        <f>L276+INDEX(C$198:C$365,J277,1)</f>
        <v>0</v>
      </c>
      <c r="M277" s="6">
        <f>M276+(K277-K276)*L276</f>
        <v>0</v>
      </c>
      <c r="N277" s="6">
        <f>IF((M276&gt;0)=(M277&gt;0),"",K277-M277/L276)</f>
        <v>0</v>
      </c>
      <c r="O277" s="10" t="s">
        <v>6</v>
      </c>
    </row>
    <row r="278" spans="1:15">
      <c r="A278" s="12" t="s">
        <v>1198</v>
      </c>
      <c r="B278" s="6">
        <f>D155</f>
        <v>0</v>
      </c>
      <c r="C278" s="6">
        <f>D108</f>
        <v>0</v>
      </c>
      <c r="D278" s="6">
        <f>IF(ISNUMBER(B278),0,C278)</f>
        <v>0</v>
      </c>
      <c r="E278" s="6">
        <f>MAX($B$172,B278)*C278</f>
        <v>0</v>
      </c>
      <c r="F278" s="27">
        <f>RANK(B278,B$198:B$365,1)</f>
        <v>0</v>
      </c>
      <c r="G278" s="23">
        <v>81</v>
      </c>
      <c r="H278" s="27">
        <f>F278*168+G278</f>
        <v>0</v>
      </c>
      <c r="I278" s="27">
        <f>RANK(H278,H$198:H$365,1)</f>
        <v>0</v>
      </c>
      <c r="J278" s="27">
        <f>MATCH(G278,I$198:I$365,0)</f>
        <v>0</v>
      </c>
      <c r="K278" s="6">
        <f>INDEX(B$198:B$365,J278,1)</f>
        <v>0</v>
      </c>
      <c r="L278" s="6">
        <f>L277+INDEX(C$198:C$365,J278,1)</f>
        <v>0</v>
      </c>
      <c r="M278" s="6">
        <f>M277+(K278-K277)*L277</f>
        <v>0</v>
      </c>
      <c r="N278" s="6">
        <f>IF((M277&gt;0)=(M278&gt;0),"",K278-M278/L277)</f>
        <v>0</v>
      </c>
      <c r="O278" s="10" t="s">
        <v>6</v>
      </c>
    </row>
    <row r="279" spans="1:15">
      <c r="A279" s="12" t="s">
        <v>1199</v>
      </c>
      <c r="B279" s="6">
        <f>D156</f>
        <v>0</v>
      </c>
      <c r="C279" s="6">
        <f>D109</f>
        <v>0</v>
      </c>
      <c r="D279" s="6">
        <f>IF(ISNUMBER(B279),0,C279)</f>
        <v>0</v>
      </c>
      <c r="E279" s="6">
        <f>MAX($B$172,B279)*C279</f>
        <v>0</v>
      </c>
      <c r="F279" s="27">
        <f>RANK(B279,B$198:B$365,1)</f>
        <v>0</v>
      </c>
      <c r="G279" s="23">
        <v>82</v>
      </c>
      <c r="H279" s="27">
        <f>F279*168+G279</f>
        <v>0</v>
      </c>
      <c r="I279" s="27">
        <f>RANK(H279,H$198:H$365,1)</f>
        <v>0</v>
      </c>
      <c r="J279" s="27">
        <f>MATCH(G279,I$198:I$365,0)</f>
        <v>0</v>
      </c>
      <c r="K279" s="6">
        <f>INDEX(B$198:B$365,J279,1)</f>
        <v>0</v>
      </c>
      <c r="L279" s="6">
        <f>L278+INDEX(C$198:C$365,J279,1)</f>
        <v>0</v>
      </c>
      <c r="M279" s="6">
        <f>M278+(K279-K278)*L278</f>
        <v>0</v>
      </c>
      <c r="N279" s="6">
        <f>IF((M278&gt;0)=(M279&gt;0),"",K279-M279/L278)</f>
        <v>0</v>
      </c>
      <c r="O279" s="10" t="s">
        <v>6</v>
      </c>
    </row>
    <row r="280" spans="1:15">
      <c r="A280" s="12" t="s">
        <v>1200</v>
      </c>
      <c r="B280" s="6">
        <f>D157</f>
        <v>0</v>
      </c>
      <c r="C280" s="6">
        <f>D110</f>
        <v>0</v>
      </c>
      <c r="D280" s="6">
        <f>IF(ISNUMBER(B280),0,C280)</f>
        <v>0</v>
      </c>
      <c r="E280" s="6">
        <f>MAX($B$172,B280)*C280</f>
        <v>0</v>
      </c>
      <c r="F280" s="27">
        <f>RANK(B280,B$198:B$365,1)</f>
        <v>0</v>
      </c>
      <c r="G280" s="23">
        <v>83</v>
      </c>
      <c r="H280" s="27">
        <f>F280*168+G280</f>
        <v>0</v>
      </c>
      <c r="I280" s="27">
        <f>RANK(H280,H$198:H$365,1)</f>
        <v>0</v>
      </c>
      <c r="J280" s="27">
        <f>MATCH(G280,I$198:I$365,0)</f>
        <v>0</v>
      </c>
      <c r="K280" s="6">
        <f>INDEX(B$198:B$365,J280,1)</f>
        <v>0</v>
      </c>
      <c r="L280" s="6">
        <f>L279+INDEX(C$198:C$365,J280,1)</f>
        <v>0</v>
      </c>
      <c r="M280" s="6">
        <f>M279+(K280-K279)*L279</f>
        <v>0</v>
      </c>
      <c r="N280" s="6">
        <f>IF((M279&gt;0)=(M280&gt;0),"",K280-M280/L279)</f>
        <v>0</v>
      </c>
      <c r="O280" s="10" t="s">
        <v>6</v>
      </c>
    </row>
    <row r="281" spans="1:15">
      <c r="A281" s="12" t="s">
        <v>1201</v>
      </c>
      <c r="B281" s="6">
        <f>D158</f>
        <v>0</v>
      </c>
      <c r="C281" s="6">
        <f>D111</f>
        <v>0</v>
      </c>
      <c r="D281" s="6">
        <f>IF(ISNUMBER(B281),0,C281)</f>
        <v>0</v>
      </c>
      <c r="E281" s="6">
        <f>MAX($B$172,B281)*C281</f>
        <v>0</v>
      </c>
      <c r="F281" s="27">
        <f>RANK(B281,B$198:B$365,1)</f>
        <v>0</v>
      </c>
      <c r="G281" s="23">
        <v>84</v>
      </c>
      <c r="H281" s="27">
        <f>F281*168+G281</f>
        <v>0</v>
      </c>
      <c r="I281" s="27">
        <f>RANK(H281,H$198:H$365,1)</f>
        <v>0</v>
      </c>
      <c r="J281" s="27">
        <f>MATCH(G281,I$198:I$365,0)</f>
        <v>0</v>
      </c>
      <c r="K281" s="6">
        <f>INDEX(B$198:B$365,J281,1)</f>
        <v>0</v>
      </c>
      <c r="L281" s="6">
        <f>L280+INDEX(C$198:C$365,J281,1)</f>
        <v>0</v>
      </c>
      <c r="M281" s="6">
        <f>M280+(K281-K280)*L280</f>
        <v>0</v>
      </c>
      <c r="N281" s="6">
        <f>IF((M280&gt;0)=(M281&gt;0),"",K281-M281/L280)</f>
        <v>0</v>
      </c>
      <c r="O281" s="10" t="s">
        <v>6</v>
      </c>
    </row>
    <row r="282" spans="1:15">
      <c r="A282" s="12" t="s">
        <v>1202</v>
      </c>
      <c r="B282" s="6">
        <f>E131</f>
        <v>0</v>
      </c>
      <c r="C282" s="6">
        <f>E84</f>
        <v>0</v>
      </c>
      <c r="D282" s="6">
        <f>IF(ISNUMBER(B282),0,C282)</f>
        <v>0</v>
      </c>
      <c r="E282" s="6">
        <f>MAX($B$172,B282)*C282</f>
        <v>0</v>
      </c>
      <c r="F282" s="27">
        <f>RANK(B282,B$198:B$365,1)</f>
        <v>0</v>
      </c>
      <c r="G282" s="23">
        <v>85</v>
      </c>
      <c r="H282" s="27">
        <f>F282*168+G282</f>
        <v>0</v>
      </c>
      <c r="I282" s="27">
        <f>RANK(H282,H$198:H$365,1)</f>
        <v>0</v>
      </c>
      <c r="J282" s="27">
        <f>MATCH(G282,I$198:I$365,0)</f>
        <v>0</v>
      </c>
      <c r="K282" s="6">
        <f>INDEX(B$198:B$365,J282,1)</f>
        <v>0</v>
      </c>
      <c r="L282" s="6">
        <f>L281+INDEX(C$198:C$365,J282,1)</f>
        <v>0</v>
      </c>
      <c r="M282" s="6">
        <f>M281+(K282-K281)*L281</f>
        <v>0</v>
      </c>
      <c r="N282" s="6">
        <f>IF((M281&gt;0)=(M282&gt;0),"",K282-M282/L281)</f>
        <v>0</v>
      </c>
      <c r="O282" s="10" t="s">
        <v>6</v>
      </c>
    </row>
    <row r="283" spans="1:15">
      <c r="A283" s="12" t="s">
        <v>1203</v>
      </c>
      <c r="B283" s="6">
        <f>E132</f>
        <v>0</v>
      </c>
      <c r="C283" s="6">
        <f>E85</f>
        <v>0</v>
      </c>
      <c r="D283" s="6">
        <f>IF(ISNUMBER(B283),0,C283)</f>
        <v>0</v>
      </c>
      <c r="E283" s="6">
        <f>MAX($B$172,B283)*C283</f>
        <v>0</v>
      </c>
      <c r="F283" s="27">
        <f>RANK(B283,B$198:B$365,1)</f>
        <v>0</v>
      </c>
      <c r="G283" s="23">
        <v>86</v>
      </c>
      <c r="H283" s="27">
        <f>F283*168+G283</f>
        <v>0</v>
      </c>
      <c r="I283" s="27">
        <f>RANK(H283,H$198:H$365,1)</f>
        <v>0</v>
      </c>
      <c r="J283" s="27">
        <f>MATCH(G283,I$198:I$365,0)</f>
        <v>0</v>
      </c>
      <c r="K283" s="6">
        <f>INDEX(B$198:B$365,J283,1)</f>
        <v>0</v>
      </c>
      <c r="L283" s="6">
        <f>L282+INDEX(C$198:C$365,J283,1)</f>
        <v>0</v>
      </c>
      <c r="M283" s="6">
        <f>M282+(K283-K282)*L282</f>
        <v>0</v>
      </c>
      <c r="N283" s="6">
        <f>IF((M282&gt;0)=(M283&gt;0),"",K283-M283/L282)</f>
        <v>0</v>
      </c>
      <c r="O283" s="10" t="s">
        <v>6</v>
      </c>
    </row>
    <row r="284" spans="1:15">
      <c r="A284" s="12" t="s">
        <v>1204</v>
      </c>
      <c r="B284" s="6">
        <f>E133</f>
        <v>0</v>
      </c>
      <c r="C284" s="6">
        <f>E86</f>
        <v>0</v>
      </c>
      <c r="D284" s="6">
        <f>IF(ISNUMBER(B284),0,C284)</f>
        <v>0</v>
      </c>
      <c r="E284" s="6">
        <f>MAX($B$172,B284)*C284</f>
        <v>0</v>
      </c>
      <c r="F284" s="27">
        <f>RANK(B284,B$198:B$365,1)</f>
        <v>0</v>
      </c>
      <c r="G284" s="23">
        <v>87</v>
      </c>
      <c r="H284" s="27">
        <f>F284*168+G284</f>
        <v>0</v>
      </c>
      <c r="I284" s="27">
        <f>RANK(H284,H$198:H$365,1)</f>
        <v>0</v>
      </c>
      <c r="J284" s="27">
        <f>MATCH(G284,I$198:I$365,0)</f>
        <v>0</v>
      </c>
      <c r="K284" s="6">
        <f>INDEX(B$198:B$365,J284,1)</f>
        <v>0</v>
      </c>
      <c r="L284" s="6">
        <f>L283+INDEX(C$198:C$365,J284,1)</f>
        <v>0</v>
      </c>
      <c r="M284" s="6">
        <f>M283+(K284-K283)*L283</f>
        <v>0</v>
      </c>
      <c r="N284" s="6">
        <f>IF((M283&gt;0)=(M284&gt;0),"",K284-M284/L283)</f>
        <v>0</v>
      </c>
      <c r="O284" s="10" t="s">
        <v>6</v>
      </c>
    </row>
    <row r="285" spans="1:15">
      <c r="A285" s="12" t="s">
        <v>1205</v>
      </c>
      <c r="B285" s="6">
        <f>E134</f>
        <v>0</v>
      </c>
      <c r="C285" s="6">
        <f>E87</f>
        <v>0</v>
      </c>
      <c r="D285" s="6">
        <f>IF(ISNUMBER(B285),0,C285)</f>
        <v>0</v>
      </c>
      <c r="E285" s="6">
        <f>MAX($B$172,B285)*C285</f>
        <v>0</v>
      </c>
      <c r="F285" s="27">
        <f>RANK(B285,B$198:B$365,1)</f>
        <v>0</v>
      </c>
      <c r="G285" s="23">
        <v>88</v>
      </c>
      <c r="H285" s="27">
        <f>F285*168+G285</f>
        <v>0</v>
      </c>
      <c r="I285" s="27">
        <f>RANK(H285,H$198:H$365,1)</f>
        <v>0</v>
      </c>
      <c r="J285" s="27">
        <f>MATCH(G285,I$198:I$365,0)</f>
        <v>0</v>
      </c>
      <c r="K285" s="6">
        <f>INDEX(B$198:B$365,J285,1)</f>
        <v>0</v>
      </c>
      <c r="L285" s="6">
        <f>L284+INDEX(C$198:C$365,J285,1)</f>
        <v>0</v>
      </c>
      <c r="M285" s="6">
        <f>M284+(K285-K284)*L284</f>
        <v>0</v>
      </c>
      <c r="N285" s="6">
        <f>IF((M284&gt;0)=(M285&gt;0),"",K285-M285/L284)</f>
        <v>0</v>
      </c>
      <c r="O285" s="10" t="s">
        <v>6</v>
      </c>
    </row>
    <row r="286" spans="1:15">
      <c r="A286" s="12" t="s">
        <v>1206</v>
      </c>
      <c r="B286" s="6">
        <f>E135</f>
        <v>0</v>
      </c>
      <c r="C286" s="6">
        <f>E88</f>
        <v>0</v>
      </c>
      <c r="D286" s="6">
        <f>IF(ISNUMBER(B286),0,C286)</f>
        <v>0</v>
      </c>
      <c r="E286" s="6">
        <f>MAX($B$172,B286)*C286</f>
        <v>0</v>
      </c>
      <c r="F286" s="27">
        <f>RANK(B286,B$198:B$365,1)</f>
        <v>0</v>
      </c>
      <c r="G286" s="23">
        <v>89</v>
      </c>
      <c r="H286" s="27">
        <f>F286*168+G286</f>
        <v>0</v>
      </c>
      <c r="I286" s="27">
        <f>RANK(H286,H$198:H$365,1)</f>
        <v>0</v>
      </c>
      <c r="J286" s="27">
        <f>MATCH(G286,I$198:I$365,0)</f>
        <v>0</v>
      </c>
      <c r="K286" s="6">
        <f>INDEX(B$198:B$365,J286,1)</f>
        <v>0</v>
      </c>
      <c r="L286" s="6">
        <f>L285+INDEX(C$198:C$365,J286,1)</f>
        <v>0</v>
      </c>
      <c r="M286" s="6">
        <f>M285+(K286-K285)*L285</f>
        <v>0</v>
      </c>
      <c r="N286" s="6">
        <f>IF((M285&gt;0)=(M286&gt;0),"",K286-M286/L285)</f>
        <v>0</v>
      </c>
      <c r="O286" s="10" t="s">
        <v>6</v>
      </c>
    </row>
    <row r="287" spans="1:15">
      <c r="A287" s="12" t="s">
        <v>1207</v>
      </c>
      <c r="B287" s="6">
        <f>E136</f>
        <v>0</v>
      </c>
      <c r="C287" s="6">
        <f>E89</f>
        <v>0</v>
      </c>
      <c r="D287" s="6">
        <f>IF(ISNUMBER(B287),0,C287)</f>
        <v>0</v>
      </c>
      <c r="E287" s="6">
        <f>MAX($B$172,B287)*C287</f>
        <v>0</v>
      </c>
      <c r="F287" s="27">
        <f>RANK(B287,B$198:B$365,1)</f>
        <v>0</v>
      </c>
      <c r="G287" s="23">
        <v>90</v>
      </c>
      <c r="H287" s="27">
        <f>F287*168+G287</f>
        <v>0</v>
      </c>
      <c r="I287" s="27">
        <f>RANK(H287,H$198:H$365,1)</f>
        <v>0</v>
      </c>
      <c r="J287" s="27">
        <f>MATCH(G287,I$198:I$365,0)</f>
        <v>0</v>
      </c>
      <c r="K287" s="6">
        <f>INDEX(B$198:B$365,J287,1)</f>
        <v>0</v>
      </c>
      <c r="L287" s="6">
        <f>L286+INDEX(C$198:C$365,J287,1)</f>
        <v>0</v>
      </c>
      <c r="M287" s="6">
        <f>M286+(K287-K286)*L286</f>
        <v>0</v>
      </c>
      <c r="N287" s="6">
        <f>IF((M286&gt;0)=(M287&gt;0),"",K287-M287/L286)</f>
        <v>0</v>
      </c>
      <c r="O287" s="10" t="s">
        <v>6</v>
      </c>
    </row>
    <row r="288" spans="1:15">
      <c r="A288" s="12" t="s">
        <v>1208</v>
      </c>
      <c r="B288" s="6">
        <f>E137</f>
        <v>0</v>
      </c>
      <c r="C288" s="6">
        <f>E90</f>
        <v>0</v>
      </c>
      <c r="D288" s="6">
        <f>IF(ISNUMBER(B288),0,C288)</f>
        <v>0</v>
      </c>
      <c r="E288" s="6">
        <f>MAX($B$172,B288)*C288</f>
        <v>0</v>
      </c>
      <c r="F288" s="27">
        <f>RANK(B288,B$198:B$365,1)</f>
        <v>0</v>
      </c>
      <c r="G288" s="23">
        <v>91</v>
      </c>
      <c r="H288" s="27">
        <f>F288*168+G288</f>
        <v>0</v>
      </c>
      <c r="I288" s="27">
        <f>RANK(H288,H$198:H$365,1)</f>
        <v>0</v>
      </c>
      <c r="J288" s="27">
        <f>MATCH(G288,I$198:I$365,0)</f>
        <v>0</v>
      </c>
      <c r="K288" s="6">
        <f>INDEX(B$198:B$365,J288,1)</f>
        <v>0</v>
      </c>
      <c r="L288" s="6">
        <f>L287+INDEX(C$198:C$365,J288,1)</f>
        <v>0</v>
      </c>
      <c r="M288" s="6">
        <f>M287+(K288-K287)*L287</f>
        <v>0</v>
      </c>
      <c r="N288" s="6">
        <f>IF((M287&gt;0)=(M288&gt;0),"",K288-M288/L287)</f>
        <v>0</v>
      </c>
      <c r="O288" s="10" t="s">
        <v>6</v>
      </c>
    </row>
    <row r="289" spans="1:15">
      <c r="A289" s="12" t="s">
        <v>1209</v>
      </c>
      <c r="B289" s="6">
        <f>E138</f>
        <v>0</v>
      </c>
      <c r="C289" s="6">
        <f>E91</f>
        <v>0</v>
      </c>
      <c r="D289" s="6">
        <f>IF(ISNUMBER(B289),0,C289)</f>
        <v>0</v>
      </c>
      <c r="E289" s="6">
        <f>MAX($B$172,B289)*C289</f>
        <v>0</v>
      </c>
      <c r="F289" s="27">
        <f>RANK(B289,B$198:B$365,1)</f>
        <v>0</v>
      </c>
      <c r="G289" s="23">
        <v>92</v>
      </c>
      <c r="H289" s="27">
        <f>F289*168+G289</f>
        <v>0</v>
      </c>
      <c r="I289" s="27">
        <f>RANK(H289,H$198:H$365,1)</f>
        <v>0</v>
      </c>
      <c r="J289" s="27">
        <f>MATCH(G289,I$198:I$365,0)</f>
        <v>0</v>
      </c>
      <c r="K289" s="6">
        <f>INDEX(B$198:B$365,J289,1)</f>
        <v>0</v>
      </c>
      <c r="L289" s="6">
        <f>L288+INDEX(C$198:C$365,J289,1)</f>
        <v>0</v>
      </c>
      <c r="M289" s="6">
        <f>M288+(K289-K288)*L288</f>
        <v>0</v>
      </c>
      <c r="N289" s="6">
        <f>IF((M288&gt;0)=(M289&gt;0),"",K289-M289/L288)</f>
        <v>0</v>
      </c>
      <c r="O289" s="10" t="s">
        <v>6</v>
      </c>
    </row>
    <row r="290" spans="1:15">
      <c r="A290" s="12" t="s">
        <v>1210</v>
      </c>
      <c r="B290" s="6">
        <f>E139</f>
        <v>0</v>
      </c>
      <c r="C290" s="6">
        <f>E92</f>
        <v>0</v>
      </c>
      <c r="D290" s="6">
        <f>IF(ISNUMBER(B290),0,C290)</f>
        <v>0</v>
      </c>
      <c r="E290" s="6">
        <f>MAX($B$172,B290)*C290</f>
        <v>0</v>
      </c>
      <c r="F290" s="27">
        <f>RANK(B290,B$198:B$365,1)</f>
        <v>0</v>
      </c>
      <c r="G290" s="23">
        <v>93</v>
      </c>
      <c r="H290" s="27">
        <f>F290*168+G290</f>
        <v>0</v>
      </c>
      <c r="I290" s="27">
        <f>RANK(H290,H$198:H$365,1)</f>
        <v>0</v>
      </c>
      <c r="J290" s="27">
        <f>MATCH(G290,I$198:I$365,0)</f>
        <v>0</v>
      </c>
      <c r="K290" s="6">
        <f>INDEX(B$198:B$365,J290,1)</f>
        <v>0</v>
      </c>
      <c r="L290" s="6">
        <f>L289+INDEX(C$198:C$365,J290,1)</f>
        <v>0</v>
      </c>
      <c r="M290" s="6">
        <f>M289+(K290-K289)*L289</f>
        <v>0</v>
      </c>
      <c r="N290" s="6">
        <f>IF((M289&gt;0)=(M290&gt;0),"",K290-M290/L289)</f>
        <v>0</v>
      </c>
      <c r="O290" s="10" t="s">
        <v>6</v>
      </c>
    </row>
    <row r="291" spans="1:15">
      <c r="A291" s="12" t="s">
        <v>1211</v>
      </c>
      <c r="B291" s="6">
        <f>E140</f>
        <v>0</v>
      </c>
      <c r="C291" s="6">
        <f>E93</f>
        <v>0</v>
      </c>
      <c r="D291" s="6">
        <f>IF(ISNUMBER(B291),0,C291)</f>
        <v>0</v>
      </c>
      <c r="E291" s="6">
        <f>MAX($B$172,B291)*C291</f>
        <v>0</v>
      </c>
      <c r="F291" s="27">
        <f>RANK(B291,B$198:B$365,1)</f>
        <v>0</v>
      </c>
      <c r="G291" s="23">
        <v>94</v>
      </c>
      <c r="H291" s="27">
        <f>F291*168+G291</f>
        <v>0</v>
      </c>
      <c r="I291" s="27">
        <f>RANK(H291,H$198:H$365,1)</f>
        <v>0</v>
      </c>
      <c r="J291" s="27">
        <f>MATCH(G291,I$198:I$365,0)</f>
        <v>0</v>
      </c>
      <c r="K291" s="6">
        <f>INDEX(B$198:B$365,J291,1)</f>
        <v>0</v>
      </c>
      <c r="L291" s="6">
        <f>L290+INDEX(C$198:C$365,J291,1)</f>
        <v>0</v>
      </c>
      <c r="M291" s="6">
        <f>M290+(K291-K290)*L290</f>
        <v>0</v>
      </c>
      <c r="N291" s="6">
        <f>IF((M290&gt;0)=(M291&gt;0),"",K291-M291/L290)</f>
        <v>0</v>
      </c>
      <c r="O291" s="10" t="s">
        <v>6</v>
      </c>
    </row>
    <row r="292" spans="1:15">
      <c r="A292" s="12" t="s">
        <v>1212</v>
      </c>
      <c r="B292" s="6">
        <f>E141</f>
        <v>0</v>
      </c>
      <c r="C292" s="6">
        <f>E94</f>
        <v>0</v>
      </c>
      <c r="D292" s="6">
        <f>IF(ISNUMBER(B292),0,C292)</f>
        <v>0</v>
      </c>
      <c r="E292" s="6">
        <f>MAX($B$172,B292)*C292</f>
        <v>0</v>
      </c>
      <c r="F292" s="27">
        <f>RANK(B292,B$198:B$365,1)</f>
        <v>0</v>
      </c>
      <c r="G292" s="23">
        <v>95</v>
      </c>
      <c r="H292" s="27">
        <f>F292*168+G292</f>
        <v>0</v>
      </c>
      <c r="I292" s="27">
        <f>RANK(H292,H$198:H$365,1)</f>
        <v>0</v>
      </c>
      <c r="J292" s="27">
        <f>MATCH(G292,I$198:I$365,0)</f>
        <v>0</v>
      </c>
      <c r="K292" s="6">
        <f>INDEX(B$198:B$365,J292,1)</f>
        <v>0</v>
      </c>
      <c r="L292" s="6">
        <f>L291+INDEX(C$198:C$365,J292,1)</f>
        <v>0</v>
      </c>
      <c r="M292" s="6">
        <f>M291+(K292-K291)*L291</f>
        <v>0</v>
      </c>
      <c r="N292" s="6">
        <f>IF((M291&gt;0)=(M292&gt;0),"",K292-M292/L291)</f>
        <v>0</v>
      </c>
      <c r="O292" s="10" t="s">
        <v>6</v>
      </c>
    </row>
    <row r="293" spans="1:15">
      <c r="A293" s="12" t="s">
        <v>1213</v>
      </c>
      <c r="B293" s="6">
        <f>E142</f>
        <v>0</v>
      </c>
      <c r="C293" s="6">
        <f>E95</f>
        <v>0</v>
      </c>
      <c r="D293" s="6">
        <f>IF(ISNUMBER(B293),0,C293)</f>
        <v>0</v>
      </c>
      <c r="E293" s="6">
        <f>MAX($B$172,B293)*C293</f>
        <v>0</v>
      </c>
      <c r="F293" s="27">
        <f>RANK(B293,B$198:B$365,1)</f>
        <v>0</v>
      </c>
      <c r="G293" s="23">
        <v>96</v>
      </c>
      <c r="H293" s="27">
        <f>F293*168+G293</f>
        <v>0</v>
      </c>
      <c r="I293" s="27">
        <f>RANK(H293,H$198:H$365,1)</f>
        <v>0</v>
      </c>
      <c r="J293" s="27">
        <f>MATCH(G293,I$198:I$365,0)</f>
        <v>0</v>
      </c>
      <c r="K293" s="6">
        <f>INDEX(B$198:B$365,J293,1)</f>
        <v>0</v>
      </c>
      <c r="L293" s="6">
        <f>L292+INDEX(C$198:C$365,J293,1)</f>
        <v>0</v>
      </c>
      <c r="M293" s="6">
        <f>M292+(K293-K292)*L292</f>
        <v>0</v>
      </c>
      <c r="N293" s="6">
        <f>IF((M292&gt;0)=(M293&gt;0),"",K293-M293/L292)</f>
        <v>0</v>
      </c>
      <c r="O293" s="10" t="s">
        <v>6</v>
      </c>
    </row>
    <row r="294" spans="1:15">
      <c r="A294" s="12" t="s">
        <v>1214</v>
      </c>
      <c r="B294" s="6">
        <f>E143</f>
        <v>0</v>
      </c>
      <c r="C294" s="6">
        <f>E96</f>
        <v>0</v>
      </c>
      <c r="D294" s="6">
        <f>IF(ISNUMBER(B294),0,C294)</f>
        <v>0</v>
      </c>
      <c r="E294" s="6">
        <f>MAX($B$172,B294)*C294</f>
        <v>0</v>
      </c>
      <c r="F294" s="27">
        <f>RANK(B294,B$198:B$365,1)</f>
        <v>0</v>
      </c>
      <c r="G294" s="23">
        <v>97</v>
      </c>
      <c r="H294" s="27">
        <f>F294*168+G294</f>
        <v>0</v>
      </c>
      <c r="I294" s="27">
        <f>RANK(H294,H$198:H$365,1)</f>
        <v>0</v>
      </c>
      <c r="J294" s="27">
        <f>MATCH(G294,I$198:I$365,0)</f>
        <v>0</v>
      </c>
      <c r="K294" s="6">
        <f>INDEX(B$198:B$365,J294,1)</f>
        <v>0</v>
      </c>
      <c r="L294" s="6">
        <f>L293+INDEX(C$198:C$365,J294,1)</f>
        <v>0</v>
      </c>
      <c r="M294" s="6">
        <f>M293+(K294-K293)*L293</f>
        <v>0</v>
      </c>
      <c r="N294" s="6">
        <f>IF((M293&gt;0)=(M294&gt;0),"",K294-M294/L293)</f>
        <v>0</v>
      </c>
      <c r="O294" s="10" t="s">
        <v>6</v>
      </c>
    </row>
    <row r="295" spans="1:15">
      <c r="A295" s="12" t="s">
        <v>1215</v>
      </c>
      <c r="B295" s="6">
        <f>E144</f>
        <v>0</v>
      </c>
      <c r="C295" s="6">
        <f>E97</f>
        <v>0</v>
      </c>
      <c r="D295" s="6">
        <f>IF(ISNUMBER(B295),0,C295)</f>
        <v>0</v>
      </c>
      <c r="E295" s="6">
        <f>MAX($B$172,B295)*C295</f>
        <v>0</v>
      </c>
      <c r="F295" s="27">
        <f>RANK(B295,B$198:B$365,1)</f>
        <v>0</v>
      </c>
      <c r="G295" s="23">
        <v>98</v>
      </c>
      <c r="H295" s="27">
        <f>F295*168+G295</f>
        <v>0</v>
      </c>
      <c r="I295" s="27">
        <f>RANK(H295,H$198:H$365,1)</f>
        <v>0</v>
      </c>
      <c r="J295" s="27">
        <f>MATCH(G295,I$198:I$365,0)</f>
        <v>0</v>
      </c>
      <c r="K295" s="6">
        <f>INDEX(B$198:B$365,J295,1)</f>
        <v>0</v>
      </c>
      <c r="L295" s="6">
        <f>L294+INDEX(C$198:C$365,J295,1)</f>
        <v>0</v>
      </c>
      <c r="M295" s="6">
        <f>M294+(K295-K294)*L294</f>
        <v>0</v>
      </c>
      <c r="N295" s="6">
        <f>IF((M294&gt;0)=(M295&gt;0),"",K295-M295/L294)</f>
        <v>0</v>
      </c>
      <c r="O295" s="10" t="s">
        <v>6</v>
      </c>
    </row>
    <row r="296" spans="1:15">
      <c r="A296" s="12" t="s">
        <v>1216</v>
      </c>
      <c r="B296" s="6">
        <f>E145</f>
        <v>0</v>
      </c>
      <c r="C296" s="6">
        <f>E98</f>
        <v>0</v>
      </c>
      <c r="D296" s="6">
        <f>IF(ISNUMBER(B296),0,C296)</f>
        <v>0</v>
      </c>
      <c r="E296" s="6">
        <f>MAX($B$172,B296)*C296</f>
        <v>0</v>
      </c>
      <c r="F296" s="27">
        <f>RANK(B296,B$198:B$365,1)</f>
        <v>0</v>
      </c>
      <c r="G296" s="23">
        <v>99</v>
      </c>
      <c r="H296" s="27">
        <f>F296*168+G296</f>
        <v>0</v>
      </c>
      <c r="I296" s="27">
        <f>RANK(H296,H$198:H$365,1)</f>
        <v>0</v>
      </c>
      <c r="J296" s="27">
        <f>MATCH(G296,I$198:I$365,0)</f>
        <v>0</v>
      </c>
      <c r="K296" s="6">
        <f>INDEX(B$198:B$365,J296,1)</f>
        <v>0</v>
      </c>
      <c r="L296" s="6">
        <f>L295+INDEX(C$198:C$365,J296,1)</f>
        <v>0</v>
      </c>
      <c r="M296" s="6">
        <f>M295+(K296-K295)*L295</f>
        <v>0</v>
      </c>
      <c r="N296" s="6">
        <f>IF((M295&gt;0)=(M296&gt;0),"",K296-M296/L295)</f>
        <v>0</v>
      </c>
      <c r="O296" s="10" t="s">
        <v>6</v>
      </c>
    </row>
    <row r="297" spans="1:15">
      <c r="A297" s="12" t="s">
        <v>1217</v>
      </c>
      <c r="B297" s="6">
        <f>E146</f>
        <v>0</v>
      </c>
      <c r="C297" s="6">
        <f>E99</f>
        <v>0</v>
      </c>
      <c r="D297" s="6">
        <f>IF(ISNUMBER(B297),0,C297)</f>
        <v>0</v>
      </c>
      <c r="E297" s="6">
        <f>MAX($B$172,B297)*C297</f>
        <v>0</v>
      </c>
      <c r="F297" s="27">
        <f>RANK(B297,B$198:B$365,1)</f>
        <v>0</v>
      </c>
      <c r="G297" s="23">
        <v>100</v>
      </c>
      <c r="H297" s="27">
        <f>F297*168+G297</f>
        <v>0</v>
      </c>
      <c r="I297" s="27">
        <f>RANK(H297,H$198:H$365,1)</f>
        <v>0</v>
      </c>
      <c r="J297" s="27">
        <f>MATCH(G297,I$198:I$365,0)</f>
        <v>0</v>
      </c>
      <c r="K297" s="6">
        <f>INDEX(B$198:B$365,J297,1)</f>
        <v>0</v>
      </c>
      <c r="L297" s="6">
        <f>L296+INDEX(C$198:C$365,J297,1)</f>
        <v>0</v>
      </c>
      <c r="M297" s="6">
        <f>M296+(K297-K296)*L296</f>
        <v>0</v>
      </c>
      <c r="N297" s="6">
        <f>IF((M296&gt;0)=(M297&gt;0),"",K297-M297/L296)</f>
        <v>0</v>
      </c>
      <c r="O297" s="10" t="s">
        <v>6</v>
      </c>
    </row>
    <row r="298" spans="1:15">
      <c r="A298" s="12" t="s">
        <v>1218</v>
      </c>
      <c r="B298" s="6">
        <f>E147</f>
        <v>0</v>
      </c>
      <c r="C298" s="6">
        <f>E100</f>
        <v>0</v>
      </c>
      <c r="D298" s="6">
        <f>IF(ISNUMBER(B298),0,C298)</f>
        <v>0</v>
      </c>
      <c r="E298" s="6">
        <f>MAX($B$172,B298)*C298</f>
        <v>0</v>
      </c>
      <c r="F298" s="27">
        <f>RANK(B298,B$198:B$365,1)</f>
        <v>0</v>
      </c>
      <c r="G298" s="23">
        <v>101</v>
      </c>
      <c r="H298" s="27">
        <f>F298*168+G298</f>
        <v>0</v>
      </c>
      <c r="I298" s="27">
        <f>RANK(H298,H$198:H$365,1)</f>
        <v>0</v>
      </c>
      <c r="J298" s="27">
        <f>MATCH(G298,I$198:I$365,0)</f>
        <v>0</v>
      </c>
      <c r="K298" s="6">
        <f>INDEX(B$198:B$365,J298,1)</f>
        <v>0</v>
      </c>
      <c r="L298" s="6">
        <f>L297+INDEX(C$198:C$365,J298,1)</f>
        <v>0</v>
      </c>
      <c r="M298" s="6">
        <f>M297+(K298-K297)*L297</f>
        <v>0</v>
      </c>
      <c r="N298" s="6">
        <f>IF((M297&gt;0)=(M298&gt;0),"",K298-M298/L297)</f>
        <v>0</v>
      </c>
      <c r="O298" s="10" t="s">
        <v>6</v>
      </c>
    </row>
    <row r="299" spans="1:15">
      <c r="A299" s="12" t="s">
        <v>1219</v>
      </c>
      <c r="B299" s="6">
        <f>E148</f>
        <v>0</v>
      </c>
      <c r="C299" s="6">
        <f>E101</f>
        <v>0</v>
      </c>
      <c r="D299" s="6">
        <f>IF(ISNUMBER(B299),0,C299)</f>
        <v>0</v>
      </c>
      <c r="E299" s="6">
        <f>MAX($B$172,B299)*C299</f>
        <v>0</v>
      </c>
      <c r="F299" s="27">
        <f>RANK(B299,B$198:B$365,1)</f>
        <v>0</v>
      </c>
      <c r="G299" s="23">
        <v>102</v>
      </c>
      <c r="H299" s="27">
        <f>F299*168+G299</f>
        <v>0</v>
      </c>
      <c r="I299" s="27">
        <f>RANK(H299,H$198:H$365,1)</f>
        <v>0</v>
      </c>
      <c r="J299" s="27">
        <f>MATCH(G299,I$198:I$365,0)</f>
        <v>0</v>
      </c>
      <c r="K299" s="6">
        <f>INDEX(B$198:B$365,J299,1)</f>
        <v>0</v>
      </c>
      <c r="L299" s="6">
        <f>L298+INDEX(C$198:C$365,J299,1)</f>
        <v>0</v>
      </c>
      <c r="M299" s="6">
        <f>M298+(K299-K298)*L298</f>
        <v>0</v>
      </c>
      <c r="N299" s="6">
        <f>IF((M298&gt;0)=(M299&gt;0),"",K299-M299/L298)</f>
        <v>0</v>
      </c>
      <c r="O299" s="10" t="s">
        <v>6</v>
      </c>
    </row>
    <row r="300" spans="1:15">
      <c r="A300" s="12" t="s">
        <v>1220</v>
      </c>
      <c r="B300" s="6">
        <f>E149</f>
        <v>0</v>
      </c>
      <c r="C300" s="6">
        <f>E102</f>
        <v>0</v>
      </c>
      <c r="D300" s="6">
        <f>IF(ISNUMBER(B300),0,C300)</f>
        <v>0</v>
      </c>
      <c r="E300" s="6">
        <f>MAX($B$172,B300)*C300</f>
        <v>0</v>
      </c>
      <c r="F300" s="27">
        <f>RANK(B300,B$198:B$365,1)</f>
        <v>0</v>
      </c>
      <c r="G300" s="23">
        <v>103</v>
      </c>
      <c r="H300" s="27">
        <f>F300*168+G300</f>
        <v>0</v>
      </c>
      <c r="I300" s="27">
        <f>RANK(H300,H$198:H$365,1)</f>
        <v>0</v>
      </c>
      <c r="J300" s="27">
        <f>MATCH(G300,I$198:I$365,0)</f>
        <v>0</v>
      </c>
      <c r="K300" s="6">
        <f>INDEX(B$198:B$365,J300,1)</f>
        <v>0</v>
      </c>
      <c r="L300" s="6">
        <f>L299+INDEX(C$198:C$365,J300,1)</f>
        <v>0</v>
      </c>
      <c r="M300" s="6">
        <f>M299+(K300-K299)*L299</f>
        <v>0</v>
      </c>
      <c r="N300" s="6">
        <f>IF((M299&gt;0)=(M300&gt;0),"",K300-M300/L299)</f>
        <v>0</v>
      </c>
      <c r="O300" s="10" t="s">
        <v>6</v>
      </c>
    </row>
    <row r="301" spans="1:15">
      <c r="A301" s="12" t="s">
        <v>1221</v>
      </c>
      <c r="B301" s="6">
        <f>E150</f>
        <v>0</v>
      </c>
      <c r="C301" s="6">
        <f>E103</f>
        <v>0</v>
      </c>
      <c r="D301" s="6">
        <f>IF(ISNUMBER(B301),0,C301)</f>
        <v>0</v>
      </c>
      <c r="E301" s="6">
        <f>MAX($B$172,B301)*C301</f>
        <v>0</v>
      </c>
      <c r="F301" s="27">
        <f>RANK(B301,B$198:B$365,1)</f>
        <v>0</v>
      </c>
      <c r="G301" s="23">
        <v>104</v>
      </c>
      <c r="H301" s="27">
        <f>F301*168+G301</f>
        <v>0</v>
      </c>
      <c r="I301" s="27">
        <f>RANK(H301,H$198:H$365,1)</f>
        <v>0</v>
      </c>
      <c r="J301" s="27">
        <f>MATCH(G301,I$198:I$365,0)</f>
        <v>0</v>
      </c>
      <c r="K301" s="6">
        <f>INDEX(B$198:B$365,J301,1)</f>
        <v>0</v>
      </c>
      <c r="L301" s="6">
        <f>L300+INDEX(C$198:C$365,J301,1)</f>
        <v>0</v>
      </c>
      <c r="M301" s="6">
        <f>M300+(K301-K300)*L300</f>
        <v>0</v>
      </c>
      <c r="N301" s="6">
        <f>IF((M300&gt;0)=(M301&gt;0),"",K301-M301/L300)</f>
        <v>0</v>
      </c>
      <c r="O301" s="10" t="s">
        <v>6</v>
      </c>
    </row>
    <row r="302" spans="1:15">
      <c r="A302" s="12" t="s">
        <v>1222</v>
      </c>
      <c r="B302" s="6">
        <f>E151</f>
        <v>0</v>
      </c>
      <c r="C302" s="6">
        <f>E104</f>
        <v>0</v>
      </c>
      <c r="D302" s="6">
        <f>IF(ISNUMBER(B302),0,C302)</f>
        <v>0</v>
      </c>
      <c r="E302" s="6">
        <f>MAX($B$172,B302)*C302</f>
        <v>0</v>
      </c>
      <c r="F302" s="27">
        <f>RANK(B302,B$198:B$365,1)</f>
        <v>0</v>
      </c>
      <c r="G302" s="23">
        <v>105</v>
      </c>
      <c r="H302" s="27">
        <f>F302*168+G302</f>
        <v>0</v>
      </c>
      <c r="I302" s="27">
        <f>RANK(H302,H$198:H$365,1)</f>
        <v>0</v>
      </c>
      <c r="J302" s="27">
        <f>MATCH(G302,I$198:I$365,0)</f>
        <v>0</v>
      </c>
      <c r="K302" s="6">
        <f>INDEX(B$198:B$365,J302,1)</f>
        <v>0</v>
      </c>
      <c r="L302" s="6">
        <f>L301+INDEX(C$198:C$365,J302,1)</f>
        <v>0</v>
      </c>
      <c r="M302" s="6">
        <f>M301+(K302-K301)*L301</f>
        <v>0</v>
      </c>
      <c r="N302" s="6">
        <f>IF((M301&gt;0)=(M302&gt;0),"",K302-M302/L301)</f>
        <v>0</v>
      </c>
      <c r="O302" s="10" t="s">
        <v>6</v>
      </c>
    </row>
    <row r="303" spans="1:15">
      <c r="A303" s="12" t="s">
        <v>1223</v>
      </c>
      <c r="B303" s="6">
        <f>E152</f>
        <v>0</v>
      </c>
      <c r="C303" s="6">
        <f>E105</f>
        <v>0</v>
      </c>
      <c r="D303" s="6">
        <f>IF(ISNUMBER(B303),0,C303)</f>
        <v>0</v>
      </c>
      <c r="E303" s="6">
        <f>MAX($B$172,B303)*C303</f>
        <v>0</v>
      </c>
      <c r="F303" s="27">
        <f>RANK(B303,B$198:B$365,1)</f>
        <v>0</v>
      </c>
      <c r="G303" s="23">
        <v>106</v>
      </c>
      <c r="H303" s="27">
        <f>F303*168+G303</f>
        <v>0</v>
      </c>
      <c r="I303" s="27">
        <f>RANK(H303,H$198:H$365,1)</f>
        <v>0</v>
      </c>
      <c r="J303" s="27">
        <f>MATCH(G303,I$198:I$365,0)</f>
        <v>0</v>
      </c>
      <c r="K303" s="6">
        <f>INDEX(B$198:B$365,J303,1)</f>
        <v>0</v>
      </c>
      <c r="L303" s="6">
        <f>L302+INDEX(C$198:C$365,J303,1)</f>
        <v>0</v>
      </c>
      <c r="M303" s="6">
        <f>M302+(K303-K302)*L302</f>
        <v>0</v>
      </c>
      <c r="N303" s="6">
        <f>IF((M302&gt;0)=(M303&gt;0),"",K303-M303/L302)</f>
        <v>0</v>
      </c>
      <c r="O303" s="10" t="s">
        <v>6</v>
      </c>
    </row>
    <row r="304" spans="1:15">
      <c r="A304" s="12" t="s">
        <v>1224</v>
      </c>
      <c r="B304" s="6">
        <f>E153</f>
        <v>0</v>
      </c>
      <c r="C304" s="6">
        <f>E106</f>
        <v>0</v>
      </c>
      <c r="D304" s="6">
        <f>IF(ISNUMBER(B304),0,C304)</f>
        <v>0</v>
      </c>
      <c r="E304" s="6">
        <f>MAX($B$172,B304)*C304</f>
        <v>0</v>
      </c>
      <c r="F304" s="27">
        <f>RANK(B304,B$198:B$365,1)</f>
        <v>0</v>
      </c>
      <c r="G304" s="23">
        <v>107</v>
      </c>
      <c r="H304" s="27">
        <f>F304*168+G304</f>
        <v>0</v>
      </c>
      <c r="I304" s="27">
        <f>RANK(H304,H$198:H$365,1)</f>
        <v>0</v>
      </c>
      <c r="J304" s="27">
        <f>MATCH(G304,I$198:I$365,0)</f>
        <v>0</v>
      </c>
      <c r="K304" s="6">
        <f>INDEX(B$198:B$365,J304,1)</f>
        <v>0</v>
      </c>
      <c r="L304" s="6">
        <f>L303+INDEX(C$198:C$365,J304,1)</f>
        <v>0</v>
      </c>
      <c r="M304" s="6">
        <f>M303+(K304-K303)*L303</f>
        <v>0</v>
      </c>
      <c r="N304" s="6">
        <f>IF((M303&gt;0)=(M304&gt;0),"",K304-M304/L303)</f>
        <v>0</v>
      </c>
      <c r="O304" s="10" t="s">
        <v>6</v>
      </c>
    </row>
    <row r="305" spans="1:15">
      <c r="A305" s="12" t="s">
        <v>1225</v>
      </c>
      <c r="B305" s="6">
        <f>E154</f>
        <v>0</v>
      </c>
      <c r="C305" s="6">
        <f>E107</f>
        <v>0</v>
      </c>
      <c r="D305" s="6">
        <f>IF(ISNUMBER(B305),0,C305)</f>
        <v>0</v>
      </c>
      <c r="E305" s="6">
        <f>MAX($B$172,B305)*C305</f>
        <v>0</v>
      </c>
      <c r="F305" s="27">
        <f>RANK(B305,B$198:B$365,1)</f>
        <v>0</v>
      </c>
      <c r="G305" s="23">
        <v>108</v>
      </c>
      <c r="H305" s="27">
        <f>F305*168+G305</f>
        <v>0</v>
      </c>
      <c r="I305" s="27">
        <f>RANK(H305,H$198:H$365,1)</f>
        <v>0</v>
      </c>
      <c r="J305" s="27">
        <f>MATCH(G305,I$198:I$365,0)</f>
        <v>0</v>
      </c>
      <c r="K305" s="6">
        <f>INDEX(B$198:B$365,J305,1)</f>
        <v>0</v>
      </c>
      <c r="L305" s="6">
        <f>L304+INDEX(C$198:C$365,J305,1)</f>
        <v>0</v>
      </c>
      <c r="M305" s="6">
        <f>M304+(K305-K304)*L304</f>
        <v>0</v>
      </c>
      <c r="N305" s="6">
        <f>IF((M304&gt;0)=(M305&gt;0),"",K305-M305/L304)</f>
        <v>0</v>
      </c>
      <c r="O305" s="10" t="s">
        <v>6</v>
      </c>
    </row>
    <row r="306" spans="1:15">
      <c r="A306" s="12" t="s">
        <v>1226</v>
      </c>
      <c r="B306" s="6">
        <f>E155</f>
        <v>0</v>
      </c>
      <c r="C306" s="6">
        <f>E108</f>
        <v>0</v>
      </c>
      <c r="D306" s="6">
        <f>IF(ISNUMBER(B306),0,C306)</f>
        <v>0</v>
      </c>
      <c r="E306" s="6">
        <f>MAX($B$172,B306)*C306</f>
        <v>0</v>
      </c>
      <c r="F306" s="27">
        <f>RANK(B306,B$198:B$365,1)</f>
        <v>0</v>
      </c>
      <c r="G306" s="23">
        <v>109</v>
      </c>
      <c r="H306" s="27">
        <f>F306*168+G306</f>
        <v>0</v>
      </c>
      <c r="I306" s="27">
        <f>RANK(H306,H$198:H$365,1)</f>
        <v>0</v>
      </c>
      <c r="J306" s="27">
        <f>MATCH(G306,I$198:I$365,0)</f>
        <v>0</v>
      </c>
      <c r="K306" s="6">
        <f>INDEX(B$198:B$365,J306,1)</f>
        <v>0</v>
      </c>
      <c r="L306" s="6">
        <f>L305+INDEX(C$198:C$365,J306,1)</f>
        <v>0</v>
      </c>
      <c r="M306" s="6">
        <f>M305+(K306-K305)*L305</f>
        <v>0</v>
      </c>
      <c r="N306" s="6">
        <f>IF((M305&gt;0)=(M306&gt;0),"",K306-M306/L305)</f>
        <v>0</v>
      </c>
      <c r="O306" s="10" t="s">
        <v>6</v>
      </c>
    </row>
    <row r="307" spans="1:15">
      <c r="A307" s="12" t="s">
        <v>1227</v>
      </c>
      <c r="B307" s="6">
        <f>E156</f>
        <v>0</v>
      </c>
      <c r="C307" s="6">
        <f>E109</f>
        <v>0</v>
      </c>
      <c r="D307" s="6">
        <f>IF(ISNUMBER(B307),0,C307)</f>
        <v>0</v>
      </c>
      <c r="E307" s="6">
        <f>MAX($B$172,B307)*C307</f>
        <v>0</v>
      </c>
      <c r="F307" s="27">
        <f>RANK(B307,B$198:B$365,1)</f>
        <v>0</v>
      </c>
      <c r="G307" s="23">
        <v>110</v>
      </c>
      <c r="H307" s="27">
        <f>F307*168+G307</f>
        <v>0</v>
      </c>
      <c r="I307" s="27">
        <f>RANK(H307,H$198:H$365,1)</f>
        <v>0</v>
      </c>
      <c r="J307" s="27">
        <f>MATCH(G307,I$198:I$365,0)</f>
        <v>0</v>
      </c>
      <c r="K307" s="6">
        <f>INDEX(B$198:B$365,J307,1)</f>
        <v>0</v>
      </c>
      <c r="L307" s="6">
        <f>L306+INDEX(C$198:C$365,J307,1)</f>
        <v>0</v>
      </c>
      <c r="M307" s="6">
        <f>M306+(K307-K306)*L306</f>
        <v>0</v>
      </c>
      <c r="N307" s="6">
        <f>IF((M306&gt;0)=(M307&gt;0),"",K307-M307/L306)</f>
        <v>0</v>
      </c>
      <c r="O307" s="10" t="s">
        <v>6</v>
      </c>
    </row>
    <row r="308" spans="1:15">
      <c r="A308" s="12" t="s">
        <v>1228</v>
      </c>
      <c r="B308" s="6">
        <f>E157</f>
        <v>0</v>
      </c>
      <c r="C308" s="6">
        <f>E110</f>
        <v>0</v>
      </c>
      <c r="D308" s="6">
        <f>IF(ISNUMBER(B308),0,C308)</f>
        <v>0</v>
      </c>
      <c r="E308" s="6">
        <f>MAX($B$172,B308)*C308</f>
        <v>0</v>
      </c>
      <c r="F308" s="27">
        <f>RANK(B308,B$198:B$365,1)</f>
        <v>0</v>
      </c>
      <c r="G308" s="23">
        <v>111</v>
      </c>
      <c r="H308" s="27">
        <f>F308*168+G308</f>
        <v>0</v>
      </c>
      <c r="I308" s="27">
        <f>RANK(H308,H$198:H$365,1)</f>
        <v>0</v>
      </c>
      <c r="J308" s="27">
        <f>MATCH(G308,I$198:I$365,0)</f>
        <v>0</v>
      </c>
      <c r="K308" s="6">
        <f>INDEX(B$198:B$365,J308,1)</f>
        <v>0</v>
      </c>
      <c r="L308" s="6">
        <f>L307+INDEX(C$198:C$365,J308,1)</f>
        <v>0</v>
      </c>
      <c r="M308" s="6">
        <f>M307+(K308-K307)*L307</f>
        <v>0</v>
      </c>
      <c r="N308" s="6">
        <f>IF((M307&gt;0)=(M308&gt;0),"",K308-M308/L307)</f>
        <v>0</v>
      </c>
      <c r="O308" s="10" t="s">
        <v>6</v>
      </c>
    </row>
    <row r="309" spans="1:15">
      <c r="A309" s="12" t="s">
        <v>1229</v>
      </c>
      <c r="B309" s="6">
        <f>E158</f>
        <v>0</v>
      </c>
      <c r="C309" s="6">
        <f>E111</f>
        <v>0</v>
      </c>
      <c r="D309" s="6">
        <f>IF(ISNUMBER(B309),0,C309)</f>
        <v>0</v>
      </c>
      <c r="E309" s="6">
        <f>MAX($B$172,B309)*C309</f>
        <v>0</v>
      </c>
      <c r="F309" s="27">
        <f>RANK(B309,B$198:B$365,1)</f>
        <v>0</v>
      </c>
      <c r="G309" s="23">
        <v>112</v>
      </c>
      <c r="H309" s="27">
        <f>F309*168+G309</f>
        <v>0</v>
      </c>
      <c r="I309" s="27">
        <f>RANK(H309,H$198:H$365,1)</f>
        <v>0</v>
      </c>
      <c r="J309" s="27">
        <f>MATCH(G309,I$198:I$365,0)</f>
        <v>0</v>
      </c>
      <c r="K309" s="6">
        <f>INDEX(B$198:B$365,J309,1)</f>
        <v>0</v>
      </c>
      <c r="L309" s="6">
        <f>L308+INDEX(C$198:C$365,J309,1)</f>
        <v>0</v>
      </c>
      <c r="M309" s="6">
        <f>M308+(K309-K308)*L308</f>
        <v>0</v>
      </c>
      <c r="N309" s="6">
        <f>IF((M308&gt;0)=(M309&gt;0),"",K309-M309/L308)</f>
        <v>0</v>
      </c>
      <c r="O309" s="10" t="s">
        <v>6</v>
      </c>
    </row>
    <row r="310" spans="1:15">
      <c r="A310" s="12" t="s">
        <v>1230</v>
      </c>
      <c r="B310" s="6">
        <f>F131</f>
        <v>0</v>
      </c>
      <c r="C310" s="6">
        <f>F84</f>
        <v>0</v>
      </c>
      <c r="D310" s="6">
        <f>IF(ISNUMBER(B310),0,C310)</f>
        <v>0</v>
      </c>
      <c r="E310" s="6">
        <f>MAX($B$172,B310)*C310</f>
        <v>0</v>
      </c>
      <c r="F310" s="27">
        <f>RANK(B310,B$198:B$365,1)</f>
        <v>0</v>
      </c>
      <c r="G310" s="23">
        <v>113</v>
      </c>
      <c r="H310" s="27">
        <f>F310*168+G310</f>
        <v>0</v>
      </c>
      <c r="I310" s="27">
        <f>RANK(H310,H$198:H$365,1)</f>
        <v>0</v>
      </c>
      <c r="J310" s="27">
        <f>MATCH(G310,I$198:I$365,0)</f>
        <v>0</v>
      </c>
      <c r="K310" s="6">
        <f>INDEX(B$198:B$365,J310,1)</f>
        <v>0</v>
      </c>
      <c r="L310" s="6">
        <f>L309+INDEX(C$198:C$365,J310,1)</f>
        <v>0</v>
      </c>
      <c r="M310" s="6">
        <f>M309+(K310-K309)*L309</f>
        <v>0</v>
      </c>
      <c r="N310" s="6">
        <f>IF((M309&gt;0)=(M310&gt;0),"",K310-M310/L309)</f>
        <v>0</v>
      </c>
      <c r="O310" s="10" t="s">
        <v>6</v>
      </c>
    </row>
    <row r="311" spans="1:15">
      <c r="A311" s="12" t="s">
        <v>1231</v>
      </c>
      <c r="B311" s="6">
        <f>F132</f>
        <v>0</v>
      </c>
      <c r="C311" s="6">
        <f>F85</f>
        <v>0</v>
      </c>
      <c r="D311" s="6">
        <f>IF(ISNUMBER(B311),0,C311)</f>
        <v>0</v>
      </c>
      <c r="E311" s="6">
        <f>MAX($B$172,B311)*C311</f>
        <v>0</v>
      </c>
      <c r="F311" s="27">
        <f>RANK(B311,B$198:B$365,1)</f>
        <v>0</v>
      </c>
      <c r="G311" s="23">
        <v>114</v>
      </c>
      <c r="H311" s="27">
        <f>F311*168+G311</f>
        <v>0</v>
      </c>
      <c r="I311" s="27">
        <f>RANK(H311,H$198:H$365,1)</f>
        <v>0</v>
      </c>
      <c r="J311" s="27">
        <f>MATCH(G311,I$198:I$365,0)</f>
        <v>0</v>
      </c>
      <c r="K311" s="6">
        <f>INDEX(B$198:B$365,J311,1)</f>
        <v>0</v>
      </c>
      <c r="L311" s="6">
        <f>L310+INDEX(C$198:C$365,J311,1)</f>
        <v>0</v>
      </c>
      <c r="M311" s="6">
        <f>M310+(K311-K310)*L310</f>
        <v>0</v>
      </c>
      <c r="N311" s="6">
        <f>IF((M310&gt;0)=(M311&gt;0),"",K311-M311/L310)</f>
        <v>0</v>
      </c>
      <c r="O311" s="10" t="s">
        <v>6</v>
      </c>
    </row>
    <row r="312" spans="1:15">
      <c r="A312" s="12" t="s">
        <v>1232</v>
      </c>
      <c r="B312" s="6">
        <f>F133</f>
        <v>0</v>
      </c>
      <c r="C312" s="6">
        <f>F86</f>
        <v>0</v>
      </c>
      <c r="D312" s="6">
        <f>IF(ISNUMBER(B312),0,C312)</f>
        <v>0</v>
      </c>
      <c r="E312" s="6">
        <f>MAX($B$172,B312)*C312</f>
        <v>0</v>
      </c>
      <c r="F312" s="27">
        <f>RANK(B312,B$198:B$365,1)</f>
        <v>0</v>
      </c>
      <c r="G312" s="23">
        <v>115</v>
      </c>
      <c r="H312" s="27">
        <f>F312*168+G312</f>
        <v>0</v>
      </c>
      <c r="I312" s="27">
        <f>RANK(H312,H$198:H$365,1)</f>
        <v>0</v>
      </c>
      <c r="J312" s="27">
        <f>MATCH(G312,I$198:I$365,0)</f>
        <v>0</v>
      </c>
      <c r="K312" s="6">
        <f>INDEX(B$198:B$365,J312,1)</f>
        <v>0</v>
      </c>
      <c r="L312" s="6">
        <f>L311+INDEX(C$198:C$365,J312,1)</f>
        <v>0</v>
      </c>
      <c r="M312" s="6">
        <f>M311+(K312-K311)*L311</f>
        <v>0</v>
      </c>
      <c r="N312" s="6">
        <f>IF((M311&gt;0)=(M312&gt;0),"",K312-M312/L311)</f>
        <v>0</v>
      </c>
      <c r="O312" s="10" t="s">
        <v>6</v>
      </c>
    </row>
    <row r="313" spans="1:15">
      <c r="A313" s="12" t="s">
        <v>1233</v>
      </c>
      <c r="B313" s="6">
        <f>F134</f>
        <v>0</v>
      </c>
      <c r="C313" s="6">
        <f>F87</f>
        <v>0</v>
      </c>
      <c r="D313" s="6">
        <f>IF(ISNUMBER(B313),0,C313)</f>
        <v>0</v>
      </c>
      <c r="E313" s="6">
        <f>MAX($B$172,B313)*C313</f>
        <v>0</v>
      </c>
      <c r="F313" s="27">
        <f>RANK(B313,B$198:B$365,1)</f>
        <v>0</v>
      </c>
      <c r="G313" s="23">
        <v>116</v>
      </c>
      <c r="H313" s="27">
        <f>F313*168+G313</f>
        <v>0</v>
      </c>
      <c r="I313" s="27">
        <f>RANK(H313,H$198:H$365,1)</f>
        <v>0</v>
      </c>
      <c r="J313" s="27">
        <f>MATCH(G313,I$198:I$365,0)</f>
        <v>0</v>
      </c>
      <c r="K313" s="6">
        <f>INDEX(B$198:B$365,J313,1)</f>
        <v>0</v>
      </c>
      <c r="L313" s="6">
        <f>L312+INDEX(C$198:C$365,J313,1)</f>
        <v>0</v>
      </c>
      <c r="M313" s="6">
        <f>M312+(K313-K312)*L312</f>
        <v>0</v>
      </c>
      <c r="N313" s="6">
        <f>IF((M312&gt;0)=(M313&gt;0),"",K313-M313/L312)</f>
        <v>0</v>
      </c>
      <c r="O313" s="10" t="s">
        <v>6</v>
      </c>
    </row>
    <row r="314" spans="1:15">
      <c r="A314" s="12" t="s">
        <v>1234</v>
      </c>
      <c r="B314" s="6">
        <f>F135</f>
        <v>0</v>
      </c>
      <c r="C314" s="6">
        <f>F88</f>
        <v>0</v>
      </c>
      <c r="D314" s="6">
        <f>IF(ISNUMBER(B314),0,C314)</f>
        <v>0</v>
      </c>
      <c r="E314" s="6">
        <f>MAX($B$172,B314)*C314</f>
        <v>0</v>
      </c>
      <c r="F314" s="27">
        <f>RANK(B314,B$198:B$365,1)</f>
        <v>0</v>
      </c>
      <c r="G314" s="23">
        <v>117</v>
      </c>
      <c r="H314" s="27">
        <f>F314*168+G314</f>
        <v>0</v>
      </c>
      <c r="I314" s="27">
        <f>RANK(H314,H$198:H$365,1)</f>
        <v>0</v>
      </c>
      <c r="J314" s="27">
        <f>MATCH(G314,I$198:I$365,0)</f>
        <v>0</v>
      </c>
      <c r="K314" s="6">
        <f>INDEX(B$198:B$365,J314,1)</f>
        <v>0</v>
      </c>
      <c r="L314" s="6">
        <f>L313+INDEX(C$198:C$365,J314,1)</f>
        <v>0</v>
      </c>
      <c r="M314" s="6">
        <f>M313+(K314-K313)*L313</f>
        <v>0</v>
      </c>
      <c r="N314" s="6">
        <f>IF((M313&gt;0)=(M314&gt;0),"",K314-M314/L313)</f>
        <v>0</v>
      </c>
      <c r="O314" s="10" t="s">
        <v>6</v>
      </c>
    </row>
    <row r="315" spans="1:15">
      <c r="A315" s="12" t="s">
        <v>1235</v>
      </c>
      <c r="B315" s="6">
        <f>F136</f>
        <v>0</v>
      </c>
      <c r="C315" s="6">
        <f>F89</f>
        <v>0</v>
      </c>
      <c r="D315" s="6">
        <f>IF(ISNUMBER(B315),0,C315)</f>
        <v>0</v>
      </c>
      <c r="E315" s="6">
        <f>MAX($B$172,B315)*C315</f>
        <v>0</v>
      </c>
      <c r="F315" s="27">
        <f>RANK(B315,B$198:B$365,1)</f>
        <v>0</v>
      </c>
      <c r="G315" s="23">
        <v>118</v>
      </c>
      <c r="H315" s="27">
        <f>F315*168+G315</f>
        <v>0</v>
      </c>
      <c r="I315" s="27">
        <f>RANK(H315,H$198:H$365,1)</f>
        <v>0</v>
      </c>
      <c r="J315" s="27">
        <f>MATCH(G315,I$198:I$365,0)</f>
        <v>0</v>
      </c>
      <c r="K315" s="6">
        <f>INDEX(B$198:B$365,J315,1)</f>
        <v>0</v>
      </c>
      <c r="L315" s="6">
        <f>L314+INDEX(C$198:C$365,J315,1)</f>
        <v>0</v>
      </c>
      <c r="M315" s="6">
        <f>M314+(K315-K314)*L314</f>
        <v>0</v>
      </c>
      <c r="N315" s="6">
        <f>IF((M314&gt;0)=(M315&gt;0),"",K315-M315/L314)</f>
        <v>0</v>
      </c>
      <c r="O315" s="10" t="s">
        <v>6</v>
      </c>
    </row>
    <row r="316" spans="1:15">
      <c r="A316" s="12" t="s">
        <v>1236</v>
      </c>
      <c r="B316" s="6">
        <f>F137</f>
        <v>0</v>
      </c>
      <c r="C316" s="6">
        <f>F90</f>
        <v>0</v>
      </c>
      <c r="D316" s="6">
        <f>IF(ISNUMBER(B316),0,C316)</f>
        <v>0</v>
      </c>
      <c r="E316" s="6">
        <f>MAX($B$172,B316)*C316</f>
        <v>0</v>
      </c>
      <c r="F316" s="27">
        <f>RANK(B316,B$198:B$365,1)</f>
        <v>0</v>
      </c>
      <c r="G316" s="23">
        <v>119</v>
      </c>
      <c r="H316" s="27">
        <f>F316*168+G316</f>
        <v>0</v>
      </c>
      <c r="I316" s="27">
        <f>RANK(H316,H$198:H$365,1)</f>
        <v>0</v>
      </c>
      <c r="J316" s="27">
        <f>MATCH(G316,I$198:I$365,0)</f>
        <v>0</v>
      </c>
      <c r="K316" s="6">
        <f>INDEX(B$198:B$365,J316,1)</f>
        <v>0</v>
      </c>
      <c r="L316" s="6">
        <f>L315+INDEX(C$198:C$365,J316,1)</f>
        <v>0</v>
      </c>
      <c r="M316" s="6">
        <f>M315+(K316-K315)*L315</f>
        <v>0</v>
      </c>
      <c r="N316" s="6">
        <f>IF((M315&gt;0)=(M316&gt;0),"",K316-M316/L315)</f>
        <v>0</v>
      </c>
      <c r="O316" s="10" t="s">
        <v>6</v>
      </c>
    </row>
    <row r="317" spans="1:15">
      <c r="A317" s="12" t="s">
        <v>1237</v>
      </c>
      <c r="B317" s="6">
        <f>F138</f>
        <v>0</v>
      </c>
      <c r="C317" s="6">
        <f>F91</f>
        <v>0</v>
      </c>
      <c r="D317" s="6">
        <f>IF(ISNUMBER(B317),0,C317)</f>
        <v>0</v>
      </c>
      <c r="E317" s="6">
        <f>MAX($B$172,B317)*C317</f>
        <v>0</v>
      </c>
      <c r="F317" s="27">
        <f>RANK(B317,B$198:B$365,1)</f>
        <v>0</v>
      </c>
      <c r="G317" s="23">
        <v>120</v>
      </c>
      <c r="H317" s="27">
        <f>F317*168+G317</f>
        <v>0</v>
      </c>
      <c r="I317" s="27">
        <f>RANK(H317,H$198:H$365,1)</f>
        <v>0</v>
      </c>
      <c r="J317" s="27">
        <f>MATCH(G317,I$198:I$365,0)</f>
        <v>0</v>
      </c>
      <c r="K317" s="6">
        <f>INDEX(B$198:B$365,J317,1)</f>
        <v>0</v>
      </c>
      <c r="L317" s="6">
        <f>L316+INDEX(C$198:C$365,J317,1)</f>
        <v>0</v>
      </c>
      <c r="M317" s="6">
        <f>M316+(K317-K316)*L316</f>
        <v>0</v>
      </c>
      <c r="N317" s="6">
        <f>IF((M316&gt;0)=(M317&gt;0),"",K317-M317/L316)</f>
        <v>0</v>
      </c>
      <c r="O317" s="10" t="s">
        <v>6</v>
      </c>
    </row>
    <row r="318" spans="1:15">
      <c r="A318" s="12" t="s">
        <v>1238</v>
      </c>
      <c r="B318" s="6">
        <f>F139</f>
        <v>0</v>
      </c>
      <c r="C318" s="6">
        <f>F92</f>
        <v>0</v>
      </c>
      <c r="D318" s="6">
        <f>IF(ISNUMBER(B318),0,C318)</f>
        <v>0</v>
      </c>
      <c r="E318" s="6">
        <f>MAX($B$172,B318)*C318</f>
        <v>0</v>
      </c>
      <c r="F318" s="27">
        <f>RANK(B318,B$198:B$365,1)</f>
        <v>0</v>
      </c>
      <c r="G318" s="23">
        <v>121</v>
      </c>
      <c r="H318" s="27">
        <f>F318*168+G318</f>
        <v>0</v>
      </c>
      <c r="I318" s="27">
        <f>RANK(H318,H$198:H$365,1)</f>
        <v>0</v>
      </c>
      <c r="J318" s="27">
        <f>MATCH(G318,I$198:I$365,0)</f>
        <v>0</v>
      </c>
      <c r="K318" s="6">
        <f>INDEX(B$198:B$365,J318,1)</f>
        <v>0</v>
      </c>
      <c r="L318" s="6">
        <f>L317+INDEX(C$198:C$365,J318,1)</f>
        <v>0</v>
      </c>
      <c r="M318" s="6">
        <f>M317+(K318-K317)*L317</f>
        <v>0</v>
      </c>
      <c r="N318" s="6">
        <f>IF((M317&gt;0)=(M318&gt;0),"",K318-M318/L317)</f>
        <v>0</v>
      </c>
      <c r="O318" s="10" t="s">
        <v>6</v>
      </c>
    </row>
    <row r="319" spans="1:15">
      <c r="A319" s="12" t="s">
        <v>1239</v>
      </c>
      <c r="B319" s="6">
        <f>F140</f>
        <v>0</v>
      </c>
      <c r="C319" s="6">
        <f>F93</f>
        <v>0</v>
      </c>
      <c r="D319" s="6">
        <f>IF(ISNUMBER(B319),0,C319)</f>
        <v>0</v>
      </c>
      <c r="E319" s="6">
        <f>MAX($B$172,B319)*C319</f>
        <v>0</v>
      </c>
      <c r="F319" s="27">
        <f>RANK(B319,B$198:B$365,1)</f>
        <v>0</v>
      </c>
      <c r="G319" s="23">
        <v>122</v>
      </c>
      <c r="H319" s="27">
        <f>F319*168+G319</f>
        <v>0</v>
      </c>
      <c r="I319" s="27">
        <f>RANK(H319,H$198:H$365,1)</f>
        <v>0</v>
      </c>
      <c r="J319" s="27">
        <f>MATCH(G319,I$198:I$365,0)</f>
        <v>0</v>
      </c>
      <c r="K319" s="6">
        <f>INDEX(B$198:B$365,J319,1)</f>
        <v>0</v>
      </c>
      <c r="L319" s="6">
        <f>L318+INDEX(C$198:C$365,J319,1)</f>
        <v>0</v>
      </c>
      <c r="M319" s="6">
        <f>M318+(K319-K318)*L318</f>
        <v>0</v>
      </c>
      <c r="N319" s="6">
        <f>IF((M318&gt;0)=(M319&gt;0),"",K319-M319/L318)</f>
        <v>0</v>
      </c>
      <c r="O319" s="10" t="s">
        <v>6</v>
      </c>
    </row>
    <row r="320" spans="1:15">
      <c r="A320" s="12" t="s">
        <v>1240</v>
      </c>
      <c r="B320" s="6">
        <f>F141</f>
        <v>0</v>
      </c>
      <c r="C320" s="6">
        <f>F94</f>
        <v>0</v>
      </c>
      <c r="D320" s="6">
        <f>IF(ISNUMBER(B320),0,C320)</f>
        <v>0</v>
      </c>
      <c r="E320" s="6">
        <f>MAX($B$172,B320)*C320</f>
        <v>0</v>
      </c>
      <c r="F320" s="27">
        <f>RANK(B320,B$198:B$365,1)</f>
        <v>0</v>
      </c>
      <c r="G320" s="23">
        <v>123</v>
      </c>
      <c r="H320" s="27">
        <f>F320*168+G320</f>
        <v>0</v>
      </c>
      <c r="I320" s="27">
        <f>RANK(H320,H$198:H$365,1)</f>
        <v>0</v>
      </c>
      <c r="J320" s="27">
        <f>MATCH(G320,I$198:I$365,0)</f>
        <v>0</v>
      </c>
      <c r="K320" s="6">
        <f>INDEX(B$198:B$365,J320,1)</f>
        <v>0</v>
      </c>
      <c r="L320" s="6">
        <f>L319+INDEX(C$198:C$365,J320,1)</f>
        <v>0</v>
      </c>
      <c r="M320" s="6">
        <f>M319+(K320-K319)*L319</f>
        <v>0</v>
      </c>
      <c r="N320" s="6">
        <f>IF((M319&gt;0)=(M320&gt;0),"",K320-M320/L319)</f>
        <v>0</v>
      </c>
      <c r="O320" s="10" t="s">
        <v>6</v>
      </c>
    </row>
    <row r="321" spans="1:15">
      <c r="A321" s="12" t="s">
        <v>1241</v>
      </c>
      <c r="B321" s="6">
        <f>F142</f>
        <v>0</v>
      </c>
      <c r="C321" s="6">
        <f>F95</f>
        <v>0</v>
      </c>
      <c r="D321" s="6">
        <f>IF(ISNUMBER(B321),0,C321)</f>
        <v>0</v>
      </c>
      <c r="E321" s="6">
        <f>MAX($B$172,B321)*C321</f>
        <v>0</v>
      </c>
      <c r="F321" s="27">
        <f>RANK(B321,B$198:B$365,1)</f>
        <v>0</v>
      </c>
      <c r="G321" s="23">
        <v>124</v>
      </c>
      <c r="H321" s="27">
        <f>F321*168+G321</f>
        <v>0</v>
      </c>
      <c r="I321" s="27">
        <f>RANK(H321,H$198:H$365,1)</f>
        <v>0</v>
      </c>
      <c r="J321" s="27">
        <f>MATCH(G321,I$198:I$365,0)</f>
        <v>0</v>
      </c>
      <c r="K321" s="6">
        <f>INDEX(B$198:B$365,J321,1)</f>
        <v>0</v>
      </c>
      <c r="L321" s="6">
        <f>L320+INDEX(C$198:C$365,J321,1)</f>
        <v>0</v>
      </c>
      <c r="M321" s="6">
        <f>M320+(K321-K320)*L320</f>
        <v>0</v>
      </c>
      <c r="N321" s="6">
        <f>IF((M320&gt;0)=(M321&gt;0),"",K321-M321/L320)</f>
        <v>0</v>
      </c>
      <c r="O321" s="10" t="s">
        <v>6</v>
      </c>
    </row>
    <row r="322" spans="1:15">
      <c r="A322" s="12" t="s">
        <v>1242</v>
      </c>
      <c r="B322" s="6">
        <f>F143</f>
        <v>0</v>
      </c>
      <c r="C322" s="6">
        <f>F96</f>
        <v>0</v>
      </c>
      <c r="D322" s="6">
        <f>IF(ISNUMBER(B322),0,C322)</f>
        <v>0</v>
      </c>
      <c r="E322" s="6">
        <f>MAX($B$172,B322)*C322</f>
        <v>0</v>
      </c>
      <c r="F322" s="27">
        <f>RANK(B322,B$198:B$365,1)</f>
        <v>0</v>
      </c>
      <c r="G322" s="23">
        <v>125</v>
      </c>
      <c r="H322" s="27">
        <f>F322*168+G322</f>
        <v>0</v>
      </c>
      <c r="I322" s="27">
        <f>RANK(H322,H$198:H$365,1)</f>
        <v>0</v>
      </c>
      <c r="J322" s="27">
        <f>MATCH(G322,I$198:I$365,0)</f>
        <v>0</v>
      </c>
      <c r="K322" s="6">
        <f>INDEX(B$198:B$365,J322,1)</f>
        <v>0</v>
      </c>
      <c r="L322" s="6">
        <f>L321+INDEX(C$198:C$365,J322,1)</f>
        <v>0</v>
      </c>
      <c r="M322" s="6">
        <f>M321+(K322-K321)*L321</f>
        <v>0</v>
      </c>
      <c r="N322" s="6">
        <f>IF((M321&gt;0)=(M322&gt;0),"",K322-M322/L321)</f>
        <v>0</v>
      </c>
      <c r="O322" s="10" t="s">
        <v>6</v>
      </c>
    </row>
    <row r="323" spans="1:15">
      <c r="A323" s="12" t="s">
        <v>1243</v>
      </c>
      <c r="B323" s="6">
        <f>F144</f>
        <v>0</v>
      </c>
      <c r="C323" s="6">
        <f>F97</f>
        <v>0</v>
      </c>
      <c r="D323" s="6">
        <f>IF(ISNUMBER(B323),0,C323)</f>
        <v>0</v>
      </c>
      <c r="E323" s="6">
        <f>MAX($B$172,B323)*C323</f>
        <v>0</v>
      </c>
      <c r="F323" s="27">
        <f>RANK(B323,B$198:B$365,1)</f>
        <v>0</v>
      </c>
      <c r="G323" s="23">
        <v>126</v>
      </c>
      <c r="H323" s="27">
        <f>F323*168+G323</f>
        <v>0</v>
      </c>
      <c r="I323" s="27">
        <f>RANK(H323,H$198:H$365,1)</f>
        <v>0</v>
      </c>
      <c r="J323" s="27">
        <f>MATCH(G323,I$198:I$365,0)</f>
        <v>0</v>
      </c>
      <c r="K323" s="6">
        <f>INDEX(B$198:B$365,J323,1)</f>
        <v>0</v>
      </c>
      <c r="L323" s="6">
        <f>L322+INDEX(C$198:C$365,J323,1)</f>
        <v>0</v>
      </c>
      <c r="M323" s="6">
        <f>M322+(K323-K322)*L322</f>
        <v>0</v>
      </c>
      <c r="N323" s="6">
        <f>IF((M322&gt;0)=(M323&gt;0),"",K323-M323/L322)</f>
        <v>0</v>
      </c>
      <c r="O323" s="10" t="s">
        <v>6</v>
      </c>
    </row>
    <row r="324" spans="1:15">
      <c r="A324" s="12" t="s">
        <v>1244</v>
      </c>
      <c r="B324" s="6">
        <f>F145</f>
        <v>0</v>
      </c>
      <c r="C324" s="6">
        <f>F98</f>
        <v>0</v>
      </c>
      <c r="D324" s="6">
        <f>IF(ISNUMBER(B324),0,C324)</f>
        <v>0</v>
      </c>
      <c r="E324" s="6">
        <f>MAX($B$172,B324)*C324</f>
        <v>0</v>
      </c>
      <c r="F324" s="27">
        <f>RANK(B324,B$198:B$365,1)</f>
        <v>0</v>
      </c>
      <c r="G324" s="23">
        <v>127</v>
      </c>
      <c r="H324" s="27">
        <f>F324*168+G324</f>
        <v>0</v>
      </c>
      <c r="I324" s="27">
        <f>RANK(H324,H$198:H$365,1)</f>
        <v>0</v>
      </c>
      <c r="J324" s="27">
        <f>MATCH(G324,I$198:I$365,0)</f>
        <v>0</v>
      </c>
      <c r="K324" s="6">
        <f>INDEX(B$198:B$365,J324,1)</f>
        <v>0</v>
      </c>
      <c r="L324" s="6">
        <f>L323+INDEX(C$198:C$365,J324,1)</f>
        <v>0</v>
      </c>
      <c r="M324" s="6">
        <f>M323+(K324-K323)*L323</f>
        <v>0</v>
      </c>
      <c r="N324" s="6">
        <f>IF((M323&gt;0)=(M324&gt;0),"",K324-M324/L323)</f>
        <v>0</v>
      </c>
      <c r="O324" s="10" t="s">
        <v>6</v>
      </c>
    </row>
    <row r="325" spans="1:15">
      <c r="A325" s="12" t="s">
        <v>1245</v>
      </c>
      <c r="B325" s="6">
        <f>F146</f>
        <v>0</v>
      </c>
      <c r="C325" s="6">
        <f>F99</f>
        <v>0</v>
      </c>
      <c r="D325" s="6">
        <f>IF(ISNUMBER(B325),0,C325)</f>
        <v>0</v>
      </c>
      <c r="E325" s="6">
        <f>MAX($B$172,B325)*C325</f>
        <v>0</v>
      </c>
      <c r="F325" s="27">
        <f>RANK(B325,B$198:B$365,1)</f>
        <v>0</v>
      </c>
      <c r="G325" s="23">
        <v>128</v>
      </c>
      <c r="H325" s="27">
        <f>F325*168+G325</f>
        <v>0</v>
      </c>
      <c r="I325" s="27">
        <f>RANK(H325,H$198:H$365,1)</f>
        <v>0</v>
      </c>
      <c r="J325" s="27">
        <f>MATCH(G325,I$198:I$365,0)</f>
        <v>0</v>
      </c>
      <c r="K325" s="6">
        <f>INDEX(B$198:B$365,J325,1)</f>
        <v>0</v>
      </c>
      <c r="L325" s="6">
        <f>L324+INDEX(C$198:C$365,J325,1)</f>
        <v>0</v>
      </c>
      <c r="M325" s="6">
        <f>M324+(K325-K324)*L324</f>
        <v>0</v>
      </c>
      <c r="N325" s="6">
        <f>IF((M324&gt;0)=(M325&gt;0),"",K325-M325/L324)</f>
        <v>0</v>
      </c>
      <c r="O325" s="10" t="s">
        <v>6</v>
      </c>
    </row>
    <row r="326" spans="1:15">
      <c r="A326" s="12" t="s">
        <v>1246</v>
      </c>
      <c r="B326" s="6">
        <f>F147</f>
        <v>0</v>
      </c>
      <c r="C326" s="6">
        <f>F100</f>
        <v>0</v>
      </c>
      <c r="D326" s="6">
        <f>IF(ISNUMBER(B326),0,C326)</f>
        <v>0</v>
      </c>
      <c r="E326" s="6">
        <f>MAX($B$172,B326)*C326</f>
        <v>0</v>
      </c>
      <c r="F326" s="27">
        <f>RANK(B326,B$198:B$365,1)</f>
        <v>0</v>
      </c>
      <c r="G326" s="23">
        <v>129</v>
      </c>
      <c r="H326" s="27">
        <f>F326*168+G326</f>
        <v>0</v>
      </c>
      <c r="I326" s="27">
        <f>RANK(H326,H$198:H$365,1)</f>
        <v>0</v>
      </c>
      <c r="J326" s="27">
        <f>MATCH(G326,I$198:I$365,0)</f>
        <v>0</v>
      </c>
      <c r="K326" s="6">
        <f>INDEX(B$198:B$365,J326,1)</f>
        <v>0</v>
      </c>
      <c r="L326" s="6">
        <f>L325+INDEX(C$198:C$365,J326,1)</f>
        <v>0</v>
      </c>
      <c r="M326" s="6">
        <f>M325+(K326-K325)*L325</f>
        <v>0</v>
      </c>
      <c r="N326" s="6">
        <f>IF((M325&gt;0)=(M326&gt;0),"",K326-M326/L325)</f>
        <v>0</v>
      </c>
      <c r="O326" s="10" t="s">
        <v>6</v>
      </c>
    </row>
    <row r="327" spans="1:15">
      <c r="A327" s="12" t="s">
        <v>1247</v>
      </c>
      <c r="B327" s="6">
        <f>F148</f>
        <v>0</v>
      </c>
      <c r="C327" s="6">
        <f>F101</f>
        <v>0</v>
      </c>
      <c r="D327" s="6">
        <f>IF(ISNUMBER(B327),0,C327)</f>
        <v>0</v>
      </c>
      <c r="E327" s="6">
        <f>MAX($B$172,B327)*C327</f>
        <v>0</v>
      </c>
      <c r="F327" s="27">
        <f>RANK(B327,B$198:B$365,1)</f>
        <v>0</v>
      </c>
      <c r="G327" s="23">
        <v>130</v>
      </c>
      <c r="H327" s="27">
        <f>F327*168+G327</f>
        <v>0</v>
      </c>
      <c r="I327" s="27">
        <f>RANK(H327,H$198:H$365,1)</f>
        <v>0</v>
      </c>
      <c r="J327" s="27">
        <f>MATCH(G327,I$198:I$365,0)</f>
        <v>0</v>
      </c>
      <c r="K327" s="6">
        <f>INDEX(B$198:B$365,J327,1)</f>
        <v>0</v>
      </c>
      <c r="L327" s="6">
        <f>L326+INDEX(C$198:C$365,J327,1)</f>
        <v>0</v>
      </c>
      <c r="M327" s="6">
        <f>M326+(K327-K326)*L326</f>
        <v>0</v>
      </c>
      <c r="N327" s="6">
        <f>IF((M326&gt;0)=(M327&gt;0),"",K327-M327/L326)</f>
        <v>0</v>
      </c>
      <c r="O327" s="10" t="s">
        <v>6</v>
      </c>
    </row>
    <row r="328" spans="1:15">
      <c r="A328" s="12" t="s">
        <v>1248</v>
      </c>
      <c r="B328" s="6">
        <f>F149</f>
        <v>0</v>
      </c>
      <c r="C328" s="6">
        <f>F102</f>
        <v>0</v>
      </c>
      <c r="D328" s="6">
        <f>IF(ISNUMBER(B328),0,C328)</f>
        <v>0</v>
      </c>
      <c r="E328" s="6">
        <f>MAX($B$172,B328)*C328</f>
        <v>0</v>
      </c>
      <c r="F328" s="27">
        <f>RANK(B328,B$198:B$365,1)</f>
        <v>0</v>
      </c>
      <c r="G328" s="23">
        <v>131</v>
      </c>
      <c r="H328" s="27">
        <f>F328*168+G328</f>
        <v>0</v>
      </c>
      <c r="I328" s="27">
        <f>RANK(H328,H$198:H$365,1)</f>
        <v>0</v>
      </c>
      <c r="J328" s="27">
        <f>MATCH(G328,I$198:I$365,0)</f>
        <v>0</v>
      </c>
      <c r="K328" s="6">
        <f>INDEX(B$198:B$365,J328,1)</f>
        <v>0</v>
      </c>
      <c r="L328" s="6">
        <f>L327+INDEX(C$198:C$365,J328,1)</f>
        <v>0</v>
      </c>
      <c r="M328" s="6">
        <f>M327+(K328-K327)*L327</f>
        <v>0</v>
      </c>
      <c r="N328" s="6">
        <f>IF((M327&gt;0)=(M328&gt;0),"",K328-M328/L327)</f>
        <v>0</v>
      </c>
      <c r="O328" s="10" t="s">
        <v>6</v>
      </c>
    </row>
    <row r="329" spans="1:15">
      <c r="A329" s="12" t="s">
        <v>1249</v>
      </c>
      <c r="B329" s="6">
        <f>F150</f>
        <v>0</v>
      </c>
      <c r="C329" s="6">
        <f>F103</f>
        <v>0</v>
      </c>
      <c r="D329" s="6">
        <f>IF(ISNUMBER(B329),0,C329)</f>
        <v>0</v>
      </c>
      <c r="E329" s="6">
        <f>MAX($B$172,B329)*C329</f>
        <v>0</v>
      </c>
      <c r="F329" s="27">
        <f>RANK(B329,B$198:B$365,1)</f>
        <v>0</v>
      </c>
      <c r="G329" s="23">
        <v>132</v>
      </c>
      <c r="H329" s="27">
        <f>F329*168+G329</f>
        <v>0</v>
      </c>
      <c r="I329" s="27">
        <f>RANK(H329,H$198:H$365,1)</f>
        <v>0</v>
      </c>
      <c r="J329" s="27">
        <f>MATCH(G329,I$198:I$365,0)</f>
        <v>0</v>
      </c>
      <c r="K329" s="6">
        <f>INDEX(B$198:B$365,J329,1)</f>
        <v>0</v>
      </c>
      <c r="L329" s="6">
        <f>L328+INDEX(C$198:C$365,J329,1)</f>
        <v>0</v>
      </c>
      <c r="M329" s="6">
        <f>M328+(K329-K328)*L328</f>
        <v>0</v>
      </c>
      <c r="N329" s="6">
        <f>IF((M328&gt;0)=(M329&gt;0),"",K329-M329/L328)</f>
        <v>0</v>
      </c>
      <c r="O329" s="10" t="s">
        <v>6</v>
      </c>
    </row>
    <row r="330" spans="1:15">
      <c r="A330" s="12" t="s">
        <v>1250</v>
      </c>
      <c r="B330" s="6">
        <f>F151</f>
        <v>0</v>
      </c>
      <c r="C330" s="6">
        <f>F104</f>
        <v>0</v>
      </c>
      <c r="D330" s="6">
        <f>IF(ISNUMBER(B330),0,C330)</f>
        <v>0</v>
      </c>
      <c r="E330" s="6">
        <f>MAX($B$172,B330)*C330</f>
        <v>0</v>
      </c>
      <c r="F330" s="27">
        <f>RANK(B330,B$198:B$365,1)</f>
        <v>0</v>
      </c>
      <c r="G330" s="23">
        <v>133</v>
      </c>
      <c r="H330" s="27">
        <f>F330*168+G330</f>
        <v>0</v>
      </c>
      <c r="I330" s="27">
        <f>RANK(H330,H$198:H$365,1)</f>
        <v>0</v>
      </c>
      <c r="J330" s="27">
        <f>MATCH(G330,I$198:I$365,0)</f>
        <v>0</v>
      </c>
      <c r="K330" s="6">
        <f>INDEX(B$198:B$365,J330,1)</f>
        <v>0</v>
      </c>
      <c r="L330" s="6">
        <f>L329+INDEX(C$198:C$365,J330,1)</f>
        <v>0</v>
      </c>
      <c r="M330" s="6">
        <f>M329+(K330-K329)*L329</f>
        <v>0</v>
      </c>
      <c r="N330" s="6">
        <f>IF((M329&gt;0)=(M330&gt;0),"",K330-M330/L329)</f>
        <v>0</v>
      </c>
      <c r="O330" s="10" t="s">
        <v>6</v>
      </c>
    </row>
    <row r="331" spans="1:15">
      <c r="A331" s="12" t="s">
        <v>1251</v>
      </c>
      <c r="B331" s="6">
        <f>F152</f>
        <v>0</v>
      </c>
      <c r="C331" s="6">
        <f>F105</f>
        <v>0</v>
      </c>
      <c r="D331" s="6">
        <f>IF(ISNUMBER(B331),0,C331)</f>
        <v>0</v>
      </c>
      <c r="E331" s="6">
        <f>MAX($B$172,B331)*C331</f>
        <v>0</v>
      </c>
      <c r="F331" s="27">
        <f>RANK(B331,B$198:B$365,1)</f>
        <v>0</v>
      </c>
      <c r="G331" s="23">
        <v>134</v>
      </c>
      <c r="H331" s="27">
        <f>F331*168+G331</f>
        <v>0</v>
      </c>
      <c r="I331" s="27">
        <f>RANK(H331,H$198:H$365,1)</f>
        <v>0</v>
      </c>
      <c r="J331" s="27">
        <f>MATCH(G331,I$198:I$365,0)</f>
        <v>0</v>
      </c>
      <c r="K331" s="6">
        <f>INDEX(B$198:B$365,J331,1)</f>
        <v>0</v>
      </c>
      <c r="L331" s="6">
        <f>L330+INDEX(C$198:C$365,J331,1)</f>
        <v>0</v>
      </c>
      <c r="M331" s="6">
        <f>M330+(K331-K330)*L330</f>
        <v>0</v>
      </c>
      <c r="N331" s="6">
        <f>IF((M330&gt;0)=(M331&gt;0),"",K331-M331/L330)</f>
        <v>0</v>
      </c>
      <c r="O331" s="10" t="s">
        <v>6</v>
      </c>
    </row>
    <row r="332" spans="1:15">
      <c r="A332" s="12" t="s">
        <v>1252</v>
      </c>
      <c r="B332" s="6">
        <f>F153</f>
        <v>0</v>
      </c>
      <c r="C332" s="6">
        <f>F106</f>
        <v>0</v>
      </c>
      <c r="D332" s="6">
        <f>IF(ISNUMBER(B332),0,C332)</f>
        <v>0</v>
      </c>
      <c r="E332" s="6">
        <f>MAX($B$172,B332)*C332</f>
        <v>0</v>
      </c>
      <c r="F332" s="27">
        <f>RANK(B332,B$198:B$365,1)</f>
        <v>0</v>
      </c>
      <c r="G332" s="23">
        <v>135</v>
      </c>
      <c r="H332" s="27">
        <f>F332*168+G332</f>
        <v>0</v>
      </c>
      <c r="I332" s="27">
        <f>RANK(H332,H$198:H$365,1)</f>
        <v>0</v>
      </c>
      <c r="J332" s="27">
        <f>MATCH(G332,I$198:I$365,0)</f>
        <v>0</v>
      </c>
      <c r="K332" s="6">
        <f>INDEX(B$198:B$365,J332,1)</f>
        <v>0</v>
      </c>
      <c r="L332" s="6">
        <f>L331+INDEX(C$198:C$365,J332,1)</f>
        <v>0</v>
      </c>
      <c r="M332" s="6">
        <f>M331+(K332-K331)*L331</f>
        <v>0</v>
      </c>
      <c r="N332" s="6">
        <f>IF((M331&gt;0)=(M332&gt;0),"",K332-M332/L331)</f>
        <v>0</v>
      </c>
      <c r="O332" s="10" t="s">
        <v>6</v>
      </c>
    </row>
    <row r="333" spans="1:15">
      <c r="A333" s="12" t="s">
        <v>1253</v>
      </c>
      <c r="B333" s="6">
        <f>F154</f>
        <v>0</v>
      </c>
      <c r="C333" s="6">
        <f>F107</f>
        <v>0</v>
      </c>
      <c r="D333" s="6">
        <f>IF(ISNUMBER(B333),0,C333)</f>
        <v>0</v>
      </c>
      <c r="E333" s="6">
        <f>MAX($B$172,B333)*C333</f>
        <v>0</v>
      </c>
      <c r="F333" s="27">
        <f>RANK(B333,B$198:B$365,1)</f>
        <v>0</v>
      </c>
      <c r="G333" s="23">
        <v>136</v>
      </c>
      <c r="H333" s="27">
        <f>F333*168+G333</f>
        <v>0</v>
      </c>
      <c r="I333" s="27">
        <f>RANK(H333,H$198:H$365,1)</f>
        <v>0</v>
      </c>
      <c r="J333" s="27">
        <f>MATCH(G333,I$198:I$365,0)</f>
        <v>0</v>
      </c>
      <c r="K333" s="6">
        <f>INDEX(B$198:B$365,J333,1)</f>
        <v>0</v>
      </c>
      <c r="L333" s="6">
        <f>L332+INDEX(C$198:C$365,J333,1)</f>
        <v>0</v>
      </c>
      <c r="M333" s="6">
        <f>M332+(K333-K332)*L332</f>
        <v>0</v>
      </c>
      <c r="N333" s="6">
        <f>IF((M332&gt;0)=(M333&gt;0),"",K333-M333/L332)</f>
        <v>0</v>
      </c>
      <c r="O333" s="10" t="s">
        <v>6</v>
      </c>
    </row>
    <row r="334" spans="1:15">
      <c r="A334" s="12" t="s">
        <v>1254</v>
      </c>
      <c r="B334" s="6">
        <f>F155</f>
        <v>0</v>
      </c>
      <c r="C334" s="6">
        <f>F108</f>
        <v>0</v>
      </c>
      <c r="D334" s="6">
        <f>IF(ISNUMBER(B334),0,C334)</f>
        <v>0</v>
      </c>
      <c r="E334" s="6">
        <f>MAX($B$172,B334)*C334</f>
        <v>0</v>
      </c>
      <c r="F334" s="27">
        <f>RANK(B334,B$198:B$365,1)</f>
        <v>0</v>
      </c>
      <c r="G334" s="23">
        <v>137</v>
      </c>
      <c r="H334" s="27">
        <f>F334*168+G334</f>
        <v>0</v>
      </c>
      <c r="I334" s="27">
        <f>RANK(H334,H$198:H$365,1)</f>
        <v>0</v>
      </c>
      <c r="J334" s="27">
        <f>MATCH(G334,I$198:I$365,0)</f>
        <v>0</v>
      </c>
      <c r="K334" s="6">
        <f>INDEX(B$198:B$365,J334,1)</f>
        <v>0</v>
      </c>
      <c r="L334" s="6">
        <f>L333+INDEX(C$198:C$365,J334,1)</f>
        <v>0</v>
      </c>
      <c r="M334" s="6">
        <f>M333+(K334-K333)*L333</f>
        <v>0</v>
      </c>
      <c r="N334" s="6">
        <f>IF((M333&gt;0)=(M334&gt;0),"",K334-M334/L333)</f>
        <v>0</v>
      </c>
      <c r="O334" s="10" t="s">
        <v>6</v>
      </c>
    </row>
    <row r="335" spans="1:15">
      <c r="A335" s="12" t="s">
        <v>1255</v>
      </c>
      <c r="B335" s="6">
        <f>F156</f>
        <v>0</v>
      </c>
      <c r="C335" s="6">
        <f>F109</f>
        <v>0</v>
      </c>
      <c r="D335" s="6">
        <f>IF(ISNUMBER(B335),0,C335)</f>
        <v>0</v>
      </c>
      <c r="E335" s="6">
        <f>MAX($B$172,B335)*C335</f>
        <v>0</v>
      </c>
      <c r="F335" s="27">
        <f>RANK(B335,B$198:B$365,1)</f>
        <v>0</v>
      </c>
      <c r="G335" s="23">
        <v>138</v>
      </c>
      <c r="H335" s="27">
        <f>F335*168+G335</f>
        <v>0</v>
      </c>
      <c r="I335" s="27">
        <f>RANK(H335,H$198:H$365,1)</f>
        <v>0</v>
      </c>
      <c r="J335" s="27">
        <f>MATCH(G335,I$198:I$365,0)</f>
        <v>0</v>
      </c>
      <c r="K335" s="6">
        <f>INDEX(B$198:B$365,J335,1)</f>
        <v>0</v>
      </c>
      <c r="L335" s="6">
        <f>L334+INDEX(C$198:C$365,J335,1)</f>
        <v>0</v>
      </c>
      <c r="M335" s="6">
        <f>M334+(K335-K334)*L334</f>
        <v>0</v>
      </c>
      <c r="N335" s="6">
        <f>IF((M334&gt;0)=(M335&gt;0),"",K335-M335/L334)</f>
        <v>0</v>
      </c>
      <c r="O335" s="10" t="s">
        <v>6</v>
      </c>
    </row>
    <row r="336" spans="1:15">
      <c r="A336" s="12" t="s">
        <v>1256</v>
      </c>
      <c r="B336" s="6">
        <f>F157</f>
        <v>0</v>
      </c>
      <c r="C336" s="6">
        <f>F110</f>
        <v>0</v>
      </c>
      <c r="D336" s="6">
        <f>IF(ISNUMBER(B336),0,C336)</f>
        <v>0</v>
      </c>
      <c r="E336" s="6">
        <f>MAX($B$172,B336)*C336</f>
        <v>0</v>
      </c>
      <c r="F336" s="27">
        <f>RANK(B336,B$198:B$365,1)</f>
        <v>0</v>
      </c>
      <c r="G336" s="23">
        <v>139</v>
      </c>
      <c r="H336" s="27">
        <f>F336*168+G336</f>
        <v>0</v>
      </c>
      <c r="I336" s="27">
        <f>RANK(H336,H$198:H$365,1)</f>
        <v>0</v>
      </c>
      <c r="J336" s="27">
        <f>MATCH(G336,I$198:I$365,0)</f>
        <v>0</v>
      </c>
      <c r="K336" s="6">
        <f>INDEX(B$198:B$365,J336,1)</f>
        <v>0</v>
      </c>
      <c r="L336" s="6">
        <f>L335+INDEX(C$198:C$365,J336,1)</f>
        <v>0</v>
      </c>
      <c r="M336" s="6">
        <f>M335+(K336-K335)*L335</f>
        <v>0</v>
      </c>
      <c r="N336" s="6">
        <f>IF((M335&gt;0)=(M336&gt;0),"",K336-M336/L335)</f>
        <v>0</v>
      </c>
      <c r="O336" s="10" t="s">
        <v>6</v>
      </c>
    </row>
    <row r="337" spans="1:15">
      <c r="A337" s="12" t="s">
        <v>1257</v>
      </c>
      <c r="B337" s="6">
        <f>F158</f>
        <v>0</v>
      </c>
      <c r="C337" s="6">
        <f>F111</f>
        <v>0</v>
      </c>
      <c r="D337" s="6">
        <f>IF(ISNUMBER(B337),0,C337)</f>
        <v>0</v>
      </c>
      <c r="E337" s="6">
        <f>MAX($B$172,B337)*C337</f>
        <v>0</v>
      </c>
      <c r="F337" s="27">
        <f>RANK(B337,B$198:B$365,1)</f>
        <v>0</v>
      </c>
      <c r="G337" s="23">
        <v>140</v>
      </c>
      <c r="H337" s="27">
        <f>F337*168+G337</f>
        <v>0</v>
      </c>
      <c r="I337" s="27">
        <f>RANK(H337,H$198:H$365,1)</f>
        <v>0</v>
      </c>
      <c r="J337" s="27">
        <f>MATCH(G337,I$198:I$365,0)</f>
        <v>0</v>
      </c>
      <c r="K337" s="6">
        <f>INDEX(B$198:B$365,J337,1)</f>
        <v>0</v>
      </c>
      <c r="L337" s="6">
        <f>L336+INDEX(C$198:C$365,J337,1)</f>
        <v>0</v>
      </c>
      <c r="M337" s="6">
        <f>M336+(K337-K336)*L336</f>
        <v>0</v>
      </c>
      <c r="N337" s="6">
        <f>IF((M336&gt;0)=(M337&gt;0),"",K337-M337/L336)</f>
        <v>0</v>
      </c>
      <c r="O337" s="10" t="s">
        <v>6</v>
      </c>
    </row>
    <row r="338" spans="1:15">
      <c r="A338" s="12" t="s">
        <v>1258</v>
      </c>
      <c r="B338" s="6">
        <f>G131</f>
        <v>0</v>
      </c>
      <c r="C338" s="6">
        <f>G84</f>
        <v>0</v>
      </c>
      <c r="D338" s="6">
        <f>IF(ISNUMBER(B338),0,C338)</f>
        <v>0</v>
      </c>
      <c r="E338" s="6">
        <f>MAX($B$172,B338)*C338</f>
        <v>0</v>
      </c>
      <c r="F338" s="27">
        <f>RANK(B338,B$198:B$365,1)</f>
        <v>0</v>
      </c>
      <c r="G338" s="23">
        <v>141</v>
      </c>
      <c r="H338" s="27">
        <f>F338*168+G338</f>
        <v>0</v>
      </c>
      <c r="I338" s="27">
        <f>RANK(H338,H$198:H$365,1)</f>
        <v>0</v>
      </c>
      <c r="J338" s="27">
        <f>MATCH(G338,I$198:I$365,0)</f>
        <v>0</v>
      </c>
      <c r="K338" s="6">
        <f>INDEX(B$198:B$365,J338,1)</f>
        <v>0</v>
      </c>
      <c r="L338" s="6">
        <f>L337+INDEX(C$198:C$365,J338,1)</f>
        <v>0</v>
      </c>
      <c r="M338" s="6">
        <f>M337+(K338-K337)*L337</f>
        <v>0</v>
      </c>
      <c r="N338" s="6">
        <f>IF((M337&gt;0)=(M338&gt;0),"",K338-M338/L337)</f>
        <v>0</v>
      </c>
      <c r="O338" s="10" t="s">
        <v>6</v>
      </c>
    </row>
    <row r="339" spans="1:15">
      <c r="A339" s="12" t="s">
        <v>1259</v>
      </c>
      <c r="B339" s="6">
        <f>G132</f>
        <v>0</v>
      </c>
      <c r="C339" s="6">
        <f>G85</f>
        <v>0</v>
      </c>
      <c r="D339" s="6">
        <f>IF(ISNUMBER(B339),0,C339)</f>
        <v>0</v>
      </c>
      <c r="E339" s="6">
        <f>MAX($B$172,B339)*C339</f>
        <v>0</v>
      </c>
      <c r="F339" s="27">
        <f>RANK(B339,B$198:B$365,1)</f>
        <v>0</v>
      </c>
      <c r="G339" s="23">
        <v>142</v>
      </c>
      <c r="H339" s="27">
        <f>F339*168+G339</f>
        <v>0</v>
      </c>
      <c r="I339" s="27">
        <f>RANK(H339,H$198:H$365,1)</f>
        <v>0</v>
      </c>
      <c r="J339" s="27">
        <f>MATCH(G339,I$198:I$365,0)</f>
        <v>0</v>
      </c>
      <c r="K339" s="6">
        <f>INDEX(B$198:B$365,J339,1)</f>
        <v>0</v>
      </c>
      <c r="L339" s="6">
        <f>L338+INDEX(C$198:C$365,J339,1)</f>
        <v>0</v>
      </c>
      <c r="M339" s="6">
        <f>M338+(K339-K338)*L338</f>
        <v>0</v>
      </c>
      <c r="N339" s="6">
        <f>IF((M338&gt;0)=(M339&gt;0),"",K339-M339/L338)</f>
        <v>0</v>
      </c>
      <c r="O339" s="10" t="s">
        <v>6</v>
      </c>
    </row>
    <row r="340" spans="1:15">
      <c r="A340" s="12" t="s">
        <v>1260</v>
      </c>
      <c r="B340" s="6">
        <f>G133</f>
        <v>0</v>
      </c>
      <c r="C340" s="6">
        <f>G86</f>
        <v>0</v>
      </c>
      <c r="D340" s="6">
        <f>IF(ISNUMBER(B340),0,C340)</f>
        <v>0</v>
      </c>
      <c r="E340" s="6">
        <f>MAX($B$172,B340)*C340</f>
        <v>0</v>
      </c>
      <c r="F340" s="27">
        <f>RANK(B340,B$198:B$365,1)</f>
        <v>0</v>
      </c>
      <c r="G340" s="23">
        <v>143</v>
      </c>
      <c r="H340" s="27">
        <f>F340*168+G340</f>
        <v>0</v>
      </c>
      <c r="I340" s="27">
        <f>RANK(H340,H$198:H$365,1)</f>
        <v>0</v>
      </c>
      <c r="J340" s="27">
        <f>MATCH(G340,I$198:I$365,0)</f>
        <v>0</v>
      </c>
      <c r="K340" s="6">
        <f>INDEX(B$198:B$365,J340,1)</f>
        <v>0</v>
      </c>
      <c r="L340" s="6">
        <f>L339+INDEX(C$198:C$365,J340,1)</f>
        <v>0</v>
      </c>
      <c r="M340" s="6">
        <f>M339+(K340-K339)*L339</f>
        <v>0</v>
      </c>
      <c r="N340" s="6">
        <f>IF((M339&gt;0)=(M340&gt;0),"",K340-M340/L339)</f>
        <v>0</v>
      </c>
      <c r="O340" s="10" t="s">
        <v>6</v>
      </c>
    </row>
    <row r="341" spans="1:15">
      <c r="A341" s="12" t="s">
        <v>1261</v>
      </c>
      <c r="B341" s="6">
        <f>G134</f>
        <v>0</v>
      </c>
      <c r="C341" s="6">
        <f>G87</f>
        <v>0</v>
      </c>
      <c r="D341" s="6">
        <f>IF(ISNUMBER(B341),0,C341)</f>
        <v>0</v>
      </c>
      <c r="E341" s="6">
        <f>MAX($B$172,B341)*C341</f>
        <v>0</v>
      </c>
      <c r="F341" s="27">
        <f>RANK(B341,B$198:B$365,1)</f>
        <v>0</v>
      </c>
      <c r="G341" s="23">
        <v>144</v>
      </c>
      <c r="H341" s="27">
        <f>F341*168+G341</f>
        <v>0</v>
      </c>
      <c r="I341" s="27">
        <f>RANK(H341,H$198:H$365,1)</f>
        <v>0</v>
      </c>
      <c r="J341" s="27">
        <f>MATCH(G341,I$198:I$365,0)</f>
        <v>0</v>
      </c>
      <c r="K341" s="6">
        <f>INDEX(B$198:B$365,J341,1)</f>
        <v>0</v>
      </c>
      <c r="L341" s="6">
        <f>L340+INDEX(C$198:C$365,J341,1)</f>
        <v>0</v>
      </c>
      <c r="M341" s="6">
        <f>M340+(K341-K340)*L340</f>
        <v>0</v>
      </c>
      <c r="N341" s="6">
        <f>IF((M340&gt;0)=(M341&gt;0),"",K341-M341/L340)</f>
        <v>0</v>
      </c>
      <c r="O341" s="10" t="s">
        <v>6</v>
      </c>
    </row>
    <row r="342" spans="1:15">
      <c r="A342" s="12" t="s">
        <v>1262</v>
      </c>
      <c r="B342" s="6">
        <f>G135</f>
        <v>0</v>
      </c>
      <c r="C342" s="6">
        <f>G88</f>
        <v>0</v>
      </c>
      <c r="D342" s="6">
        <f>IF(ISNUMBER(B342),0,C342)</f>
        <v>0</v>
      </c>
      <c r="E342" s="6">
        <f>MAX($B$172,B342)*C342</f>
        <v>0</v>
      </c>
      <c r="F342" s="27">
        <f>RANK(B342,B$198:B$365,1)</f>
        <v>0</v>
      </c>
      <c r="G342" s="23">
        <v>145</v>
      </c>
      <c r="H342" s="27">
        <f>F342*168+G342</f>
        <v>0</v>
      </c>
      <c r="I342" s="27">
        <f>RANK(H342,H$198:H$365,1)</f>
        <v>0</v>
      </c>
      <c r="J342" s="27">
        <f>MATCH(G342,I$198:I$365,0)</f>
        <v>0</v>
      </c>
      <c r="K342" s="6">
        <f>INDEX(B$198:B$365,J342,1)</f>
        <v>0</v>
      </c>
      <c r="L342" s="6">
        <f>L341+INDEX(C$198:C$365,J342,1)</f>
        <v>0</v>
      </c>
      <c r="M342" s="6">
        <f>M341+(K342-K341)*L341</f>
        <v>0</v>
      </c>
      <c r="N342" s="6">
        <f>IF((M341&gt;0)=(M342&gt;0),"",K342-M342/L341)</f>
        <v>0</v>
      </c>
      <c r="O342" s="10" t="s">
        <v>6</v>
      </c>
    </row>
    <row r="343" spans="1:15">
      <c r="A343" s="12" t="s">
        <v>1263</v>
      </c>
      <c r="B343" s="6">
        <f>G136</f>
        <v>0</v>
      </c>
      <c r="C343" s="6">
        <f>G89</f>
        <v>0</v>
      </c>
      <c r="D343" s="6">
        <f>IF(ISNUMBER(B343),0,C343)</f>
        <v>0</v>
      </c>
      <c r="E343" s="6">
        <f>MAX($B$172,B343)*C343</f>
        <v>0</v>
      </c>
      <c r="F343" s="27">
        <f>RANK(B343,B$198:B$365,1)</f>
        <v>0</v>
      </c>
      <c r="G343" s="23">
        <v>146</v>
      </c>
      <c r="H343" s="27">
        <f>F343*168+G343</f>
        <v>0</v>
      </c>
      <c r="I343" s="27">
        <f>RANK(H343,H$198:H$365,1)</f>
        <v>0</v>
      </c>
      <c r="J343" s="27">
        <f>MATCH(G343,I$198:I$365,0)</f>
        <v>0</v>
      </c>
      <c r="K343" s="6">
        <f>INDEX(B$198:B$365,J343,1)</f>
        <v>0</v>
      </c>
      <c r="L343" s="6">
        <f>L342+INDEX(C$198:C$365,J343,1)</f>
        <v>0</v>
      </c>
      <c r="M343" s="6">
        <f>M342+(K343-K342)*L342</f>
        <v>0</v>
      </c>
      <c r="N343" s="6">
        <f>IF((M342&gt;0)=(M343&gt;0),"",K343-M343/L342)</f>
        <v>0</v>
      </c>
      <c r="O343" s="10" t="s">
        <v>6</v>
      </c>
    </row>
    <row r="344" spans="1:15">
      <c r="A344" s="12" t="s">
        <v>1264</v>
      </c>
      <c r="B344" s="6">
        <f>G137</f>
        <v>0</v>
      </c>
      <c r="C344" s="6">
        <f>G90</f>
        <v>0</v>
      </c>
      <c r="D344" s="6">
        <f>IF(ISNUMBER(B344),0,C344)</f>
        <v>0</v>
      </c>
      <c r="E344" s="6">
        <f>MAX($B$172,B344)*C344</f>
        <v>0</v>
      </c>
      <c r="F344" s="27">
        <f>RANK(B344,B$198:B$365,1)</f>
        <v>0</v>
      </c>
      <c r="G344" s="23">
        <v>147</v>
      </c>
      <c r="H344" s="27">
        <f>F344*168+G344</f>
        <v>0</v>
      </c>
      <c r="I344" s="27">
        <f>RANK(H344,H$198:H$365,1)</f>
        <v>0</v>
      </c>
      <c r="J344" s="27">
        <f>MATCH(G344,I$198:I$365,0)</f>
        <v>0</v>
      </c>
      <c r="K344" s="6">
        <f>INDEX(B$198:B$365,J344,1)</f>
        <v>0</v>
      </c>
      <c r="L344" s="6">
        <f>L343+INDEX(C$198:C$365,J344,1)</f>
        <v>0</v>
      </c>
      <c r="M344" s="6">
        <f>M343+(K344-K343)*L343</f>
        <v>0</v>
      </c>
      <c r="N344" s="6">
        <f>IF((M343&gt;0)=(M344&gt;0),"",K344-M344/L343)</f>
        <v>0</v>
      </c>
      <c r="O344" s="10" t="s">
        <v>6</v>
      </c>
    </row>
    <row r="345" spans="1:15">
      <c r="A345" s="12" t="s">
        <v>1265</v>
      </c>
      <c r="B345" s="6">
        <f>G138</f>
        <v>0</v>
      </c>
      <c r="C345" s="6">
        <f>G91</f>
        <v>0</v>
      </c>
      <c r="D345" s="6">
        <f>IF(ISNUMBER(B345),0,C345)</f>
        <v>0</v>
      </c>
      <c r="E345" s="6">
        <f>MAX($B$172,B345)*C345</f>
        <v>0</v>
      </c>
      <c r="F345" s="27">
        <f>RANK(B345,B$198:B$365,1)</f>
        <v>0</v>
      </c>
      <c r="G345" s="23">
        <v>148</v>
      </c>
      <c r="H345" s="27">
        <f>F345*168+G345</f>
        <v>0</v>
      </c>
      <c r="I345" s="27">
        <f>RANK(H345,H$198:H$365,1)</f>
        <v>0</v>
      </c>
      <c r="J345" s="27">
        <f>MATCH(G345,I$198:I$365,0)</f>
        <v>0</v>
      </c>
      <c r="K345" s="6">
        <f>INDEX(B$198:B$365,J345,1)</f>
        <v>0</v>
      </c>
      <c r="L345" s="6">
        <f>L344+INDEX(C$198:C$365,J345,1)</f>
        <v>0</v>
      </c>
      <c r="M345" s="6">
        <f>M344+(K345-K344)*L344</f>
        <v>0</v>
      </c>
      <c r="N345" s="6">
        <f>IF((M344&gt;0)=(M345&gt;0),"",K345-M345/L344)</f>
        <v>0</v>
      </c>
      <c r="O345" s="10" t="s">
        <v>6</v>
      </c>
    </row>
    <row r="346" spans="1:15">
      <c r="A346" s="12" t="s">
        <v>1266</v>
      </c>
      <c r="B346" s="6">
        <f>G139</f>
        <v>0</v>
      </c>
      <c r="C346" s="6">
        <f>G92</f>
        <v>0</v>
      </c>
      <c r="D346" s="6">
        <f>IF(ISNUMBER(B346),0,C346)</f>
        <v>0</v>
      </c>
      <c r="E346" s="6">
        <f>MAX($B$172,B346)*C346</f>
        <v>0</v>
      </c>
      <c r="F346" s="27">
        <f>RANK(B346,B$198:B$365,1)</f>
        <v>0</v>
      </c>
      <c r="G346" s="23">
        <v>149</v>
      </c>
      <c r="H346" s="27">
        <f>F346*168+G346</f>
        <v>0</v>
      </c>
      <c r="I346" s="27">
        <f>RANK(H346,H$198:H$365,1)</f>
        <v>0</v>
      </c>
      <c r="J346" s="27">
        <f>MATCH(G346,I$198:I$365,0)</f>
        <v>0</v>
      </c>
      <c r="K346" s="6">
        <f>INDEX(B$198:B$365,J346,1)</f>
        <v>0</v>
      </c>
      <c r="L346" s="6">
        <f>L345+INDEX(C$198:C$365,J346,1)</f>
        <v>0</v>
      </c>
      <c r="M346" s="6">
        <f>M345+(K346-K345)*L345</f>
        <v>0</v>
      </c>
      <c r="N346" s="6">
        <f>IF((M345&gt;0)=(M346&gt;0),"",K346-M346/L345)</f>
        <v>0</v>
      </c>
      <c r="O346" s="10" t="s">
        <v>6</v>
      </c>
    </row>
    <row r="347" spans="1:15">
      <c r="A347" s="12" t="s">
        <v>1267</v>
      </c>
      <c r="B347" s="6">
        <f>G140</f>
        <v>0</v>
      </c>
      <c r="C347" s="6">
        <f>G93</f>
        <v>0</v>
      </c>
      <c r="D347" s="6">
        <f>IF(ISNUMBER(B347),0,C347)</f>
        <v>0</v>
      </c>
      <c r="E347" s="6">
        <f>MAX($B$172,B347)*C347</f>
        <v>0</v>
      </c>
      <c r="F347" s="27">
        <f>RANK(B347,B$198:B$365,1)</f>
        <v>0</v>
      </c>
      <c r="G347" s="23">
        <v>150</v>
      </c>
      <c r="H347" s="27">
        <f>F347*168+G347</f>
        <v>0</v>
      </c>
      <c r="I347" s="27">
        <f>RANK(H347,H$198:H$365,1)</f>
        <v>0</v>
      </c>
      <c r="J347" s="27">
        <f>MATCH(G347,I$198:I$365,0)</f>
        <v>0</v>
      </c>
      <c r="K347" s="6">
        <f>INDEX(B$198:B$365,J347,1)</f>
        <v>0</v>
      </c>
      <c r="L347" s="6">
        <f>L346+INDEX(C$198:C$365,J347,1)</f>
        <v>0</v>
      </c>
      <c r="M347" s="6">
        <f>M346+(K347-K346)*L346</f>
        <v>0</v>
      </c>
      <c r="N347" s="6">
        <f>IF((M346&gt;0)=(M347&gt;0),"",K347-M347/L346)</f>
        <v>0</v>
      </c>
      <c r="O347" s="10" t="s">
        <v>6</v>
      </c>
    </row>
    <row r="348" spans="1:15">
      <c r="A348" s="12" t="s">
        <v>1268</v>
      </c>
      <c r="B348" s="6">
        <f>G141</f>
        <v>0</v>
      </c>
      <c r="C348" s="6">
        <f>G94</f>
        <v>0</v>
      </c>
      <c r="D348" s="6">
        <f>IF(ISNUMBER(B348),0,C348)</f>
        <v>0</v>
      </c>
      <c r="E348" s="6">
        <f>MAX($B$172,B348)*C348</f>
        <v>0</v>
      </c>
      <c r="F348" s="27">
        <f>RANK(B348,B$198:B$365,1)</f>
        <v>0</v>
      </c>
      <c r="G348" s="23">
        <v>151</v>
      </c>
      <c r="H348" s="27">
        <f>F348*168+G348</f>
        <v>0</v>
      </c>
      <c r="I348" s="27">
        <f>RANK(H348,H$198:H$365,1)</f>
        <v>0</v>
      </c>
      <c r="J348" s="27">
        <f>MATCH(G348,I$198:I$365,0)</f>
        <v>0</v>
      </c>
      <c r="K348" s="6">
        <f>INDEX(B$198:B$365,J348,1)</f>
        <v>0</v>
      </c>
      <c r="L348" s="6">
        <f>L347+INDEX(C$198:C$365,J348,1)</f>
        <v>0</v>
      </c>
      <c r="M348" s="6">
        <f>M347+(K348-K347)*L347</f>
        <v>0</v>
      </c>
      <c r="N348" s="6">
        <f>IF((M347&gt;0)=(M348&gt;0),"",K348-M348/L347)</f>
        <v>0</v>
      </c>
      <c r="O348" s="10" t="s">
        <v>6</v>
      </c>
    </row>
    <row r="349" spans="1:15">
      <c r="A349" s="12" t="s">
        <v>1269</v>
      </c>
      <c r="B349" s="6">
        <f>G142</f>
        <v>0</v>
      </c>
      <c r="C349" s="6">
        <f>G95</f>
        <v>0</v>
      </c>
      <c r="D349" s="6">
        <f>IF(ISNUMBER(B349),0,C349)</f>
        <v>0</v>
      </c>
      <c r="E349" s="6">
        <f>MAX($B$172,B349)*C349</f>
        <v>0</v>
      </c>
      <c r="F349" s="27">
        <f>RANK(B349,B$198:B$365,1)</f>
        <v>0</v>
      </c>
      <c r="G349" s="23">
        <v>152</v>
      </c>
      <c r="H349" s="27">
        <f>F349*168+G349</f>
        <v>0</v>
      </c>
      <c r="I349" s="27">
        <f>RANK(H349,H$198:H$365,1)</f>
        <v>0</v>
      </c>
      <c r="J349" s="27">
        <f>MATCH(G349,I$198:I$365,0)</f>
        <v>0</v>
      </c>
      <c r="K349" s="6">
        <f>INDEX(B$198:B$365,J349,1)</f>
        <v>0</v>
      </c>
      <c r="L349" s="6">
        <f>L348+INDEX(C$198:C$365,J349,1)</f>
        <v>0</v>
      </c>
      <c r="M349" s="6">
        <f>M348+(K349-K348)*L348</f>
        <v>0</v>
      </c>
      <c r="N349" s="6">
        <f>IF((M348&gt;0)=(M349&gt;0),"",K349-M349/L348)</f>
        <v>0</v>
      </c>
      <c r="O349" s="10" t="s">
        <v>6</v>
      </c>
    </row>
    <row r="350" spans="1:15">
      <c r="A350" s="12" t="s">
        <v>1270</v>
      </c>
      <c r="B350" s="6">
        <f>G143</f>
        <v>0</v>
      </c>
      <c r="C350" s="6">
        <f>G96</f>
        <v>0</v>
      </c>
      <c r="D350" s="6">
        <f>IF(ISNUMBER(B350),0,C350)</f>
        <v>0</v>
      </c>
      <c r="E350" s="6">
        <f>MAX($B$172,B350)*C350</f>
        <v>0</v>
      </c>
      <c r="F350" s="27">
        <f>RANK(B350,B$198:B$365,1)</f>
        <v>0</v>
      </c>
      <c r="G350" s="23">
        <v>153</v>
      </c>
      <c r="H350" s="27">
        <f>F350*168+G350</f>
        <v>0</v>
      </c>
      <c r="I350" s="27">
        <f>RANK(H350,H$198:H$365,1)</f>
        <v>0</v>
      </c>
      <c r="J350" s="27">
        <f>MATCH(G350,I$198:I$365,0)</f>
        <v>0</v>
      </c>
      <c r="K350" s="6">
        <f>INDEX(B$198:B$365,J350,1)</f>
        <v>0</v>
      </c>
      <c r="L350" s="6">
        <f>L349+INDEX(C$198:C$365,J350,1)</f>
        <v>0</v>
      </c>
      <c r="M350" s="6">
        <f>M349+(K350-K349)*L349</f>
        <v>0</v>
      </c>
      <c r="N350" s="6">
        <f>IF((M349&gt;0)=(M350&gt;0),"",K350-M350/L349)</f>
        <v>0</v>
      </c>
      <c r="O350" s="10" t="s">
        <v>6</v>
      </c>
    </row>
    <row r="351" spans="1:15">
      <c r="A351" s="12" t="s">
        <v>1271</v>
      </c>
      <c r="B351" s="6">
        <f>G144</f>
        <v>0</v>
      </c>
      <c r="C351" s="6">
        <f>G97</f>
        <v>0</v>
      </c>
      <c r="D351" s="6">
        <f>IF(ISNUMBER(B351),0,C351)</f>
        <v>0</v>
      </c>
      <c r="E351" s="6">
        <f>MAX($B$172,B351)*C351</f>
        <v>0</v>
      </c>
      <c r="F351" s="27">
        <f>RANK(B351,B$198:B$365,1)</f>
        <v>0</v>
      </c>
      <c r="G351" s="23">
        <v>154</v>
      </c>
      <c r="H351" s="27">
        <f>F351*168+G351</f>
        <v>0</v>
      </c>
      <c r="I351" s="27">
        <f>RANK(H351,H$198:H$365,1)</f>
        <v>0</v>
      </c>
      <c r="J351" s="27">
        <f>MATCH(G351,I$198:I$365,0)</f>
        <v>0</v>
      </c>
      <c r="K351" s="6">
        <f>INDEX(B$198:B$365,J351,1)</f>
        <v>0</v>
      </c>
      <c r="L351" s="6">
        <f>L350+INDEX(C$198:C$365,J351,1)</f>
        <v>0</v>
      </c>
      <c r="M351" s="6">
        <f>M350+(K351-K350)*L350</f>
        <v>0</v>
      </c>
      <c r="N351" s="6">
        <f>IF((M350&gt;0)=(M351&gt;0),"",K351-M351/L350)</f>
        <v>0</v>
      </c>
      <c r="O351" s="10" t="s">
        <v>6</v>
      </c>
    </row>
    <row r="352" spans="1:15">
      <c r="A352" s="12" t="s">
        <v>1272</v>
      </c>
      <c r="B352" s="6">
        <f>G145</f>
        <v>0</v>
      </c>
      <c r="C352" s="6">
        <f>G98</f>
        <v>0</v>
      </c>
      <c r="D352" s="6">
        <f>IF(ISNUMBER(B352),0,C352)</f>
        <v>0</v>
      </c>
      <c r="E352" s="6">
        <f>MAX($B$172,B352)*C352</f>
        <v>0</v>
      </c>
      <c r="F352" s="27">
        <f>RANK(B352,B$198:B$365,1)</f>
        <v>0</v>
      </c>
      <c r="G352" s="23">
        <v>155</v>
      </c>
      <c r="H352" s="27">
        <f>F352*168+G352</f>
        <v>0</v>
      </c>
      <c r="I352" s="27">
        <f>RANK(H352,H$198:H$365,1)</f>
        <v>0</v>
      </c>
      <c r="J352" s="27">
        <f>MATCH(G352,I$198:I$365,0)</f>
        <v>0</v>
      </c>
      <c r="K352" s="6">
        <f>INDEX(B$198:B$365,J352,1)</f>
        <v>0</v>
      </c>
      <c r="L352" s="6">
        <f>L351+INDEX(C$198:C$365,J352,1)</f>
        <v>0</v>
      </c>
      <c r="M352" s="6">
        <f>M351+(K352-K351)*L351</f>
        <v>0</v>
      </c>
      <c r="N352" s="6">
        <f>IF((M351&gt;0)=(M352&gt;0),"",K352-M352/L351)</f>
        <v>0</v>
      </c>
      <c r="O352" s="10" t="s">
        <v>6</v>
      </c>
    </row>
    <row r="353" spans="1:15">
      <c r="A353" s="12" t="s">
        <v>1273</v>
      </c>
      <c r="B353" s="6">
        <f>G146</f>
        <v>0</v>
      </c>
      <c r="C353" s="6">
        <f>G99</f>
        <v>0</v>
      </c>
      <c r="D353" s="6">
        <f>IF(ISNUMBER(B353),0,C353)</f>
        <v>0</v>
      </c>
      <c r="E353" s="6">
        <f>MAX($B$172,B353)*C353</f>
        <v>0</v>
      </c>
      <c r="F353" s="27">
        <f>RANK(B353,B$198:B$365,1)</f>
        <v>0</v>
      </c>
      <c r="G353" s="23">
        <v>156</v>
      </c>
      <c r="H353" s="27">
        <f>F353*168+G353</f>
        <v>0</v>
      </c>
      <c r="I353" s="27">
        <f>RANK(H353,H$198:H$365,1)</f>
        <v>0</v>
      </c>
      <c r="J353" s="27">
        <f>MATCH(G353,I$198:I$365,0)</f>
        <v>0</v>
      </c>
      <c r="K353" s="6">
        <f>INDEX(B$198:B$365,J353,1)</f>
        <v>0</v>
      </c>
      <c r="L353" s="6">
        <f>L352+INDEX(C$198:C$365,J353,1)</f>
        <v>0</v>
      </c>
      <c r="M353" s="6">
        <f>M352+(K353-K352)*L352</f>
        <v>0</v>
      </c>
      <c r="N353" s="6">
        <f>IF((M352&gt;0)=(M353&gt;0),"",K353-M353/L352)</f>
        <v>0</v>
      </c>
      <c r="O353" s="10" t="s">
        <v>6</v>
      </c>
    </row>
    <row r="354" spans="1:15">
      <c r="A354" s="12" t="s">
        <v>1274</v>
      </c>
      <c r="B354" s="6">
        <f>G147</f>
        <v>0</v>
      </c>
      <c r="C354" s="6">
        <f>G100</f>
        <v>0</v>
      </c>
      <c r="D354" s="6">
        <f>IF(ISNUMBER(B354),0,C354)</f>
        <v>0</v>
      </c>
      <c r="E354" s="6">
        <f>MAX($B$172,B354)*C354</f>
        <v>0</v>
      </c>
      <c r="F354" s="27">
        <f>RANK(B354,B$198:B$365,1)</f>
        <v>0</v>
      </c>
      <c r="G354" s="23">
        <v>157</v>
      </c>
      <c r="H354" s="27">
        <f>F354*168+G354</f>
        <v>0</v>
      </c>
      <c r="I354" s="27">
        <f>RANK(H354,H$198:H$365,1)</f>
        <v>0</v>
      </c>
      <c r="J354" s="27">
        <f>MATCH(G354,I$198:I$365,0)</f>
        <v>0</v>
      </c>
      <c r="K354" s="6">
        <f>INDEX(B$198:B$365,J354,1)</f>
        <v>0</v>
      </c>
      <c r="L354" s="6">
        <f>L353+INDEX(C$198:C$365,J354,1)</f>
        <v>0</v>
      </c>
      <c r="M354" s="6">
        <f>M353+(K354-K353)*L353</f>
        <v>0</v>
      </c>
      <c r="N354" s="6">
        <f>IF((M353&gt;0)=(M354&gt;0),"",K354-M354/L353)</f>
        <v>0</v>
      </c>
      <c r="O354" s="10" t="s">
        <v>6</v>
      </c>
    </row>
    <row r="355" spans="1:15">
      <c r="A355" s="12" t="s">
        <v>1275</v>
      </c>
      <c r="B355" s="6">
        <f>G148</f>
        <v>0</v>
      </c>
      <c r="C355" s="6">
        <f>G101</f>
        <v>0</v>
      </c>
      <c r="D355" s="6">
        <f>IF(ISNUMBER(B355),0,C355)</f>
        <v>0</v>
      </c>
      <c r="E355" s="6">
        <f>MAX($B$172,B355)*C355</f>
        <v>0</v>
      </c>
      <c r="F355" s="27">
        <f>RANK(B355,B$198:B$365,1)</f>
        <v>0</v>
      </c>
      <c r="G355" s="23">
        <v>158</v>
      </c>
      <c r="H355" s="27">
        <f>F355*168+G355</f>
        <v>0</v>
      </c>
      <c r="I355" s="27">
        <f>RANK(H355,H$198:H$365,1)</f>
        <v>0</v>
      </c>
      <c r="J355" s="27">
        <f>MATCH(G355,I$198:I$365,0)</f>
        <v>0</v>
      </c>
      <c r="K355" s="6">
        <f>INDEX(B$198:B$365,J355,1)</f>
        <v>0</v>
      </c>
      <c r="L355" s="6">
        <f>L354+INDEX(C$198:C$365,J355,1)</f>
        <v>0</v>
      </c>
      <c r="M355" s="6">
        <f>M354+(K355-K354)*L354</f>
        <v>0</v>
      </c>
      <c r="N355" s="6">
        <f>IF((M354&gt;0)=(M355&gt;0),"",K355-M355/L354)</f>
        <v>0</v>
      </c>
      <c r="O355" s="10" t="s">
        <v>6</v>
      </c>
    </row>
    <row r="356" spans="1:15">
      <c r="A356" s="12" t="s">
        <v>1276</v>
      </c>
      <c r="B356" s="6">
        <f>G149</f>
        <v>0</v>
      </c>
      <c r="C356" s="6">
        <f>G102</f>
        <v>0</v>
      </c>
      <c r="D356" s="6">
        <f>IF(ISNUMBER(B356),0,C356)</f>
        <v>0</v>
      </c>
      <c r="E356" s="6">
        <f>MAX($B$172,B356)*C356</f>
        <v>0</v>
      </c>
      <c r="F356" s="27">
        <f>RANK(B356,B$198:B$365,1)</f>
        <v>0</v>
      </c>
      <c r="G356" s="23">
        <v>159</v>
      </c>
      <c r="H356" s="27">
        <f>F356*168+G356</f>
        <v>0</v>
      </c>
      <c r="I356" s="27">
        <f>RANK(H356,H$198:H$365,1)</f>
        <v>0</v>
      </c>
      <c r="J356" s="27">
        <f>MATCH(G356,I$198:I$365,0)</f>
        <v>0</v>
      </c>
      <c r="K356" s="6">
        <f>INDEX(B$198:B$365,J356,1)</f>
        <v>0</v>
      </c>
      <c r="L356" s="6">
        <f>L355+INDEX(C$198:C$365,J356,1)</f>
        <v>0</v>
      </c>
      <c r="M356" s="6">
        <f>M355+(K356-K355)*L355</f>
        <v>0</v>
      </c>
      <c r="N356" s="6">
        <f>IF((M355&gt;0)=(M356&gt;0),"",K356-M356/L355)</f>
        <v>0</v>
      </c>
      <c r="O356" s="10" t="s">
        <v>6</v>
      </c>
    </row>
    <row r="357" spans="1:15">
      <c r="A357" s="12" t="s">
        <v>1277</v>
      </c>
      <c r="B357" s="6">
        <f>G150</f>
        <v>0</v>
      </c>
      <c r="C357" s="6">
        <f>G103</f>
        <v>0</v>
      </c>
      <c r="D357" s="6">
        <f>IF(ISNUMBER(B357),0,C357)</f>
        <v>0</v>
      </c>
      <c r="E357" s="6">
        <f>MAX($B$172,B357)*C357</f>
        <v>0</v>
      </c>
      <c r="F357" s="27">
        <f>RANK(B357,B$198:B$365,1)</f>
        <v>0</v>
      </c>
      <c r="G357" s="23">
        <v>160</v>
      </c>
      <c r="H357" s="27">
        <f>F357*168+G357</f>
        <v>0</v>
      </c>
      <c r="I357" s="27">
        <f>RANK(H357,H$198:H$365,1)</f>
        <v>0</v>
      </c>
      <c r="J357" s="27">
        <f>MATCH(G357,I$198:I$365,0)</f>
        <v>0</v>
      </c>
      <c r="K357" s="6">
        <f>INDEX(B$198:B$365,J357,1)</f>
        <v>0</v>
      </c>
      <c r="L357" s="6">
        <f>L356+INDEX(C$198:C$365,J357,1)</f>
        <v>0</v>
      </c>
      <c r="M357" s="6">
        <f>M356+(K357-K356)*L356</f>
        <v>0</v>
      </c>
      <c r="N357" s="6">
        <f>IF((M356&gt;0)=(M357&gt;0),"",K357-M357/L356)</f>
        <v>0</v>
      </c>
      <c r="O357" s="10" t="s">
        <v>6</v>
      </c>
    </row>
    <row r="358" spans="1:15">
      <c r="A358" s="12" t="s">
        <v>1278</v>
      </c>
      <c r="B358" s="6">
        <f>G151</f>
        <v>0</v>
      </c>
      <c r="C358" s="6">
        <f>G104</f>
        <v>0</v>
      </c>
      <c r="D358" s="6">
        <f>IF(ISNUMBER(B358),0,C358)</f>
        <v>0</v>
      </c>
      <c r="E358" s="6">
        <f>MAX($B$172,B358)*C358</f>
        <v>0</v>
      </c>
      <c r="F358" s="27">
        <f>RANK(B358,B$198:B$365,1)</f>
        <v>0</v>
      </c>
      <c r="G358" s="23">
        <v>161</v>
      </c>
      <c r="H358" s="27">
        <f>F358*168+G358</f>
        <v>0</v>
      </c>
      <c r="I358" s="27">
        <f>RANK(H358,H$198:H$365,1)</f>
        <v>0</v>
      </c>
      <c r="J358" s="27">
        <f>MATCH(G358,I$198:I$365,0)</f>
        <v>0</v>
      </c>
      <c r="K358" s="6">
        <f>INDEX(B$198:B$365,J358,1)</f>
        <v>0</v>
      </c>
      <c r="L358" s="6">
        <f>L357+INDEX(C$198:C$365,J358,1)</f>
        <v>0</v>
      </c>
      <c r="M358" s="6">
        <f>M357+(K358-K357)*L357</f>
        <v>0</v>
      </c>
      <c r="N358" s="6">
        <f>IF((M357&gt;0)=(M358&gt;0),"",K358-M358/L357)</f>
        <v>0</v>
      </c>
      <c r="O358" s="10" t="s">
        <v>6</v>
      </c>
    </row>
    <row r="359" spans="1:15">
      <c r="A359" s="12" t="s">
        <v>1279</v>
      </c>
      <c r="B359" s="6">
        <f>G152</f>
        <v>0</v>
      </c>
      <c r="C359" s="6">
        <f>G105</f>
        <v>0</v>
      </c>
      <c r="D359" s="6">
        <f>IF(ISNUMBER(B359),0,C359)</f>
        <v>0</v>
      </c>
      <c r="E359" s="6">
        <f>MAX($B$172,B359)*C359</f>
        <v>0</v>
      </c>
      <c r="F359" s="27">
        <f>RANK(B359,B$198:B$365,1)</f>
        <v>0</v>
      </c>
      <c r="G359" s="23">
        <v>162</v>
      </c>
      <c r="H359" s="27">
        <f>F359*168+G359</f>
        <v>0</v>
      </c>
      <c r="I359" s="27">
        <f>RANK(H359,H$198:H$365,1)</f>
        <v>0</v>
      </c>
      <c r="J359" s="27">
        <f>MATCH(G359,I$198:I$365,0)</f>
        <v>0</v>
      </c>
      <c r="K359" s="6">
        <f>INDEX(B$198:B$365,J359,1)</f>
        <v>0</v>
      </c>
      <c r="L359" s="6">
        <f>L358+INDEX(C$198:C$365,J359,1)</f>
        <v>0</v>
      </c>
      <c r="M359" s="6">
        <f>M358+(K359-K358)*L358</f>
        <v>0</v>
      </c>
      <c r="N359" s="6">
        <f>IF((M358&gt;0)=(M359&gt;0),"",K359-M359/L358)</f>
        <v>0</v>
      </c>
      <c r="O359" s="10" t="s">
        <v>6</v>
      </c>
    </row>
    <row r="360" spans="1:15">
      <c r="A360" s="12" t="s">
        <v>1280</v>
      </c>
      <c r="B360" s="6">
        <f>G153</f>
        <v>0</v>
      </c>
      <c r="C360" s="6">
        <f>G106</f>
        <v>0</v>
      </c>
      <c r="D360" s="6">
        <f>IF(ISNUMBER(B360),0,C360)</f>
        <v>0</v>
      </c>
      <c r="E360" s="6">
        <f>MAX($B$172,B360)*C360</f>
        <v>0</v>
      </c>
      <c r="F360" s="27">
        <f>RANK(B360,B$198:B$365,1)</f>
        <v>0</v>
      </c>
      <c r="G360" s="23">
        <v>163</v>
      </c>
      <c r="H360" s="27">
        <f>F360*168+G360</f>
        <v>0</v>
      </c>
      <c r="I360" s="27">
        <f>RANK(H360,H$198:H$365,1)</f>
        <v>0</v>
      </c>
      <c r="J360" s="27">
        <f>MATCH(G360,I$198:I$365,0)</f>
        <v>0</v>
      </c>
      <c r="K360" s="6">
        <f>INDEX(B$198:B$365,J360,1)</f>
        <v>0</v>
      </c>
      <c r="L360" s="6">
        <f>L359+INDEX(C$198:C$365,J360,1)</f>
        <v>0</v>
      </c>
      <c r="M360" s="6">
        <f>M359+(K360-K359)*L359</f>
        <v>0</v>
      </c>
      <c r="N360" s="6">
        <f>IF((M359&gt;0)=(M360&gt;0),"",K360-M360/L359)</f>
        <v>0</v>
      </c>
      <c r="O360" s="10" t="s">
        <v>6</v>
      </c>
    </row>
    <row r="361" spans="1:15">
      <c r="A361" s="12" t="s">
        <v>1281</v>
      </c>
      <c r="B361" s="6">
        <f>G154</f>
        <v>0</v>
      </c>
      <c r="C361" s="6">
        <f>G107</f>
        <v>0</v>
      </c>
      <c r="D361" s="6">
        <f>IF(ISNUMBER(B361),0,C361)</f>
        <v>0</v>
      </c>
      <c r="E361" s="6">
        <f>MAX($B$172,B361)*C361</f>
        <v>0</v>
      </c>
      <c r="F361" s="27">
        <f>RANK(B361,B$198:B$365,1)</f>
        <v>0</v>
      </c>
      <c r="G361" s="23">
        <v>164</v>
      </c>
      <c r="H361" s="27">
        <f>F361*168+G361</f>
        <v>0</v>
      </c>
      <c r="I361" s="27">
        <f>RANK(H361,H$198:H$365,1)</f>
        <v>0</v>
      </c>
      <c r="J361" s="27">
        <f>MATCH(G361,I$198:I$365,0)</f>
        <v>0</v>
      </c>
      <c r="K361" s="6">
        <f>INDEX(B$198:B$365,J361,1)</f>
        <v>0</v>
      </c>
      <c r="L361" s="6">
        <f>L360+INDEX(C$198:C$365,J361,1)</f>
        <v>0</v>
      </c>
      <c r="M361" s="6">
        <f>M360+(K361-K360)*L360</f>
        <v>0</v>
      </c>
      <c r="N361" s="6">
        <f>IF((M360&gt;0)=(M361&gt;0),"",K361-M361/L360)</f>
        <v>0</v>
      </c>
      <c r="O361" s="10" t="s">
        <v>6</v>
      </c>
    </row>
    <row r="362" spans="1:15">
      <c r="A362" s="12" t="s">
        <v>1282</v>
      </c>
      <c r="B362" s="6">
        <f>G155</f>
        <v>0</v>
      </c>
      <c r="C362" s="6">
        <f>G108</f>
        <v>0</v>
      </c>
      <c r="D362" s="6">
        <f>IF(ISNUMBER(B362),0,C362)</f>
        <v>0</v>
      </c>
      <c r="E362" s="6">
        <f>MAX($B$172,B362)*C362</f>
        <v>0</v>
      </c>
      <c r="F362" s="27">
        <f>RANK(B362,B$198:B$365,1)</f>
        <v>0</v>
      </c>
      <c r="G362" s="23">
        <v>165</v>
      </c>
      <c r="H362" s="27">
        <f>F362*168+G362</f>
        <v>0</v>
      </c>
      <c r="I362" s="27">
        <f>RANK(H362,H$198:H$365,1)</f>
        <v>0</v>
      </c>
      <c r="J362" s="27">
        <f>MATCH(G362,I$198:I$365,0)</f>
        <v>0</v>
      </c>
      <c r="K362" s="6">
        <f>INDEX(B$198:B$365,J362,1)</f>
        <v>0</v>
      </c>
      <c r="L362" s="6">
        <f>L361+INDEX(C$198:C$365,J362,1)</f>
        <v>0</v>
      </c>
      <c r="M362" s="6">
        <f>M361+(K362-K361)*L361</f>
        <v>0</v>
      </c>
      <c r="N362" s="6">
        <f>IF((M361&gt;0)=(M362&gt;0),"",K362-M362/L361)</f>
        <v>0</v>
      </c>
      <c r="O362" s="10" t="s">
        <v>6</v>
      </c>
    </row>
    <row r="363" spans="1:15">
      <c r="A363" s="12" t="s">
        <v>1283</v>
      </c>
      <c r="B363" s="6">
        <f>G156</f>
        <v>0</v>
      </c>
      <c r="C363" s="6">
        <f>G109</f>
        <v>0</v>
      </c>
      <c r="D363" s="6">
        <f>IF(ISNUMBER(B363),0,C363)</f>
        <v>0</v>
      </c>
      <c r="E363" s="6">
        <f>MAX($B$172,B363)*C363</f>
        <v>0</v>
      </c>
      <c r="F363" s="27">
        <f>RANK(B363,B$198:B$365,1)</f>
        <v>0</v>
      </c>
      <c r="G363" s="23">
        <v>166</v>
      </c>
      <c r="H363" s="27">
        <f>F363*168+G363</f>
        <v>0</v>
      </c>
      <c r="I363" s="27">
        <f>RANK(H363,H$198:H$365,1)</f>
        <v>0</v>
      </c>
      <c r="J363" s="27">
        <f>MATCH(G363,I$198:I$365,0)</f>
        <v>0</v>
      </c>
      <c r="K363" s="6">
        <f>INDEX(B$198:B$365,J363,1)</f>
        <v>0</v>
      </c>
      <c r="L363" s="6">
        <f>L362+INDEX(C$198:C$365,J363,1)</f>
        <v>0</v>
      </c>
      <c r="M363" s="6">
        <f>M362+(K363-K362)*L362</f>
        <v>0</v>
      </c>
      <c r="N363" s="6">
        <f>IF((M362&gt;0)=(M363&gt;0),"",K363-M363/L362)</f>
        <v>0</v>
      </c>
      <c r="O363" s="10" t="s">
        <v>6</v>
      </c>
    </row>
    <row r="364" spans="1:15">
      <c r="A364" s="12" t="s">
        <v>1284</v>
      </c>
      <c r="B364" s="6">
        <f>G157</f>
        <v>0</v>
      </c>
      <c r="C364" s="6">
        <f>G110</f>
        <v>0</v>
      </c>
      <c r="D364" s="6">
        <f>IF(ISNUMBER(B364),0,C364)</f>
        <v>0</v>
      </c>
      <c r="E364" s="6">
        <f>MAX($B$172,B364)*C364</f>
        <v>0</v>
      </c>
      <c r="F364" s="27">
        <f>RANK(B364,B$198:B$365,1)</f>
        <v>0</v>
      </c>
      <c r="G364" s="23">
        <v>167</v>
      </c>
      <c r="H364" s="27">
        <f>F364*168+G364</f>
        <v>0</v>
      </c>
      <c r="I364" s="27">
        <f>RANK(H364,H$198:H$365,1)</f>
        <v>0</v>
      </c>
      <c r="J364" s="27">
        <f>MATCH(G364,I$198:I$365,0)</f>
        <v>0</v>
      </c>
      <c r="K364" s="6">
        <f>INDEX(B$198:B$365,J364,1)</f>
        <v>0</v>
      </c>
      <c r="L364" s="6">
        <f>L363+INDEX(C$198:C$365,J364,1)</f>
        <v>0</v>
      </c>
      <c r="M364" s="6">
        <f>M363+(K364-K363)*L363</f>
        <v>0</v>
      </c>
      <c r="N364" s="6">
        <f>IF((M363&gt;0)=(M364&gt;0),"",K364-M364/L363)</f>
        <v>0</v>
      </c>
      <c r="O364" s="10" t="s">
        <v>6</v>
      </c>
    </row>
    <row r="365" spans="1:15">
      <c r="A365" s="12" t="s">
        <v>1285</v>
      </c>
      <c r="B365" s="6">
        <f>G158</f>
        <v>0</v>
      </c>
      <c r="C365" s="6">
        <f>G111</f>
        <v>0</v>
      </c>
      <c r="D365" s="6">
        <f>IF(ISNUMBER(B365),0,C365)</f>
        <v>0</v>
      </c>
      <c r="E365" s="6">
        <f>MAX($B$172,B365)*C365</f>
        <v>0</v>
      </c>
      <c r="F365" s="27">
        <f>RANK(B365,B$198:B$365,1)</f>
        <v>0</v>
      </c>
      <c r="G365" s="23">
        <v>168</v>
      </c>
      <c r="H365" s="27">
        <f>F365*168+G365</f>
        <v>0</v>
      </c>
      <c r="I365" s="27">
        <f>RANK(H365,H$198:H$365,1)</f>
        <v>0</v>
      </c>
      <c r="J365" s="27">
        <f>MATCH(G365,I$198:I$365,0)</f>
        <v>0</v>
      </c>
      <c r="K365" s="6">
        <f>INDEX(B$198:B$365,J365,1)</f>
        <v>0</v>
      </c>
      <c r="L365" s="6">
        <f>L364+INDEX(C$198:C$365,J365,1)</f>
        <v>0</v>
      </c>
      <c r="M365" s="6">
        <f>M364+(K365-K364)*L364</f>
        <v>0</v>
      </c>
      <c r="N365" s="6">
        <f>IF((M364&gt;0)=(M365&gt;0),"",K365-M365/L364)</f>
        <v>0</v>
      </c>
      <c r="O365" s="10" t="s">
        <v>6</v>
      </c>
    </row>
    <row r="367" spans="1:15">
      <c r="A367" s="11" t="s">
        <v>1286</v>
      </c>
    </row>
    <row r="368" spans="1:15">
      <c r="A368" s="10" t="s">
        <v>6</v>
      </c>
    </row>
    <row r="369" spans="1:3">
      <c r="A369" s="2" t="s">
        <v>257</v>
      </c>
    </row>
    <row r="370" spans="1:3">
      <c r="A370" s="13" t="s">
        <v>1287</v>
      </c>
    </row>
    <row r="371" spans="1:3">
      <c r="A371" s="2" t="s">
        <v>1288</v>
      </c>
    </row>
    <row r="372" spans="1:3">
      <c r="B372" s="3" t="s">
        <v>1289</v>
      </c>
    </row>
    <row r="373" spans="1:3">
      <c r="A373" s="12" t="s">
        <v>1289</v>
      </c>
      <c r="B373" s="6">
        <f>MIN(N197:N365)</f>
        <v>0</v>
      </c>
      <c r="C373" s="10" t="s">
        <v>6</v>
      </c>
    </row>
    <row r="375" spans="1:3">
      <c r="A375" s="11" t="s">
        <v>1290</v>
      </c>
    </row>
    <row r="376" spans="1:3">
      <c r="A376" s="10" t="s">
        <v>6</v>
      </c>
    </row>
    <row r="377" spans="1:3">
      <c r="A377" s="2" t="s">
        <v>257</v>
      </c>
    </row>
    <row r="378" spans="1:3">
      <c r="A378" s="13" t="s">
        <v>919</v>
      </c>
    </row>
    <row r="379" spans="1:3">
      <c r="A379" s="13" t="s">
        <v>1032</v>
      </c>
    </row>
    <row r="380" spans="1:3">
      <c r="A380" s="13" t="s">
        <v>1291</v>
      </c>
    </row>
    <row r="381" spans="1:3">
      <c r="A381" s="13" t="s">
        <v>1292</v>
      </c>
    </row>
    <row r="382" spans="1:3">
      <c r="A382" s="13" t="s">
        <v>1293</v>
      </c>
    </row>
    <row r="383" spans="1:3">
      <c r="A383" s="13" t="s">
        <v>1294</v>
      </c>
    </row>
    <row r="384" spans="1:3">
      <c r="A384" s="13" t="s">
        <v>1295</v>
      </c>
    </row>
    <row r="385" spans="1:1">
      <c r="A385" s="13" t="s">
        <v>1296</v>
      </c>
    </row>
    <row r="386" spans="1:1">
      <c r="A386" s="13" t="s">
        <v>1297</v>
      </c>
    </row>
    <row r="387" spans="1:1">
      <c r="A387" s="13" t="s">
        <v>1298</v>
      </c>
    </row>
    <row r="388" spans="1:1">
      <c r="A388" s="13" t="s">
        <v>1041</v>
      </c>
    </row>
    <row r="389" spans="1:1">
      <c r="A389" s="13" t="s">
        <v>1299</v>
      </c>
    </row>
    <row r="390" spans="1:1">
      <c r="A390" s="13" t="s">
        <v>1043</v>
      </c>
    </row>
    <row r="391" spans="1:1">
      <c r="A391" s="13" t="s">
        <v>1300</v>
      </c>
    </row>
    <row r="392" spans="1:1">
      <c r="A392" s="13" t="s">
        <v>1301</v>
      </c>
    </row>
    <row r="393" spans="1:1">
      <c r="A393" s="13" t="s">
        <v>1302</v>
      </c>
    </row>
    <row r="394" spans="1:1">
      <c r="A394" s="13" t="s">
        <v>1303</v>
      </c>
    </row>
    <row r="395" spans="1:1">
      <c r="A395" s="13" t="s">
        <v>1304</v>
      </c>
    </row>
    <row r="396" spans="1:1">
      <c r="A396" s="13" t="s">
        <v>1305</v>
      </c>
    </row>
    <row r="397" spans="1:1">
      <c r="A397" s="13" t="s">
        <v>1306</v>
      </c>
    </row>
    <row r="398" spans="1:1">
      <c r="A398" s="13" t="s">
        <v>1307</v>
      </c>
    </row>
    <row r="399" spans="1:1">
      <c r="A399" s="13" t="s">
        <v>1308</v>
      </c>
    </row>
    <row r="400" spans="1:1">
      <c r="A400" s="13" t="s">
        <v>1309</v>
      </c>
    </row>
    <row r="401" spans="1:9">
      <c r="A401" s="13" t="s">
        <v>1310</v>
      </c>
    </row>
    <row r="402" spans="1:9">
      <c r="A402" s="13" t="s">
        <v>1311</v>
      </c>
    </row>
    <row r="403" spans="1:9">
      <c r="A403" s="13" t="s">
        <v>1312</v>
      </c>
    </row>
    <row r="404" spans="1:9">
      <c r="A404" s="13" t="s">
        <v>1313</v>
      </c>
    </row>
    <row r="405" spans="1:9">
      <c r="A405" s="21" t="s">
        <v>260</v>
      </c>
      <c r="B405" s="21" t="s">
        <v>389</v>
      </c>
      <c r="C405" s="21" t="s">
        <v>389</v>
      </c>
      <c r="D405" s="21" t="s">
        <v>389</v>
      </c>
      <c r="E405" s="21" t="s">
        <v>389</v>
      </c>
      <c r="F405" s="21" t="s">
        <v>389</v>
      </c>
      <c r="G405" s="21" t="s">
        <v>389</v>
      </c>
      <c r="H405" s="21" t="s">
        <v>389</v>
      </c>
    </row>
    <row r="406" spans="1:9">
      <c r="A406" s="21" t="s">
        <v>263</v>
      </c>
      <c r="B406" s="21" t="s">
        <v>1314</v>
      </c>
      <c r="C406" s="21" t="s">
        <v>1315</v>
      </c>
      <c r="D406" s="21" t="s">
        <v>1316</v>
      </c>
      <c r="E406" s="21" t="s">
        <v>1317</v>
      </c>
      <c r="F406" s="21" t="s">
        <v>1318</v>
      </c>
      <c r="G406" s="21" t="s">
        <v>1319</v>
      </c>
      <c r="H406" s="21" t="s">
        <v>1320</v>
      </c>
    </row>
    <row r="407" spans="1:9">
      <c r="B407" s="3" t="s">
        <v>1321</v>
      </c>
      <c r="C407" s="3" t="s">
        <v>1322</v>
      </c>
      <c r="D407" s="3" t="s">
        <v>1323</v>
      </c>
      <c r="E407" s="3" t="s">
        <v>1324</v>
      </c>
      <c r="F407" s="3" t="s">
        <v>1325</v>
      </c>
      <c r="G407" s="3" t="s">
        <v>1326</v>
      </c>
      <c r="H407" s="3" t="s">
        <v>1327</v>
      </c>
    </row>
    <row r="408" spans="1:9">
      <c r="A408" s="12" t="s">
        <v>66</v>
      </c>
      <c r="B408" s="6">
        <f>IF('Loads'!$B46&lt;0,0,IF($B35*$B$373+'Aggreg'!$B246&gt;0,$B35*$B$373,0-'Aggreg'!$B246))</f>
        <v>0</v>
      </c>
      <c r="C408" s="6">
        <f>IF('Loads'!$B46&lt;0,0,IF($C35*$B$373+'Aggreg'!$C246&gt;0,$C35*$B$373,0-'Aggreg'!$C246))</f>
        <v>0</v>
      </c>
      <c r="D408" s="6">
        <f>IF('Loads'!$B46&lt;0,0,IF($D35*$B$373+'Aggreg'!$D246&gt;0,$D35*$B$373,0-'Aggreg'!$D246))</f>
        <v>0</v>
      </c>
      <c r="E408" s="6">
        <f>IF('Loads'!$B46&lt;0,0,IF($E35*$B$373+'Aggreg'!$E246&gt;0,$E35*$B$373,0-'Aggreg'!$E246))</f>
        <v>0</v>
      </c>
      <c r="F408" s="6">
        <f>IF('Loads'!$B46&lt;0,0,IF($F35*$B$373+'Aggreg'!$F246&gt;0,$F35*$B$373,0-'Aggreg'!$F246))</f>
        <v>0</v>
      </c>
      <c r="G408" s="6">
        <f>IF('Loads'!$B46&lt;0,0,IF($G35*$B$373+'Aggreg'!$G246&gt;0,$G35*$B$373,0-'Aggreg'!$G246))</f>
        <v>0</v>
      </c>
      <c r="H408" s="27">
        <f>0.01*'Input'!$F$15*(E408*'Loads'!$E299+F408*'Loads'!$F299)+10*(B408*'Loads'!$B299+C408*'Loads'!$C299+D408*'Loads'!$D299+G408*'Loads'!$G299)</f>
        <v>0</v>
      </c>
      <c r="I408" s="10" t="s">
        <v>6</v>
      </c>
    </row>
    <row r="409" spans="1:9">
      <c r="A409" s="12" t="s">
        <v>67</v>
      </c>
      <c r="B409" s="6">
        <f>IF('Loads'!$B47&lt;0,0,IF($B36*$B$373+'Aggreg'!$B247&gt;0,$B36*$B$373,0-'Aggreg'!$B247))</f>
        <v>0</v>
      </c>
      <c r="C409" s="6">
        <f>IF('Loads'!$B47&lt;0,0,IF($C36*$B$373+'Aggreg'!$C247&gt;0,$C36*$B$373,0-'Aggreg'!$C247))</f>
        <v>0</v>
      </c>
      <c r="D409" s="6">
        <f>IF('Loads'!$B47&lt;0,0,IF($D36*$B$373+'Aggreg'!$D247&gt;0,$D36*$B$373,0-'Aggreg'!$D247))</f>
        <v>0</v>
      </c>
      <c r="E409" s="6">
        <f>IF('Loads'!$B47&lt;0,0,IF($E36*$B$373+'Aggreg'!$E247&gt;0,$E36*$B$373,0-'Aggreg'!$E247))</f>
        <v>0</v>
      </c>
      <c r="F409" s="6">
        <f>IF('Loads'!$B47&lt;0,0,IF($F36*$B$373+'Aggreg'!$F247&gt;0,$F36*$B$373,0-'Aggreg'!$F247))</f>
        <v>0</v>
      </c>
      <c r="G409" s="6">
        <f>IF('Loads'!$B47&lt;0,0,IF($G36*$B$373+'Aggreg'!$G247&gt;0,$G36*$B$373,0-'Aggreg'!$G247))</f>
        <v>0</v>
      </c>
      <c r="H409" s="27">
        <f>0.01*'Input'!$F$15*(E409*'Loads'!$E300+F409*'Loads'!$F300)+10*(B409*'Loads'!$B300+C409*'Loads'!$C300+D409*'Loads'!$D300+G409*'Loads'!$G300)</f>
        <v>0</v>
      </c>
      <c r="I409" s="10" t="s">
        <v>6</v>
      </c>
    </row>
    <row r="410" spans="1:9">
      <c r="A410" s="12" t="s">
        <v>107</v>
      </c>
      <c r="B410" s="6">
        <f>IF('Loads'!$B48&lt;0,0,IF($B37*$B$373+'Aggreg'!$B248&gt;0,$B37*$B$373,0-'Aggreg'!$B248))</f>
        <v>0</v>
      </c>
      <c r="C410" s="6">
        <f>IF('Loads'!$B48&lt;0,0,IF($C37*$B$373+'Aggreg'!$C248&gt;0,$C37*$B$373,0-'Aggreg'!$C248))</f>
        <v>0</v>
      </c>
      <c r="D410" s="6">
        <f>IF('Loads'!$B48&lt;0,0,IF($D37*$B$373+'Aggreg'!$D248&gt;0,$D37*$B$373,0-'Aggreg'!$D248))</f>
        <v>0</v>
      </c>
      <c r="E410" s="6">
        <f>IF('Loads'!$B48&lt;0,0,IF($E37*$B$373+'Aggreg'!$E248&gt;0,$E37*$B$373,0-'Aggreg'!$E248))</f>
        <v>0</v>
      </c>
      <c r="F410" s="6">
        <f>IF('Loads'!$B48&lt;0,0,IF($F37*$B$373+'Aggreg'!$F248&gt;0,$F37*$B$373,0-'Aggreg'!$F248))</f>
        <v>0</v>
      </c>
      <c r="G410" s="6">
        <f>IF('Loads'!$B48&lt;0,0,IF($G37*$B$373+'Aggreg'!$G248&gt;0,$G37*$B$373,0-'Aggreg'!$G248))</f>
        <v>0</v>
      </c>
      <c r="H410" s="27">
        <f>0.01*'Input'!$F$15*(E410*'Loads'!$E301+F410*'Loads'!$F301)+10*(B410*'Loads'!$B301+C410*'Loads'!$C301+D410*'Loads'!$D301+G410*'Loads'!$G301)</f>
        <v>0</v>
      </c>
      <c r="I410" s="10" t="s">
        <v>6</v>
      </c>
    </row>
    <row r="411" spans="1:9">
      <c r="A411" s="12" t="s">
        <v>68</v>
      </c>
      <c r="B411" s="6">
        <f>IF('Loads'!$B49&lt;0,0,IF($B38*$B$373+'Aggreg'!$B249&gt;0,$B38*$B$373,0-'Aggreg'!$B249))</f>
        <v>0</v>
      </c>
      <c r="C411" s="6">
        <f>IF('Loads'!$B49&lt;0,0,IF($C38*$B$373+'Aggreg'!$C249&gt;0,$C38*$B$373,0-'Aggreg'!$C249))</f>
        <v>0</v>
      </c>
      <c r="D411" s="6">
        <f>IF('Loads'!$B49&lt;0,0,IF($D38*$B$373+'Aggreg'!$D249&gt;0,$D38*$B$373,0-'Aggreg'!$D249))</f>
        <v>0</v>
      </c>
      <c r="E411" s="6">
        <f>IF('Loads'!$B49&lt;0,0,IF($E38*$B$373+'Aggreg'!$E249&gt;0,$E38*$B$373,0-'Aggreg'!$E249))</f>
        <v>0</v>
      </c>
      <c r="F411" s="6">
        <f>IF('Loads'!$B49&lt;0,0,IF($F38*$B$373+'Aggreg'!$F249&gt;0,$F38*$B$373,0-'Aggreg'!$F249))</f>
        <v>0</v>
      </c>
      <c r="G411" s="6">
        <f>IF('Loads'!$B49&lt;0,0,IF($G38*$B$373+'Aggreg'!$G249&gt;0,$G38*$B$373,0-'Aggreg'!$G249))</f>
        <v>0</v>
      </c>
      <c r="H411" s="27">
        <f>0.01*'Input'!$F$15*(E411*'Loads'!$E302+F411*'Loads'!$F302)+10*(B411*'Loads'!$B302+C411*'Loads'!$C302+D411*'Loads'!$D302+G411*'Loads'!$G302)</f>
        <v>0</v>
      </c>
      <c r="I411" s="10" t="s">
        <v>6</v>
      </c>
    </row>
    <row r="412" spans="1:9">
      <c r="A412" s="12" t="s">
        <v>69</v>
      </c>
      <c r="B412" s="6">
        <f>IF('Loads'!$B50&lt;0,0,IF($B39*$B$373+'Aggreg'!$B250&gt;0,$B39*$B$373,0-'Aggreg'!$B250))</f>
        <v>0</v>
      </c>
      <c r="C412" s="6">
        <f>IF('Loads'!$B50&lt;0,0,IF($C39*$B$373+'Aggreg'!$C250&gt;0,$C39*$B$373,0-'Aggreg'!$C250))</f>
        <v>0</v>
      </c>
      <c r="D412" s="6">
        <f>IF('Loads'!$B50&lt;0,0,IF($D39*$B$373+'Aggreg'!$D250&gt;0,$D39*$B$373,0-'Aggreg'!$D250))</f>
        <v>0</v>
      </c>
      <c r="E412" s="6">
        <f>IF('Loads'!$B50&lt;0,0,IF($E39*$B$373+'Aggreg'!$E250&gt;0,$E39*$B$373,0-'Aggreg'!$E250))</f>
        <v>0</v>
      </c>
      <c r="F412" s="6">
        <f>IF('Loads'!$B50&lt;0,0,IF($F39*$B$373+'Aggreg'!$F250&gt;0,$F39*$B$373,0-'Aggreg'!$F250))</f>
        <v>0</v>
      </c>
      <c r="G412" s="6">
        <f>IF('Loads'!$B50&lt;0,0,IF($G39*$B$373+'Aggreg'!$G250&gt;0,$G39*$B$373,0-'Aggreg'!$G250))</f>
        <v>0</v>
      </c>
      <c r="H412" s="27">
        <f>0.01*'Input'!$F$15*(E412*'Loads'!$E303+F412*'Loads'!$F303)+10*(B412*'Loads'!$B303+C412*'Loads'!$C303+D412*'Loads'!$D303+G412*'Loads'!$G303)</f>
        <v>0</v>
      </c>
      <c r="I412" s="10" t="s">
        <v>6</v>
      </c>
    </row>
    <row r="413" spans="1:9">
      <c r="A413" s="12" t="s">
        <v>108</v>
      </c>
      <c r="B413" s="6">
        <f>IF('Loads'!$B51&lt;0,0,IF($B40*$B$373+'Aggreg'!$B251&gt;0,$B40*$B$373,0-'Aggreg'!$B251))</f>
        <v>0</v>
      </c>
      <c r="C413" s="6">
        <f>IF('Loads'!$B51&lt;0,0,IF($C40*$B$373+'Aggreg'!$C251&gt;0,$C40*$B$373,0-'Aggreg'!$C251))</f>
        <v>0</v>
      </c>
      <c r="D413" s="6">
        <f>IF('Loads'!$B51&lt;0,0,IF($D40*$B$373+'Aggreg'!$D251&gt;0,$D40*$B$373,0-'Aggreg'!$D251))</f>
        <v>0</v>
      </c>
      <c r="E413" s="6">
        <f>IF('Loads'!$B51&lt;0,0,IF($E40*$B$373+'Aggreg'!$E251&gt;0,$E40*$B$373,0-'Aggreg'!$E251))</f>
        <v>0</v>
      </c>
      <c r="F413" s="6">
        <f>IF('Loads'!$B51&lt;0,0,IF($F40*$B$373+'Aggreg'!$F251&gt;0,$F40*$B$373,0-'Aggreg'!$F251))</f>
        <v>0</v>
      </c>
      <c r="G413" s="6">
        <f>IF('Loads'!$B51&lt;0,0,IF($G40*$B$373+'Aggreg'!$G251&gt;0,$G40*$B$373,0-'Aggreg'!$G251))</f>
        <v>0</v>
      </c>
      <c r="H413" s="27">
        <f>0.01*'Input'!$F$15*(E413*'Loads'!$E304+F413*'Loads'!$F304)+10*(B413*'Loads'!$B304+C413*'Loads'!$C304+D413*'Loads'!$D304+G413*'Loads'!$G304)</f>
        <v>0</v>
      </c>
      <c r="I413" s="10" t="s">
        <v>6</v>
      </c>
    </row>
    <row r="414" spans="1:9">
      <c r="A414" s="12" t="s">
        <v>70</v>
      </c>
      <c r="B414" s="6">
        <f>IF('Loads'!$B52&lt;0,0,IF($B41*$B$373+'Aggreg'!$B252&gt;0,$B41*$B$373,0-'Aggreg'!$B252))</f>
        <v>0</v>
      </c>
      <c r="C414" s="6">
        <f>IF('Loads'!$B52&lt;0,0,IF($C41*$B$373+'Aggreg'!$C252&gt;0,$C41*$B$373,0-'Aggreg'!$C252))</f>
        <v>0</v>
      </c>
      <c r="D414" s="6">
        <f>IF('Loads'!$B52&lt;0,0,IF($D41*$B$373+'Aggreg'!$D252&gt;0,$D41*$B$373,0-'Aggreg'!$D252))</f>
        <v>0</v>
      </c>
      <c r="E414" s="6">
        <f>IF('Loads'!$B52&lt;0,0,IF($E41*$B$373+'Aggreg'!$E252&gt;0,$E41*$B$373,0-'Aggreg'!$E252))</f>
        <v>0</v>
      </c>
      <c r="F414" s="6">
        <f>IF('Loads'!$B52&lt;0,0,IF($F41*$B$373+'Aggreg'!$F252&gt;0,$F41*$B$373,0-'Aggreg'!$F252))</f>
        <v>0</v>
      </c>
      <c r="G414" s="6">
        <f>IF('Loads'!$B52&lt;0,0,IF($G41*$B$373+'Aggreg'!$G252&gt;0,$G41*$B$373,0-'Aggreg'!$G252))</f>
        <v>0</v>
      </c>
      <c r="H414" s="27">
        <f>0.01*'Input'!$F$15*(E414*'Loads'!$E305+F414*'Loads'!$F305)+10*(B414*'Loads'!$B305+C414*'Loads'!$C305+D414*'Loads'!$D305+G414*'Loads'!$G305)</f>
        <v>0</v>
      </c>
      <c r="I414" s="10" t="s">
        <v>6</v>
      </c>
    </row>
    <row r="415" spans="1:9">
      <c r="A415" s="12" t="s">
        <v>71</v>
      </c>
      <c r="B415" s="6">
        <f>IF('Loads'!$B53&lt;0,0,IF($B42*$B$373+'Aggreg'!$B253&gt;0,$B42*$B$373,0-'Aggreg'!$B253))</f>
        <v>0</v>
      </c>
      <c r="C415" s="6">
        <f>IF('Loads'!$B53&lt;0,0,IF($C42*$B$373+'Aggreg'!$C253&gt;0,$C42*$B$373,0-'Aggreg'!$C253))</f>
        <v>0</v>
      </c>
      <c r="D415" s="6">
        <f>IF('Loads'!$B53&lt;0,0,IF($D42*$B$373+'Aggreg'!$D253&gt;0,$D42*$B$373,0-'Aggreg'!$D253))</f>
        <v>0</v>
      </c>
      <c r="E415" s="6">
        <f>IF('Loads'!$B53&lt;0,0,IF($E42*$B$373+'Aggreg'!$E253&gt;0,$E42*$B$373,0-'Aggreg'!$E253))</f>
        <v>0</v>
      </c>
      <c r="F415" s="6">
        <f>IF('Loads'!$B53&lt;0,0,IF($F42*$B$373+'Aggreg'!$F253&gt;0,$F42*$B$373,0-'Aggreg'!$F253))</f>
        <v>0</v>
      </c>
      <c r="G415" s="6">
        <f>IF('Loads'!$B53&lt;0,0,IF($G42*$B$373+'Aggreg'!$G253&gt;0,$G42*$B$373,0-'Aggreg'!$G253))</f>
        <v>0</v>
      </c>
      <c r="H415" s="27">
        <f>0.01*'Input'!$F$15*(E415*'Loads'!$E306+F415*'Loads'!$F306)+10*(B415*'Loads'!$B306+C415*'Loads'!$C306+D415*'Loads'!$D306+G415*'Loads'!$G306)</f>
        <v>0</v>
      </c>
      <c r="I415" s="10" t="s">
        <v>6</v>
      </c>
    </row>
    <row r="416" spans="1:9">
      <c r="A416" s="12" t="s">
        <v>85</v>
      </c>
      <c r="B416" s="6">
        <f>IF('Loads'!$B54&lt;0,0,IF($B43*$B$373+'Aggreg'!$B254&gt;0,$B43*$B$373,0-'Aggreg'!$B254))</f>
        <v>0</v>
      </c>
      <c r="C416" s="6">
        <f>IF('Loads'!$B54&lt;0,0,IF($C43*$B$373+'Aggreg'!$C254&gt;0,$C43*$B$373,0-'Aggreg'!$C254))</f>
        <v>0</v>
      </c>
      <c r="D416" s="6">
        <f>IF('Loads'!$B54&lt;0,0,IF($D43*$B$373+'Aggreg'!$D254&gt;0,$D43*$B$373,0-'Aggreg'!$D254))</f>
        <v>0</v>
      </c>
      <c r="E416" s="6">
        <f>IF('Loads'!$B54&lt;0,0,IF($E43*$B$373+'Aggreg'!$E254&gt;0,$E43*$B$373,0-'Aggreg'!$E254))</f>
        <v>0</v>
      </c>
      <c r="F416" s="6">
        <f>IF('Loads'!$B54&lt;0,0,IF($F43*$B$373+'Aggreg'!$F254&gt;0,$F43*$B$373,0-'Aggreg'!$F254))</f>
        <v>0</v>
      </c>
      <c r="G416" s="6">
        <f>IF('Loads'!$B54&lt;0,0,IF($G43*$B$373+'Aggreg'!$G254&gt;0,$G43*$B$373,0-'Aggreg'!$G254))</f>
        <v>0</v>
      </c>
      <c r="H416" s="27">
        <f>0.01*'Input'!$F$15*(E416*'Loads'!$E307+F416*'Loads'!$F307)+10*(B416*'Loads'!$B307+C416*'Loads'!$C307+D416*'Loads'!$D307+G416*'Loads'!$G307)</f>
        <v>0</v>
      </c>
      <c r="I416" s="10" t="s">
        <v>6</v>
      </c>
    </row>
    <row r="417" spans="1:9">
      <c r="A417" s="12" t="s">
        <v>72</v>
      </c>
      <c r="B417" s="6">
        <f>IF('Loads'!$B55&lt;0,0,IF($B44*$B$373+'Aggreg'!$B255&gt;0,$B44*$B$373,0-'Aggreg'!$B255))</f>
        <v>0</v>
      </c>
      <c r="C417" s="6">
        <f>IF('Loads'!$B55&lt;0,0,IF($C44*$B$373+'Aggreg'!$C255&gt;0,$C44*$B$373,0-'Aggreg'!$C255))</f>
        <v>0</v>
      </c>
      <c r="D417" s="6">
        <f>IF('Loads'!$B55&lt;0,0,IF($D44*$B$373+'Aggreg'!$D255&gt;0,$D44*$B$373,0-'Aggreg'!$D255))</f>
        <v>0</v>
      </c>
      <c r="E417" s="6">
        <f>IF('Loads'!$B55&lt;0,0,IF($E44*$B$373+'Aggreg'!$E255&gt;0,$E44*$B$373,0-'Aggreg'!$E255))</f>
        <v>0</v>
      </c>
      <c r="F417" s="6">
        <f>IF('Loads'!$B55&lt;0,0,IF($F44*$B$373+'Aggreg'!$F255&gt;0,$F44*$B$373,0-'Aggreg'!$F255))</f>
        <v>0</v>
      </c>
      <c r="G417" s="6">
        <f>IF('Loads'!$B55&lt;0,0,IF($G44*$B$373+'Aggreg'!$G255&gt;0,$G44*$B$373,0-'Aggreg'!$G255))</f>
        <v>0</v>
      </c>
      <c r="H417" s="27">
        <f>0.01*'Input'!$F$15*(E417*'Loads'!$E308+F417*'Loads'!$F308)+10*(B417*'Loads'!$B308+C417*'Loads'!$C308+D417*'Loads'!$D308+G417*'Loads'!$G308)</f>
        <v>0</v>
      </c>
      <c r="I417" s="10" t="s">
        <v>6</v>
      </c>
    </row>
    <row r="418" spans="1:9">
      <c r="A418" s="12" t="s">
        <v>73</v>
      </c>
      <c r="B418" s="6">
        <f>IF('Loads'!$B56&lt;0,0,IF($B45*$B$373+'Aggreg'!$B256&gt;0,$B45*$B$373,0-'Aggreg'!$B256))</f>
        <v>0</v>
      </c>
      <c r="C418" s="6">
        <f>IF('Loads'!$B56&lt;0,0,IF($C45*$B$373+'Aggreg'!$C256&gt;0,$C45*$B$373,0-'Aggreg'!$C256))</f>
        <v>0</v>
      </c>
      <c r="D418" s="6">
        <f>IF('Loads'!$B56&lt;0,0,IF($D45*$B$373+'Aggreg'!$D256&gt;0,$D45*$B$373,0-'Aggreg'!$D256))</f>
        <v>0</v>
      </c>
      <c r="E418" s="6">
        <f>IF('Loads'!$B56&lt;0,0,IF($E45*$B$373+'Aggreg'!$E256&gt;0,$E45*$B$373,0-'Aggreg'!$E256))</f>
        <v>0</v>
      </c>
      <c r="F418" s="6">
        <f>IF('Loads'!$B56&lt;0,0,IF($F45*$B$373+'Aggreg'!$F256&gt;0,$F45*$B$373,0-'Aggreg'!$F256))</f>
        <v>0</v>
      </c>
      <c r="G418" s="6">
        <f>IF('Loads'!$B56&lt;0,0,IF($G45*$B$373+'Aggreg'!$G256&gt;0,$G45*$B$373,0-'Aggreg'!$G256))</f>
        <v>0</v>
      </c>
      <c r="H418" s="27">
        <f>0.01*'Input'!$F$15*(E418*'Loads'!$E309+F418*'Loads'!$F309)+10*(B418*'Loads'!$B309+C418*'Loads'!$C309+D418*'Loads'!$D309+G418*'Loads'!$G309)</f>
        <v>0</v>
      </c>
      <c r="I418" s="10" t="s">
        <v>6</v>
      </c>
    </row>
    <row r="419" spans="1:9">
      <c r="A419" s="12" t="s">
        <v>86</v>
      </c>
      <c r="B419" s="6">
        <f>IF('Loads'!$B57&lt;0,0,IF($B46*$B$373+'Aggreg'!$B257&gt;0,$B46*$B$373,0-'Aggreg'!$B257))</f>
        <v>0</v>
      </c>
      <c r="C419" s="6">
        <f>IF('Loads'!$B57&lt;0,0,IF($C46*$B$373+'Aggreg'!$C257&gt;0,$C46*$B$373,0-'Aggreg'!$C257))</f>
        <v>0</v>
      </c>
      <c r="D419" s="6">
        <f>IF('Loads'!$B57&lt;0,0,IF($D46*$B$373+'Aggreg'!$D257&gt;0,$D46*$B$373,0-'Aggreg'!$D257))</f>
        <v>0</v>
      </c>
      <c r="E419" s="6">
        <f>IF('Loads'!$B57&lt;0,0,IF($E46*$B$373+'Aggreg'!$E257&gt;0,$E46*$B$373,0-'Aggreg'!$E257))</f>
        <v>0</v>
      </c>
      <c r="F419" s="6">
        <f>IF('Loads'!$B57&lt;0,0,IF($F46*$B$373+'Aggreg'!$F257&gt;0,$F46*$B$373,0-'Aggreg'!$F257))</f>
        <v>0</v>
      </c>
      <c r="G419" s="6">
        <f>IF('Loads'!$B57&lt;0,0,IF($G46*$B$373+'Aggreg'!$G257&gt;0,$G46*$B$373,0-'Aggreg'!$G257))</f>
        <v>0</v>
      </c>
      <c r="H419" s="27">
        <f>0.01*'Input'!$F$15*(E419*'Loads'!$E310+F419*'Loads'!$F310)+10*(B419*'Loads'!$B310+C419*'Loads'!$C310+D419*'Loads'!$D310+G419*'Loads'!$G310)</f>
        <v>0</v>
      </c>
      <c r="I419" s="10" t="s">
        <v>6</v>
      </c>
    </row>
    <row r="420" spans="1:9">
      <c r="A420" s="12" t="s">
        <v>87</v>
      </c>
      <c r="B420" s="6">
        <f>IF('Loads'!$B58&lt;0,0,IF($B47*$B$373+'Aggreg'!$B258&gt;0,$B47*$B$373,0-'Aggreg'!$B258))</f>
        <v>0</v>
      </c>
      <c r="C420" s="6">
        <f>IF('Loads'!$B58&lt;0,0,IF($C47*$B$373+'Aggreg'!$C258&gt;0,$C47*$B$373,0-'Aggreg'!$C258))</f>
        <v>0</v>
      </c>
      <c r="D420" s="6">
        <f>IF('Loads'!$B58&lt;0,0,IF($D47*$B$373+'Aggreg'!$D258&gt;0,$D47*$B$373,0-'Aggreg'!$D258))</f>
        <v>0</v>
      </c>
      <c r="E420" s="6">
        <f>IF('Loads'!$B58&lt;0,0,IF($E47*$B$373+'Aggreg'!$E258&gt;0,$E47*$B$373,0-'Aggreg'!$E258))</f>
        <v>0</v>
      </c>
      <c r="F420" s="6">
        <f>IF('Loads'!$B58&lt;0,0,IF($F47*$B$373+'Aggreg'!$F258&gt;0,$F47*$B$373,0-'Aggreg'!$F258))</f>
        <v>0</v>
      </c>
      <c r="G420" s="6">
        <f>IF('Loads'!$B58&lt;0,0,IF($G47*$B$373+'Aggreg'!$G258&gt;0,$G47*$B$373,0-'Aggreg'!$G258))</f>
        <v>0</v>
      </c>
      <c r="H420" s="27">
        <f>0.01*'Input'!$F$15*(E420*'Loads'!$E311+F420*'Loads'!$F311)+10*(B420*'Loads'!$B311+C420*'Loads'!$C311+D420*'Loads'!$D311+G420*'Loads'!$G311)</f>
        <v>0</v>
      </c>
      <c r="I420" s="10" t="s">
        <v>6</v>
      </c>
    </row>
    <row r="421" spans="1:9">
      <c r="A421" s="12" t="s">
        <v>109</v>
      </c>
      <c r="B421" s="6">
        <f>IF('Loads'!$B59&lt;0,0,IF($B48*$B$373+'Aggreg'!$B259&gt;0,$B48*$B$373,0-'Aggreg'!$B259))</f>
        <v>0</v>
      </c>
      <c r="C421" s="6">
        <f>IF('Loads'!$B59&lt;0,0,IF($C48*$B$373+'Aggreg'!$C259&gt;0,$C48*$B$373,0-'Aggreg'!$C259))</f>
        <v>0</v>
      </c>
      <c r="D421" s="6">
        <f>IF('Loads'!$B59&lt;0,0,IF($D48*$B$373+'Aggreg'!$D259&gt;0,$D48*$B$373,0-'Aggreg'!$D259))</f>
        <v>0</v>
      </c>
      <c r="E421" s="6">
        <f>IF('Loads'!$B59&lt;0,0,IF($E48*$B$373+'Aggreg'!$E259&gt;0,$E48*$B$373,0-'Aggreg'!$E259))</f>
        <v>0</v>
      </c>
      <c r="F421" s="6">
        <f>IF('Loads'!$B59&lt;0,0,IF($F48*$B$373+'Aggreg'!$F259&gt;0,$F48*$B$373,0-'Aggreg'!$F259))</f>
        <v>0</v>
      </c>
      <c r="G421" s="6">
        <f>IF('Loads'!$B59&lt;0,0,IF($G48*$B$373+'Aggreg'!$G259&gt;0,$G48*$B$373,0-'Aggreg'!$G259))</f>
        <v>0</v>
      </c>
      <c r="H421" s="27">
        <f>0.01*'Input'!$F$15*(E421*'Loads'!$E312+F421*'Loads'!$F312)+10*(B421*'Loads'!$B312+C421*'Loads'!$C312+D421*'Loads'!$D312+G421*'Loads'!$G312)</f>
        <v>0</v>
      </c>
      <c r="I421" s="10" t="s">
        <v>6</v>
      </c>
    </row>
    <row r="422" spans="1:9">
      <c r="A422" s="12" t="s">
        <v>110</v>
      </c>
      <c r="B422" s="6">
        <f>IF('Loads'!$B60&lt;0,0,IF($B49*$B$373+'Aggreg'!$B260&gt;0,$B49*$B$373,0-'Aggreg'!$B260))</f>
        <v>0</v>
      </c>
      <c r="C422" s="6">
        <f>IF('Loads'!$B60&lt;0,0,IF($C49*$B$373+'Aggreg'!$C260&gt;0,$C49*$B$373,0-'Aggreg'!$C260))</f>
        <v>0</v>
      </c>
      <c r="D422" s="6">
        <f>IF('Loads'!$B60&lt;0,0,IF($D49*$B$373+'Aggreg'!$D260&gt;0,$D49*$B$373,0-'Aggreg'!$D260))</f>
        <v>0</v>
      </c>
      <c r="E422" s="6">
        <f>IF('Loads'!$B60&lt;0,0,IF($E49*$B$373+'Aggreg'!$E260&gt;0,$E49*$B$373,0-'Aggreg'!$E260))</f>
        <v>0</v>
      </c>
      <c r="F422" s="6">
        <f>IF('Loads'!$B60&lt;0,0,IF($F49*$B$373+'Aggreg'!$F260&gt;0,$F49*$B$373,0-'Aggreg'!$F260))</f>
        <v>0</v>
      </c>
      <c r="G422" s="6">
        <f>IF('Loads'!$B60&lt;0,0,IF($G49*$B$373+'Aggreg'!$G260&gt;0,$G49*$B$373,0-'Aggreg'!$G260))</f>
        <v>0</v>
      </c>
      <c r="H422" s="27">
        <f>0.01*'Input'!$F$15*(E422*'Loads'!$E313+F422*'Loads'!$F313)+10*(B422*'Loads'!$B313+C422*'Loads'!$C313+D422*'Loads'!$D313+G422*'Loads'!$G313)</f>
        <v>0</v>
      </c>
      <c r="I422" s="10" t="s">
        <v>6</v>
      </c>
    </row>
    <row r="423" spans="1:9">
      <c r="A423" s="12" t="s">
        <v>111</v>
      </c>
      <c r="B423" s="6">
        <f>IF('Loads'!$B61&lt;0,0,IF($B50*$B$373+'Aggreg'!$B261&gt;0,$B50*$B$373,0-'Aggreg'!$B261))</f>
        <v>0</v>
      </c>
      <c r="C423" s="6">
        <f>IF('Loads'!$B61&lt;0,0,IF($C50*$B$373+'Aggreg'!$C261&gt;0,$C50*$B$373,0-'Aggreg'!$C261))</f>
        <v>0</v>
      </c>
      <c r="D423" s="6">
        <f>IF('Loads'!$B61&lt;0,0,IF($D50*$B$373+'Aggreg'!$D261&gt;0,$D50*$B$373,0-'Aggreg'!$D261))</f>
        <v>0</v>
      </c>
      <c r="E423" s="6">
        <f>IF('Loads'!$B61&lt;0,0,IF($E50*$B$373+'Aggreg'!$E261&gt;0,$E50*$B$373,0-'Aggreg'!$E261))</f>
        <v>0</v>
      </c>
      <c r="F423" s="6">
        <f>IF('Loads'!$B61&lt;0,0,IF($F50*$B$373+'Aggreg'!$F261&gt;0,$F50*$B$373,0-'Aggreg'!$F261))</f>
        <v>0</v>
      </c>
      <c r="G423" s="6">
        <f>IF('Loads'!$B61&lt;0,0,IF($G50*$B$373+'Aggreg'!$G261&gt;0,$G50*$B$373,0-'Aggreg'!$G261))</f>
        <v>0</v>
      </c>
      <c r="H423" s="27">
        <f>0.01*'Input'!$F$15*(E423*'Loads'!$E314+F423*'Loads'!$F314)+10*(B423*'Loads'!$B314+C423*'Loads'!$C314+D423*'Loads'!$D314+G423*'Loads'!$G314)</f>
        <v>0</v>
      </c>
      <c r="I423" s="10" t="s">
        <v>6</v>
      </c>
    </row>
    <row r="424" spans="1:9">
      <c r="A424" s="12" t="s">
        <v>112</v>
      </c>
      <c r="B424" s="6">
        <f>IF('Loads'!$B62&lt;0,0,IF($B51*$B$373+'Aggreg'!$B262&gt;0,$B51*$B$373,0-'Aggreg'!$B262))</f>
        <v>0</v>
      </c>
      <c r="C424" s="6">
        <f>IF('Loads'!$B62&lt;0,0,IF($C51*$B$373+'Aggreg'!$C262&gt;0,$C51*$B$373,0-'Aggreg'!$C262))</f>
        <v>0</v>
      </c>
      <c r="D424" s="6">
        <f>IF('Loads'!$B62&lt;0,0,IF($D51*$B$373+'Aggreg'!$D262&gt;0,$D51*$B$373,0-'Aggreg'!$D262))</f>
        <v>0</v>
      </c>
      <c r="E424" s="6">
        <f>IF('Loads'!$B62&lt;0,0,IF($E51*$B$373+'Aggreg'!$E262&gt;0,$E51*$B$373,0-'Aggreg'!$E262))</f>
        <v>0</v>
      </c>
      <c r="F424" s="6">
        <f>IF('Loads'!$B62&lt;0,0,IF($F51*$B$373+'Aggreg'!$F262&gt;0,$F51*$B$373,0-'Aggreg'!$F262))</f>
        <v>0</v>
      </c>
      <c r="G424" s="6">
        <f>IF('Loads'!$B62&lt;0,0,IF($G51*$B$373+'Aggreg'!$G262&gt;0,$G51*$B$373,0-'Aggreg'!$G262))</f>
        <v>0</v>
      </c>
      <c r="H424" s="27">
        <f>0.01*'Input'!$F$15*(E424*'Loads'!$E315+F424*'Loads'!$F315)+10*(B424*'Loads'!$B315+C424*'Loads'!$C315+D424*'Loads'!$D315+G424*'Loads'!$G315)</f>
        <v>0</v>
      </c>
      <c r="I424" s="10" t="s">
        <v>6</v>
      </c>
    </row>
    <row r="425" spans="1:9">
      <c r="A425" s="12" t="s">
        <v>113</v>
      </c>
      <c r="B425" s="6">
        <f>IF('Loads'!$B63&lt;0,0,IF($B52*$B$373+'Aggreg'!$B263&gt;0,$B52*$B$373,0-'Aggreg'!$B263))</f>
        <v>0</v>
      </c>
      <c r="C425" s="6">
        <f>IF('Loads'!$B63&lt;0,0,IF($C52*$B$373+'Aggreg'!$C263&gt;0,$C52*$B$373,0-'Aggreg'!$C263))</f>
        <v>0</v>
      </c>
      <c r="D425" s="6">
        <f>IF('Loads'!$B63&lt;0,0,IF($D52*$B$373+'Aggreg'!$D263&gt;0,$D52*$B$373,0-'Aggreg'!$D263))</f>
        <v>0</v>
      </c>
      <c r="E425" s="6">
        <f>IF('Loads'!$B63&lt;0,0,IF($E52*$B$373+'Aggreg'!$E263&gt;0,$E52*$B$373,0-'Aggreg'!$E263))</f>
        <v>0</v>
      </c>
      <c r="F425" s="6">
        <f>IF('Loads'!$B63&lt;0,0,IF($F52*$B$373+'Aggreg'!$F263&gt;0,$F52*$B$373,0-'Aggreg'!$F263))</f>
        <v>0</v>
      </c>
      <c r="G425" s="6">
        <f>IF('Loads'!$B63&lt;0,0,IF($G52*$B$373+'Aggreg'!$G263&gt;0,$G52*$B$373,0-'Aggreg'!$G263))</f>
        <v>0</v>
      </c>
      <c r="H425" s="27">
        <f>0.01*'Input'!$F$15*(E425*'Loads'!$E316+F425*'Loads'!$F316)+10*(B425*'Loads'!$B316+C425*'Loads'!$C316+D425*'Loads'!$D316+G425*'Loads'!$G316)</f>
        <v>0</v>
      </c>
      <c r="I425" s="10" t="s">
        <v>6</v>
      </c>
    </row>
    <row r="426" spans="1:9">
      <c r="A426" s="12" t="s">
        <v>74</v>
      </c>
      <c r="B426" s="6">
        <f>IF('Loads'!$B64&lt;0,0,IF($B53*$B$373+'Aggreg'!$B264&gt;0,$B53*$B$373,0-'Aggreg'!$B264))</f>
        <v>0</v>
      </c>
      <c r="C426" s="6">
        <f>IF('Loads'!$B64&lt;0,0,IF($C53*$B$373+'Aggreg'!$C264&gt;0,$C53*$B$373,0-'Aggreg'!$C264))</f>
        <v>0</v>
      </c>
      <c r="D426" s="6">
        <f>IF('Loads'!$B64&lt;0,0,IF($D53*$B$373+'Aggreg'!$D264&gt;0,$D53*$B$373,0-'Aggreg'!$D264))</f>
        <v>0</v>
      </c>
      <c r="E426" s="6">
        <f>IF('Loads'!$B64&lt;0,0,IF($E53*$B$373+'Aggreg'!$E264&gt;0,$E53*$B$373,0-'Aggreg'!$E264))</f>
        <v>0</v>
      </c>
      <c r="F426" s="6">
        <f>IF('Loads'!$B64&lt;0,0,IF($F53*$B$373+'Aggreg'!$F264&gt;0,$F53*$B$373,0-'Aggreg'!$F264))</f>
        <v>0</v>
      </c>
      <c r="G426" s="6">
        <f>IF('Loads'!$B64&lt;0,0,IF($G53*$B$373+'Aggreg'!$G264&gt;0,$G53*$B$373,0-'Aggreg'!$G264))</f>
        <v>0</v>
      </c>
      <c r="H426" s="27">
        <f>0.01*'Input'!$F$15*(E426*'Loads'!$E317+F426*'Loads'!$F317)+10*(B426*'Loads'!$B317+C426*'Loads'!$C317+D426*'Loads'!$D317+G426*'Loads'!$G317)</f>
        <v>0</v>
      </c>
      <c r="I426" s="10" t="s">
        <v>6</v>
      </c>
    </row>
    <row r="427" spans="1:9">
      <c r="A427" s="12" t="s">
        <v>75</v>
      </c>
      <c r="B427" s="6">
        <f>IF('Loads'!$B65&lt;0,0,IF($B54*$B$373+'Aggreg'!$B265&gt;0,$B54*$B$373,0-'Aggreg'!$B265))</f>
        <v>0</v>
      </c>
      <c r="C427" s="6">
        <f>IF('Loads'!$B65&lt;0,0,IF($C54*$B$373+'Aggreg'!$C265&gt;0,$C54*$B$373,0-'Aggreg'!$C265))</f>
        <v>0</v>
      </c>
      <c r="D427" s="6">
        <f>IF('Loads'!$B65&lt;0,0,IF($D54*$B$373+'Aggreg'!$D265&gt;0,$D54*$B$373,0-'Aggreg'!$D265))</f>
        <v>0</v>
      </c>
      <c r="E427" s="6">
        <f>IF('Loads'!$B65&lt;0,0,IF($E54*$B$373+'Aggreg'!$E265&gt;0,$E54*$B$373,0-'Aggreg'!$E265))</f>
        <v>0</v>
      </c>
      <c r="F427" s="6">
        <f>IF('Loads'!$B65&lt;0,0,IF($F54*$B$373+'Aggreg'!$F265&gt;0,$F54*$B$373,0-'Aggreg'!$F265))</f>
        <v>0</v>
      </c>
      <c r="G427" s="6">
        <f>IF('Loads'!$B65&lt;0,0,IF($G54*$B$373+'Aggreg'!$G265&gt;0,$G54*$B$373,0-'Aggreg'!$G265))</f>
        <v>0</v>
      </c>
      <c r="H427" s="27">
        <f>0.01*'Input'!$F$15*(E427*'Loads'!$E318+F427*'Loads'!$F318)+10*(B427*'Loads'!$B318+C427*'Loads'!$C318+D427*'Loads'!$D318+G427*'Loads'!$G318)</f>
        <v>0</v>
      </c>
      <c r="I427" s="10" t="s">
        <v>6</v>
      </c>
    </row>
    <row r="428" spans="1:9">
      <c r="A428" s="12" t="s">
        <v>76</v>
      </c>
      <c r="B428" s="6">
        <f>IF('Loads'!$B66&lt;0,0,IF($B55*$B$373+'Aggreg'!$B266&gt;0,$B55*$B$373,0-'Aggreg'!$B266))</f>
        <v>0</v>
      </c>
      <c r="C428" s="6">
        <f>IF('Loads'!$B66&lt;0,0,IF($C55*$B$373+'Aggreg'!$C266&gt;0,$C55*$B$373,0-'Aggreg'!$C266))</f>
        <v>0</v>
      </c>
      <c r="D428" s="6">
        <f>IF('Loads'!$B66&lt;0,0,IF($D55*$B$373+'Aggreg'!$D266&gt;0,$D55*$B$373,0-'Aggreg'!$D266))</f>
        <v>0</v>
      </c>
      <c r="E428" s="6">
        <f>IF('Loads'!$B66&lt;0,0,IF($E55*$B$373+'Aggreg'!$E266&gt;0,$E55*$B$373,0-'Aggreg'!$E266))</f>
        <v>0</v>
      </c>
      <c r="F428" s="6">
        <f>IF('Loads'!$B66&lt;0,0,IF($F55*$B$373+'Aggreg'!$F266&gt;0,$F55*$B$373,0-'Aggreg'!$F266))</f>
        <v>0</v>
      </c>
      <c r="G428" s="6">
        <f>IF('Loads'!$B66&lt;0,0,IF($G55*$B$373+'Aggreg'!$G266&gt;0,$G55*$B$373,0-'Aggreg'!$G266))</f>
        <v>0</v>
      </c>
      <c r="H428" s="27">
        <f>0.01*'Input'!$F$15*(E428*'Loads'!$E319+F428*'Loads'!$F319)+10*(B428*'Loads'!$B319+C428*'Loads'!$C319+D428*'Loads'!$D319+G428*'Loads'!$G319)</f>
        <v>0</v>
      </c>
      <c r="I428" s="10" t="s">
        <v>6</v>
      </c>
    </row>
    <row r="429" spans="1:9">
      <c r="A429" s="12" t="s">
        <v>77</v>
      </c>
      <c r="B429" s="6">
        <f>IF('Loads'!$B67&lt;0,0,IF($B56*$B$373+'Aggreg'!$B267&gt;0,$B56*$B$373,0-'Aggreg'!$B267))</f>
        <v>0</v>
      </c>
      <c r="C429" s="6">
        <f>IF('Loads'!$B67&lt;0,0,IF($C56*$B$373+'Aggreg'!$C267&gt;0,$C56*$B$373,0-'Aggreg'!$C267))</f>
        <v>0</v>
      </c>
      <c r="D429" s="6">
        <f>IF('Loads'!$B67&lt;0,0,IF($D56*$B$373+'Aggreg'!$D267&gt;0,$D56*$B$373,0-'Aggreg'!$D267))</f>
        <v>0</v>
      </c>
      <c r="E429" s="6">
        <f>IF('Loads'!$B67&lt;0,0,IF($E56*$B$373+'Aggreg'!$E267&gt;0,$E56*$B$373,0-'Aggreg'!$E267))</f>
        <v>0</v>
      </c>
      <c r="F429" s="6">
        <f>IF('Loads'!$B67&lt;0,0,IF($F56*$B$373+'Aggreg'!$F267&gt;0,$F56*$B$373,0-'Aggreg'!$F267))</f>
        <v>0</v>
      </c>
      <c r="G429" s="6">
        <f>IF('Loads'!$B67&lt;0,0,IF($G56*$B$373+'Aggreg'!$G267&gt;0,$G56*$B$373,0-'Aggreg'!$G267))</f>
        <v>0</v>
      </c>
      <c r="H429" s="27">
        <f>0.01*'Input'!$F$15*(E429*'Loads'!$E320+F429*'Loads'!$F320)+10*(B429*'Loads'!$B320+C429*'Loads'!$C320+D429*'Loads'!$D320+G429*'Loads'!$G320)</f>
        <v>0</v>
      </c>
      <c r="I429" s="10" t="s">
        <v>6</v>
      </c>
    </row>
    <row r="430" spans="1:9">
      <c r="A430" s="12" t="s">
        <v>78</v>
      </c>
      <c r="B430" s="6">
        <f>IF('Loads'!$B68&lt;0,0,IF($B57*$B$373+'Aggreg'!$B268&gt;0,$B57*$B$373,0-'Aggreg'!$B268))</f>
        <v>0</v>
      </c>
      <c r="C430" s="6">
        <f>IF('Loads'!$B68&lt;0,0,IF($C57*$B$373+'Aggreg'!$C268&gt;0,$C57*$B$373,0-'Aggreg'!$C268))</f>
        <v>0</v>
      </c>
      <c r="D430" s="6">
        <f>IF('Loads'!$B68&lt;0,0,IF($D57*$B$373+'Aggreg'!$D268&gt;0,$D57*$B$373,0-'Aggreg'!$D268))</f>
        <v>0</v>
      </c>
      <c r="E430" s="6">
        <f>IF('Loads'!$B68&lt;0,0,IF($E57*$B$373+'Aggreg'!$E268&gt;0,$E57*$B$373,0-'Aggreg'!$E268))</f>
        <v>0</v>
      </c>
      <c r="F430" s="6">
        <f>IF('Loads'!$B68&lt;0,0,IF($F57*$B$373+'Aggreg'!$F268&gt;0,$F57*$B$373,0-'Aggreg'!$F268))</f>
        <v>0</v>
      </c>
      <c r="G430" s="6">
        <f>IF('Loads'!$B68&lt;0,0,IF($G57*$B$373+'Aggreg'!$G268&gt;0,$G57*$B$373,0-'Aggreg'!$G268))</f>
        <v>0</v>
      </c>
      <c r="H430" s="27">
        <f>0.01*'Input'!$F$15*(E430*'Loads'!$E321+F430*'Loads'!$F321)+10*(B430*'Loads'!$B321+C430*'Loads'!$C321+D430*'Loads'!$D321+G430*'Loads'!$G321)</f>
        <v>0</v>
      </c>
      <c r="I430" s="10" t="s">
        <v>6</v>
      </c>
    </row>
    <row r="431" spans="1:9">
      <c r="A431" s="12" t="s">
        <v>79</v>
      </c>
      <c r="B431" s="6">
        <f>IF('Loads'!$B69&lt;0,0,IF($B58*$B$373+'Aggreg'!$B269&gt;0,$B58*$B$373,0-'Aggreg'!$B269))</f>
        <v>0</v>
      </c>
      <c r="C431" s="6">
        <f>IF('Loads'!$B69&lt;0,0,IF($C58*$B$373+'Aggreg'!$C269&gt;0,$C58*$B$373,0-'Aggreg'!$C269))</f>
        <v>0</v>
      </c>
      <c r="D431" s="6">
        <f>IF('Loads'!$B69&lt;0,0,IF($D58*$B$373+'Aggreg'!$D269&gt;0,$D58*$B$373,0-'Aggreg'!$D269))</f>
        <v>0</v>
      </c>
      <c r="E431" s="6">
        <f>IF('Loads'!$B69&lt;0,0,IF($E58*$B$373+'Aggreg'!$E269&gt;0,$E58*$B$373,0-'Aggreg'!$E269))</f>
        <v>0</v>
      </c>
      <c r="F431" s="6">
        <f>IF('Loads'!$B69&lt;0,0,IF($F58*$B$373+'Aggreg'!$F269&gt;0,$F58*$B$373,0-'Aggreg'!$F269))</f>
        <v>0</v>
      </c>
      <c r="G431" s="6">
        <f>IF('Loads'!$B69&lt;0,0,IF($G58*$B$373+'Aggreg'!$G269&gt;0,$G58*$B$373,0-'Aggreg'!$G269))</f>
        <v>0</v>
      </c>
      <c r="H431" s="27">
        <f>0.01*'Input'!$F$15*(E431*'Loads'!$E322+F431*'Loads'!$F322)+10*(B431*'Loads'!$B322+C431*'Loads'!$C322+D431*'Loads'!$D322+G431*'Loads'!$G322)</f>
        <v>0</v>
      </c>
      <c r="I431" s="10" t="s">
        <v>6</v>
      </c>
    </row>
    <row r="432" spans="1:9">
      <c r="A432" s="12" t="s">
        <v>88</v>
      </c>
      <c r="B432" s="6">
        <f>IF('Loads'!$B70&lt;0,0,IF($B59*$B$373+'Aggreg'!$B270&gt;0,$B59*$B$373,0-'Aggreg'!$B270))</f>
        <v>0</v>
      </c>
      <c r="C432" s="6">
        <f>IF('Loads'!$B70&lt;0,0,IF($C59*$B$373+'Aggreg'!$C270&gt;0,$C59*$B$373,0-'Aggreg'!$C270))</f>
        <v>0</v>
      </c>
      <c r="D432" s="6">
        <f>IF('Loads'!$B70&lt;0,0,IF($D59*$B$373+'Aggreg'!$D270&gt;0,$D59*$B$373,0-'Aggreg'!$D270))</f>
        <v>0</v>
      </c>
      <c r="E432" s="6">
        <f>IF('Loads'!$B70&lt;0,0,IF($E59*$B$373+'Aggreg'!$E270&gt;0,$E59*$B$373,0-'Aggreg'!$E270))</f>
        <v>0</v>
      </c>
      <c r="F432" s="6">
        <f>IF('Loads'!$B70&lt;0,0,IF($F59*$B$373+'Aggreg'!$F270&gt;0,$F59*$B$373,0-'Aggreg'!$F270))</f>
        <v>0</v>
      </c>
      <c r="G432" s="6">
        <f>IF('Loads'!$B70&lt;0,0,IF($G59*$B$373+'Aggreg'!$G270&gt;0,$G59*$B$373,0-'Aggreg'!$G270))</f>
        <v>0</v>
      </c>
      <c r="H432" s="27">
        <f>0.01*'Input'!$F$15*(E432*'Loads'!$E323+F432*'Loads'!$F323)+10*(B432*'Loads'!$B323+C432*'Loads'!$C323+D432*'Loads'!$D323+G432*'Loads'!$G323)</f>
        <v>0</v>
      </c>
      <c r="I432" s="10" t="s">
        <v>6</v>
      </c>
    </row>
    <row r="433" spans="1:9">
      <c r="A433" s="12" t="s">
        <v>89</v>
      </c>
      <c r="B433" s="6">
        <f>IF('Loads'!$B71&lt;0,0,IF($B60*$B$373+'Aggreg'!$B271&gt;0,$B60*$B$373,0-'Aggreg'!$B271))</f>
        <v>0</v>
      </c>
      <c r="C433" s="6">
        <f>IF('Loads'!$B71&lt;0,0,IF($C60*$B$373+'Aggreg'!$C271&gt;0,$C60*$B$373,0-'Aggreg'!$C271))</f>
        <v>0</v>
      </c>
      <c r="D433" s="6">
        <f>IF('Loads'!$B71&lt;0,0,IF($D60*$B$373+'Aggreg'!$D271&gt;0,$D60*$B$373,0-'Aggreg'!$D271))</f>
        <v>0</v>
      </c>
      <c r="E433" s="6">
        <f>IF('Loads'!$B71&lt;0,0,IF($E60*$B$373+'Aggreg'!$E271&gt;0,$E60*$B$373,0-'Aggreg'!$E271))</f>
        <v>0</v>
      </c>
      <c r="F433" s="6">
        <f>IF('Loads'!$B71&lt;0,0,IF($F60*$B$373+'Aggreg'!$F271&gt;0,$F60*$B$373,0-'Aggreg'!$F271))</f>
        <v>0</v>
      </c>
      <c r="G433" s="6">
        <f>IF('Loads'!$B71&lt;0,0,IF($G60*$B$373+'Aggreg'!$G271&gt;0,$G60*$B$373,0-'Aggreg'!$G271))</f>
        <v>0</v>
      </c>
      <c r="H433" s="27">
        <f>0.01*'Input'!$F$15*(E433*'Loads'!$E324+F433*'Loads'!$F324)+10*(B433*'Loads'!$B324+C433*'Loads'!$C324+D433*'Loads'!$D324+G433*'Loads'!$G324)</f>
        <v>0</v>
      </c>
      <c r="I433" s="10" t="s">
        <v>6</v>
      </c>
    </row>
    <row r="434" spans="1:9">
      <c r="A434" s="12" t="s">
        <v>90</v>
      </c>
      <c r="B434" s="6">
        <f>IF('Loads'!$B72&lt;0,0,IF($B61*$B$373+'Aggreg'!$B272&gt;0,$B61*$B$373,0-'Aggreg'!$B272))</f>
        <v>0</v>
      </c>
      <c r="C434" s="6">
        <f>IF('Loads'!$B72&lt;0,0,IF($C61*$B$373+'Aggreg'!$C272&gt;0,$C61*$B$373,0-'Aggreg'!$C272))</f>
        <v>0</v>
      </c>
      <c r="D434" s="6">
        <f>IF('Loads'!$B72&lt;0,0,IF($D61*$B$373+'Aggreg'!$D272&gt;0,$D61*$B$373,0-'Aggreg'!$D272))</f>
        <v>0</v>
      </c>
      <c r="E434" s="6">
        <f>IF('Loads'!$B72&lt;0,0,IF($E61*$B$373+'Aggreg'!$E272&gt;0,$E61*$B$373,0-'Aggreg'!$E272))</f>
        <v>0</v>
      </c>
      <c r="F434" s="6">
        <f>IF('Loads'!$B72&lt;0,0,IF($F61*$B$373+'Aggreg'!$F272&gt;0,$F61*$B$373,0-'Aggreg'!$F272))</f>
        <v>0</v>
      </c>
      <c r="G434" s="6">
        <f>IF('Loads'!$B72&lt;0,0,IF($G61*$B$373+'Aggreg'!$G272&gt;0,$G61*$B$373,0-'Aggreg'!$G272))</f>
        <v>0</v>
      </c>
      <c r="H434" s="27">
        <f>0.01*'Input'!$F$15*(E434*'Loads'!$E325+F434*'Loads'!$F325)+10*(B434*'Loads'!$B325+C434*'Loads'!$C325+D434*'Loads'!$D325+G434*'Loads'!$G325)</f>
        <v>0</v>
      </c>
      <c r="I434" s="10" t="s">
        <v>6</v>
      </c>
    </row>
    <row r="435" spans="1:9">
      <c r="A435" s="12" t="s">
        <v>91</v>
      </c>
      <c r="B435" s="6">
        <f>IF('Loads'!$B73&lt;0,0,IF($B62*$B$373+'Aggreg'!$B273&gt;0,$B62*$B$373,0-'Aggreg'!$B273))</f>
        <v>0</v>
      </c>
      <c r="C435" s="6">
        <f>IF('Loads'!$B73&lt;0,0,IF($C62*$B$373+'Aggreg'!$C273&gt;0,$C62*$B$373,0-'Aggreg'!$C273))</f>
        <v>0</v>
      </c>
      <c r="D435" s="6">
        <f>IF('Loads'!$B73&lt;0,0,IF($D62*$B$373+'Aggreg'!$D273&gt;0,$D62*$B$373,0-'Aggreg'!$D273))</f>
        <v>0</v>
      </c>
      <c r="E435" s="6">
        <f>IF('Loads'!$B73&lt;0,0,IF($E62*$B$373+'Aggreg'!$E273&gt;0,$E62*$B$373,0-'Aggreg'!$E273))</f>
        <v>0</v>
      </c>
      <c r="F435" s="6">
        <f>IF('Loads'!$B73&lt;0,0,IF($F62*$B$373+'Aggreg'!$F273&gt;0,$F62*$B$373,0-'Aggreg'!$F273))</f>
        <v>0</v>
      </c>
      <c r="G435" s="6">
        <f>IF('Loads'!$B73&lt;0,0,IF($G62*$B$373+'Aggreg'!$G273&gt;0,$G62*$B$373,0-'Aggreg'!$G273))</f>
        <v>0</v>
      </c>
      <c r="H435" s="27">
        <f>0.01*'Input'!$F$15*(E435*'Loads'!$E326+F435*'Loads'!$F326)+10*(B435*'Loads'!$B326+C435*'Loads'!$C326+D435*'Loads'!$D326+G435*'Loads'!$G326)</f>
        <v>0</v>
      </c>
      <c r="I435" s="10" t="s">
        <v>6</v>
      </c>
    </row>
  </sheetData>
  <sheetProtection sheet="1" objects="1" scenarios="1"/>
  <hyperlinks>
    <hyperlink ref="A8" location="'Yard'!B12" display="x1 = 2901. Unit cost at each level, £/kW/year (relative to system simultaneous maximum load)"/>
    <hyperlink ref="A16" location="'Scaler'!B11" display="x1 = 3501. Factor to scale to £1/kW at transmission exit level"/>
    <hyperlink ref="A25" location="'Aggreg'!B17" display="x1 = 3301. Unit rate 1 p/kWh (elements)"/>
    <hyperlink ref="A26" location="'Scaler'!B20" display="x2 = 3502. Applicability factor for £1/kW scaler"/>
    <hyperlink ref="A27" location="'Aggreg'!B56" display="x3 = 3302. Unit rate 2 p/kWh (elements)"/>
    <hyperlink ref="A28" location="'Aggreg'!B95" display="x4 = 3303. Unit rate 3 p/kWh (elements)"/>
    <hyperlink ref="A29" location="'Aggreg'!B134" display="x5 = 3304. Fixed charge p/MPAN/day (elements)"/>
    <hyperlink ref="A30" location="'Aggreg'!B169" display="x6 = 3305. Capacity charge p/kVA/day (elements)"/>
    <hyperlink ref="A31" location="'Aggreg'!B205" display="x7 = 3306. Reactive power charge p/kVArh (elements)"/>
    <hyperlink ref="A67" location="'Loads'!B46" display="x1 = 2302. Load coefficient"/>
    <hyperlink ref="A68" location="'Scaler'!B35" display="x2 = 3503. Unit rate 1 p/kWh scalable part (in Scalable elements of tariff components)"/>
    <hyperlink ref="A69" location="'Loads'!B299" display="x3 = 2305. Rate 1 units (MWh) (in Equivalent volume for each end user)"/>
    <hyperlink ref="A70" location="'Scaler'!C35" display="x4 = 3503. Unit rate 2 p/kWh scalable part (in Scalable elements of tariff components)"/>
    <hyperlink ref="A71" location="'Loads'!C299" display="x5 = 2305. Rate 2 units (MWh) (in Equivalent volume for each end user)"/>
    <hyperlink ref="A72" location="'Scaler'!D35" display="x6 = 3503. Unit rate 3 p/kWh scalable part (in Scalable elements of tariff components)"/>
    <hyperlink ref="A73" location="'Loads'!D299" display="x7 = 2305. Rate 3 units (MWh) (in Equivalent volume for each end user)"/>
    <hyperlink ref="A74" location="'Scaler'!E35" display="x8 = 3503. Fixed charge p/MPAN/day scalable part (in Scalable elements of tariff components)"/>
    <hyperlink ref="A75" location="'Input'!F15" display="x9 = 1010. Days in the charging year (in Financial and general assumptions)"/>
    <hyperlink ref="A76" location="'Loads'!E299" display="x10 = 2305. MPANs (in Equivalent volume for each end user)"/>
    <hyperlink ref="A77" location="'Scaler'!F35" display="x11 = 3503. Capacity charge p/kVA/day scalable part (in Scalable elements of tariff components)"/>
    <hyperlink ref="A78" location="'Loads'!F299" display="x12 = 2305. Import capacity (kVA) (in Equivalent volume for each end user)"/>
    <hyperlink ref="A79" location="'Scaler'!G35" display="x13 = 3503. Reactive power charge p/kVArh scalable part (in Scalable elements of tariff components)"/>
    <hyperlink ref="A80" location="'Loads'!G299" display="x14 = 2305. Reactive power units (MVArh) (in Equivalent volume for each end user)"/>
    <hyperlink ref="A116" location="'Scaler'!B35" display="x1 = 3503. Unit rate 1 p/kWh scalable part (in Scalable elements of tariff components)"/>
    <hyperlink ref="A117" location="'Aggreg'!B246" display="x2 = 3307. Unit rate 1 p/kWh (total) (in Summary of charges before revenue matching)"/>
    <hyperlink ref="A118" location="'Scaler'!C35" display="x3 = 3503. Unit rate 2 p/kWh scalable part (in Scalable elements of tariff components)"/>
    <hyperlink ref="A119" location="'Aggreg'!C246" display="x4 = 3307. Unit rate 2 p/kWh (total) (in Summary of charges before revenue matching)"/>
    <hyperlink ref="A120" location="'Scaler'!D35" display="x5 = 3503. Unit rate 3 p/kWh scalable part (in Scalable elements of tariff components)"/>
    <hyperlink ref="A121" location="'Aggreg'!D246" display="x6 = 3307. Unit rate 3 p/kWh (total) (in Summary of charges before revenue matching)"/>
    <hyperlink ref="A122" location="'Scaler'!E35" display="x7 = 3503. Fixed charge p/MPAN/day scalable part (in Scalable elements of tariff components)"/>
    <hyperlink ref="A123" location="'Aggreg'!E246" display="x8 = 3307. Fixed charge p/MPAN/day (total) (in Summary of charges before revenue matching)"/>
    <hyperlink ref="A124" location="'Scaler'!F35" display="x9 = 3503. Capacity charge p/kVA/day scalable part (in Scalable elements of tariff components)"/>
    <hyperlink ref="A125" location="'Aggreg'!F246" display="x10 = 3307. Capacity charge p/kVA/day (total) (in Summary of charges before revenue matching)"/>
    <hyperlink ref="A126" location="'Scaler'!G35" display="x11 = 3503. Reactive power charge p/kVArh scalable part (in Scalable elements of tariff components)"/>
    <hyperlink ref="A127" location="'Aggreg'!G246" display="x12 = 3307. Reactive power charge p/kVArh (in Summary of charges before revenue matching)"/>
    <hyperlink ref="A177" location="'Scaler'!B172" display="x1 = 3507. Starting point"/>
    <hyperlink ref="A178" location="'Scaler'!B131" display="x2 = 3505. Scaler threshold for Unit rate 1 p/kWh (in Scaler value at which the minimum is breached)"/>
    <hyperlink ref="A179" location="'Scaler'!B84" display="x3 = 3504. Effect through Unit rate 1 p/kWh (in Marginal revenue effect of scaler)"/>
    <hyperlink ref="A180" location="'Scaler'!B197" display="x4 = Location (in Solve for General scaler rate)"/>
    <hyperlink ref="A181" location="'Scaler'!C197" display="x5 = Kink (in Solve for General scaler rate)"/>
    <hyperlink ref="A182" location="'Scaler'!F197" display="x6 = Ranking before tie break (in Solve for General scaler rate)"/>
    <hyperlink ref="A183" location="'Scaler'!G197" display="x7 = Counter (in Solve for General scaler rate)"/>
    <hyperlink ref="A184" location="'Scaler'!H197" display="x8 = Tie breaker (in Solve for General scaler rate)"/>
    <hyperlink ref="A185" location="'Scaler'!I197" display="x9 = Ranking (in Solve for General scaler rate)"/>
    <hyperlink ref="A186" location="'Scaler'!J197" display="x10 = Kink reordering (in Solve for General scaler rate)"/>
    <hyperlink ref="A187" location="'Scaler'!D197" display="x11 = Starting slopes (in Solve for General scaler rate)"/>
    <hyperlink ref="A188" location="'Scaler'!L197" display="x12 = New slope (in Solve for General scaler rate)"/>
    <hyperlink ref="A189" location="'Scaler'!K197" display="x13 = Location (ordered) (in Solve for General scaler rate)"/>
    <hyperlink ref="A190" location="'Scaler'!E197" display="x14 = Starting values (in Solve for General scaler rate)"/>
    <hyperlink ref="A191" location="'Revenue'!C71" display="x15 = 3403. Revenue shortfall (surplus) £ (in Revenue surplus or shortfall)"/>
    <hyperlink ref="A192" location="'Scaler'!B165" display="x16 = 3506. Constraint-free solution"/>
    <hyperlink ref="A193" location="'Scaler'!M197" display="x17 = Value (in Solve for General scaler rate)"/>
    <hyperlink ref="A370" location="'Scaler'!N197" display="x1 = 3508. Root (in Solve for General scaler rate)"/>
    <hyperlink ref="A378" location="'Loads'!B46" display="x1 = 2302. Load coefficient"/>
    <hyperlink ref="A379" location="'Scaler'!B35" display="x2 = 3503. Unit rate 1 p/kWh scalable part (in Scalable elements of tariff components)"/>
    <hyperlink ref="A380" location="'Scaler'!B373" display="x3 = 3509. General scaler rate"/>
    <hyperlink ref="A381" location="'Aggreg'!B246" display="x4 = 3307. Unit rate 1 p/kWh (total) (in Summary of charges before revenue matching)"/>
    <hyperlink ref="A382" location="'Scaler'!C35" display="x5 = 3503. Unit rate 2 p/kWh scalable part (in Scalable elements of tariff components)"/>
    <hyperlink ref="A383" location="'Aggreg'!C246" display="x6 = 3307. Unit rate 2 p/kWh (total) (in Summary of charges before revenue matching)"/>
    <hyperlink ref="A384" location="'Scaler'!D35" display="x7 = 3503. Unit rate 3 p/kWh scalable part (in Scalable elements of tariff components)"/>
    <hyperlink ref="A385" location="'Aggreg'!D246" display="x8 = 3307. Unit rate 3 p/kWh (total) (in Summary of charges before revenue matching)"/>
    <hyperlink ref="A386" location="'Scaler'!E35" display="x9 = 3503. Fixed charge p/MPAN/day scalable part (in Scalable elements of tariff components)"/>
    <hyperlink ref="A387" location="'Aggreg'!E246" display="x10 = 3307. Fixed charge p/MPAN/day (total) (in Summary of charges before revenue matching)"/>
    <hyperlink ref="A388" location="'Scaler'!F35" display="x11 = 3503. Capacity charge p/kVA/day scalable part (in Scalable elements of tariff components)"/>
    <hyperlink ref="A389" location="'Aggreg'!F246" display="x12 = 3307. Capacity charge p/kVA/day (total) (in Summary of charges before revenue matching)"/>
    <hyperlink ref="A390" location="'Scaler'!G35" display="x13 = 3503. Reactive power charge p/kVArh scalable part (in Scalable elements of tariff components)"/>
    <hyperlink ref="A391" location="'Aggreg'!G246" display="x14 = 3307. Reactive power charge p/kVArh (in Summary of charges before revenue matching)"/>
    <hyperlink ref="A392" location="'Input'!F15" display="x15 = 1010. Days in the charging year (in Financial and general assumptions)"/>
    <hyperlink ref="A393" location="'Scaler'!E408" display="x16 = Fixed charge p/MPAN/day scaler (in Scaler)"/>
    <hyperlink ref="A394" location="'Loads'!E299" display="x17 = 2305. MPANs (in Equivalent volume for each end user)"/>
    <hyperlink ref="A395" location="'Scaler'!F408" display="x18 = Capacity charge p/kVA/day scaler (in Scaler)"/>
    <hyperlink ref="A396" location="'Loads'!F299" display="x19 = 2305. Import capacity (kVA) (in Equivalent volume for each end user)"/>
    <hyperlink ref="A397" location="'Scaler'!B408" display="x20 = Unit rate 1 p/kWh scaler (in Scaler)"/>
    <hyperlink ref="A398" location="'Loads'!B299" display="x21 = 2305. Rate 1 units (MWh) (in Equivalent volume for each end user)"/>
    <hyperlink ref="A399" location="'Scaler'!C408" display="x22 = Unit rate 2 p/kWh scaler (in Scaler)"/>
    <hyperlink ref="A400" location="'Loads'!C299" display="x23 = 2305. Rate 2 units (MWh) (in Equivalent volume for each end user)"/>
    <hyperlink ref="A401" location="'Scaler'!D408" display="x24 = Unit rate 3 p/kWh scaler (in Scaler)"/>
    <hyperlink ref="A402" location="'Loads'!D299" display="x25 = 2305. Rate 3 units (MWh) (in Equivalent volume for each end user)"/>
    <hyperlink ref="A403" location="'Scaler'!G408" display="x26 = Reactive power charge p/kVArh scaler (in Scaler)"/>
    <hyperlink ref="A404" location="'Loads'!G299" display="x27 = 2305. Reactive power units (MVArh) (in Equivalent volume for each end user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>
      <c r="A1" s="1">
        <f>"r6126: Tariff component adjustment and rounding"&amp;" for "&amp;'Input'!B8&amp;" in "&amp;'Input'!C8&amp;" ("&amp;'Input'!D8&amp;")"</f>
        <v>0</v>
      </c>
    </row>
    <row r="4" spans="1:1">
      <c r="A4" s="11" t="s">
        <v>1328</v>
      </c>
    </row>
    <row r="5" spans="1:1">
      <c r="A5" s="10" t="s">
        <v>6</v>
      </c>
    </row>
    <row r="6" spans="1:1">
      <c r="A6" s="2" t="s">
        <v>257</v>
      </c>
    </row>
    <row r="7" spans="1:1">
      <c r="A7" s="13" t="s">
        <v>1329</v>
      </c>
    </row>
    <row r="8" spans="1:1">
      <c r="A8" s="13" t="s">
        <v>1330</v>
      </c>
    </row>
    <row r="9" spans="1:1">
      <c r="A9" s="13" t="s">
        <v>1331</v>
      </c>
    </row>
    <row r="10" spans="1:1">
      <c r="A10" s="13" t="s">
        <v>1332</v>
      </c>
    </row>
    <row r="11" spans="1:1">
      <c r="A11" s="13" t="s">
        <v>1333</v>
      </c>
    </row>
    <row r="12" spans="1:1">
      <c r="A12" s="13" t="s">
        <v>1334</v>
      </c>
    </row>
    <row r="13" spans="1:1">
      <c r="A13" s="13" t="s">
        <v>1335</v>
      </c>
    </row>
    <row r="14" spans="1:1">
      <c r="A14" s="13" t="s">
        <v>1336</v>
      </c>
    </row>
    <row r="15" spans="1:1">
      <c r="A15" s="13" t="s">
        <v>1337</v>
      </c>
    </row>
    <row r="16" spans="1:1">
      <c r="A16" s="13" t="s">
        <v>1338</v>
      </c>
    </row>
    <row r="17" spans="1:8">
      <c r="A17" s="13" t="s">
        <v>1339</v>
      </c>
    </row>
    <row r="18" spans="1:8">
      <c r="A18" s="13" t="s">
        <v>1340</v>
      </c>
    </row>
    <row r="19" spans="1:8">
      <c r="A19" s="21" t="s">
        <v>260</v>
      </c>
      <c r="B19" s="21" t="s">
        <v>389</v>
      </c>
      <c r="C19" s="21" t="s">
        <v>389</v>
      </c>
      <c r="D19" s="21" t="s">
        <v>389</v>
      </c>
      <c r="E19" s="21" t="s">
        <v>389</v>
      </c>
      <c r="F19" s="21" t="s">
        <v>389</v>
      </c>
      <c r="G19" s="21" t="s">
        <v>389</v>
      </c>
    </row>
    <row r="20" spans="1:8">
      <c r="A20" s="21" t="s">
        <v>263</v>
      </c>
      <c r="B20" s="21" t="s">
        <v>1341</v>
      </c>
      <c r="C20" s="21" t="s">
        <v>1342</v>
      </c>
      <c r="D20" s="21" t="s">
        <v>1343</v>
      </c>
      <c r="E20" s="21" t="s">
        <v>1344</v>
      </c>
      <c r="F20" s="21" t="s">
        <v>1345</v>
      </c>
      <c r="G20" s="21" t="s">
        <v>1346</v>
      </c>
    </row>
    <row r="21" spans="1:8">
      <c r="B21" s="3" t="s">
        <v>1347</v>
      </c>
      <c r="C21" s="3" t="s">
        <v>1348</v>
      </c>
      <c r="D21" s="3" t="s">
        <v>1349</v>
      </c>
      <c r="E21" s="3" t="s">
        <v>1350</v>
      </c>
      <c r="F21" s="3" t="s">
        <v>1351</v>
      </c>
      <c r="G21" s="3" t="s">
        <v>975</v>
      </c>
    </row>
    <row r="22" spans="1:8">
      <c r="A22" s="12" t="s">
        <v>66</v>
      </c>
      <c r="B22" s="30">
        <f>'Aggreg'!$B246+'Scaler'!$B408</f>
        <v>0</v>
      </c>
      <c r="C22" s="8"/>
      <c r="D22" s="8"/>
      <c r="E22" s="30">
        <f>'Aggreg'!$E246+'Scaler'!$E408</f>
        <v>0</v>
      </c>
      <c r="F22" s="8"/>
      <c r="G22" s="8"/>
      <c r="H22" s="10" t="s">
        <v>6</v>
      </c>
    </row>
    <row r="23" spans="1:8">
      <c r="A23" s="12" t="s">
        <v>67</v>
      </c>
      <c r="B23" s="30">
        <f>'Aggreg'!$B247+'Scaler'!$B409</f>
        <v>0</v>
      </c>
      <c r="C23" s="30">
        <f>'Aggreg'!$C247+'Scaler'!$C409</f>
        <v>0</v>
      </c>
      <c r="D23" s="8"/>
      <c r="E23" s="30">
        <f>'Aggreg'!$E247+'Scaler'!$E409</f>
        <v>0</v>
      </c>
      <c r="F23" s="8"/>
      <c r="G23" s="8"/>
      <c r="H23" s="10" t="s">
        <v>6</v>
      </c>
    </row>
    <row r="24" spans="1:8">
      <c r="A24" s="12" t="s">
        <v>107</v>
      </c>
      <c r="B24" s="30">
        <f>'Aggreg'!$B248+'Scaler'!$B410</f>
        <v>0</v>
      </c>
      <c r="C24" s="8"/>
      <c r="D24" s="8"/>
      <c r="E24" s="8"/>
      <c r="F24" s="8"/>
      <c r="G24" s="8"/>
      <c r="H24" s="10" t="s">
        <v>6</v>
      </c>
    </row>
    <row r="25" spans="1:8">
      <c r="A25" s="12" t="s">
        <v>68</v>
      </c>
      <c r="B25" s="30">
        <f>'Aggreg'!$B249+'Scaler'!$B411</f>
        <v>0</v>
      </c>
      <c r="C25" s="8"/>
      <c r="D25" s="8"/>
      <c r="E25" s="30">
        <f>'Aggreg'!$E249+'Scaler'!$E411</f>
        <v>0</v>
      </c>
      <c r="F25" s="8"/>
      <c r="G25" s="8"/>
      <c r="H25" s="10" t="s">
        <v>6</v>
      </c>
    </row>
    <row r="26" spans="1:8">
      <c r="A26" s="12" t="s">
        <v>69</v>
      </c>
      <c r="B26" s="30">
        <f>'Aggreg'!$B250+'Scaler'!$B412</f>
        <v>0</v>
      </c>
      <c r="C26" s="30">
        <f>'Aggreg'!$C250+'Scaler'!$C412</f>
        <v>0</v>
      </c>
      <c r="D26" s="8"/>
      <c r="E26" s="30">
        <f>'Aggreg'!$E250+'Scaler'!$E412</f>
        <v>0</v>
      </c>
      <c r="F26" s="8"/>
      <c r="G26" s="8"/>
      <c r="H26" s="10" t="s">
        <v>6</v>
      </c>
    </row>
    <row r="27" spans="1:8">
      <c r="A27" s="12" t="s">
        <v>108</v>
      </c>
      <c r="B27" s="30">
        <f>'Aggreg'!$B251+'Scaler'!$B413</f>
        <v>0</v>
      </c>
      <c r="C27" s="8"/>
      <c r="D27" s="8"/>
      <c r="E27" s="8"/>
      <c r="F27" s="8"/>
      <c r="G27" s="8"/>
      <c r="H27" s="10" t="s">
        <v>6</v>
      </c>
    </row>
    <row r="28" spans="1:8">
      <c r="A28" s="12" t="s">
        <v>70</v>
      </c>
      <c r="B28" s="30">
        <f>'Aggreg'!$B252+'Scaler'!$B414</f>
        <v>0</v>
      </c>
      <c r="C28" s="30">
        <f>'Aggreg'!$C252+'Scaler'!$C414</f>
        <v>0</v>
      </c>
      <c r="D28" s="8"/>
      <c r="E28" s="30">
        <f>'Aggreg'!$E252+'Scaler'!$E414</f>
        <v>0</v>
      </c>
      <c r="F28" s="8"/>
      <c r="G28" s="8"/>
      <c r="H28" s="10" t="s">
        <v>6</v>
      </c>
    </row>
    <row r="29" spans="1:8">
      <c r="A29" s="12" t="s">
        <v>71</v>
      </c>
      <c r="B29" s="30">
        <f>'Aggreg'!$B253+'Scaler'!$B415</f>
        <v>0</v>
      </c>
      <c r="C29" s="30">
        <f>'Aggreg'!$C253+'Scaler'!$C415</f>
        <v>0</v>
      </c>
      <c r="D29" s="8"/>
      <c r="E29" s="30">
        <f>'Aggreg'!$E253+'Scaler'!$E415</f>
        <v>0</v>
      </c>
      <c r="F29" s="8"/>
      <c r="G29" s="8"/>
      <c r="H29" s="10" t="s">
        <v>6</v>
      </c>
    </row>
    <row r="30" spans="1:8">
      <c r="A30" s="12" t="s">
        <v>85</v>
      </c>
      <c r="B30" s="30">
        <f>'Aggreg'!$B254+'Scaler'!$B416</f>
        <v>0</v>
      </c>
      <c r="C30" s="30">
        <f>'Aggreg'!$C254+'Scaler'!$C416</f>
        <v>0</v>
      </c>
      <c r="D30" s="8"/>
      <c r="E30" s="30">
        <f>'Aggreg'!$E254+'Scaler'!$E416</f>
        <v>0</v>
      </c>
      <c r="F30" s="8"/>
      <c r="G30" s="8"/>
      <c r="H30" s="10" t="s">
        <v>6</v>
      </c>
    </row>
    <row r="31" spans="1:8">
      <c r="A31" s="12" t="s">
        <v>72</v>
      </c>
      <c r="B31" s="30">
        <f>'Aggreg'!$B255+'Scaler'!$B417</f>
        <v>0</v>
      </c>
      <c r="C31" s="30">
        <f>'Aggreg'!$C255+'Scaler'!$C417</f>
        <v>0</v>
      </c>
      <c r="D31" s="30">
        <f>'Aggreg'!$D255+'Scaler'!$D417</f>
        <v>0</v>
      </c>
      <c r="E31" s="30">
        <f>'Aggreg'!$E255+'Scaler'!$E417</f>
        <v>0</v>
      </c>
      <c r="F31" s="30">
        <f>'Aggreg'!$F255+'Scaler'!$F417</f>
        <v>0</v>
      </c>
      <c r="G31" s="30">
        <f>'Aggreg'!$G255+'Scaler'!$G417</f>
        <v>0</v>
      </c>
      <c r="H31" s="10" t="s">
        <v>6</v>
      </c>
    </row>
    <row r="32" spans="1:8">
      <c r="A32" s="12" t="s">
        <v>73</v>
      </c>
      <c r="B32" s="30">
        <f>'Aggreg'!$B256+'Scaler'!$B418</f>
        <v>0</v>
      </c>
      <c r="C32" s="30">
        <f>'Aggreg'!$C256+'Scaler'!$C418</f>
        <v>0</v>
      </c>
      <c r="D32" s="30">
        <f>'Aggreg'!$D256+'Scaler'!$D418</f>
        <v>0</v>
      </c>
      <c r="E32" s="30">
        <f>'Aggreg'!$E256+'Scaler'!$E418</f>
        <v>0</v>
      </c>
      <c r="F32" s="30">
        <f>'Aggreg'!$F256+'Scaler'!$F418</f>
        <v>0</v>
      </c>
      <c r="G32" s="30">
        <f>'Aggreg'!$G256+'Scaler'!$G418</f>
        <v>0</v>
      </c>
      <c r="H32" s="10" t="s">
        <v>6</v>
      </c>
    </row>
    <row r="33" spans="1:8">
      <c r="A33" s="12" t="s">
        <v>86</v>
      </c>
      <c r="B33" s="30">
        <f>'Aggreg'!$B257+'Scaler'!$B419</f>
        <v>0</v>
      </c>
      <c r="C33" s="30">
        <f>'Aggreg'!$C257+'Scaler'!$C419</f>
        <v>0</v>
      </c>
      <c r="D33" s="30">
        <f>'Aggreg'!$D257+'Scaler'!$D419</f>
        <v>0</v>
      </c>
      <c r="E33" s="30">
        <f>'Aggreg'!$E257+'Scaler'!$E419</f>
        <v>0</v>
      </c>
      <c r="F33" s="30">
        <f>'Aggreg'!$F257+'Scaler'!$F419</f>
        <v>0</v>
      </c>
      <c r="G33" s="30">
        <f>'Aggreg'!$G257+'Scaler'!$G419</f>
        <v>0</v>
      </c>
      <c r="H33" s="10" t="s">
        <v>6</v>
      </c>
    </row>
    <row r="34" spans="1:8">
      <c r="A34" s="12" t="s">
        <v>87</v>
      </c>
      <c r="B34" s="30">
        <f>'Aggreg'!$B258+'Scaler'!$B420</f>
        <v>0</v>
      </c>
      <c r="C34" s="30">
        <f>'Aggreg'!$C258+'Scaler'!$C420</f>
        <v>0</v>
      </c>
      <c r="D34" s="30">
        <f>'Aggreg'!$D258+'Scaler'!$D420</f>
        <v>0</v>
      </c>
      <c r="E34" s="30">
        <f>'Aggreg'!$E258+'Scaler'!$E420</f>
        <v>0</v>
      </c>
      <c r="F34" s="30">
        <f>'Aggreg'!$F258+'Scaler'!$F420</f>
        <v>0</v>
      </c>
      <c r="G34" s="30">
        <f>'Aggreg'!$G258+'Scaler'!$G420</f>
        <v>0</v>
      </c>
      <c r="H34" s="10" t="s">
        <v>6</v>
      </c>
    </row>
    <row r="35" spans="1:8">
      <c r="A35" s="12" t="s">
        <v>109</v>
      </c>
      <c r="B35" s="30">
        <f>'Aggreg'!$B259+'Scaler'!$B421</f>
        <v>0</v>
      </c>
      <c r="C35" s="8"/>
      <c r="D35" s="8"/>
      <c r="E35" s="8"/>
      <c r="F35" s="8"/>
      <c r="G35" s="8"/>
      <c r="H35" s="10" t="s">
        <v>6</v>
      </c>
    </row>
    <row r="36" spans="1:8">
      <c r="A36" s="12" t="s">
        <v>110</v>
      </c>
      <c r="B36" s="30">
        <f>'Aggreg'!$B260+'Scaler'!$B422</f>
        <v>0</v>
      </c>
      <c r="C36" s="8"/>
      <c r="D36" s="8"/>
      <c r="E36" s="8"/>
      <c r="F36" s="8"/>
      <c r="G36" s="8"/>
      <c r="H36" s="10" t="s">
        <v>6</v>
      </c>
    </row>
    <row r="37" spans="1:8">
      <c r="A37" s="12" t="s">
        <v>111</v>
      </c>
      <c r="B37" s="30">
        <f>'Aggreg'!$B261+'Scaler'!$B423</f>
        <v>0</v>
      </c>
      <c r="C37" s="8"/>
      <c r="D37" s="8"/>
      <c r="E37" s="8"/>
      <c r="F37" s="8"/>
      <c r="G37" s="8"/>
      <c r="H37" s="10" t="s">
        <v>6</v>
      </c>
    </row>
    <row r="38" spans="1:8">
      <c r="A38" s="12" t="s">
        <v>112</v>
      </c>
      <c r="B38" s="30">
        <f>'Aggreg'!$B262+'Scaler'!$B424</f>
        <v>0</v>
      </c>
      <c r="C38" s="8"/>
      <c r="D38" s="8"/>
      <c r="E38" s="8"/>
      <c r="F38" s="8"/>
      <c r="G38" s="8"/>
      <c r="H38" s="10" t="s">
        <v>6</v>
      </c>
    </row>
    <row r="39" spans="1:8">
      <c r="A39" s="12" t="s">
        <v>113</v>
      </c>
      <c r="B39" s="30">
        <f>'Aggreg'!$B263+'Scaler'!$B425</f>
        <v>0</v>
      </c>
      <c r="C39" s="30">
        <f>'Aggreg'!$C263+'Scaler'!$C425</f>
        <v>0</v>
      </c>
      <c r="D39" s="30">
        <f>'Aggreg'!$D263+'Scaler'!$D425</f>
        <v>0</v>
      </c>
      <c r="E39" s="8"/>
      <c r="F39" s="8"/>
      <c r="G39" s="8"/>
      <c r="H39" s="10" t="s">
        <v>6</v>
      </c>
    </row>
    <row r="40" spans="1:8">
      <c r="A40" s="12" t="s">
        <v>74</v>
      </c>
      <c r="B40" s="30">
        <f>'Aggreg'!$B264+'Scaler'!$B426</f>
        <v>0</v>
      </c>
      <c r="C40" s="8"/>
      <c r="D40" s="8"/>
      <c r="E40" s="30">
        <f>'Aggreg'!$E264+'Scaler'!$E426</f>
        <v>0</v>
      </c>
      <c r="F40" s="8"/>
      <c r="G40" s="8"/>
      <c r="H40" s="10" t="s">
        <v>6</v>
      </c>
    </row>
    <row r="41" spans="1:8">
      <c r="A41" s="12" t="s">
        <v>75</v>
      </c>
      <c r="B41" s="30">
        <f>'Aggreg'!$B265+'Scaler'!$B427</f>
        <v>0</v>
      </c>
      <c r="C41" s="8"/>
      <c r="D41" s="8"/>
      <c r="E41" s="30">
        <f>'Aggreg'!$E265+'Scaler'!$E427</f>
        <v>0</v>
      </c>
      <c r="F41" s="8"/>
      <c r="G41" s="8"/>
      <c r="H41" s="10" t="s">
        <v>6</v>
      </c>
    </row>
    <row r="42" spans="1:8">
      <c r="A42" s="12" t="s">
        <v>76</v>
      </c>
      <c r="B42" s="30">
        <f>'Aggreg'!$B266+'Scaler'!$B428</f>
        <v>0</v>
      </c>
      <c r="C42" s="8"/>
      <c r="D42" s="8"/>
      <c r="E42" s="30">
        <f>'Aggreg'!$E266+'Scaler'!$E428</f>
        <v>0</v>
      </c>
      <c r="F42" s="8"/>
      <c r="G42" s="30">
        <f>'Aggreg'!$G266+'Scaler'!$G428</f>
        <v>0</v>
      </c>
      <c r="H42" s="10" t="s">
        <v>6</v>
      </c>
    </row>
    <row r="43" spans="1:8">
      <c r="A43" s="12" t="s">
        <v>77</v>
      </c>
      <c r="B43" s="30">
        <f>'Aggreg'!$B267+'Scaler'!$B429</f>
        <v>0</v>
      </c>
      <c r="C43" s="30">
        <f>'Aggreg'!$C267+'Scaler'!$C429</f>
        <v>0</v>
      </c>
      <c r="D43" s="30">
        <f>'Aggreg'!$D267+'Scaler'!$D429</f>
        <v>0</v>
      </c>
      <c r="E43" s="30">
        <f>'Aggreg'!$E267+'Scaler'!$E429</f>
        <v>0</v>
      </c>
      <c r="F43" s="8"/>
      <c r="G43" s="30">
        <f>'Aggreg'!$G267+'Scaler'!$G429</f>
        <v>0</v>
      </c>
      <c r="H43" s="10" t="s">
        <v>6</v>
      </c>
    </row>
    <row r="44" spans="1:8">
      <c r="A44" s="12" t="s">
        <v>78</v>
      </c>
      <c r="B44" s="30">
        <f>'Aggreg'!$B268+'Scaler'!$B430</f>
        <v>0</v>
      </c>
      <c r="C44" s="8"/>
      <c r="D44" s="8"/>
      <c r="E44" s="30">
        <f>'Aggreg'!$E268+'Scaler'!$E430</f>
        <v>0</v>
      </c>
      <c r="F44" s="8"/>
      <c r="G44" s="30">
        <f>'Aggreg'!$G268+'Scaler'!$G430</f>
        <v>0</v>
      </c>
      <c r="H44" s="10" t="s">
        <v>6</v>
      </c>
    </row>
    <row r="45" spans="1:8">
      <c r="A45" s="12" t="s">
        <v>79</v>
      </c>
      <c r="B45" s="30">
        <f>'Aggreg'!$B269+'Scaler'!$B431</f>
        <v>0</v>
      </c>
      <c r="C45" s="30">
        <f>'Aggreg'!$C269+'Scaler'!$C431</f>
        <v>0</v>
      </c>
      <c r="D45" s="30">
        <f>'Aggreg'!$D269+'Scaler'!$D431</f>
        <v>0</v>
      </c>
      <c r="E45" s="30">
        <f>'Aggreg'!$E269+'Scaler'!$E431</f>
        <v>0</v>
      </c>
      <c r="F45" s="8"/>
      <c r="G45" s="30">
        <f>'Aggreg'!$G269+'Scaler'!$G431</f>
        <v>0</v>
      </c>
      <c r="H45" s="10" t="s">
        <v>6</v>
      </c>
    </row>
    <row r="46" spans="1:8">
      <c r="A46" s="12" t="s">
        <v>88</v>
      </c>
      <c r="B46" s="30">
        <f>'Aggreg'!$B270+'Scaler'!$B432</f>
        <v>0</v>
      </c>
      <c r="C46" s="8"/>
      <c r="D46" s="8"/>
      <c r="E46" s="30">
        <f>'Aggreg'!$E270+'Scaler'!$E432</f>
        <v>0</v>
      </c>
      <c r="F46" s="8"/>
      <c r="G46" s="30">
        <f>'Aggreg'!$G270+'Scaler'!$G432</f>
        <v>0</v>
      </c>
      <c r="H46" s="10" t="s">
        <v>6</v>
      </c>
    </row>
    <row r="47" spans="1:8">
      <c r="A47" s="12" t="s">
        <v>89</v>
      </c>
      <c r="B47" s="30">
        <f>'Aggreg'!$B271+'Scaler'!$B433</f>
        <v>0</v>
      </c>
      <c r="C47" s="30">
        <f>'Aggreg'!$C271+'Scaler'!$C433</f>
        <v>0</v>
      </c>
      <c r="D47" s="30">
        <f>'Aggreg'!$D271+'Scaler'!$D433</f>
        <v>0</v>
      </c>
      <c r="E47" s="30">
        <f>'Aggreg'!$E271+'Scaler'!$E433</f>
        <v>0</v>
      </c>
      <c r="F47" s="8"/>
      <c r="G47" s="30">
        <f>'Aggreg'!$G271+'Scaler'!$G433</f>
        <v>0</v>
      </c>
      <c r="H47" s="10" t="s">
        <v>6</v>
      </c>
    </row>
    <row r="48" spans="1:8">
      <c r="A48" s="12" t="s">
        <v>90</v>
      </c>
      <c r="B48" s="30">
        <f>'Aggreg'!$B272+'Scaler'!$B434</f>
        <v>0</v>
      </c>
      <c r="C48" s="8"/>
      <c r="D48" s="8"/>
      <c r="E48" s="30">
        <f>'Aggreg'!$E272+'Scaler'!$E434</f>
        <v>0</v>
      </c>
      <c r="F48" s="8"/>
      <c r="G48" s="30">
        <f>'Aggreg'!$G272+'Scaler'!$G434</f>
        <v>0</v>
      </c>
      <c r="H48" s="10" t="s">
        <v>6</v>
      </c>
    </row>
    <row r="49" spans="1:8">
      <c r="A49" s="12" t="s">
        <v>91</v>
      </c>
      <c r="B49" s="30">
        <f>'Aggreg'!$B273+'Scaler'!$B435</f>
        <v>0</v>
      </c>
      <c r="C49" s="30">
        <f>'Aggreg'!$C273+'Scaler'!$C435</f>
        <v>0</v>
      </c>
      <c r="D49" s="30">
        <f>'Aggreg'!$D273+'Scaler'!$D435</f>
        <v>0</v>
      </c>
      <c r="E49" s="30">
        <f>'Aggreg'!$E273+'Scaler'!$E435</f>
        <v>0</v>
      </c>
      <c r="F49" s="8"/>
      <c r="G49" s="30">
        <f>'Aggreg'!$G273+'Scaler'!$G435</f>
        <v>0</v>
      </c>
      <c r="H49" s="10" t="s">
        <v>6</v>
      </c>
    </row>
    <row r="51" spans="1:8">
      <c r="A51" s="11" t="s">
        <v>1352</v>
      </c>
    </row>
    <row r="52" spans="1:8">
      <c r="A52" s="10" t="s">
        <v>6</v>
      </c>
    </row>
    <row r="53" spans="1:8">
      <c r="B53" s="3" t="s">
        <v>1347</v>
      </c>
      <c r="C53" s="3" t="s">
        <v>1348</v>
      </c>
      <c r="D53" s="3" t="s">
        <v>1349</v>
      </c>
      <c r="E53" s="3" t="s">
        <v>1350</v>
      </c>
      <c r="F53" s="3" t="s">
        <v>1351</v>
      </c>
      <c r="G53" s="3" t="s">
        <v>975</v>
      </c>
    </row>
    <row r="54" spans="1:8">
      <c r="A54" s="12" t="s">
        <v>1353</v>
      </c>
      <c r="B54" s="23">
        <v>3</v>
      </c>
      <c r="C54" s="23">
        <v>3</v>
      </c>
      <c r="D54" s="23">
        <v>3</v>
      </c>
      <c r="E54" s="23">
        <v>2</v>
      </c>
      <c r="F54" s="23">
        <v>2</v>
      </c>
      <c r="G54" s="23">
        <v>3</v>
      </c>
      <c r="H54" s="10" t="s">
        <v>6</v>
      </c>
    </row>
    <row r="56" spans="1:8">
      <c r="A56" s="11" t="s">
        <v>1354</v>
      </c>
    </row>
    <row r="57" spans="1:8">
      <c r="A57" s="10" t="s">
        <v>6</v>
      </c>
    </row>
    <row r="58" spans="1:8">
      <c r="A58" s="2" t="s">
        <v>257</v>
      </c>
    </row>
    <row r="59" spans="1:8">
      <c r="A59" s="13" t="s">
        <v>1355</v>
      </c>
    </row>
    <row r="60" spans="1:8">
      <c r="A60" s="13" t="s">
        <v>1356</v>
      </c>
    </row>
    <row r="61" spans="1:8">
      <c r="A61" s="13" t="s">
        <v>1357</v>
      </c>
    </row>
    <row r="62" spans="1:8">
      <c r="A62" s="13" t="s">
        <v>1358</v>
      </c>
    </row>
    <row r="63" spans="1:8">
      <c r="A63" s="13" t="s">
        <v>1359</v>
      </c>
    </row>
    <row r="64" spans="1:8">
      <c r="A64" s="13" t="s">
        <v>1360</v>
      </c>
    </row>
    <row r="65" spans="1:8">
      <c r="A65" s="13" t="s">
        <v>1361</v>
      </c>
    </row>
    <row r="66" spans="1:8">
      <c r="A66" s="13" t="s">
        <v>1362</v>
      </c>
    </row>
    <row r="67" spans="1:8">
      <c r="A67" s="13" t="s">
        <v>1363</v>
      </c>
    </row>
    <row r="68" spans="1:8">
      <c r="A68" s="13" t="s">
        <v>1364</v>
      </c>
    </row>
    <row r="69" spans="1:8">
      <c r="A69" s="13" t="s">
        <v>1365</v>
      </c>
    </row>
    <row r="70" spans="1:8">
      <c r="A70" s="13" t="s">
        <v>1366</v>
      </c>
    </row>
    <row r="71" spans="1:8">
      <c r="A71" s="21" t="s">
        <v>260</v>
      </c>
      <c r="B71" s="21" t="s">
        <v>389</v>
      </c>
      <c r="C71" s="21" t="s">
        <v>389</v>
      </c>
      <c r="D71" s="21" t="s">
        <v>389</v>
      </c>
      <c r="E71" s="21" t="s">
        <v>389</v>
      </c>
      <c r="F71" s="21" t="s">
        <v>389</v>
      </c>
      <c r="G71" s="21" t="s">
        <v>389</v>
      </c>
    </row>
    <row r="72" spans="1:8">
      <c r="A72" s="21" t="s">
        <v>263</v>
      </c>
      <c r="B72" s="21" t="s">
        <v>1367</v>
      </c>
      <c r="C72" s="21" t="s">
        <v>1368</v>
      </c>
      <c r="D72" s="21" t="s">
        <v>1369</v>
      </c>
      <c r="E72" s="21" t="s">
        <v>1370</v>
      </c>
      <c r="F72" s="21" t="s">
        <v>1371</v>
      </c>
      <c r="G72" s="21" t="s">
        <v>1372</v>
      </c>
    </row>
    <row r="73" spans="1:8">
      <c r="B73" s="3" t="s">
        <v>1347</v>
      </c>
      <c r="C73" s="3" t="s">
        <v>1348</v>
      </c>
      <c r="D73" s="3" t="s">
        <v>1349</v>
      </c>
      <c r="E73" s="3" t="s">
        <v>1350</v>
      </c>
      <c r="F73" s="3" t="s">
        <v>1351</v>
      </c>
      <c r="G73" s="3" t="s">
        <v>975</v>
      </c>
    </row>
    <row r="74" spans="1:8">
      <c r="A74" s="12" t="s">
        <v>66</v>
      </c>
      <c r="B74" s="30">
        <f>ROUND(B22,B$54)-B22</f>
        <v>0</v>
      </c>
      <c r="C74" s="8"/>
      <c r="D74" s="8"/>
      <c r="E74" s="30">
        <f>ROUND(E22,E$54)-E22</f>
        <v>0</v>
      </c>
      <c r="F74" s="8"/>
      <c r="G74" s="8"/>
      <c r="H74" s="10" t="s">
        <v>6</v>
      </c>
    </row>
    <row r="75" spans="1:8">
      <c r="A75" s="12" t="s">
        <v>67</v>
      </c>
      <c r="B75" s="30">
        <f>ROUND(B23,B$54)-B23</f>
        <v>0</v>
      </c>
      <c r="C75" s="30">
        <f>ROUND(C23,C$54)-C23</f>
        <v>0</v>
      </c>
      <c r="D75" s="8"/>
      <c r="E75" s="30">
        <f>ROUND(E23,E$54)-E23</f>
        <v>0</v>
      </c>
      <c r="F75" s="8"/>
      <c r="G75" s="8"/>
      <c r="H75" s="10" t="s">
        <v>6</v>
      </c>
    </row>
    <row r="76" spans="1:8">
      <c r="A76" s="12" t="s">
        <v>107</v>
      </c>
      <c r="B76" s="30">
        <f>ROUND(B24,B$54)-B24</f>
        <v>0</v>
      </c>
      <c r="C76" s="8"/>
      <c r="D76" s="8"/>
      <c r="E76" s="8"/>
      <c r="F76" s="8"/>
      <c r="G76" s="8"/>
      <c r="H76" s="10" t="s">
        <v>6</v>
      </c>
    </row>
    <row r="77" spans="1:8">
      <c r="A77" s="12" t="s">
        <v>68</v>
      </c>
      <c r="B77" s="30">
        <f>ROUND(B25,B$54)-B25</f>
        <v>0</v>
      </c>
      <c r="C77" s="8"/>
      <c r="D77" s="8"/>
      <c r="E77" s="30">
        <f>ROUND(E25,E$54)-E25</f>
        <v>0</v>
      </c>
      <c r="F77" s="8"/>
      <c r="G77" s="8"/>
      <c r="H77" s="10" t="s">
        <v>6</v>
      </c>
    </row>
    <row r="78" spans="1:8">
      <c r="A78" s="12" t="s">
        <v>69</v>
      </c>
      <c r="B78" s="30">
        <f>ROUND(B26,B$54)-B26</f>
        <v>0</v>
      </c>
      <c r="C78" s="30">
        <f>ROUND(C26,C$54)-C26</f>
        <v>0</v>
      </c>
      <c r="D78" s="8"/>
      <c r="E78" s="30">
        <f>ROUND(E26,E$54)-E26</f>
        <v>0</v>
      </c>
      <c r="F78" s="8"/>
      <c r="G78" s="8"/>
      <c r="H78" s="10" t="s">
        <v>6</v>
      </c>
    </row>
    <row r="79" spans="1:8">
      <c r="A79" s="12" t="s">
        <v>108</v>
      </c>
      <c r="B79" s="30">
        <f>ROUND(B27,B$54)-B27</f>
        <v>0</v>
      </c>
      <c r="C79" s="8"/>
      <c r="D79" s="8"/>
      <c r="E79" s="8"/>
      <c r="F79" s="8"/>
      <c r="G79" s="8"/>
      <c r="H79" s="10" t="s">
        <v>6</v>
      </c>
    </row>
    <row r="80" spans="1:8">
      <c r="A80" s="12" t="s">
        <v>70</v>
      </c>
      <c r="B80" s="30">
        <f>ROUND(B28,B$54)-B28</f>
        <v>0</v>
      </c>
      <c r="C80" s="30">
        <f>ROUND(C28,C$54)-C28</f>
        <v>0</v>
      </c>
      <c r="D80" s="8"/>
      <c r="E80" s="30">
        <f>ROUND(E28,E$54)-E28</f>
        <v>0</v>
      </c>
      <c r="F80" s="8"/>
      <c r="G80" s="8"/>
      <c r="H80" s="10" t="s">
        <v>6</v>
      </c>
    </row>
    <row r="81" spans="1:8">
      <c r="A81" s="12" t="s">
        <v>71</v>
      </c>
      <c r="B81" s="30">
        <f>ROUND(B29,B$54)-B29</f>
        <v>0</v>
      </c>
      <c r="C81" s="30">
        <f>ROUND(C29,C$54)-C29</f>
        <v>0</v>
      </c>
      <c r="D81" s="8"/>
      <c r="E81" s="30">
        <f>ROUND(E29,E$54)-E29</f>
        <v>0</v>
      </c>
      <c r="F81" s="8"/>
      <c r="G81" s="8"/>
      <c r="H81" s="10" t="s">
        <v>6</v>
      </c>
    </row>
    <row r="82" spans="1:8">
      <c r="A82" s="12" t="s">
        <v>85</v>
      </c>
      <c r="B82" s="30">
        <f>ROUND(B30,B$54)-B30</f>
        <v>0</v>
      </c>
      <c r="C82" s="30">
        <f>ROUND(C30,C$54)-C30</f>
        <v>0</v>
      </c>
      <c r="D82" s="8"/>
      <c r="E82" s="30">
        <f>ROUND(E30,E$54)-E30</f>
        <v>0</v>
      </c>
      <c r="F82" s="8"/>
      <c r="G82" s="8"/>
      <c r="H82" s="10" t="s">
        <v>6</v>
      </c>
    </row>
    <row r="83" spans="1:8">
      <c r="A83" s="12" t="s">
        <v>72</v>
      </c>
      <c r="B83" s="30">
        <f>ROUND(B31,B$54)-B31</f>
        <v>0</v>
      </c>
      <c r="C83" s="30">
        <f>ROUND(C31,C$54)-C31</f>
        <v>0</v>
      </c>
      <c r="D83" s="30">
        <f>ROUND(D31,D$54)-D31</f>
        <v>0</v>
      </c>
      <c r="E83" s="30">
        <f>ROUND(E31,E$54)-E31</f>
        <v>0</v>
      </c>
      <c r="F83" s="30">
        <f>ROUND(F31,F$54)-F31</f>
        <v>0</v>
      </c>
      <c r="G83" s="30">
        <f>ROUND(G31,G$54)-G31</f>
        <v>0</v>
      </c>
      <c r="H83" s="10" t="s">
        <v>6</v>
      </c>
    </row>
    <row r="84" spans="1:8">
      <c r="A84" s="12" t="s">
        <v>73</v>
      </c>
      <c r="B84" s="30">
        <f>ROUND(B32,B$54)-B32</f>
        <v>0</v>
      </c>
      <c r="C84" s="30">
        <f>ROUND(C32,C$54)-C32</f>
        <v>0</v>
      </c>
      <c r="D84" s="30">
        <f>ROUND(D32,D$54)-D32</f>
        <v>0</v>
      </c>
      <c r="E84" s="30">
        <f>ROUND(E32,E$54)-E32</f>
        <v>0</v>
      </c>
      <c r="F84" s="30">
        <f>ROUND(F32,F$54)-F32</f>
        <v>0</v>
      </c>
      <c r="G84" s="30">
        <f>ROUND(G32,G$54)-G32</f>
        <v>0</v>
      </c>
      <c r="H84" s="10" t="s">
        <v>6</v>
      </c>
    </row>
    <row r="85" spans="1:8">
      <c r="A85" s="12" t="s">
        <v>86</v>
      </c>
      <c r="B85" s="30">
        <f>ROUND(B33,B$54)-B33</f>
        <v>0</v>
      </c>
      <c r="C85" s="30">
        <f>ROUND(C33,C$54)-C33</f>
        <v>0</v>
      </c>
      <c r="D85" s="30">
        <f>ROUND(D33,D$54)-D33</f>
        <v>0</v>
      </c>
      <c r="E85" s="30">
        <f>ROUND(E33,E$54)-E33</f>
        <v>0</v>
      </c>
      <c r="F85" s="30">
        <f>ROUND(F33,F$54)-F33</f>
        <v>0</v>
      </c>
      <c r="G85" s="30">
        <f>ROUND(G33,G$54)-G33</f>
        <v>0</v>
      </c>
      <c r="H85" s="10" t="s">
        <v>6</v>
      </c>
    </row>
    <row r="86" spans="1:8">
      <c r="A86" s="12" t="s">
        <v>87</v>
      </c>
      <c r="B86" s="30">
        <f>ROUND(B34,B$54)-B34</f>
        <v>0</v>
      </c>
      <c r="C86" s="30">
        <f>ROUND(C34,C$54)-C34</f>
        <v>0</v>
      </c>
      <c r="D86" s="30">
        <f>ROUND(D34,D$54)-D34</f>
        <v>0</v>
      </c>
      <c r="E86" s="30">
        <f>ROUND(E34,E$54)-E34</f>
        <v>0</v>
      </c>
      <c r="F86" s="30">
        <f>ROUND(F34,F$54)-F34</f>
        <v>0</v>
      </c>
      <c r="G86" s="30">
        <f>ROUND(G34,G$54)-G34</f>
        <v>0</v>
      </c>
      <c r="H86" s="10" t="s">
        <v>6</v>
      </c>
    </row>
    <row r="87" spans="1:8">
      <c r="A87" s="12" t="s">
        <v>109</v>
      </c>
      <c r="B87" s="30">
        <f>ROUND(B35,B$54)-B35</f>
        <v>0</v>
      </c>
      <c r="C87" s="8"/>
      <c r="D87" s="8"/>
      <c r="E87" s="8"/>
      <c r="F87" s="8"/>
      <c r="G87" s="8"/>
      <c r="H87" s="10" t="s">
        <v>6</v>
      </c>
    </row>
    <row r="88" spans="1:8">
      <c r="A88" s="12" t="s">
        <v>110</v>
      </c>
      <c r="B88" s="30">
        <f>ROUND(B36,B$54)-B36</f>
        <v>0</v>
      </c>
      <c r="C88" s="8"/>
      <c r="D88" s="8"/>
      <c r="E88" s="8"/>
      <c r="F88" s="8"/>
      <c r="G88" s="8"/>
      <c r="H88" s="10" t="s">
        <v>6</v>
      </c>
    </row>
    <row r="89" spans="1:8">
      <c r="A89" s="12" t="s">
        <v>111</v>
      </c>
      <c r="B89" s="30">
        <f>ROUND(B37,B$54)-B37</f>
        <v>0</v>
      </c>
      <c r="C89" s="8"/>
      <c r="D89" s="8"/>
      <c r="E89" s="8"/>
      <c r="F89" s="8"/>
      <c r="G89" s="8"/>
      <c r="H89" s="10" t="s">
        <v>6</v>
      </c>
    </row>
    <row r="90" spans="1:8">
      <c r="A90" s="12" t="s">
        <v>112</v>
      </c>
      <c r="B90" s="30">
        <f>ROUND(B38,B$54)-B38</f>
        <v>0</v>
      </c>
      <c r="C90" s="8"/>
      <c r="D90" s="8"/>
      <c r="E90" s="8"/>
      <c r="F90" s="8"/>
      <c r="G90" s="8"/>
      <c r="H90" s="10" t="s">
        <v>6</v>
      </c>
    </row>
    <row r="91" spans="1:8">
      <c r="A91" s="12" t="s">
        <v>113</v>
      </c>
      <c r="B91" s="30">
        <f>ROUND(B39,B$54)-B39</f>
        <v>0</v>
      </c>
      <c r="C91" s="30">
        <f>ROUND(C39,C$54)-C39</f>
        <v>0</v>
      </c>
      <c r="D91" s="30">
        <f>ROUND(D39,D$54)-D39</f>
        <v>0</v>
      </c>
      <c r="E91" s="8"/>
      <c r="F91" s="8"/>
      <c r="G91" s="8"/>
      <c r="H91" s="10" t="s">
        <v>6</v>
      </c>
    </row>
    <row r="92" spans="1:8">
      <c r="A92" s="12" t="s">
        <v>74</v>
      </c>
      <c r="B92" s="30">
        <f>ROUND(B40,B$54)-B40</f>
        <v>0</v>
      </c>
      <c r="C92" s="8"/>
      <c r="D92" s="8"/>
      <c r="E92" s="30">
        <f>ROUND(E40,E$54)-E40</f>
        <v>0</v>
      </c>
      <c r="F92" s="8"/>
      <c r="G92" s="8"/>
      <c r="H92" s="10" t="s">
        <v>6</v>
      </c>
    </row>
    <row r="93" spans="1:8">
      <c r="A93" s="12" t="s">
        <v>75</v>
      </c>
      <c r="B93" s="30">
        <f>ROUND(B41,B$54)-B41</f>
        <v>0</v>
      </c>
      <c r="C93" s="8"/>
      <c r="D93" s="8"/>
      <c r="E93" s="30">
        <f>ROUND(E41,E$54)-E41</f>
        <v>0</v>
      </c>
      <c r="F93" s="8"/>
      <c r="G93" s="8"/>
      <c r="H93" s="10" t="s">
        <v>6</v>
      </c>
    </row>
    <row r="94" spans="1:8">
      <c r="A94" s="12" t="s">
        <v>76</v>
      </c>
      <c r="B94" s="30">
        <f>ROUND(B42,B$54)-B42</f>
        <v>0</v>
      </c>
      <c r="C94" s="8"/>
      <c r="D94" s="8"/>
      <c r="E94" s="30">
        <f>ROUND(E42,E$54)-E42</f>
        <v>0</v>
      </c>
      <c r="F94" s="8"/>
      <c r="G94" s="30">
        <f>ROUND(G42,G$54)-G42</f>
        <v>0</v>
      </c>
      <c r="H94" s="10" t="s">
        <v>6</v>
      </c>
    </row>
    <row r="95" spans="1:8">
      <c r="A95" s="12" t="s">
        <v>77</v>
      </c>
      <c r="B95" s="30">
        <f>ROUND(B43,B$54)-B43</f>
        <v>0</v>
      </c>
      <c r="C95" s="30">
        <f>ROUND(C43,C$54)-C43</f>
        <v>0</v>
      </c>
      <c r="D95" s="30">
        <f>ROUND(D43,D$54)-D43</f>
        <v>0</v>
      </c>
      <c r="E95" s="30">
        <f>ROUND(E43,E$54)-E43</f>
        <v>0</v>
      </c>
      <c r="F95" s="8"/>
      <c r="G95" s="30">
        <f>ROUND(G43,G$54)-G43</f>
        <v>0</v>
      </c>
      <c r="H95" s="10" t="s">
        <v>6</v>
      </c>
    </row>
    <row r="96" spans="1:8">
      <c r="A96" s="12" t="s">
        <v>78</v>
      </c>
      <c r="B96" s="30">
        <f>ROUND(B44,B$54)-B44</f>
        <v>0</v>
      </c>
      <c r="C96" s="8"/>
      <c r="D96" s="8"/>
      <c r="E96" s="30">
        <f>ROUND(E44,E$54)-E44</f>
        <v>0</v>
      </c>
      <c r="F96" s="8"/>
      <c r="G96" s="30">
        <f>ROUND(G44,G$54)-G44</f>
        <v>0</v>
      </c>
      <c r="H96" s="10" t="s">
        <v>6</v>
      </c>
    </row>
    <row r="97" spans="1:8">
      <c r="A97" s="12" t="s">
        <v>79</v>
      </c>
      <c r="B97" s="30">
        <f>ROUND(B45,B$54)-B45</f>
        <v>0</v>
      </c>
      <c r="C97" s="30">
        <f>ROUND(C45,C$54)-C45</f>
        <v>0</v>
      </c>
      <c r="D97" s="30">
        <f>ROUND(D45,D$54)-D45</f>
        <v>0</v>
      </c>
      <c r="E97" s="30">
        <f>ROUND(E45,E$54)-E45</f>
        <v>0</v>
      </c>
      <c r="F97" s="8"/>
      <c r="G97" s="30">
        <f>ROUND(G45,G$54)-G45</f>
        <v>0</v>
      </c>
      <c r="H97" s="10" t="s">
        <v>6</v>
      </c>
    </row>
    <row r="98" spans="1:8">
      <c r="A98" s="12" t="s">
        <v>88</v>
      </c>
      <c r="B98" s="30">
        <f>ROUND(B46,B$54)-B46</f>
        <v>0</v>
      </c>
      <c r="C98" s="8"/>
      <c r="D98" s="8"/>
      <c r="E98" s="30">
        <f>ROUND(E46,E$54)-E46</f>
        <v>0</v>
      </c>
      <c r="F98" s="8"/>
      <c r="G98" s="30">
        <f>ROUND(G46,G$54)-G46</f>
        <v>0</v>
      </c>
      <c r="H98" s="10" t="s">
        <v>6</v>
      </c>
    </row>
    <row r="99" spans="1:8">
      <c r="A99" s="12" t="s">
        <v>89</v>
      </c>
      <c r="B99" s="30">
        <f>ROUND(B47,B$54)-B47</f>
        <v>0</v>
      </c>
      <c r="C99" s="30">
        <f>ROUND(C47,C$54)-C47</f>
        <v>0</v>
      </c>
      <c r="D99" s="30">
        <f>ROUND(D47,D$54)-D47</f>
        <v>0</v>
      </c>
      <c r="E99" s="30">
        <f>ROUND(E47,E$54)-E47</f>
        <v>0</v>
      </c>
      <c r="F99" s="8"/>
      <c r="G99" s="30">
        <f>ROUND(G47,G$54)-G47</f>
        <v>0</v>
      </c>
      <c r="H99" s="10" t="s">
        <v>6</v>
      </c>
    </row>
    <row r="100" spans="1:8">
      <c r="A100" s="12" t="s">
        <v>90</v>
      </c>
      <c r="B100" s="30">
        <f>ROUND(B48,B$54)-B48</f>
        <v>0</v>
      </c>
      <c r="C100" s="8"/>
      <c r="D100" s="8"/>
      <c r="E100" s="30">
        <f>ROUND(E48,E$54)-E48</f>
        <v>0</v>
      </c>
      <c r="F100" s="8"/>
      <c r="G100" s="30">
        <f>ROUND(G48,G$54)-G48</f>
        <v>0</v>
      </c>
      <c r="H100" s="10" t="s">
        <v>6</v>
      </c>
    </row>
    <row r="101" spans="1:8">
      <c r="A101" s="12" t="s">
        <v>91</v>
      </c>
      <c r="B101" s="30">
        <f>ROUND(B49,B$54)-B49</f>
        <v>0</v>
      </c>
      <c r="C101" s="30">
        <f>ROUND(C49,C$54)-C49</f>
        <v>0</v>
      </c>
      <c r="D101" s="30">
        <f>ROUND(D49,D$54)-D49</f>
        <v>0</v>
      </c>
      <c r="E101" s="30">
        <f>ROUND(E49,E$54)-E49</f>
        <v>0</v>
      </c>
      <c r="F101" s="8"/>
      <c r="G101" s="30">
        <f>ROUND(G49,G$54)-G49</f>
        <v>0</v>
      </c>
      <c r="H101" s="10" t="s">
        <v>6</v>
      </c>
    </row>
    <row r="103" spans="1:8">
      <c r="A103" s="11" t="s">
        <v>1373</v>
      </c>
    </row>
    <row r="104" spans="1:8">
      <c r="A104" s="10" t="s">
        <v>6</v>
      </c>
    </row>
    <row r="105" spans="1:8">
      <c r="A105" s="2" t="s">
        <v>257</v>
      </c>
    </row>
    <row r="106" spans="1:8">
      <c r="A106" s="13" t="s">
        <v>1355</v>
      </c>
    </row>
    <row r="107" spans="1:8">
      <c r="A107" s="13" t="s">
        <v>1374</v>
      </c>
    </row>
    <row r="108" spans="1:8">
      <c r="A108" s="13" t="s">
        <v>1357</v>
      </c>
    </row>
    <row r="109" spans="1:8">
      <c r="A109" s="13" t="s">
        <v>1375</v>
      </c>
    </row>
    <row r="110" spans="1:8">
      <c r="A110" s="13" t="s">
        <v>1359</v>
      </c>
    </row>
    <row r="111" spans="1:8">
      <c r="A111" s="13" t="s">
        <v>1376</v>
      </c>
    </row>
    <row r="112" spans="1:8">
      <c r="A112" s="13" t="s">
        <v>1361</v>
      </c>
    </row>
    <row r="113" spans="1:8">
      <c r="A113" s="13" t="s">
        <v>1377</v>
      </c>
    </row>
    <row r="114" spans="1:8">
      <c r="A114" s="13" t="s">
        <v>1363</v>
      </c>
    </row>
    <row r="115" spans="1:8">
      <c r="A115" s="13" t="s">
        <v>1378</v>
      </c>
    </row>
    <row r="116" spans="1:8">
      <c r="A116" s="13" t="s">
        <v>1365</v>
      </c>
    </row>
    <row r="117" spans="1:8">
      <c r="A117" s="13" t="s">
        <v>1379</v>
      </c>
    </row>
    <row r="118" spans="1:8">
      <c r="A118" s="21" t="s">
        <v>260</v>
      </c>
      <c r="B118" s="21" t="s">
        <v>389</v>
      </c>
      <c r="C118" s="21" t="s">
        <v>389</v>
      </c>
      <c r="D118" s="21" t="s">
        <v>389</v>
      </c>
      <c r="E118" s="21" t="s">
        <v>389</v>
      </c>
      <c r="F118" s="21" t="s">
        <v>389</v>
      </c>
      <c r="G118" s="21" t="s">
        <v>389</v>
      </c>
    </row>
    <row r="119" spans="1:8">
      <c r="A119" s="21" t="s">
        <v>263</v>
      </c>
      <c r="B119" s="21" t="s">
        <v>1341</v>
      </c>
      <c r="C119" s="21" t="s">
        <v>1342</v>
      </c>
      <c r="D119" s="21" t="s">
        <v>1343</v>
      </c>
      <c r="E119" s="21" t="s">
        <v>1344</v>
      </c>
      <c r="F119" s="21" t="s">
        <v>1345</v>
      </c>
      <c r="G119" s="21" t="s">
        <v>1346</v>
      </c>
    </row>
    <row r="120" spans="1:8">
      <c r="B120" s="3" t="s">
        <v>1347</v>
      </c>
      <c r="C120" s="3" t="s">
        <v>1348</v>
      </c>
      <c r="D120" s="3" t="s">
        <v>1349</v>
      </c>
      <c r="E120" s="3" t="s">
        <v>1350</v>
      </c>
      <c r="F120" s="3" t="s">
        <v>1351</v>
      </c>
      <c r="G120" s="3" t="s">
        <v>975</v>
      </c>
    </row>
    <row r="121" spans="1:8">
      <c r="A121" s="12" t="s">
        <v>66</v>
      </c>
      <c r="B121" s="6">
        <f>B22+B74</f>
        <v>0</v>
      </c>
      <c r="C121" s="8"/>
      <c r="D121" s="8"/>
      <c r="E121" s="31">
        <f>E22+E74</f>
        <v>0</v>
      </c>
      <c r="F121" s="8"/>
      <c r="G121" s="8"/>
      <c r="H121" s="10" t="s">
        <v>6</v>
      </c>
    </row>
    <row r="122" spans="1:8">
      <c r="A122" s="12" t="s">
        <v>67</v>
      </c>
      <c r="B122" s="6">
        <f>B23+B75</f>
        <v>0</v>
      </c>
      <c r="C122" s="6">
        <f>C23+C75</f>
        <v>0</v>
      </c>
      <c r="D122" s="8"/>
      <c r="E122" s="31">
        <f>E23+E75</f>
        <v>0</v>
      </c>
      <c r="F122" s="8"/>
      <c r="G122" s="8"/>
      <c r="H122" s="10" t="s">
        <v>6</v>
      </c>
    </row>
    <row r="123" spans="1:8">
      <c r="A123" s="12" t="s">
        <v>107</v>
      </c>
      <c r="B123" s="6">
        <f>B24+B76</f>
        <v>0</v>
      </c>
      <c r="C123" s="8"/>
      <c r="D123" s="8"/>
      <c r="E123" s="8"/>
      <c r="F123" s="8"/>
      <c r="G123" s="8"/>
      <c r="H123" s="10" t="s">
        <v>6</v>
      </c>
    </row>
    <row r="124" spans="1:8">
      <c r="A124" s="12" t="s">
        <v>68</v>
      </c>
      <c r="B124" s="6">
        <f>B25+B77</f>
        <v>0</v>
      </c>
      <c r="C124" s="8"/>
      <c r="D124" s="8"/>
      <c r="E124" s="31">
        <f>E25+E77</f>
        <v>0</v>
      </c>
      <c r="F124" s="8"/>
      <c r="G124" s="8"/>
      <c r="H124" s="10" t="s">
        <v>6</v>
      </c>
    </row>
    <row r="125" spans="1:8">
      <c r="A125" s="12" t="s">
        <v>69</v>
      </c>
      <c r="B125" s="6">
        <f>B26+B78</f>
        <v>0</v>
      </c>
      <c r="C125" s="6">
        <f>C26+C78</f>
        <v>0</v>
      </c>
      <c r="D125" s="8"/>
      <c r="E125" s="31">
        <f>E26+E78</f>
        <v>0</v>
      </c>
      <c r="F125" s="8"/>
      <c r="G125" s="8"/>
      <c r="H125" s="10" t="s">
        <v>6</v>
      </c>
    </row>
    <row r="126" spans="1:8">
      <c r="A126" s="12" t="s">
        <v>108</v>
      </c>
      <c r="B126" s="6">
        <f>B27+B79</f>
        <v>0</v>
      </c>
      <c r="C126" s="8"/>
      <c r="D126" s="8"/>
      <c r="E126" s="8"/>
      <c r="F126" s="8"/>
      <c r="G126" s="8"/>
      <c r="H126" s="10" t="s">
        <v>6</v>
      </c>
    </row>
    <row r="127" spans="1:8">
      <c r="A127" s="12" t="s">
        <v>70</v>
      </c>
      <c r="B127" s="6">
        <f>B28+B80</f>
        <v>0</v>
      </c>
      <c r="C127" s="6">
        <f>C28+C80</f>
        <v>0</v>
      </c>
      <c r="D127" s="8"/>
      <c r="E127" s="31">
        <f>E28+E80</f>
        <v>0</v>
      </c>
      <c r="F127" s="8"/>
      <c r="G127" s="8"/>
      <c r="H127" s="10" t="s">
        <v>6</v>
      </c>
    </row>
    <row r="128" spans="1:8">
      <c r="A128" s="12" t="s">
        <v>71</v>
      </c>
      <c r="B128" s="6">
        <f>B29+B81</f>
        <v>0</v>
      </c>
      <c r="C128" s="6">
        <f>C29+C81</f>
        <v>0</v>
      </c>
      <c r="D128" s="8"/>
      <c r="E128" s="31">
        <f>E29+E81</f>
        <v>0</v>
      </c>
      <c r="F128" s="8"/>
      <c r="G128" s="8"/>
      <c r="H128" s="10" t="s">
        <v>6</v>
      </c>
    </row>
    <row r="129" spans="1:8">
      <c r="A129" s="12" t="s">
        <v>85</v>
      </c>
      <c r="B129" s="6">
        <f>B30+B82</f>
        <v>0</v>
      </c>
      <c r="C129" s="6">
        <f>C30+C82</f>
        <v>0</v>
      </c>
      <c r="D129" s="8"/>
      <c r="E129" s="31">
        <f>E30+E82</f>
        <v>0</v>
      </c>
      <c r="F129" s="8"/>
      <c r="G129" s="8"/>
      <c r="H129" s="10" t="s">
        <v>6</v>
      </c>
    </row>
    <row r="130" spans="1:8">
      <c r="A130" s="12" t="s">
        <v>72</v>
      </c>
      <c r="B130" s="6">
        <f>B31+B83</f>
        <v>0</v>
      </c>
      <c r="C130" s="6">
        <f>C31+C83</f>
        <v>0</v>
      </c>
      <c r="D130" s="6">
        <f>D31+D83</f>
        <v>0</v>
      </c>
      <c r="E130" s="31">
        <f>E31+E83</f>
        <v>0</v>
      </c>
      <c r="F130" s="31">
        <f>F31+F83</f>
        <v>0</v>
      </c>
      <c r="G130" s="6">
        <f>G31+G83</f>
        <v>0</v>
      </c>
      <c r="H130" s="10" t="s">
        <v>6</v>
      </c>
    </row>
    <row r="131" spans="1:8">
      <c r="A131" s="12" t="s">
        <v>73</v>
      </c>
      <c r="B131" s="6">
        <f>B32+B84</f>
        <v>0</v>
      </c>
      <c r="C131" s="6">
        <f>C32+C84</f>
        <v>0</v>
      </c>
      <c r="D131" s="6">
        <f>D32+D84</f>
        <v>0</v>
      </c>
      <c r="E131" s="31">
        <f>E32+E84</f>
        <v>0</v>
      </c>
      <c r="F131" s="31">
        <f>F32+F84</f>
        <v>0</v>
      </c>
      <c r="G131" s="6">
        <f>G32+G84</f>
        <v>0</v>
      </c>
      <c r="H131" s="10" t="s">
        <v>6</v>
      </c>
    </row>
    <row r="132" spans="1:8">
      <c r="A132" s="12" t="s">
        <v>86</v>
      </c>
      <c r="B132" s="6">
        <f>B33+B85</f>
        <v>0</v>
      </c>
      <c r="C132" s="6">
        <f>C33+C85</f>
        <v>0</v>
      </c>
      <c r="D132" s="6">
        <f>D33+D85</f>
        <v>0</v>
      </c>
      <c r="E132" s="31">
        <f>E33+E85</f>
        <v>0</v>
      </c>
      <c r="F132" s="31">
        <f>F33+F85</f>
        <v>0</v>
      </c>
      <c r="G132" s="6">
        <f>G33+G85</f>
        <v>0</v>
      </c>
      <c r="H132" s="10" t="s">
        <v>6</v>
      </c>
    </row>
    <row r="133" spans="1:8">
      <c r="A133" s="12" t="s">
        <v>87</v>
      </c>
      <c r="B133" s="6">
        <f>B34+B86</f>
        <v>0</v>
      </c>
      <c r="C133" s="6">
        <f>C34+C86</f>
        <v>0</v>
      </c>
      <c r="D133" s="6">
        <f>D34+D86</f>
        <v>0</v>
      </c>
      <c r="E133" s="31">
        <f>E34+E86</f>
        <v>0</v>
      </c>
      <c r="F133" s="31">
        <f>F34+F86</f>
        <v>0</v>
      </c>
      <c r="G133" s="6">
        <f>G34+G86</f>
        <v>0</v>
      </c>
      <c r="H133" s="10" t="s">
        <v>6</v>
      </c>
    </row>
    <row r="134" spans="1:8">
      <c r="A134" s="12" t="s">
        <v>109</v>
      </c>
      <c r="B134" s="6">
        <f>B35+B87</f>
        <v>0</v>
      </c>
      <c r="C134" s="8"/>
      <c r="D134" s="8"/>
      <c r="E134" s="8"/>
      <c r="F134" s="8"/>
      <c r="G134" s="8"/>
      <c r="H134" s="10" t="s">
        <v>6</v>
      </c>
    </row>
    <row r="135" spans="1:8">
      <c r="A135" s="12" t="s">
        <v>110</v>
      </c>
      <c r="B135" s="6">
        <f>B36+B88</f>
        <v>0</v>
      </c>
      <c r="C135" s="8"/>
      <c r="D135" s="8"/>
      <c r="E135" s="8"/>
      <c r="F135" s="8"/>
      <c r="G135" s="8"/>
      <c r="H135" s="10" t="s">
        <v>6</v>
      </c>
    </row>
    <row r="136" spans="1:8">
      <c r="A136" s="12" t="s">
        <v>111</v>
      </c>
      <c r="B136" s="6">
        <f>B37+B89</f>
        <v>0</v>
      </c>
      <c r="C136" s="8"/>
      <c r="D136" s="8"/>
      <c r="E136" s="8"/>
      <c r="F136" s="8"/>
      <c r="G136" s="8"/>
      <c r="H136" s="10" t="s">
        <v>6</v>
      </c>
    </row>
    <row r="137" spans="1:8">
      <c r="A137" s="12" t="s">
        <v>112</v>
      </c>
      <c r="B137" s="6">
        <f>B38+B90</f>
        <v>0</v>
      </c>
      <c r="C137" s="8"/>
      <c r="D137" s="8"/>
      <c r="E137" s="8"/>
      <c r="F137" s="8"/>
      <c r="G137" s="8"/>
      <c r="H137" s="10" t="s">
        <v>6</v>
      </c>
    </row>
    <row r="138" spans="1:8">
      <c r="A138" s="12" t="s">
        <v>113</v>
      </c>
      <c r="B138" s="6">
        <f>B39+B91</f>
        <v>0</v>
      </c>
      <c r="C138" s="6">
        <f>C39+C91</f>
        <v>0</v>
      </c>
      <c r="D138" s="6">
        <f>D39+D91</f>
        <v>0</v>
      </c>
      <c r="E138" s="8"/>
      <c r="F138" s="8"/>
      <c r="G138" s="8"/>
      <c r="H138" s="10" t="s">
        <v>6</v>
      </c>
    </row>
    <row r="139" spans="1:8">
      <c r="A139" s="12" t="s">
        <v>74</v>
      </c>
      <c r="B139" s="6">
        <f>B40+B92</f>
        <v>0</v>
      </c>
      <c r="C139" s="8"/>
      <c r="D139" s="8"/>
      <c r="E139" s="31">
        <f>E40+E92</f>
        <v>0</v>
      </c>
      <c r="F139" s="8"/>
      <c r="G139" s="8"/>
      <c r="H139" s="10" t="s">
        <v>6</v>
      </c>
    </row>
    <row r="140" spans="1:8">
      <c r="A140" s="12" t="s">
        <v>75</v>
      </c>
      <c r="B140" s="6">
        <f>B41+B93</f>
        <v>0</v>
      </c>
      <c r="C140" s="8"/>
      <c r="D140" s="8"/>
      <c r="E140" s="31">
        <f>E41+E93</f>
        <v>0</v>
      </c>
      <c r="F140" s="8"/>
      <c r="G140" s="8"/>
      <c r="H140" s="10" t="s">
        <v>6</v>
      </c>
    </row>
    <row r="141" spans="1:8">
      <c r="A141" s="12" t="s">
        <v>76</v>
      </c>
      <c r="B141" s="6">
        <f>B42+B94</f>
        <v>0</v>
      </c>
      <c r="C141" s="8"/>
      <c r="D141" s="8"/>
      <c r="E141" s="31">
        <f>E42+E94</f>
        <v>0</v>
      </c>
      <c r="F141" s="8"/>
      <c r="G141" s="6">
        <f>G42+G94</f>
        <v>0</v>
      </c>
      <c r="H141" s="10" t="s">
        <v>6</v>
      </c>
    </row>
    <row r="142" spans="1:8">
      <c r="A142" s="12" t="s">
        <v>77</v>
      </c>
      <c r="B142" s="6">
        <f>B43+B95</f>
        <v>0</v>
      </c>
      <c r="C142" s="6">
        <f>C43+C95</f>
        <v>0</v>
      </c>
      <c r="D142" s="6">
        <f>D43+D95</f>
        <v>0</v>
      </c>
      <c r="E142" s="31">
        <f>E43+E95</f>
        <v>0</v>
      </c>
      <c r="F142" s="8"/>
      <c r="G142" s="6">
        <f>G43+G95</f>
        <v>0</v>
      </c>
      <c r="H142" s="10" t="s">
        <v>6</v>
      </c>
    </row>
    <row r="143" spans="1:8">
      <c r="A143" s="12" t="s">
        <v>78</v>
      </c>
      <c r="B143" s="6">
        <f>B44+B96</f>
        <v>0</v>
      </c>
      <c r="C143" s="8"/>
      <c r="D143" s="8"/>
      <c r="E143" s="31">
        <f>E44+E96</f>
        <v>0</v>
      </c>
      <c r="F143" s="8"/>
      <c r="G143" s="6">
        <f>G44+G96</f>
        <v>0</v>
      </c>
      <c r="H143" s="10" t="s">
        <v>6</v>
      </c>
    </row>
    <row r="144" spans="1:8">
      <c r="A144" s="12" t="s">
        <v>79</v>
      </c>
      <c r="B144" s="6">
        <f>B45+B97</f>
        <v>0</v>
      </c>
      <c r="C144" s="6">
        <f>C45+C97</f>
        <v>0</v>
      </c>
      <c r="D144" s="6">
        <f>D45+D97</f>
        <v>0</v>
      </c>
      <c r="E144" s="31">
        <f>E45+E97</f>
        <v>0</v>
      </c>
      <c r="F144" s="8"/>
      <c r="G144" s="6">
        <f>G45+G97</f>
        <v>0</v>
      </c>
      <c r="H144" s="10" t="s">
        <v>6</v>
      </c>
    </row>
    <row r="145" spans="1:8">
      <c r="A145" s="12" t="s">
        <v>88</v>
      </c>
      <c r="B145" s="6">
        <f>B46+B98</f>
        <v>0</v>
      </c>
      <c r="C145" s="8"/>
      <c r="D145" s="8"/>
      <c r="E145" s="31">
        <f>E46+E98</f>
        <v>0</v>
      </c>
      <c r="F145" s="8"/>
      <c r="G145" s="6">
        <f>G46+G98</f>
        <v>0</v>
      </c>
      <c r="H145" s="10" t="s">
        <v>6</v>
      </c>
    </row>
    <row r="146" spans="1:8">
      <c r="A146" s="12" t="s">
        <v>89</v>
      </c>
      <c r="B146" s="6">
        <f>B47+B99</f>
        <v>0</v>
      </c>
      <c r="C146" s="6">
        <f>C47+C99</f>
        <v>0</v>
      </c>
      <c r="D146" s="6">
        <f>D47+D99</f>
        <v>0</v>
      </c>
      <c r="E146" s="31">
        <f>E47+E99</f>
        <v>0</v>
      </c>
      <c r="F146" s="8"/>
      <c r="G146" s="6">
        <f>G47+G99</f>
        <v>0</v>
      </c>
      <c r="H146" s="10" t="s">
        <v>6</v>
      </c>
    </row>
    <row r="147" spans="1:8">
      <c r="A147" s="12" t="s">
        <v>90</v>
      </c>
      <c r="B147" s="6">
        <f>B48+B100</f>
        <v>0</v>
      </c>
      <c r="C147" s="8"/>
      <c r="D147" s="8"/>
      <c r="E147" s="31">
        <f>E48+E100</f>
        <v>0</v>
      </c>
      <c r="F147" s="8"/>
      <c r="G147" s="6">
        <f>G48+G100</f>
        <v>0</v>
      </c>
      <c r="H147" s="10" t="s">
        <v>6</v>
      </c>
    </row>
    <row r="148" spans="1:8">
      <c r="A148" s="12" t="s">
        <v>91</v>
      </c>
      <c r="B148" s="6">
        <f>B49+B101</f>
        <v>0</v>
      </c>
      <c r="C148" s="6">
        <f>C49+C101</f>
        <v>0</v>
      </c>
      <c r="D148" s="6">
        <f>D49+D101</f>
        <v>0</v>
      </c>
      <c r="E148" s="31">
        <f>E49+E101</f>
        <v>0</v>
      </c>
      <c r="F148" s="8"/>
      <c r="G148" s="6">
        <f>G49+G101</f>
        <v>0</v>
      </c>
      <c r="H148" s="10" t="s">
        <v>6</v>
      </c>
    </row>
    <row r="150" spans="1:8">
      <c r="A150" s="11" t="s">
        <v>1380</v>
      </c>
    </row>
    <row r="151" spans="1:8">
      <c r="A151" s="10" t="s">
        <v>6</v>
      </c>
    </row>
    <row r="152" spans="1:8">
      <c r="A152" s="2" t="s">
        <v>257</v>
      </c>
    </row>
    <row r="153" spans="1:8">
      <c r="A153" s="13" t="s">
        <v>385</v>
      </c>
    </row>
    <row r="154" spans="1:8">
      <c r="A154" s="13" t="s">
        <v>1381</v>
      </c>
    </row>
    <row r="155" spans="1:8">
      <c r="A155" s="13" t="s">
        <v>978</v>
      </c>
    </row>
    <row r="156" spans="1:8">
      <c r="A156" s="13" t="s">
        <v>1382</v>
      </c>
    </row>
    <row r="157" spans="1:8">
      <c r="A157" s="13" t="s">
        <v>980</v>
      </c>
    </row>
    <row r="158" spans="1:8">
      <c r="A158" s="13" t="s">
        <v>1383</v>
      </c>
    </row>
    <row r="159" spans="1:8">
      <c r="A159" s="13" t="s">
        <v>982</v>
      </c>
    </row>
    <row r="160" spans="1:8">
      <c r="A160" s="13" t="s">
        <v>1384</v>
      </c>
    </row>
    <row r="161" spans="1:3">
      <c r="A161" s="13" t="s">
        <v>984</v>
      </c>
    </row>
    <row r="162" spans="1:3">
      <c r="A162" s="13" t="s">
        <v>1385</v>
      </c>
    </row>
    <row r="163" spans="1:3">
      <c r="A163" s="13" t="s">
        <v>986</v>
      </c>
    </row>
    <row r="164" spans="1:3">
      <c r="A164" s="13" t="s">
        <v>1379</v>
      </c>
    </row>
    <row r="165" spans="1:3">
      <c r="A165" s="13" t="s">
        <v>988</v>
      </c>
    </row>
    <row r="166" spans="1:3">
      <c r="A166" s="2" t="s">
        <v>989</v>
      </c>
    </row>
    <row r="167" spans="1:3">
      <c r="B167" s="3" t="s">
        <v>1386</v>
      </c>
    </row>
    <row r="168" spans="1:3">
      <c r="A168" s="12" t="s">
        <v>66</v>
      </c>
      <c r="B168" s="27">
        <f>0.01*'Input'!F$15*($E74*'Loads'!E299+$F74*'Loads'!F299)+10*($B74*'Loads'!B299+$C74*'Loads'!C299+$D74*'Loads'!D299+$G74*'Loads'!G299)</f>
        <v>0</v>
      </c>
      <c r="C168" s="10" t="s">
        <v>6</v>
      </c>
    </row>
    <row r="169" spans="1:3">
      <c r="A169" s="12" t="s">
        <v>67</v>
      </c>
      <c r="B169" s="27">
        <f>0.01*'Input'!F$15*($E75*'Loads'!E300+$F75*'Loads'!F300)+10*($B75*'Loads'!B300+$C75*'Loads'!C300+$D75*'Loads'!D300+$G75*'Loads'!G300)</f>
        <v>0</v>
      </c>
      <c r="C169" s="10" t="s">
        <v>6</v>
      </c>
    </row>
    <row r="170" spans="1:3">
      <c r="A170" s="12" t="s">
        <v>107</v>
      </c>
      <c r="B170" s="27">
        <f>0.01*'Input'!F$15*($E76*'Loads'!E301+$F76*'Loads'!F301)+10*($B76*'Loads'!B301+$C76*'Loads'!C301+$D76*'Loads'!D301+$G76*'Loads'!G301)</f>
        <v>0</v>
      </c>
      <c r="C170" s="10" t="s">
        <v>6</v>
      </c>
    </row>
    <row r="171" spans="1:3">
      <c r="A171" s="12" t="s">
        <v>68</v>
      </c>
      <c r="B171" s="27">
        <f>0.01*'Input'!F$15*($E77*'Loads'!E302+$F77*'Loads'!F302)+10*($B77*'Loads'!B302+$C77*'Loads'!C302+$D77*'Loads'!D302+$G77*'Loads'!G302)</f>
        <v>0</v>
      </c>
      <c r="C171" s="10" t="s">
        <v>6</v>
      </c>
    </row>
    <row r="172" spans="1:3">
      <c r="A172" s="12" t="s">
        <v>69</v>
      </c>
      <c r="B172" s="27">
        <f>0.01*'Input'!F$15*($E78*'Loads'!E303+$F78*'Loads'!F303)+10*($B78*'Loads'!B303+$C78*'Loads'!C303+$D78*'Loads'!D303+$G78*'Loads'!G303)</f>
        <v>0</v>
      </c>
      <c r="C172" s="10" t="s">
        <v>6</v>
      </c>
    </row>
    <row r="173" spans="1:3">
      <c r="A173" s="12" t="s">
        <v>108</v>
      </c>
      <c r="B173" s="27">
        <f>0.01*'Input'!F$15*($E79*'Loads'!E304+$F79*'Loads'!F304)+10*($B79*'Loads'!B304+$C79*'Loads'!C304+$D79*'Loads'!D304+$G79*'Loads'!G304)</f>
        <v>0</v>
      </c>
      <c r="C173" s="10" t="s">
        <v>6</v>
      </c>
    </row>
    <row r="174" spans="1:3">
      <c r="A174" s="12" t="s">
        <v>70</v>
      </c>
      <c r="B174" s="27">
        <f>0.01*'Input'!F$15*($E80*'Loads'!E305+$F80*'Loads'!F305)+10*($B80*'Loads'!B305+$C80*'Loads'!C305+$D80*'Loads'!D305+$G80*'Loads'!G305)</f>
        <v>0</v>
      </c>
      <c r="C174" s="10" t="s">
        <v>6</v>
      </c>
    </row>
    <row r="175" spans="1:3">
      <c r="A175" s="12" t="s">
        <v>71</v>
      </c>
      <c r="B175" s="27">
        <f>0.01*'Input'!F$15*($E81*'Loads'!E306+$F81*'Loads'!F306)+10*($B81*'Loads'!B306+$C81*'Loads'!C306+$D81*'Loads'!D306+$G81*'Loads'!G306)</f>
        <v>0</v>
      </c>
      <c r="C175" s="10" t="s">
        <v>6</v>
      </c>
    </row>
    <row r="176" spans="1:3">
      <c r="A176" s="12" t="s">
        <v>85</v>
      </c>
      <c r="B176" s="27">
        <f>0.01*'Input'!F$15*($E82*'Loads'!E307+$F82*'Loads'!F307)+10*($B82*'Loads'!B307+$C82*'Loads'!C307+$D82*'Loads'!D307+$G82*'Loads'!G307)</f>
        <v>0</v>
      </c>
      <c r="C176" s="10" t="s">
        <v>6</v>
      </c>
    </row>
    <row r="177" spans="1:3">
      <c r="A177" s="12" t="s">
        <v>72</v>
      </c>
      <c r="B177" s="27">
        <f>0.01*'Input'!F$15*($E83*'Loads'!E308+$F83*'Loads'!F308)+10*($B83*'Loads'!B308+$C83*'Loads'!C308+$D83*'Loads'!D308+$G83*'Loads'!G308)</f>
        <v>0</v>
      </c>
      <c r="C177" s="10" t="s">
        <v>6</v>
      </c>
    </row>
    <row r="178" spans="1:3">
      <c r="A178" s="12" t="s">
        <v>73</v>
      </c>
      <c r="B178" s="27">
        <f>0.01*'Input'!F$15*($E84*'Loads'!E309+$F84*'Loads'!F309)+10*($B84*'Loads'!B309+$C84*'Loads'!C309+$D84*'Loads'!D309+$G84*'Loads'!G309)</f>
        <v>0</v>
      </c>
      <c r="C178" s="10" t="s">
        <v>6</v>
      </c>
    </row>
    <row r="179" spans="1:3">
      <c r="A179" s="12" t="s">
        <v>86</v>
      </c>
      <c r="B179" s="27">
        <f>0.01*'Input'!F$15*($E85*'Loads'!E310+$F85*'Loads'!F310)+10*($B85*'Loads'!B310+$C85*'Loads'!C310+$D85*'Loads'!D310+$G85*'Loads'!G310)</f>
        <v>0</v>
      </c>
      <c r="C179" s="10" t="s">
        <v>6</v>
      </c>
    </row>
    <row r="180" spans="1:3">
      <c r="A180" s="12" t="s">
        <v>87</v>
      </c>
      <c r="B180" s="27">
        <f>0.01*'Input'!F$15*($E86*'Loads'!E311+$F86*'Loads'!F311)+10*($B86*'Loads'!B311+$C86*'Loads'!C311+$D86*'Loads'!D311+$G86*'Loads'!G311)</f>
        <v>0</v>
      </c>
      <c r="C180" s="10" t="s">
        <v>6</v>
      </c>
    </row>
    <row r="181" spans="1:3">
      <c r="A181" s="12" t="s">
        <v>109</v>
      </c>
      <c r="B181" s="27">
        <f>0.01*'Input'!F$15*($E87*'Loads'!E312+$F87*'Loads'!F312)+10*($B87*'Loads'!B312+$C87*'Loads'!C312+$D87*'Loads'!D312+$G87*'Loads'!G312)</f>
        <v>0</v>
      </c>
      <c r="C181" s="10" t="s">
        <v>6</v>
      </c>
    </row>
    <row r="182" spans="1:3">
      <c r="A182" s="12" t="s">
        <v>110</v>
      </c>
      <c r="B182" s="27">
        <f>0.01*'Input'!F$15*($E88*'Loads'!E313+$F88*'Loads'!F313)+10*($B88*'Loads'!B313+$C88*'Loads'!C313+$D88*'Loads'!D313+$G88*'Loads'!G313)</f>
        <v>0</v>
      </c>
      <c r="C182" s="10" t="s">
        <v>6</v>
      </c>
    </row>
    <row r="183" spans="1:3">
      <c r="A183" s="12" t="s">
        <v>111</v>
      </c>
      <c r="B183" s="27">
        <f>0.01*'Input'!F$15*($E89*'Loads'!E314+$F89*'Loads'!F314)+10*($B89*'Loads'!B314+$C89*'Loads'!C314+$D89*'Loads'!D314+$G89*'Loads'!G314)</f>
        <v>0</v>
      </c>
      <c r="C183" s="10" t="s">
        <v>6</v>
      </c>
    </row>
    <row r="184" spans="1:3">
      <c r="A184" s="12" t="s">
        <v>112</v>
      </c>
      <c r="B184" s="27">
        <f>0.01*'Input'!F$15*($E90*'Loads'!E315+$F90*'Loads'!F315)+10*($B90*'Loads'!B315+$C90*'Loads'!C315+$D90*'Loads'!D315+$G90*'Loads'!G315)</f>
        <v>0</v>
      </c>
      <c r="C184" s="10" t="s">
        <v>6</v>
      </c>
    </row>
    <row r="185" spans="1:3">
      <c r="A185" s="12" t="s">
        <v>113</v>
      </c>
      <c r="B185" s="27">
        <f>0.01*'Input'!F$15*($E91*'Loads'!E316+$F91*'Loads'!F316)+10*($B91*'Loads'!B316+$C91*'Loads'!C316+$D91*'Loads'!D316+$G91*'Loads'!G316)</f>
        <v>0</v>
      </c>
      <c r="C185" s="10" t="s">
        <v>6</v>
      </c>
    </row>
    <row r="186" spans="1:3">
      <c r="A186" s="12" t="s">
        <v>74</v>
      </c>
      <c r="B186" s="27">
        <f>0.01*'Input'!F$15*($E92*'Loads'!E317+$F92*'Loads'!F317)+10*($B92*'Loads'!B317+$C92*'Loads'!C317+$D92*'Loads'!D317+$G92*'Loads'!G317)</f>
        <v>0</v>
      </c>
      <c r="C186" s="10" t="s">
        <v>6</v>
      </c>
    </row>
    <row r="187" spans="1:3">
      <c r="A187" s="12" t="s">
        <v>75</v>
      </c>
      <c r="B187" s="27">
        <f>0.01*'Input'!F$15*($E93*'Loads'!E318+$F93*'Loads'!F318)+10*($B93*'Loads'!B318+$C93*'Loads'!C318+$D93*'Loads'!D318+$G93*'Loads'!G318)</f>
        <v>0</v>
      </c>
      <c r="C187" s="10" t="s">
        <v>6</v>
      </c>
    </row>
    <row r="188" spans="1:3">
      <c r="A188" s="12" t="s">
        <v>76</v>
      </c>
      <c r="B188" s="27">
        <f>0.01*'Input'!F$15*($E94*'Loads'!E319+$F94*'Loads'!F319)+10*($B94*'Loads'!B319+$C94*'Loads'!C319+$D94*'Loads'!D319+$G94*'Loads'!G319)</f>
        <v>0</v>
      </c>
      <c r="C188" s="10" t="s">
        <v>6</v>
      </c>
    </row>
    <row r="189" spans="1:3">
      <c r="A189" s="12" t="s">
        <v>77</v>
      </c>
      <c r="B189" s="27">
        <f>0.01*'Input'!F$15*($E95*'Loads'!E320+$F95*'Loads'!F320)+10*($B95*'Loads'!B320+$C95*'Loads'!C320+$D95*'Loads'!D320+$G95*'Loads'!G320)</f>
        <v>0</v>
      </c>
      <c r="C189" s="10" t="s">
        <v>6</v>
      </c>
    </row>
    <row r="190" spans="1:3">
      <c r="A190" s="12" t="s">
        <v>78</v>
      </c>
      <c r="B190" s="27">
        <f>0.01*'Input'!F$15*($E96*'Loads'!E321+$F96*'Loads'!F321)+10*($B96*'Loads'!B321+$C96*'Loads'!C321+$D96*'Loads'!D321+$G96*'Loads'!G321)</f>
        <v>0</v>
      </c>
      <c r="C190" s="10" t="s">
        <v>6</v>
      </c>
    </row>
    <row r="191" spans="1:3">
      <c r="A191" s="12" t="s">
        <v>79</v>
      </c>
      <c r="B191" s="27">
        <f>0.01*'Input'!F$15*($E97*'Loads'!E322+$F97*'Loads'!F322)+10*($B97*'Loads'!B322+$C97*'Loads'!C322+$D97*'Loads'!D322+$G97*'Loads'!G322)</f>
        <v>0</v>
      </c>
      <c r="C191" s="10" t="s">
        <v>6</v>
      </c>
    </row>
    <row r="192" spans="1:3">
      <c r="A192" s="12" t="s">
        <v>88</v>
      </c>
      <c r="B192" s="27">
        <f>0.01*'Input'!F$15*($E98*'Loads'!E323+$F98*'Loads'!F323)+10*($B98*'Loads'!B323+$C98*'Loads'!C323+$D98*'Loads'!D323+$G98*'Loads'!G323)</f>
        <v>0</v>
      </c>
      <c r="C192" s="10" t="s">
        <v>6</v>
      </c>
    </row>
    <row r="193" spans="1:3">
      <c r="A193" s="12" t="s">
        <v>89</v>
      </c>
      <c r="B193" s="27">
        <f>0.01*'Input'!F$15*($E99*'Loads'!E324+$F99*'Loads'!F324)+10*($B99*'Loads'!B324+$C99*'Loads'!C324+$D99*'Loads'!D324+$G99*'Loads'!G324)</f>
        <v>0</v>
      </c>
      <c r="C193" s="10" t="s">
        <v>6</v>
      </c>
    </row>
    <row r="194" spans="1:3">
      <c r="A194" s="12" t="s">
        <v>90</v>
      </c>
      <c r="B194" s="27">
        <f>0.01*'Input'!F$15*($E100*'Loads'!E325+$F100*'Loads'!F325)+10*($B100*'Loads'!B325+$C100*'Loads'!C325+$D100*'Loads'!D325+$G100*'Loads'!G325)</f>
        <v>0</v>
      </c>
      <c r="C194" s="10" t="s">
        <v>6</v>
      </c>
    </row>
    <row r="195" spans="1:3">
      <c r="A195" s="12" t="s">
        <v>91</v>
      </c>
      <c r="B195" s="27">
        <f>0.01*'Input'!F$15*($E101*'Loads'!E326+$F101*'Loads'!F326)+10*($B101*'Loads'!B326+$C101*'Loads'!C326+$D101*'Loads'!D326+$G101*'Loads'!G326)</f>
        <v>0</v>
      </c>
      <c r="C195" s="10" t="s">
        <v>6</v>
      </c>
    </row>
    <row r="197" spans="1:3">
      <c r="A197" s="11" t="s">
        <v>1387</v>
      </c>
    </row>
    <row r="198" spans="1:3">
      <c r="A198" s="10" t="s">
        <v>6</v>
      </c>
    </row>
    <row r="199" spans="1:3">
      <c r="A199" s="2" t="s">
        <v>257</v>
      </c>
    </row>
    <row r="200" spans="1:3">
      <c r="A200" s="13" t="s">
        <v>1388</v>
      </c>
    </row>
    <row r="201" spans="1:3">
      <c r="A201" s="13" t="s">
        <v>1389</v>
      </c>
    </row>
    <row r="202" spans="1:3">
      <c r="A202" s="13" t="s">
        <v>1390</v>
      </c>
    </row>
    <row r="203" spans="1:3">
      <c r="A203" s="13" t="s">
        <v>1391</v>
      </c>
    </row>
    <row r="204" spans="1:3">
      <c r="A204" s="13" t="s">
        <v>1392</v>
      </c>
    </row>
    <row r="205" spans="1:3">
      <c r="A205" s="13" t="s">
        <v>1393</v>
      </c>
    </row>
    <row r="206" spans="1:3">
      <c r="A206" s="13" t="s">
        <v>1394</v>
      </c>
    </row>
    <row r="207" spans="1:3">
      <c r="A207" s="13" t="s">
        <v>1395</v>
      </c>
    </row>
    <row r="208" spans="1:3">
      <c r="A208" s="13" t="s">
        <v>1396</v>
      </c>
    </row>
    <row r="209" spans="1:8">
      <c r="A209" s="13" t="s">
        <v>1397</v>
      </c>
    </row>
    <row r="210" spans="1:8">
      <c r="A210" s="21" t="s">
        <v>260</v>
      </c>
      <c r="B210" s="21" t="s">
        <v>318</v>
      </c>
      <c r="C210" s="21" t="s">
        <v>318</v>
      </c>
      <c r="D210" s="21" t="s">
        <v>390</v>
      </c>
      <c r="E210" s="21" t="s">
        <v>390</v>
      </c>
      <c r="F210" s="21" t="s">
        <v>389</v>
      </c>
      <c r="G210" s="21" t="s">
        <v>389</v>
      </c>
    </row>
    <row r="211" spans="1:8">
      <c r="A211" s="21" t="s">
        <v>263</v>
      </c>
      <c r="B211" s="21" t="s">
        <v>320</v>
      </c>
      <c r="C211" s="21" t="s">
        <v>1398</v>
      </c>
      <c r="D211" s="21" t="s">
        <v>442</v>
      </c>
      <c r="E211" s="21" t="s">
        <v>443</v>
      </c>
      <c r="F211" s="21" t="s">
        <v>1399</v>
      </c>
      <c r="G211" s="21" t="s">
        <v>1400</v>
      </c>
    </row>
    <row r="212" spans="1:8">
      <c r="B212" s="3" t="s">
        <v>1002</v>
      </c>
      <c r="C212" s="3" t="s">
        <v>239</v>
      </c>
      <c r="D212" s="3" t="s">
        <v>1401</v>
      </c>
      <c r="E212" s="3" t="s">
        <v>1402</v>
      </c>
      <c r="F212" s="3" t="s">
        <v>1403</v>
      </c>
      <c r="G212" s="3" t="s">
        <v>1404</v>
      </c>
    </row>
    <row r="213" spans="1:8">
      <c r="A213" s="12" t="s">
        <v>1405</v>
      </c>
      <c r="B213" s="27">
        <f>'Revenue'!B71</f>
        <v>0</v>
      </c>
      <c r="C213" s="27">
        <f>'Input'!E322</f>
        <v>0</v>
      </c>
      <c r="D213" s="27">
        <f>SUM('Scaler'!$H$408:$H$435)</f>
        <v>0</v>
      </c>
      <c r="E213" s="27">
        <f>SUM(B$168:B$195)</f>
        <v>0</v>
      </c>
      <c r="F213" s="27">
        <f>B213+C213+D213+E213</f>
        <v>0</v>
      </c>
      <c r="G213" s="27">
        <f>F213-'Revenue'!B59</f>
        <v>0</v>
      </c>
      <c r="H213" s="10" t="s">
        <v>6</v>
      </c>
    </row>
    <row r="215" spans="1:8">
      <c r="A215" s="11" t="s">
        <v>1406</v>
      </c>
    </row>
    <row r="216" spans="1:8">
      <c r="A216" s="10" t="s">
        <v>6</v>
      </c>
    </row>
    <row r="217" spans="1:8">
      <c r="A217" s="2" t="s">
        <v>257</v>
      </c>
    </row>
    <row r="218" spans="1:8">
      <c r="A218" s="13" t="s">
        <v>1407</v>
      </c>
    </row>
    <row r="219" spans="1:8">
      <c r="A219" s="13" t="s">
        <v>1408</v>
      </c>
    </row>
    <row r="220" spans="1:8">
      <c r="A220" s="13" t="s">
        <v>1409</v>
      </c>
    </row>
    <row r="221" spans="1:8">
      <c r="A221" s="13" t="s">
        <v>1410</v>
      </c>
    </row>
    <row r="222" spans="1:8">
      <c r="A222" s="13" t="s">
        <v>1411</v>
      </c>
    </row>
    <row r="223" spans="1:8">
      <c r="A223" s="13" t="s">
        <v>1412</v>
      </c>
    </row>
    <row r="224" spans="1:8">
      <c r="A224" s="13" t="s">
        <v>1413</v>
      </c>
    </row>
    <row r="225" spans="1:8">
      <c r="A225" s="13" t="s">
        <v>1414</v>
      </c>
    </row>
    <row r="226" spans="1:8">
      <c r="A226" s="21" t="s">
        <v>260</v>
      </c>
      <c r="B226" s="21" t="s">
        <v>389</v>
      </c>
      <c r="C226" s="21" t="s">
        <v>389</v>
      </c>
      <c r="D226" s="21" t="s">
        <v>389</v>
      </c>
      <c r="E226" s="21" t="s">
        <v>389</v>
      </c>
      <c r="F226" s="21" t="s">
        <v>389</v>
      </c>
      <c r="G226" s="21" t="s">
        <v>389</v>
      </c>
    </row>
    <row r="227" spans="1:8">
      <c r="A227" s="21" t="s">
        <v>263</v>
      </c>
      <c r="B227" s="21" t="s">
        <v>1415</v>
      </c>
      <c r="C227" s="21" t="s">
        <v>1416</v>
      </c>
      <c r="D227" s="21" t="s">
        <v>1417</v>
      </c>
      <c r="E227" s="21" t="s">
        <v>1418</v>
      </c>
      <c r="F227" s="21" t="s">
        <v>1419</v>
      </c>
      <c r="G227" s="21" t="s">
        <v>1420</v>
      </c>
    </row>
    <row r="228" spans="1:8">
      <c r="B228" s="3" t="s">
        <v>1347</v>
      </c>
      <c r="C228" s="3" t="s">
        <v>1348</v>
      </c>
      <c r="D228" s="3" t="s">
        <v>1349</v>
      </c>
      <c r="E228" s="3" t="s">
        <v>1350</v>
      </c>
      <c r="F228" s="3" t="s">
        <v>1351</v>
      </c>
      <c r="G228" s="3" t="s">
        <v>975</v>
      </c>
    </row>
    <row r="229" spans="1:8">
      <c r="A229" s="17" t="s">
        <v>124</v>
      </c>
      <c r="H229" s="10" t="s">
        <v>6</v>
      </c>
    </row>
    <row r="230" spans="1:8">
      <c r="A230" s="12" t="s">
        <v>66</v>
      </c>
      <c r="B230" s="6">
        <f>ROUND(B$121*(1-'Loads'!$B192),3)</f>
        <v>0</v>
      </c>
      <c r="C230" s="6">
        <f>ROUND(C$121*(1-'Loads'!$B192),3)</f>
        <v>0</v>
      </c>
      <c r="D230" s="6">
        <f>ROUND(D$121*(1-'Loads'!$B192),3)</f>
        <v>0</v>
      </c>
      <c r="E230" s="31">
        <f>ROUND(E$121*(1-'Loads'!$C192),2)</f>
        <v>0</v>
      </c>
      <c r="F230" s="31">
        <f>ROUND(F$121*(1-'Loads'!$B192),2)</f>
        <v>0</v>
      </c>
      <c r="G230" s="6">
        <f>ROUND(G$121*(1-'Loads'!$B192),3)</f>
        <v>0</v>
      </c>
      <c r="H230" s="10" t="s">
        <v>6</v>
      </c>
    </row>
    <row r="231" spans="1:8">
      <c r="A231" s="12" t="s">
        <v>125</v>
      </c>
      <c r="B231" s="6">
        <f>ROUND(B$121*(1-'Loads'!$B193),3)</f>
        <v>0</v>
      </c>
      <c r="C231" s="6">
        <f>ROUND(C$121*(1-'Loads'!$B193),3)</f>
        <v>0</v>
      </c>
      <c r="D231" s="6">
        <f>ROUND(D$121*(1-'Loads'!$B193),3)</f>
        <v>0</v>
      </c>
      <c r="E231" s="31">
        <f>ROUND(E$121*(1-'Loads'!$C193),2)</f>
        <v>0</v>
      </c>
      <c r="F231" s="31">
        <f>ROUND(F$121*(1-'Loads'!$B193),2)</f>
        <v>0</v>
      </c>
      <c r="G231" s="6">
        <f>ROUND(G$121*(1-'Loads'!$B193),3)</f>
        <v>0</v>
      </c>
      <c r="H231" s="10" t="s">
        <v>6</v>
      </c>
    </row>
    <row r="232" spans="1:8">
      <c r="A232" s="12" t="s">
        <v>126</v>
      </c>
      <c r="B232" s="6">
        <f>ROUND(B$121*(1-'Loads'!$B194),3)</f>
        <v>0</v>
      </c>
      <c r="C232" s="6">
        <f>ROUND(C$121*(1-'Loads'!$B194),3)</f>
        <v>0</v>
      </c>
      <c r="D232" s="6">
        <f>ROUND(D$121*(1-'Loads'!$B194),3)</f>
        <v>0</v>
      </c>
      <c r="E232" s="31">
        <f>ROUND(E$121*(1-'Loads'!$C194),2)</f>
        <v>0</v>
      </c>
      <c r="F232" s="31">
        <f>ROUND(F$121*(1-'Loads'!$B194),2)</f>
        <v>0</v>
      </c>
      <c r="G232" s="6">
        <f>ROUND(G$121*(1-'Loads'!$B194),3)</f>
        <v>0</v>
      </c>
      <c r="H232" s="10" t="s">
        <v>6</v>
      </c>
    </row>
    <row r="233" spans="1:8">
      <c r="A233" s="17" t="s">
        <v>127</v>
      </c>
      <c r="H233" s="10" t="s">
        <v>6</v>
      </c>
    </row>
    <row r="234" spans="1:8">
      <c r="A234" s="12" t="s">
        <v>67</v>
      </c>
      <c r="B234" s="6">
        <f>ROUND(B$122*(1-'Loads'!$B196),3)</f>
        <v>0</v>
      </c>
      <c r="C234" s="6">
        <f>ROUND(C$122*(1-'Loads'!$B196),3)</f>
        <v>0</v>
      </c>
      <c r="D234" s="6">
        <f>ROUND(D$122*(1-'Loads'!$B196),3)</f>
        <v>0</v>
      </c>
      <c r="E234" s="31">
        <f>ROUND(E$122*(1-'Loads'!$C196),2)</f>
        <v>0</v>
      </c>
      <c r="F234" s="31">
        <f>ROUND(F$122*(1-'Loads'!$B196),2)</f>
        <v>0</v>
      </c>
      <c r="G234" s="6">
        <f>ROUND(G$122*(1-'Loads'!$B196),3)</f>
        <v>0</v>
      </c>
      <c r="H234" s="10" t="s">
        <v>6</v>
      </c>
    </row>
    <row r="235" spans="1:8">
      <c r="A235" s="12" t="s">
        <v>128</v>
      </c>
      <c r="B235" s="6">
        <f>ROUND(B$122*(1-'Loads'!$B197),3)</f>
        <v>0</v>
      </c>
      <c r="C235" s="6">
        <f>ROUND(C$122*(1-'Loads'!$B197),3)</f>
        <v>0</v>
      </c>
      <c r="D235" s="6">
        <f>ROUND(D$122*(1-'Loads'!$B197),3)</f>
        <v>0</v>
      </c>
      <c r="E235" s="31">
        <f>ROUND(E$122*(1-'Loads'!$C197),2)</f>
        <v>0</v>
      </c>
      <c r="F235" s="31">
        <f>ROUND(F$122*(1-'Loads'!$B197),2)</f>
        <v>0</v>
      </c>
      <c r="G235" s="6">
        <f>ROUND(G$122*(1-'Loads'!$B197),3)</f>
        <v>0</v>
      </c>
      <c r="H235" s="10" t="s">
        <v>6</v>
      </c>
    </row>
    <row r="236" spans="1:8">
      <c r="A236" s="12" t="s">
        <v>129</v>
      </c>
      <c r="B236" s="6">
        <f>ROUND(B$122*(1-'Loads'!$B198),3)</f>
        <v>0</v>
      </c>
      <c r="C236" s="6">
        <f>ROUND(C$122*(1-'Loads'!$B198),3)</f>
        <v>0</v>
      </c>
      <c r="D236" s="6">
        <f>ROUND(D$122*(1-'Loads'!$B198),3)</f>
        <v>0</v>
      </c>
      <c r="E236" s="31">
        <f>ROUND(E$122*(1-'Loads'!$C198),2)</f>
        <v>0</v>
      </c>
      <c r="F236" s="31">
        <f>ROUND(F$122*(1-'Loads'!$B198),2)</f>
        <v>0</v>
      </c>
      <c r="G236" s="6">
        <f>ROUND(G$122*(1-'Loads'!$B198),3)</f>
        <v>0</v>
      </c>
      <c r="H236" s="10" t="s">
        <v>6</v>
      </c>
    </row>
    <row r="237" spans="1:8">
      <c r="A237" s="17" t="s">
        <v>130</v>
      </c>
      <c r="H237" s="10" t="s">
        <v>6</v>
      </c>
    </row>
    <row r="238" spans="1:8">
      <c r="A238" s="12" t="s">
        <v>107</v>
      </c>
      <c r="B238" s="6">
        <f>ROUND(B$123*(1-'Loads'!$B200),3)</f>
        <v>0</v>
      </c>
      <c r="C238" s="6">
        <f>ROUND(C$123*(1-'Loads'!$B200),3)</f>
        <v>0</v>
      </c>
      <c r="D238" s="6">
        <f>ROUND(D$123*(1-'Loads'!$B200),3)</f>
        <v>0</v>
      </c>
      <c r="E238" s="31">
        <f>ROUND(E$123*(1-'Loads'!$C200),2)</f>
        <v>0</v>
      </c>
      <c r="F238" s="31">
        <f>ROUND(F$123*(1-'Loads'!$B200),2)</f>
        <v>0</v>
      </c>
      <c r="G238" s="6">
        <f>ROUND(G$123*(1-'Loads'!$B200),3)</f>
        <v>0</v>
      </c>
      <c r="H238" s="10" t="s">
        <v>6</v>
      </c>
    </row>
    <row r="239" spans="1:8">
      <c r="A239" s="12" t="s">
        <v>131</v>
      </c>
      <c r="B239" s="6">
        <f>ROUND(B$123*(1-'Loads'!$B201),3)</f>
        <v>0</v>
      </c>
      <c r="C239" s="6">
        <f>ROUND(C$123*(1-'Loads'!$B201),3)</f>
        <v>0</v>
      </c>
      <c r="D239" s="6">
        <f>ROUND(D$123*(1-'Loads'!$B201),3)</f>
        <v>0</v>
      </c>
      <c r="E239" s="31">
        <f>ROUND(E$123*(1-'Loads'!$C201),2)</f>
        <v>0</v>
      </c>
      <c r="F239" s="31">
        <f>ROUND(F$123*(1-'Loads'!$B201),2)</f>
        <v>0</v>
      </c>
      <c r="G239" s="6">
        <f>ROUND(G$123*(1-'Loads'!$B201),3)</f>
        <v>0</v>
      </c>
      <c r="H239" s="10" t="s">
        <v>6</v>
      </c>
    </row>
    <row r="240" spans="1:8">
      <c r="A240" s="12" t="s">
        <v>132</v>
      </c>
      <c r="B240" s="6">
        <f>ROUND(B$123*(1-'Loads'!$B202),3)</f>
        <v>0</v>
      </c>
      <c r="C240" s="6">
        <f>ROUND(C$123*(1-'Loads'!$B202),3)</f>
        <v>0</v>
      </c>
      <c r="D240" s="6">
        <f>ROUND(D$123*(1-'Loads'!$B202),3)</f>
        <v>0</v>
      </c>
      <c r="E240" s="31">
        <f>ROUND(E$123*(1-'Loads'!$C202),2)</f>
        <v>0</v>
      </c>
      <c r="F240" s="31">
        <f>ROUND(F$123*(1-'Loads'!$B202),2)</f>
        <v>0</v>
      </c>
      <c r="G240" s="6">
        <f>ROUND(G$123*(1-'Loads'!$B202),3)</f>
        <v>0</v>
      </c>
      <c r="H240" s="10" t="s">
        <v>6</v>
      </c>
    </row>
    <row r="241" spans="1:8">
      <c r="A241" s="17" t="s">
        <v>133</v>
      </c>
      <c r="H241" s="10" t="s">
        <v>6</v>
      </c>
    </row>
    <row r="242" spans="1:8">
      <c r="A242" s="12" t="s">
        <v>68</v>
      </c>
      <c r="B242" s="6">
        <f>ROUND(B$124*(1-'Loads'!$B204),3)</f>
        <v>0</v>
      </c>
      <c r="C242" s="6">
        <f>ROUND(C$124*(1-'Loads'!$B204),3)</f>
        <v>0</v>
      </c>
      <c r="D242" s="6">
        <f>ROUND(D$124*(1-'Loads'!$B204),3)</f>
        <v>0</v>
      </c>
      <c r="E242" s="31">
        <f>ROUND(E$124*(1-'Loads'!$C204),2)</f>
        <v>0</v>
      </c>
      <c r="F242" s="31">
        <f>ROUND(F$124*(1-'Loads'!$B204),2)</f>
        <v>0</v>
      </c>
      <c r="G242" s="6">
        <f>ROUND(G$124*(1-'Loads'!$B204),3)</f>
        <v>0</v>
      </c>
      <c r="H242" s="10" t="s">
        <v>6</v>
      </c>
    </row>
    <row r="243" spans="1:8">
      <c r="A243" s="12" t="s">
        <v>134</v>
      </c>
      <c r="B243" s="6">
        <f>ROUND(B$124*(1-'Loads'!$B205),3)</f>
        <v>0</v>
      </c>
      <c r="C243" s="6">
        <f>ROUND(C$124*(1-'Loads'!$B205),3)</f>
        <v>0</v>
      </c>
      <c r="D243" s="6">
        <f>ROUND(D$124*(1-'Loads'!$B205),3)</f>
        <v>0</v>
      </c>
      <c r="E243" s="31">
        <f>ROUND(E$124*(1-'Loads'!$C205),2)</f>
        <v>0</v>
      </c>
      <c r="F243" s="31">
        <f>ROUND(F$124*(1-'Loads'!$B205),2)</f>
        <v>0</v>
      </c>
      <c r="G243" s="6">
        <f>ROUND(G$124*(1-'Loads'!$B205),3)</f>
        <v>0</v>
      </c>
      <c r="H243" s="10" t="s">
        <v>6</v>
      </c>
    </row>
    <row r="244" spans="1:8">
      <c r="A244" s="12" t="s">
        <v>135</v>
      </c>
      <c r="B244" s="6">
        <f>ROUND(B$124*(1-'Loads'!$B206),3)</f>
        <v>0</v>
      </c>
      <c r="C244" s="6">
        <f>ROUND(C$124*(1-'Loads'!$B206),3)</f>
        <v>0</v>
      </c>
      <c r="D244" s="6">
        <f>ROUND(D$124*(1-'Loads'!$B206),3)</f>
        <v>0</v>
      </c>
      <c r="E244" s="31">
        <f>ROUND(E$124*(1-'Loads'!$C206),2)</f>
        <v>0</v>
      </c>
      <c r="F244" s="31">
        <f>ROUND(F$124*(1-'Loads'!$B206),2)</f>
        <v>0</v>
      </c>
      <c r="G244" s="6">
        <f>ROUND(G$124*(1-'Loads'!$B206),3)</f>
        <v>0</v>
      </c>
      <c r="H244" s="10" t="s">
        <v>6</v>
      </c>
    </row>
    <row r="245" spans="1:8">
      <c r="A245" s="17" t="s">
        <v>136</v>
      </c>
      <c r="H245" s="10" t="s">
        <v>6</v>
      </c>
    </row>
    <row r="246" spans="1:8">
      <c r="A246" s="12" t="s">
        <v>69</v>
      </c>
      <c r="B246" s="6">
        <f>ROUND(B$125*(1-'Loads'!$B208),3)</f>
        <v>0</v>
      </c>
      <c r="C246" s="6">
        <f>ROUND(C$125*(1-'Loads'!$B208),3)</f>
        <v>0</v>
      </c>
      <c r="D246" s="6">
        <f>ROUND(D$125*(1-'Loads'!$B208),3)</f>
        <v>0</v>
      </c>
      <c r="E246" s="31">
        <f>ROUND(E$125*(1-'Loads'!$C208),2)</f>
        <v>0</v>
      </c>
      <c r="F246" s="31">
        <f>ROUND(F$125*(1-'Loads'!$B208),2)</f>
        <v>0</v>
      </c>
      <c r="G246" s="6">
        <f>ROUND(G$125*(1-'Loads'!$B208),3)</f>
        <v>0</v>
      </c>
      <c r="H246" s="10" t="s">
        <v>6</v>
      </c>
    </row>
    <row r="247" spans="1:8">
      <c r="A247" s="12" t="s">
        <v>137</v>
      </c>
      <c r="B247" s="6">
        <f>ROUND(B$125*(1-'Loads'!$B209),3)</f>
        <v>0</v>
      </c>
      <c r="C247" s="6">
        <f>ROUND(C$125*(1-'Loads'!$B209),3)</f>
        <v>0</v>
      </c>
      <c r="D247" s="6">
        <f>ROUND(D$125*(1-'Loads'!$B209),3)</f>
        <v>0</v>
      </c>
      <c r="E247" s="31">
        <f>ROUND(E$125*(1-'Loads'!$C209),2)</f>
        <v>0</v>
      </c>
      <c r="F247" s="31">
        <f>ROUND(F$125*(1-'Loads'!$B209),2)</f>
        <v>0</v>
      </c>
      <c r="G247" s="6">
        <f>ROUND(G$125*(1-'Loads'!$B209),3)</f>
        <v>0</v>
      </c>
      <c r="H247" s="10" t="s">
        <v>6</v>
      </c>
    </row>
    <row r="248" spans="1:8">
      <c r="A248" s="12" t="s">
        <v>138</v>
      </c>
      <c r="B248" s="6">
        <f>ROUND(B$125*(1-'Loads'!$B210),3)</f>
        <v>0</v>
      </c>
      <c r="C248" s="6">
        <f>ROUND(C$125*(1-'Loads'!$B210),3)</f>
        <v>0</v>
      </c>
      <c r="D248" s="6">
        <f>ROUND(D$125*(1-'Loads'!$B210),3)</f>
        <v>0</v>
      </c>
      <c r="E248" s="31">
        <f>ROUND(E$125*(1-'Loads'!$C210),2)</f>
        <v>0</v>
      </c>
      <c r="F248" s="31">
        <f>ROUND(F$125*(1-'Loads'!$B210),2)</f>
        <v>0</v>
      </c>
      <c r="G248" s="6">
        <f>ROUND(G$125*(1-'Loads'!$B210),3)</f>
        <v>0</v>
      </c>
      <c r="H248" s="10" t="s">
        <v>6</v>
      </c>
    </row>
    <row r="249" spans="1:8">
      <c r="A249" s="17" t="s">
        <v>139</v>
      </c>
      <c r="H249" s="10" t="s">
        <v>6</v>
      </c>
    </row>
    <row r="250" spans="1:8">
      <c r="A250" s="12" t="s">
        <v>108</v>
      </c>
      <c r="B250" s="6">
        <f>ROUND(B$126*(1-'Loads'!$B212),3)</f>
        <v>0</v>
      </c>
      <c r="C250" s="6">
        <f>ROUND(C$126*(1-'Loads'!$B212),3)</f>
        <v>0</v>
      </c>
      <c r="D250" s="6">
        <f>ROUND(D$126*(1-'Loads'!$B212),3)</f>
        <v>0</v>
      </c>
      <c r="E250" s="31">
        <f>ROUND(E$126*(1-'Loads'!$C212),2)</f>
        <v>0</v>
      </c>
      <c r="F250" s="31">
        <f>ROUND(F$126*(1-'Loads'!$B212),2)</f>
        <v>0</v>
      </c>
      <c r="G250" s="6">
        <f>ROUND(G$126*(1-'Loads'!$B212),3)</f>
        <v>0</v>
      </c>
      <c r="H250" s="10" t="s">
        <v>6</v>
      </c>
    </row>
    <row r="251" spans="1:8">
      <c r="A251" s="12" t="s">
        <v>140</v>
      </c>
      <c r="B251" s="6">
        <f>ROUND(B$126*(1-'Loads'!$B213),3)</f>
        <v>0</v>
      </c>
      <c r="C251" s="6">
        <f>ROUND(C$126*(1-'Loads'!$B213),3)</f>
        <v>0</v>
      </c>
      <c r="D251" s="6">
        <f>ROUND(D$126*(1-'Loads'!$B213),3)</f>
        <v>0</v>
      </c>
      <c r="E251" s="31">
        <f>ROUND(E$126*(1-'Loads'!$C213),2)</f>
        <v>0</v>
      </c>
      <c r="F251" s="31">
        <f>ROUND(F$126*(1-'Loads'!$B213),2)</f>
        <v>0</v>
      </c>
      <c r="G251" s="6">
        <f>ROUND(G$126*(1-'Loads'!$B213),3)</f>
        <v>0</v>
      </c>
      <c r="H251" s="10" t="s">
        <v>6</v>
      </c>
    </row>
    <row r="252" spans="1:8">
      <c r="A252" s="12" t="s">
        <v>141</v>
      </c>
      <c r="B252" s="6">
        <f>ROUND(B$126*(1-'Loads'!$B214),3)</f>
        <v>0</v>
      </c>
      <c r="C252" s="6">
        <f>ROUND(C$126*(1-'Loads'!$B214),3)</f>
        <v>0</v>
      </c>
      <c r="D252" s="6">
        <f>ROUND(D$126*(1-'Loads'!$B214),3)</f>
        <v>0</v>
      </c>
      <c r="E252" s="31">
        <f>ROUND(E$126*(1-'Loads'!$C214),2)</f>
        <v>0</v>
      </c>
      <c r="F252" s="31">
        <f>ROUND(F$126*(1-'Loads'!$B214),2)</f>
        <v>0</v>
      </c>
      <c r="G252" s="6">
        <f>ROUND(G$126*(1-'Loads'!$B214),3)</f>
        <v>0</v>
      </c>
      <c r="H252" s="10" t="s">
        <v>6</v>
      </c>
    </row>
    <row r="253" spans="1:8">
      <c r="A253" s="17" t="s">
        <v>142</v>
      </c>
      <c r="H253" s="10" t="s">
        <v>6</v>
      </c>
    </row>
    <row r="254" spans="1:8">
      <c r="A254" s="12" t="s">
        <v>70</v>
      </c>
      <c r="B254" s="6">
        <f>ROUND(B$127*(1-'Loads'!$B216),3)</f>
        <v>0</v>
      </c>
      <c r="C254" s="6">
        <f>ROUND(C$127*(1-'Loads'!$B216),3)</f>
        <v>0</v>
      </c>
      <c r="D254" s="6">
        <f>ROUND(D$127*(1-'Loads'!$B216),3)</f>
        <v>0</v>
      </c>
      <c r="E254" s="31">
        <f>ROUND(E$127*(1-'Loads'!$C216),2)</f>
        <v>0</v>
      </c>
      <c r="F254" s="31">
        <f>ROUND(F$127*(1-'Loads'!$B216),2)</f>
        <v>0</v>
      </c>
      <c r="G254" s="6">
        <f>ROUND(G$127*(1-'Loads'!$B216),3)</f>
        <v>0</v>
      </c>
      <c r="H254" s="10" t="s">
        <v>6</v>
      </c>
    </row>
    <row r="255" spans="1:8">
      <c r="A255" s="12" t="s">
        <v>143</v>
      </c>
      <c r="B255" s="6">
        <f>ROUND(B$127*(1-'Loads'!$B217),3)</f>
        <v>0</v>
      </c>
      <c r="C255" s="6">
        <f>ROUND(C$127*(1-'Loads'!$B217),3)</f>
        <v>0</v>
      </c>
      <c r="D255" s="6">
        <f>ROUND(D$127*(1-'Loads'!$B217),3)</f>
        <v>0</v>
      </c>
      <c r="E255" s="31">
        <f>ROUND(E$127*(1-'Loads'!$C217),2)</f>
        <v>0</v>
      </c>
      <c r="F255" s="31">
        <f>ROUND(F$127*(1-'Loads'!$B217),2)</f>
        <v>0</v>
      </c>
      <c r="G255" s="6">
        <f>ROUND(G$127*(1-'Loads'!$B217),3)</f>
        <v>0</v>
      </c>
      <c r="H255" s="10" t="s">
        <v>6</v>
      </c>
    </row>
    <row r="256" spans="1:8">
      <c r="A256" s="12" t="s">
        <v>144</v>
      </c>
      <c r="B256" s="6">
        <f>ROUND(B$127*(1-'Loads'!$B218),3)</f>
        <v>0</v>
      </c>
      <c r="C256" s="6">
        <f>ROUND(C$127*(1-'Loads'!$B218),3)</f>
        <v>0</v>
      </c>
      <c r="D256" s="6">
        <f>ROUND(D$127*(1-'Loads'!$B218),3)</f>
        <v>0</v>
      </c>
      <c r="E256" s="31">
        <f>ROUND(E$127*(1-'Loads'!$C218),2)</f>
        <v>0</v>
      </c>
      <c r="F256" s="31">
        <f>ROUND(F$127*(1-'Loads'!$B218),2)</f>
        <v>0</v>
      </c>
      <c r="G256" s="6">
        <f>ROUND(G$127*(1-'Loads'!$B218),3)</f>
        <v>0</v>
      </c>
      <c r="H256" s="10" t="s">
        <v>6</v>
      </c>
    </row>
    <row r="257" spans="1:8">
      <c r="A257" s="17" t="s">
        <v>145</v>
      </c>
      <c r="H257" s="10" t="s">
        <v>6</v>
      </c>
    </row>
    <row r="258" spans="1:8">
      <c r="A258" s="12" t="s">
        <v>71</v>
      </c>
      <c r="B258" s="6">
        <f>ROUND(B$128*(1-'Loads'!$B220),3)</f>
        <v>0</v>
      </c>
      <c r="C258" s="6">
        <f>ROUND(C$128*(1-'Loads'!$B220),3)</f>
        <v>0</v>
      </c>
      <c r="D258" s="6">
        <f>ROUND(D$128*(1-'Loads'!$B220),3)</f>
        <v>0</v>
      </c>
      <c r="E258" s="31">
        <f>ROUND(E$128*(1-'Loads'!$C220),2)</f>
        <v>0</v>
      </c>
      <c r="F258" s="31">
        <f>ROUND(F$128*(1-'Loads'!$B220),2)</f>
        <v>0</v>
      </c>
      <c r="G258" s="6">
        <f>ROUND(G$128*(1-'Loads'!$B220),3)</f>
        <v>0</v>
      </c>
      <c r="H258" s="10" t="s">
        <v>6</v>
      </c>
    </row>
    <row r="259" spans="1:8">
      <c r="A259" s="17" t="s">
        <v>146</v>
      </c>
      <c r="H259" s="10" t="s">
        <v>6</v>
      </c>
    </row>
    <row r="260" spans="1:8">
      <c r="A260" s="12" t="s">
        <v>85</v>
      </c>
      <c r="B260" s="6">
        <f>ROUND(B$129*(1-'Loads'!$B222),3)</f>
        <v>0</v>
      </c>
      <c r="C260" s="6">
        <f>ROUND(C$129*(1-'Loads'!$B222),3)</f>
        <v>0</v>
      </c>
      <c r="D260" s="6">
        <f>ROUND(D$129*(1-'Loads'!$B222),3)</f>
        <v>0</v>
      </c>
      <c r="E260" s="31">
        <f>ROUND(E$129*(1-'Loads'!$C222),2)</f>
        <v>0</v>
      </c>
      <c r="F260" s="31">
        <f>ROUND(F$129*(1-'Loads'!$B222),2)</f>
        <v>0</v>
      </c>
      <c r="G260" s="6">
        <f>ROUND(G$129*(1-'Loads'!$B222),3)</f>
        <v>0</v>
      </c>
      <c r="H260" s="10" t="s">
        <v>6</v>
      </c>
    </row>
    <row r="261" spans="1:8">
      <c r="A261" s="17" t="s">
        <v>147</v>
      </c>
      <c r="H261" s="10" t="s">
        <v>6</v>
      </c>
    </row>
    <row r="262" spans="1:8">
      <c r="A262" s="12" t="s">
        <v>72</v>
      </c>
      <c r="B262" s="6">
        <f>ROUND(B$130*(1-'Loads'!$B224),3)</f>
        <v>0</v>
      </c>
      <c r="C262" s="6">
        <f>ROUND(C$130*(1-'Loads'!$B224),3)</f>
        <v>0</v>
      </c>
      <c r="D262" s="6">
        <f>ROUND(D$130*(1-'Loads'!$B224),3)</f>
        <v>0</v>
      </c>
      <c r="E262" s="31">
        <f>ROUND(E$130*(1-'Loads'!$C224),2)</f>
        <v>0</v>
      </c>
      <c r="F262" s="31">
        <f>ROUND(F$130*(1-'Loads'!$B224),2)</f>
        <v>0</v>
      </c>
      <c r="G262" s="6">
        <f>ROUND(G$130*(1-'Loads'!$B224),3)</f>
        <v>0</v>
      </c>
      <c r="H262" s="10" t="s">
        <v>6</v>
      </c>
    </row>
    <row r="263" spans="1:8">
      <c r="A263" s="12" t="s">
        <v>148</v>
      </c>
      <c r="B263" s="6">
        <f>ROUND(B$130*(1-'Loads'!$B225),3)</f>
        <v>0</v>
      </c>
      <c r="C263" s="6">
        <f>ROUND(C$130*(1-'Loads'!$B225),3)</f>
        <v>0</v>
      </c>
      <c r="D263" s="6">
        <f>ROUND(D$130*(1-'Loads'!$B225),3)</f>
        <v>0</v>
      </c>
      <c r="E263" s="31">
        <f>ROUND(E$130*(1-'Loads'!$C225),2)</f>
        <v>0</v>
      </c>
      <c r="F263" s="31">
        <f>ROUND(F$130*(1-'Loads'!$B225),2)</f>
        <v>0</v>
      </c>
      <c r="G263" s="6">
        <f>ROUND(G$130*(1-'Loads'!$B225),3)</f>
        <v>0</v>
      </c>
      <c r="H263" s="10" t="s">
        <v>6</v>
      </c>
    </row>
    <row r="264" spans="1:8">
      <c r="A264" s="12" t="s">
        <v>149</v>
      </c>
      <c r="B264" s="6">
        <f>ROUND(B$130*(1-'Loads'!$B226),3)</f>
        <v>0</v>
      </c>
      <c r="C264" s="6">
        <f>ROUND(C$130*(1-'Loads'!$B226),3)</f>
        <v>0</v>
      </c>
      <c r="D264" s="6">
        <f>ROUND(D$130*(1-'Loads'!$B226),3)</f>
        <v>0</v>
      </c>
      <c r="E264" s="31">
        <f>ROUND(E$130*(1-'Loads'!$C226),2)</f>
        <v>0</v>
      </c>
      <c r="F264" s="31">
        <f>ROUND(F$130*(1-'Loads'!$B226),2)</f>
        <v>0</v>
      </c>
      <c r="G264" s="6">
        <f>ROUND(G$130*(1-'Loads'!$B226),3)</f>
        <v>0</v>
      </c>
      <c r="H264" s="10" t="s">
        <v>6</v>
      </c>
    </row>
    <row r="265" spans="1:8">
      <c r="A265" s="17" t="s">
        <v>150</v>
      </c>
      <c r="H265" s="10" t="s">
        <v>6</v>
      </c>
    </row>
    <row r="266" spans="1:8">
      <c r="A266" s="12" t="s">
        <v>73</v>
      </c>
      <c r="B266" s="6">
        <f>ROUND(B$131*(1-'Loads'!$B228),3)</f>
        <v>0</v>
      </c>
      <c r="C266" s="6">
        <f>ROUND(C$131*(1-'Loads'!$B228),3)</f>
        <v>0</v>
      </c>
      <c r="D266" s="6">
        <f>ROUND(D$131*(1-'Loads'!$B228),3)</f>
        <v>0</v>
      </c>
      <c r="E266" s="31">
        <f>ROUND(E$131*(1-'Loads'!$C228),2)</f>
        <v>0</v>
      </c>
      <c r="F266" s="31">
        <f>ROUND(F$131*(1-'Loads'!$B228),2)</f>
        <v>0</v>
      </c>
      <c r="G266" s="6">
        <f>ROUND(G$131*(1-'Loads'!$B228),3)</f>
        <v>0</v>
      </c>
      <c r="H266" s="10" t="s">
        <v>6</v>
      </c>
    </row>
    <row r="267" spans="1:8">
      <c r="A267" s="12" t="s">
        <v>151</v>
      </c>
      <c r="B267" s="6">
        <f>ROUND(B$131*(1-'Loads'!$B229),3)</f>
        <v>0</v>
      </c>
      <c r="C267" s="6">
        <f>ROUND(C$131*(1-'Loads'!$B229),3)</f>
        <v>0</v>
      </c>
      <c r="D267" s="6">
        <f>ROUND(D$131*(1-'Loads'!$B229),3)</f>
        <v>0</v>
      </c>
      <c r="E267" s="31">
        <f>ROUND(E$131*(1-'Loads'!$C229),2)</f>
        <v>0</v>
      </c>
      <c r="F267" s="31">
        <f>ROUND(F$131*(1-'Loads'!$B229),2)</f>
        <v>0</v>
      </c>
      <c r="G267" s="6">
        <f>ROUND(G$131*(1-'Loads'!$B229),3)</f>
        <v>0</v>
      </c>
      <c r="H267" s="10" t="s">
        <v>6</v>
      </c>
    </row>
    <row r="268" spans="1:8">
      <c r="A268" s="17" t="s">
        <v>152</v>
      </c>
      <c r="H268" s="10" t="s">
        <v>6</v>
      </c>
    </row>
    <row r="269" spans="1:8">
      <c r="A269" s="12" t="s">
        <v>86</v>
      </c>
      <c r="B269" s="6">
        <f>ROUND(B$132*(1-'Loads'!$B231),3)</f>
        <v>0</v>
      </c>
      <c r="C269" s="6">
        <f>ROUND(C$132*(1-'Loads'!$B231),3)</f>
        <v>0</v>
      </c>
      <c r="D269" s="6">
        <f>ROUND(D$132*(1-'Loads'!$B231),3)</f>
        <v>0</v>
      </c>
      <c r="E269" s="31">
        <f>ROUND(E$132*(1-'Loads'!$C231),2)</f>
        <v>0</v>
      </c>
      <c r="F269" s="31">
        <f>ROUND(F$132*(1-'Loads'!$B231),2)</f>
        <v>0</v>
      </c>
      <c r="G269" s="6">
        <f>ROUND(G$132*(1-'Loads'!$B231),3)</f>
        <v>0</v>
      </c>
      <c r="H269" s="10" t="s">
        <v>6</v>
      </c>
    </row>
    <row r="270" spans="1:8">
      <c r="A270" s="12" t="s">
        <v>153</v>
      </c>
      <c r="B270" s="6">
        <f>ROUND(B$132*(1-'Loads'!$B232),3)</f>
        <v>0</v>
      </c>
      <c r="C270" s="6">
        <f>ROUND(C$132*(1-'Loads'!$B232),3)</f>
        <v>0</v>
      </c>
      <c r="D270" s="6">
        <f>ROUND(D$132*(1-'Loads'!$B232),3)</f>
        <v>0</v>
      </c>
      <c r="E270" s="31">
        <f>ROUND(E$132*(1-'Loads'!$C232),2)</f>
        <v>0</v>
      </c>
      <c r="F270" s="31">
        <f>ROUND(F$132*(1-'Loads'!$B232),2)</f>
        <v>0</v>
      </c>
      <c r="G270" s="6">
        <f>ROUND(G$132*(1-'Loads'!$B232),3)</f>
        <v>0</v>
      </c>
      <c r="H270" s="10" t="s">
        <v>6</v>
      </c>
    </row>
    <row r="271" spans="1:8">
      <c r="A271" s="17" t="s">
        <v>154</v>
      </c>
      <c r="H271" s="10" t="s">
        <v>6</v>
      </c>
    </row>
    <row r="272" spans="1:8">
      <c r="A272" s="12" t="s">
        <v>87</v>
      </c>
      <c r="B272" s="6">
        <f>ROUND(B$133*(1-'Loads'!$B234),3)</f>
        <v>0</v>
      </c>
      <c r="C272" s="6">
        <f>ROUND(C$133*(1-'Loads'!$B234),3)</f>
        <v>0</v>
      </c>
      <c r="D272" s="6">
        <f>ROUND(D$133*(1-'Loads'!$B234),3)</f>
        <v>0</v>
      </c>
      <c r="E272" s="31">
        <f>ROUND(E$133*(1-'Loads'!$C234),2)</f>
        <v>0</v>
      </c>
      <c r="F272" s="31">
        <f>ROUND(F$133*(1-'Loads'!$B234),2)</f>
        <v>0</v>
      </c>
      <c r="G272" s="6">
        <f>ROUND(G$133*(1-'Loads'!$B234),3)</f>
        <v>0</v>
      </c>
      <c r="H272" s="10" t="s">
        <v>6</v>
      </c>
    </row>
    <row r="273" spans="1:8">
      <c r="A273" s="17" t="s">
        <v>155</v>
      </c>
      <c r="H273" s="10" t="s">
        <v>6</v>
      </c>
    </row>
    <row r="274" spans="1:8">
      <c r="A274" s="12" t="s">
        <v>109</v>
      </c>
      <c r="B274" s="6">
        <f>ROUND(B$134*(1-'Loads'!$B236),3)</f>
        <v>0</v>
      </c>
      <c r="C274" s="6">
        <f>ROUND(C$134*(1-'Loads'!$B236),3)</f>
        <v>0</v>
      </c>
      <c r="D274" s="6">
        <f>ROUND(D$134*(1-'Loads'!$B236),3)</f>
        <v>0</v>
      </c>
      <c r="E274" s="31">
        <f>ROUND(E$134*(1-'Loads'!$C236),2)</f>
        <v>0</v>
      </c>
      <c r="F274" s="31">
        <f>ROUND(F$134*(1-'Loads'!$B236),2)</f>
        <v>0</v>
      </c>
      <c r="G274" s="6">
        <f>ROUND(G$134*(1-'Loads'!$B236),3)</f>
        <v>0</v>
      </c>
      <c r="H274" s="10" t="s">
        <v>6</v>
      </c>
    </row>
    <row r="275" spans="1:8">
      <c r="A275" s="12" t="s">
        <v>156</v>
      </c>
      <c r="B275" s="6">
        <f>ROUND(B$134*(1-'Loads'!$B237),3)</f>
        <v>0</v>
      </c>
      <c r="C275" s="6">
        <f>ROUND(C$134*(1-'Loads'!$B237),3)</f>
        <v>0</v>
      </c>
      <c r="D275" s="6">
        <f>ROUND(D$134*(1-'Loads'!$B237),3)</f>
        <v>0</v>
      </c>
      <c r="E275" s="31">
        <f>ROUND(E$134*(1-'Loads'!$C237),2)</f>
        <v>0</v>
      </c>
      <c r="F275" s="31">
        <f>ROUND(F$134*(1-'Loads'!$B237),2)</f>
        <v>0</v>
      </c>
      <c r="G275" s="6">
        <f>ROUND(G$134*(1-'Loads'!$B237),3)</f>
        <v>0</v>
      </c>
      <c r="H275" s="10" t="s">
        <v>6</v>
      </c>
    </row>
    <row r="276" spans="1:8">
      <c r="A276" s="12" t="s">
        <v>157</v>
      </c>
      <c r="B276" s="6">
        <f>ROUND(B$134*(1-'Loads'!$B238),3)</f>
        <v>0</v>
      </c>
      <c r="C276" s="6">
        <f>ROUND(C$134*(1-'Loads'!$B238),3)</f>
        <v>0</v>
      </c>
      <c r="D276" s="6">
        <f>ROUND(D$134*(1-'Loads'!$B238),3)</f>
        <v>0</v>
      </c>
      <c r="E276" s="31">
        <f>ROUND(E$134*(1-'Loads'!$C238),2)</f>
        <v>0</v>
      </c>
      <c r="F276" s="31">
        <f>ROUND(F$134*(1-'Loads'!$B238),2)</f>
        <v>0</v>
      </c>
      <c r="G276" s="6">
        <f>ROUND(G$134*(1-'Loads'!$B238),3)</f>
        <v>0</v>
      </c>
      <c r="H276" s="10" t="s">
        <v>6</v>
      </c>
    </row>
    <row r="277" spans="1:8">
      <c r="A277" s="17" t="s">
        <v>158</v>
      </c>
      <c r="H277" s="10" t="s">
        <v>6</v>
      </c>
    </row>
    <row r="278" spans="1:8">
      <c r="A278" s="12" t="s">
        <v>110</v>
      </c>
      <c r="B278" s="6">
        <f>ROUND(B$135*(1-'Loads'!$B240),3)</f>
        <v>0</v>
      </c>
      <c r="C278" s="6">
        <f>ROUND(C$135*(1-'Loads'!$B240),3)</f>
        <v>0</v>
      </c>
      <c r="D278" s="6">
        <f>ROUND(D$135*(1-'Loads'!$B240),3)</f>
        <v>0</v>
      </c>
      <c r="E278" s="31">
        <f>ROUND(E$135*(1-'Loads'!$C240),2)</f>
        <v>0</v>
      </c>
      <c r="F278" s="31">
        <f>ROUND(F$135*(1-'Loads'!$B240),2)</f>
        <v>0</v>
      </c>
      <c r="G278" s="6">
        <f>ROUND(G$135*(1-'Loads'!$B240),3)</f>
        <v>0</v>
      </c>
      <c r="H278" s="10" t="s">
        <v>6</v>
      </c>
    </row>
    <row r="279" spans="1:8">
      <c r="A279" s="12" t="s">
        <v>159</v>
      </c>
      <c r="B279" s="6">
        <f>ROUND(B$135*(1-'Loads'!$B241),3)</f>
        <v>0</v>
      </c>
      <c r="C279" s="6">
        <f>ROUND(C$135*(1-'Loads'!$B241),3)</f>
        <v>0</v>
      </c>
      <c r="D279" s="6">
        <f>ROUND(D$135*(1-'Loads'!$B241),3)</f>
        <v>0</v>
      </c>
      <c r="E279" s="31">
        <f>ROUND(E$135*(1-'Loads'!$C241),2)</f>
        <v>0</v>
      </c>
      <c r="F279" s="31">
        <f>ROUND(F$135*(1-'Loads'!$B241),2)</f>
        <v>0</v>
      </c>
      <c r="G279" s="6">
        <f>ROUND(G$135*(1-'Loads'!$B241),3)</f>
        <v>0</v>
      </c>
      <c r="H279" s="10" t="s">
        <v>6</v>
      </c>
    </row>
    <row r="280" spans="1:8">
      <c r="A280" s="12" t="s">
        <v>160</v>
      </c>
      <c r="B280" s="6">
        <f>ROUND(B$135*(1-'Loads'!$B242),3)</f>
        <v>0</v>
      </c>
      <c r="C280" s="6">
        <f>ROUND(C$135*(1-'Loads'!$B242),3)</f>
        <v>0</v>
      </c>
      <c r="D280" s="6">
        <f>ROUND(D$135*(1-'Loads'!$B242),3)</f>
        <v>0</v>
      </c>
      <c r="E280" s="31">
        <f>ROUND(E$135*(1-'Loads'!$C242),2)</f>
        <v>0</v>
      </c>
      <c r="F280" s="31">
        <f>ROUND(F$135*(1-'Loads'!$B242),2)</f>
        <v>0</v>
      </c>
      <c r="G280" s="6">
        <f>ROUND(G$135*(1-'Loads'!$B242),3)</f>
        <v>0</v>
      </c>
      <c r="H280" s="10" t="s">
        <v>6</v>
      </c>
    </row>
    <row r="281" spans="1:8">
      <c r="A281" s="17" t="s">
        <v>161</v>
      </c>
      <c r="H281" s="10" t="s">
        <v>6</v>
      </c>
    </row>
    <row r="282" spans="1:8">
      <c r="A282" s="12" t="s">
        <v>111</v>
      </c>
      <c r="B282" s="6">
        <f>ROUND(B$136*(1-'Loads'!$B244),3)</f>
        <v>0</v>
      </c>
      <c r="C282" s="6">
        <f>ROUND(C$136*(1-'Loads'!$B244),3)</f>
        <v>0</v>
      </c>
      <c r="D282" s="6">
        <f>ROUND(D$136*(1-'Loads'!$B244),3)</f>
        <v>0</v>
      </c>
      <c r="E282" s="31">
        <f>ROUND(E$136*(1-'Loads'!$C244),2)</f>
        <v>0</v>
      </c>
      <c r="F282" s="31">
        <f>ROUND(F$136*(1-'Loads'!$B244),2)</f>
        <v>0</v>
      </c>
      <c r="G282" s="6">
        <f>ROUND(G$136*(1-'Loads'!$B244),3)</f>
        <v>0</v>
      </c>
      <c r="H282" s="10" t="s">
        <v>6</v>
      </c>
    </row>
    <row r="283" spans="1:8">
      <c r="A283" s="12" t="s">
        <v>162</v>
      </c>
      <c r="B283" s="6">
        <f>ROUND(B$136*(1-'Loads'!$B245),3)</f>
        <v>0</v>
      </c>
      <c r="C283" s="6">
        <f>ROUND(C$136*(1-'Loads'!$B245),3)</f>
        <v>0</v>
      </c>
      <c r="D283" s="6">
        <f>ROUND(D$136*(1-'Loads'!$B245),3)</f>
        <v>0</v>
      </c>
      <c r="E283" s="31">
        <f>ROUND(E$136*(1-'Loads'!$C245),2)</f>
        <v>0</v>
      </c>
      <c r="F283" s="31">
        <f>ROUND(F$136*(1-'Loads'!$B245),2)</f>
        <v>0</v>
      </c>
      <c r="G283" s="6">
        <f>ROUND(G$136*(1-'Loads'!$B245),3)</f>
        <v>0</v>
      </c>
      <c r="H283" s="10" t="s">
        <v>6</v>
      </c>
    </row>
    <row r="284" spans="1:8">
      <c r="A284" s="12" t="s">
        <v>163</v>
      </c>
      <c r="B284" s="6">
        <f>ROUND(B$136*(1-'Loads'!$B246),3)</f>
        <v>0</v>
      </c>
      <c r="C284" s="6">
        <f>ROUND(C$136*(1-'Loads'!$B246),3)</f>
        <v>0</v>
      </c>
      <c r="D284" s="6">
        <f>ROUND(D$136*(1-'Loads'!$B246),3)</f>
        <v>0</v>
      </c>
      <c r="E284" s="31">
        <f>ROUND(E$136*(1-'Loads'!$C246),2)</f>
        <v>0</v>
      </c>
      <c r="F284" s="31">
        <f>ROUND(F$136*(1-'Loads'!$B246),2)</f>
        <v>0</v>
      </c>
      <c r="G284" s="6">
        <f>ROUND(G$136*(1-'Loads'!$B246),3)</f>
        <v>0</v>
      </c>
      <c r="H284" s="10" t="s">
        <v>6</v>
      </c>
    </row>
    <row r="285" spans="1:8">
      <c r="A285" s="17" t="s">
        <v>164</v>
      </c>
      <c r="H285" s="10" t="s">
        <v>6</v>
      </c>
    </row>
    <row r="286" spans="1:8">
      <c r="A286" s="12" t="s">
        <v>112</v>
      </c>
      <c r="B286" s="6">
        <f>ROUND(B$137*(1-'Loads'!$B248),3)</f>
        <v>0</v>
      </c>
      <c r="C286" s="6">
        <f>ROUND(C$137*(1-'Loads'!$B248),3)</f>
        <v>0</v>
      </c>
      <c r="D286" s="6">
        <f>ROUND(D$137*(1-'Loads'!$B248),3)</f>
        <v>0</v>
      </c>
      <c r="E286" s="31">
        <f>ROUND(E$137*(1-'Loads'!$C248),2)</f>
        <v>0</v>
      </c>
      <c r="F286" s="31">
        <f>ROUND(F$137*(1-'Loads'!$B248),2)</f>
        <v>0</v>
      </c>
      <c r="G286" s="6">
        <f>ROUND(G$137*(1-'Loads'!$B248),3)</f>
        <v>0</v>
      </c>
      <c r="H286" s="10" t="s">
        <v>6</v>
      </c>
    </row>
    <row r="287" spans="1:8">
      <c r="A287" s="12" t="s">
        <v>165</v>
      </c>
      <c r="B287" s="6">
        <f>ROUND(B$137*(1-'Loads'!$B249),3)</f>
        <v>0</v>
      </c>
      <c r="C287" s="6">
        <f>ROUND(C$137*(1-'Loads'!$B249),3)</f>
        <v>0</v>
      </c>
      <c r="D287" s="6">
        <f>ROUND(D$137*(1-'Loads'!$B249),3)</f>
        <v>0</v>
      </c>
      <c r="E287" s="31">
        <f>ROUND(E$137*(1-'Loads'!$C249),2)</f>
        <v>0</v>
      </c>
      <c r="F287" s="31">
        <f>ROUND(F$137*(1-'Loads'!$B249),2)</f>
        <v>0</v>
      </c>
      <c r="G287" s="6">
        <f>ROUND(G$137*(1-'Loads'!$B249),3)</f>
        <v>0</v>
      </c>
      <c r="H287" s="10" t="s">
        <v>6</v>
      </c>
    </row>
    <row r="288" spans="1:8">
      <c r="A288" s="12" t="s">
        <v>166</v>
      </c>
      <c r="B288" s="6">
        <f>ROUND(B$137*(1-'Loads'!$B250),3)</f>
        <v>0</v>
      </c>
      <c r="C288" s="6">
        <f>ROUND(C$137*(1-'Loads'!$B250),3)</f>
        <v>0</v>
      </c>
      <c r="D288" s="6">
        <f>ROUND(D$137*(1-'Loads'!$B250),3)</f>
        <v>0</v>
      </c>
      <c r="E288" s="31">
        <f>ROUND(E$137*(1-'Loads'!$C250),2)</f>
        <v>0</v>
      </c>
      <c r="F288" s="31">
        <f>ROUND(F$137*(1-'Loads'!$B250),2)</f>
        <v>0</v>
      </c>
      <c r="G288" s="6">
        <f>ROUND(G$137*(1-'Loads'!$B250),3)</f>
        <v>0</v>
      </c>
      <c r="H288" s="10" t="s">
        <v>6</v>
      </c>
    </row>
    <row r="289" spans="1:8">
      <c r="A289" s="17" t="s">
        <v>167</v>
      </c>
      <c r="H289" s="10" t="s">
        <v>6</v>
      </c>
    </row>
    <row r="290" spans="1:8">
      <c r="A290" s="12" t="s">
        <v>113</v>
      </c>
      <c r="B290" s="6">
        <f>ROUND(B$138*(1-'Loads'!$B252),3)</f>
        <v>0</v>
      </c>
      <c r="C290" s="6">
        <f>ROUND(C$138*(1-'Loads'!$B252),3)</f>
        <v>0</v>
      </c>
      <c r="D290" s="6">
        <f>ROUND(D$138*(1-'Loads'!$B252),3)</f>
        <v>0</v>
      </c>
      <c r="E290" s="31">
        <f>ROUND(E$138*(1-'Loads'!$C252),2)</f>
        <v>0</v>
      </c>
      <c r="F290" s="31">
        <f>ROUND(F$138*(1-'Loads'!$B252),2)</f>
        <v>0</v>
      </c>
      <c r="G290" s="6">
        <f>ROUND(G$138*(1-'Loads'!$B252),3)</f>
        <v>0</v>
      </c>
      <c r="H290" s="10" t="s">
        <v>6</v>
      </c>
    </row>
    <row r="291" spans="1:8">
      <c r="A291" s="12" t="s">
        <v>168</v>
      </c>
      <c r="B291" s="6">
        <f>ROUND(B$138*(1-'Loads'!$B253),3)</f>
        <v>0</v>
      </c>
      <c r="C291" s="6">
        <f>ROUND(C$138*(1-'Loads'!$B253),3)</f>
        <v>0</v>
      </c>
      <c r="D291" s="6">
        <f>ROUND(D$138*(1-'Loads'!$B253),3)</f>
        <v>0</v>
      </c>
      <c r="E291" s="31">
        <f>ROUND(E$138*(1-'Loads'!$C253),2)</f>
        <v>0</v>
      </c>
      <c r="F291" s="31">
        <f>ROUND(F$138*(1-'Loads'!$B253),2)</f>
        <v>0</v>
      </c>
      <c r="G291" s="6">
        <f>ROUND(G$138*(1-'Loads'!$B253),3)</f>
        <v>0</v>
      </c>
      <c r="H291" s="10" t="s">
        <v>6</v>
      </c>
    </row>
    <row r="292" spans="1:8">
      <c r="A292" s="12" t="s">
        <v>169</v>
      </c>
      <c r="B292" s="6">
        <f>ROUND(B$138*(1-'Loads'!$B254),3)</f>
        <v>0</v>
      </c>
      <c r="C292" s="6">
        <f>ROUND(C$138*(1-'Loads'!$B254),3)</f>
        <v>0</v>
      </c>
      <c r="D292" s="6">
        <f>ROUND(D$138*(1-'Loads'!$B254),3)</f>
        <v>0</v>
      </c>
      <c r="E292" s="31">
        <f>ROUND(E$138*(1-'Loads'!$C254),2)</f>
        <v>0</v>
      </c>
      <c r="F292" s="31">
        <f>ROUND(F$138*(1-'Loads'!$B254),2)</f>
        <v>0</v>
      </c>
      <c r="G292" s="6">
        <f>ROUND(G$138*(1-'Loads'!$B254),3)</f>
        <v>0</v>
      </c>
      <c r="H292" s="10" t="s">
        <v>6</v>
      </c>
    </row>
    <row r="293" spans="1:8">
      <c r="A293" s="17" t="s">
        <v>170</v>
      </c>
      <c r="H293" s="10" t="s">
        <v>6</v>
      </c>
    </row>
    <row r="294" spans="1:8">
      <c r="A294" s="12" t="s">
        <v>74</v>
      </c>
      <c r="B294" s="6">
        <f>ROUND(B$139*(1-'Loads'!$B256),3)</f>
        <v>0</v>
      </c>
      <c r="C294" s="6">
        <f>ROUND(C$139*(1-'Loads'!$B256),3)</f>
        <v>0</v>
      </c>
      <c r="D294" s="6">
        <f>ROUND(D$139*(1-'Loads'!$B256),3)</f>
        <v>0</v>
      </c>
      <c r="E294" s="31">
        <f>ROUND(E$139*(1-'Loads'!$C256),2)</f>
        <v>0</v>
      </c>
      <c r="F294" s="31">
        <f>ROUND(F$139*(1-'Loads'!$B256),2)</f>
        <v>0</v>
      </c>
      <c r="G294" s="6">
        <f>ROUND(G$139*(1-'Loads'!$B256),3)</f>
        <v>0</v>
      </c>
      <c r="H294" s="10" t="s">
        <v>6</v>
      </c>
    </row>
    <row r="295" spans="1:8">
      <c r="A295" s="12" t="s">
        <v>171</v>
      </c>
      <c r="B295" s="6">
        <f>ROUND(B$139*(1-'Loads'!$B257),3)</f>
        <v>0</v>
      </c>
      <c r="C295" s="6">
        <f>ROUND(C$139*(1-'Loads'!$B257),3)</f>
        <v>0</v>
      </c>
      <c r="D295" s="6">
        <f>ROUND(D$139*(1-'Loads'!$B257),3)</f>
        <v>0</v>
      </c>
      <c r="E295" s="31">
        <f>ROUND(E$139*(1-'Loads'!$C257),2)</f>
        <v>0</v>
      </c>
      <c r="F295" s="31">
        <f>ROUND(F$139*(1-'Loads'!$B257),2)</f>
        <v>0</v>
      </c>
      <c r="G295" s="6">
        <f>ROUND(G$139*(1-'Loads'!$B257),3)</f>
        <v>0</v>
      </c>
      <c r="H295" s="10" t="s">
        <v>6</v>
      </c>
    </row>
    <row r="296" spans="1:8">
      <c r="A296" s="12" t="s">
        <v>172</v>
      </c>
      <c r="B296" s="6">
        <f>ROUND(B$139*(1-'Loads'!$B258),3)</f>
        <v>0</v>
      </c>
      <c r="C296" s="6">
        <f>ROUND(C$139*(1-'Loads'!$B258),3)</f>
        <v>0</v>
      </c>
      <c r="D296" s="6">
        <f>ROUND(D$139*(1-'Loads'!$B258),3)</f>
        <v>0</v>
      </c>
      <c r="E296" s="31">
        <f>ROUND(E$139*(1-'Loads'!$C258),2)</f>
        <v>0</v>
      </c>
      <c r="F296" s="31">
        <f>ROUND(F$139*(1-'Loads'!$B258),2)</f>
        <v>0</v>
      </c>
      <c r="G296" s="6">
        <f>ROUND(G$139*(1-'Loads'!$B258),3)</f>
        <v>0</v>
      </c>
      <c r="H296" s="10" t="s">
        <v>6</v>
      </c>
    </row>
    <row r="297" spans="1:8">
      <c r="A297" s="17" t="s">
        <v>173</v>
      </c>
      <c r="H297" s="10" t="s">
        <v>6</v>
      </c>
    </row>
    <row r="298" spans="1:8">
      <c r="A298" s="12" t="s">
        <v>75</v>
      </c>
      <c r="B298" s="6">
        <f>ROUND(B$140*(1-'Loads'!$B260),3)</f>
        <v>0</v>
      </c>
      <c r="C298" s="6">
        <f>ROUND(C$140*(1-'Loads'!$B260),3)</f>
        <v>0</v>
      </c>
      <c r="D298" s="6">
        <f>ROUND(D$140*(1-'Loads'!$B260),3)</f>
        <v>0</v>
      </c>
      <c r="E298" s="31">
        <f>ROUND(E$140*(1-'Loads'!$C260),2)</f>
        <v>0</v>
      </c>
      <c r="F298" s="31">
        <f>ROUND(F$140*(1-'Loads'!$B260),2)</f>
        <v>0</v>
      </c>
      <c r="G298" s="6">
        <f>ROUND(G$140*(1-'Loads'!$B260),3)</f>
        <v>0</v>
      </c>
      <c r="H298" s="10" t="s">
        <v>6</v>
      </c>
    </row>
    <row r="299" spans="1:8">
      <c r="A299" s="12" t="s">
        <v>174</v>
      </c>
      <c r="B299" s="6">
        <f>ROUND(B$140*(1-'Loads'!$B261),3)</f>
        <v>0</v>
      </c>
      <c r="C299" s="6">
        <f>ROUND(C$140*(1-'Loads'!$B261),3)</f>
        <v>0</v>
      </c>
      <c r="D299" s="6">
        <f>ROUND(D$140*(1-'Loads'!$B261),3)</f>
        <v>0</v>
      </c>
      <c r="E299" s="31">
        <f>ROUND(E$140*(1-'Loads'!$C261),2)</f>
        <v>0</v>
      </c>
      <c r="F299" s="31">
        <f>ROUND(F$140*(1-'Loads'!$B261),2)</f>
        <v>0</v>
      </c>
      <c r="G299" s="6">
        <f>ROUND(G$140*(1-'Loads'!$B261),3)</f>
        <v>0</v>
      </c>
      <c r="H299" s="10" t="s">
        <v>6</v>
      </c>
    </row>
    <row r="300" spans="1:8">
      <c r="A300" s="17" t="s">
        <v>175</v>
      </c>
      <c r="H300" s="10" t="s">
        <v>6</v>
      </c>
    </row>
    <row r="301" spans="1:8">
      <c r="A301" s="12" t="s">
        <v>76</v>
      </c>
      <c r="B301" s="6">
        <f>ROUND(B$141*(1-'Loads'!$B263),3)</f>
        <v>0</v>
      </c>
      <c r="C301" s="6">
        <f>ROUND(C$141*(1-'Loads'!$B263),3)</f>
        <v>0</v>
      </c>
      <c r="D301" s="6">
        <f>ROUND(D$141*(1-'Loads'!$B263),3)</f>
        <v>0</v>
      </c>
      <c r="E301" s="31">
        <f>ROUND(E$141*(1-'Loads'!$C263),2)</f>
        <v>0</v>
      </c>
      <c r="F301" s="31">
        <f>ROUND(F$141*(1-'Loads'!$B263),2)</f>
        <v>0</v>
      </c>
      <c r="G301" s="6">
        <f>ROUND(G$141*(1-'Loads'!$B263),3)</f>
        <v>0</v>
      </c>
      <c r="H301" s="10" t="s">
        <v>6</v>
      </c>
    </row>
    <row r="302" spans="1:8">
      <c r="A302" s="12" t="s">
        <v>176</v>
      </c>
      <c r="B302" s="6">
        <f>ROUND(B$141*(1-'Loads'!$B264),3)</f>
        <v>0</v>
      </c>
      <c r="C302" s="6">
        <f>ROUND(C$141*(1-'Loads'!$B264),3)</f>
        <v>0</v>
      </c>
      <c r="D302" s="6">
        <f>ROUND(D$141*(1-'Loads'!$B264),3)</f>
        <v>0</v>
      </c>
      <c r="E302" s="31">
        <f>ROUND(E$141*(1-'Loads'!$C264),2)</f>
        <v>0</v>
      </c>
      <c r="F302" s="31">
        <f>ROUND(F$141*(1-'Loads'!$B264),2)</f>
        <v>0</v>
      </c>
      <c r="G302" s="6">
        <f>ROUND(G$141*(1-'Loads'!$B264),3)</f>
        <v>0</v>
      </c>
      <c r="H302" s="10" t="s">
        <v>6</v>
      </c>
    </row>
    <row r="303" spans="1:8">
      <c r="A303" s="12" t="s">
        <v>177</v>
      </c>
      <c r="B303" s="6">
        <f>ROUND(B$141*(1-'Loads'!$B265),3)</f>
        <v>0</v>
      </c>
      <c r="C303" s="6">
        <f>ROUND(C$141*(1-'Loads'!$B265),3)</f>
        <v>0</v>
      </c>
      <c r="D303" s="6">
        <f>ROUND(D$141*(1-'Loads'!$B265),3)</f>
        <v>0</v>
      </c>
      <c r="E303" s="31">
        <f>ROUND(E$141*(1-'Loads'!$C265),2)</f>
        <v>0</v>
      </c>
      <c r="F303" s="31">
        <f>ROUND(F$141*(1-'Loads'!$B265),2)</f>
        <v>0</v>
      </c>
      <c r="G303" s="6">
        <f>ROUND(G$141*(1-'Loads'!$B265),3)</f>
        <v>0</v>
      </c>
      <c r="H303" s="10" t="s">
        <v>6</v>
      </c>
    </row>
    <row r="304" spans="1:8">
      <c r="A304" s="17" t="s">
        <v>178</v>
      </c>
      <c r="H304" s="10" t="s">
        <v>6</v>
      </c>
    </row>
    <row r="305" spans="1:8">
      <c r="A305" s="12" t="s">
        <v>77</v>
      </c>
      <c r="B305" s="6">
        <f>ROUND(B$142*(1-'Loads'!$B267),3)</f>
        <v>0</v>
      </c>
      <c r="C305" s="6">
        <f>ROUND(C$142*(1-'Loads'!$B267),3)</f>
        <v>0</v>
      </c>
      <c r="D305" s="6">
        <f>ROUND(D$142*(1-'Loads'!$B267),3)</f>
        <v>0</v>
      </c>
      <c r="E305" s="31">
        <f>ROUND(E$142*(1-'Loads'!$C267),2)</f>
        <v>0</v>
      </c>
      <c r="F305" s="31">
        <f>ROUND(F$142*(1-'Loads'!$B267),2)</f>
        <v>0</v>
      </c>
      <c r="G305" s="6">
        <f>ROUND(G$142*(1-'Loads'!$B267),3)</f>
        <v>0</v>
      </c>
      <c r="H305" s="10" t="s">
        <v>6</v>
      </c>
    </row>
    <row r="306" spans="1:8">
      <c r="A306" s="12" t="s">
        <v>179</v>
      </c>
      <c r="B306" s="6">
        <f>ROUND(B$142*(1-'Loads'!$B268),3)</f>
        <v>0</v>
      </c>
      <c r="C306" s="6">
        <f>ROUND(C$142*(1-'Loads'!$B268),3)</f>
        <v>0</v>
      </c>
      <c r="D306" s="6">
        <f>ROUND(D$142*(1-'Loads'!$B268),3)</f>
        <v>0</v>
      </c>
      <c r="E306" s="31">
        <f>ROUND(E$142*(1-'Loads'!$C268),2)</f>
        <v>0</v>
      </c>
      <c r="F306" s="31">
        <f>ROUND(F$142*(1-'Loads'!$B268),2)</f>
        <v>0</v>
      </c>
      <c r="G306" s="6">
        <f>ROUND(G$142*(1-'Loads'!$B268),3)</f>
        <v>0</v>
      </c>
      <c r="H306" s="10" t="s">
        <v>6</v>
      </c>
    </row>
    <row r="307" spans="1:8">
      <c r="A307" s="12" t="s">
        <v>180</v>
      </c>
      <c r="B307" s="6">
        <f>ROUND(B$142*(1-'Loads'!$B269),3)</f>
        <v>0</v>
      </c>
      <c r="C307" s="6">
        <f>ROUND(C$142*(1-'Loads'!$B269),3)</f>
        <v>0</v>
      </c>
      <c r="D307" s="6">
        <f>ROUND(D$142*(1-'Loads'!$B269),3)</f>
        <v>0</v>
      </c>
      <c r="E307" s="31">
        <f>ROUND(E$142*(1-'Loads'!$C269),2)</f>
        <v>0</v>
      </c>
      <c r="F307" s="31">
        <f>ROUND(F$142*(1-'Loads'!$B269),2)</f>
        <v>0</v>
      </c>
      <c r="G307" s="6">
        <f>ROUND(G$142*(1-'Loads'!$B269),3)</f>
        <v>0</v>
      </c>
      <c r="H307" s="10" t="s">
        <v>6</v>
      </c>
    </row>
    <row r="308" spans="1:8">
      <c r="A308" s="17" t="s">
        <v>181</v>
      </c>
      <c r="H308" s="10" t="s">
        <v>6</v>
      </c>
    </row>
    <row r="309" spans="1:8">
      <c r="A309" s="12" t="s">
        <v>78</v>
      </c>
      <c r="B309" s="6">
        <f>ROUND(B$143*(1-'Loads'!$B271),3)</f>
        <v>0</v>
      </c>
      <c r="C309" s="6">
        <f>ROUND(C$143*(1-'Loads'!$B271),3)</f>
        <v>0</v>
      </c>
      <c r="D309" s="6">
        <f>ROUND(D$143*(1-'Loads'!$B271),3)</f>
        <v>0</v>
      </c>
      <c r="E309" s="31">
        <f>ROUND(E$143*(1-'Loads'!$C271),2)</f>
        <v>0</v>
      </c>
      <c r="F309" s="31">
        <f>ROUND(F$143*(1-'Loads'!$B271),2)</f>
        <v>0</v>
      </c>
      <c r="G309" s="6">
        <f>ROUND(G$143*(1-'Loads'!$B271),3)</f>
        <v>0</v>
      </c>
      <c r="H309" s="10" t="s">
        <v>6</v>
      </c>
    </row>
    <row r="310" spans="1:8">
      <c r="A310" s="12" t="s">
        <v>182</v>
      </c>
      <c r="B310" s="6">
        <f>ROUND(B$143*(1-'Loads'!$B272),3)</f>
        <v>0</v>
      </c>
      <c r="C310" s="6">
        <f>ROUND(C$143*(1-'Loads'!$B272),3)</f>
        <v>0</v>
      </c>
      <c r="D310" s="6">
        <f>ROUND(D$143*(1-'Loads'!$B272),3)</f>
        <v>0</v>
      </c>
      <c r="E310" s="31">
        <f>ROUND(E$143*(1-'Loads'!$C272),2)</f>
        <v>0</v>
      </c>
      <c r="F310" s="31">
        <f>ROUND(F$143*(1-'Loads'!$B272),2)</f>
        <v>0</v>
      </c>
      <c r="G310" s="6">
        <f>ROUND(G$143*(1-'Loads'!$B272),3)</f>
        <v>0</v>
      </c>
      <c r="H310" s="10" t="s">
        <v>6</v>
      </c>
    </row>
    <row r="311" spans="1:8">
      <c r="A311" s="17" t="s">
        <v>183</v>
      </c>
      <c r="H311" s="10" t="s">
        <v>6</v>
      </c>
    </row>
    <row r="312" spans="1:8">
      <c r="A312" s="12" t="s">
        <v>79</v>
      </c>
      <c r="B312" s="6">
        <f>ROUND(B$144*(1-'Loads'!$B274),3)</f>
        <v>0</v>
      </c>
      <c r="C312" s="6">
        <f>ROUND(C$144*(1-'Loads'!$B274),3)</f>
        <v>0</v>
      </c>
      <c r="D312" s="6">
        <f>ROUND(D$144*(1-'Loads'!$B274),3)</f>
        <v>0</v>
      </c>
      <c r="E312" s="31">
        <f>ROUND(E$144*(1-'Loads'!$C274),2)</f>
        <v>0</v>
      </c>
      <c r="F312" s="31">
        <f>ROUND(F$144*(1-'Loads'!$B274),2)</f>
        <v>0</v>
      </c>
      <c r="G312" s="6">
        <f>ROUND(G$144*(1-'Loads'!$B274),3)</f>
        <v>0</v>
      </c>
      <c r="H312" s="10" t="s">
        <v>6</v>
      </c>
    </row>
    <row r="313" spans="1:8">
      <c r="A313" s="12" t="s">
        <v>184</v>
      </c>
      <c r="B313" s="6">
        <f>ROUND(B$144*(1-'Loads'!$B275),3)</f>
        <v>0</v>
      </c>
      <c r="C313" s="6">
        <f>ROUND(C$144*(1-'Loads'!$B275),3)</f>
        <v>0</v>
      </c>
      <c r="D313" s="6">
        <f>ROUND(D$144*(1-'Loads'!$B275),3)</f>
        <v>0</v>
      </c>
      <c r="E313" s="31">
        <f>ROUND(E$144*(1-'Loads'!$C275),2)</f>
        <v>0</v>
      </c>
      <c r="F313" s="31">
        <f>ROUND(F$144*(1-'Loads'!$B275),2)</f>
        <v>0</v>
      </c>
      <c r="G313" s="6">
        <f>ROUND(G$144*(1-'Loads'!$B275),3)</f>
        <v>0</v>
      </c>
      <c r="H313" s="10" t="s">
        <v>6</v>
      </c>
    </row>
    <row r="314" spans="1:8">
      <c r="A314" s="17" t="s">
        <v>185</v>
      </c>
      <c r="H314" s="10" t="s">
        <v>6</v>
      </c>
    </row>
    <row r="315" spans="1:8">
      <c r="A315" s="12" t="s">
        <v>88</v>
      </c>
      <c r="B315" s="6">
        <f>ROUND(B$145*(1-'Loads'!$B277),3)</f>
        <v>0</v>
      </c>
      <c r="C315" s="6">
        <f>ROUND(C$145*(1-'Loads'!$B277),3)</f>
        <v>0</v>
      </c>
      <c r="D315" s="6">
        <f>ROUND(D$145*(1-'Loads'!$B277),3)</f>
        <v>0</v>
      </c>
      <c r="E315" s="31">
        <f>ROUND(E$145*(1-'Loads'!$C277),2)</f>
        <v>0</v>
      </c>
      <c r="F315" s="31">
        <f>ROUND(F$145*(1-'Loads'!$B277),2)</f>
        <v>0</v>
      </c>
      <c r="G315" s="6">
        <f>ROUND(G$145*(1-'Loads'!$B277),3)</f>
        <v>0</v>
      </c>
      <c r="H315" s="10" t="s">
        <v>6</v>
      </c>
    </row>
    <row r="316" spans="1:8">
      <c r="A316" s="12" t="s">
        <v>186</v>
      </c>
      <c r="B316" s="6">
        <f>ROUND(B$145*(1-'Loads'!$B278),3)</f>
        <v>0</v>
      </c>
      <c r="C316" s="6">
        <f>ROUND(C$145*(1-'Loads'!$B278),3)</f>
        <v>0</v>
      </c>
      <c r="D316" s="6">
        <f>ROUND(D$145*(1-'Loads'!$B278),3)</f>
        <v>0</v>
      </c>
      <c r="E316" s="31">
        <f>ROUND(E$145*(1-'Loads'!$C278),2)</f>
        <v>0</v>
      </c>
      <c r="F316" s="31">
        <f>ROUND(F$145*(1-'Loads'!$B278),2)</f>
        <v>0</v>
      </c>
      <c r="G316" s="6">
        <f>ROUND(G$145*(1-'Loads'!$B278),3)</f>
        <v>0</v>
      </c>
      <c r="H316" s="10" t="s">
        <v>6</v>
      </c>
    </row>
    <row r="317" spans="1:8">
      <c r="A317" s="17" t="s">
        <v>187</v>
      </c>
      <c r="H317" s="10" t="s">
        <v>6</v>
      </c>
    </row>
    <row r="318" spans="1:8">
      <c r="A318" s="12" t="s">
        <v>89</v>
      </c>
      <c r="B318" s="6">
        <f>ROUND(B$146*(1-'Loads'!$B280),3)</f>
        <v>0</v>
      </c>
      <c r="C318" s="6">
        <f>ROUND(C$146*(1-'Loads'!$B280),3)</f>
        <v>0</v>
      </c>
      <c r="D318" s="6">
        <f>ROUND(D$146*(1-'Loads'!$B280),3)</f>
        <v>0</v>
      </c>
      <c r="E318" s="31">
        <f>ROUND(E$146*(1-'Loads'!$C280),2)</f>
        <v>0</v>
      </c>
      <c r="F318" s="31">
        <f>ROUND(F$146*(1-'Loads'!$B280),2)</f>
        <v>0</v>
      </c>
      <c r="G318" s="6">
        <f>ROUND(G$146*(1-'Loads'!$B280),3)</f>
        <v>0</v>
      </c>
      <c r="H318" s="10" t="s">
        <v>6</v>
      </c>
    </row>
    <row r="319" spans="1:8">
      <c r="A319" s="12" t="s">
        <v>188</v>
      </c>
      <c r="B319" s="6">
        <f>ROUND(B$146*(1-'Loads'!$B281),3)</f>
        <v>0</v>
      </c>
      <c r="C319" s="6">
        <f>ROUND(C$146*(1-'Loads'!$B281),3)</f>
        <v>0</v>
      </c>
      <c r="D319" s="6">
        <f>ROUND(D$146*(1-'Loads'!$B281),3)</f>
        <v>0</v>
      </c>
      <c r="E319" s="31">
        <f>ROUND(E$146*(1-'Loads'!$C281),2)</f>
        <v>0</v>
      </c>
      <c r="F319" s="31">
        <f>ROUND(F$146*(1-'Loads'!$B281),2)</f>
        <v>0</v>
      </c>
      <c r="G319" s="6">
        <f>ROUND(G$146*(1-'Loads'!$B281),3)</f>
        <v>0</v>
      </c>
      <c r="H319" s="10" t="s">
        <v>6</v>
      </c>
    </row>
    <row r="320" spans="1:8">
      <c r="A320" s="17" t="s">
        <v>189</v>
      </c>
      <c r="H320" s="10" t="s">
        <v>6</v>
      </c>
    </row>
    <row r="321" spans="1:8">
      <c r="A321" s="12" t="s">
        <v>90</v>
      </c>
      <c r="B321" s="6">
        <f>ROUND(B$147*(1-'Loads'!$B283),3)</f>
        <v>0</v>
      </c>
      <c r="C321" s="6">
        <f>ROUND(C$147*(1-'Loads'!$B283),3)</f>
        <v>0</v>
      </c>
      <c r="D321" s="6">
        <f>ROUND(D$147*(1-'Loads'!$B283),3)</f>
        <v>0</v>
      </c>
      <c r="E321" s="31">
        <f>ROUND(E$147*(1-'Loads'!$C283),2)</f>
        <v>0</v>
      </c>
      <c r="F321" s="31">
        <f>ROUND(F$147*(1-'Loads'!$B283),2)</f>
        <v>0</v>
      </c>
      <c r="G321" s="6">
        <f>ROUND(G$147*(1-'Loads'!$B283),3)</f>
        <v>0</v>
      </c>
      <c r="H321" s="10" t="s">
        <v>6</v>
      </c>
    </row>
    <row r="322" spans="1:8">
      <c r="A322" s="17" t="s">
        <v>190</v>
      </c>
      <c r="H322" s="10" t="s">
        <v>6</v>
      </c>
    </row>
    <row r="323" spans="1:8">
      <c r="A323" s="12" t="s">
        <v>91</v>
      </c>
      <c r="B323" s="6">
        <f>ROUND(B$148*(1-'Loads'!$B285),3)</f>
        <v>0</v>
      </c>
      <c r="C323" s="6">
        <f>ROUND(C$148*(1-'Loads'!$B285),3)</f>
        <v>0</v>
      </c>
      <c r="D323" s="6">
        <f>ROUND(D$148*(1-'Loads'!$B285),3)</f>
        <v>0</v>
      </c>
      <c r="E323" s="31">
        <f>ROUND(E$148*(1-'Loads'!$C285),2)</f>
        <v>0</v>
      </c>
      <c r="F323" s="31">
        <f>ROUND(F$148*(1-'Loads'!$B285),2)</f>
        <v>0</v>
      </c>
      <c r="G323" s="6">
        <f>ROUND(G$148*(1-'Loads'!$B285),3)</f>
        <v>0</v>
      </c>
      <c r="H323" s="10" t="s">
        <v>6</v>
      </c>
    </row>
  </sheetData>
  <sheetProtection sheet="1" objects="1" scenarios="1"/>
  <hyperlinks>
    <hyperlink ref="A7" location="'Aggreg'!B246" display="x1 = 3307. Unit rate 1 p/kWh (total) (in Summary of charges before revenue matching)"/>
    <hyperlink ref="A8" location="'Scaler'!B408" display="x2 = 3510. Unit rate 1 p/kWh scaler (in Scaler)"/>
    <hyperlink ref="A9" location="'Aggreg'!C246" display="x3 = 3307. Unit rate 2 p/kWh (total) (in Summary of charges before revenue matching)"/>
    <hyperlink ref="A10" location="'Scaler'!C408" display="x4 = 3510. Unit rate 2 p/kWh scaler (in Scaler)"/>
    <hyperlink ref="A11" location="'Aggreg'!D246" display="x5 = 3307. Unit rate 3 p/kWh (total) (in Summary of charges before revenue matching)"/>
    <hyperlink ref="A12" location="'Scaler'!D408" display="x6 = 3510. Unit rate 3 p/kWh scaler (in Scaler)"/>
    <hyperlink ref="A13" location="'Aggreg'!E246" display="x7 = 3307. Fixed charge p/MPAN/day (total) (in Summary of charges before revenue matching)"/>
    <hyperlink ref="A14" location="'Scaler'!E408" display="x8 = 3510. Fixed charge p/MPAN/day scaler (in Scaler)"/>
    <hyperlink ref="A15" location="'Aggreg'!F246" display="x9 = 3307. Capacity charge p/kVA/day (total) (in Summary of charges before revenue matching)"/>
    <hyperlink ref="A16" location="'Scaler'!F408" display="x10 = 3510. Capacity charge p/kVA/day scaler (in Scaler)"/>
    <hyperlink ref="A17" location="'Aggreg'!G246" display="x11 = 3307. Reactive power charge p/kVArh (in Summary of charges before revenue matching)"/>
    <hyperlink ref="A18" location="'Scaler'!G408" display="x12 = 3510. Reactive power charge p/kVArh scaler (in Scaler)"/>
    <hyperlink ref="A59" location="'Adjust'!B22" display="x1 = 3601. Unit rate 1 p/kWh before rounding (in Tariffs before rounding)"/>
    <hyperlink ref="A60" location="'Adjust'!B54" display="x2 = 3602. Unit rate 1 p/kWh decimal places (in Decimal places)"/>
    <hyperlink ref="A61" location="'Adjust'!C22" display="x3 = 3601. Unit rate 2 p/kWh before rounding (in Tariffs before rounding)"/>
    <hyperlink ref="A62" location="'Adjust'!C54" display="x4 = 3602. Unit rate 2 p/kWh decimal places (in Decimal places)"/>
    <hyperlink ref="A63" location="'Adjust'!D22" display="x5 = 3601. Unit rate 3 p/kWh before rounding (in Tariffs before rounding)"/>
    <hyperlink ref="A64" location="'Adjust'!D54" display="x6 = 3602. Unit rate 3 p/kWh decimal places (in Decimal places)"/>
    <hyperlink ref="A65" location="'Adjust'!E22" display="x7 = 3601. Fixed charge p/MPAN/day before rounding (in Tariffs before rounding)"/>
    <hyperlink ref="A66" location="'Adjust'!E54" display="x8 = 3602. Fixed charge p/MPAN/day decimal places (in Decimal places)"/>
    <hyperlink ref="A67" location="'Adjust'!F22" display="x9 = 3601. Capacity charge p/kVA/day before rounding (in Tariffs before rounding)"/>
    <hyperlink ref="A68" location="'Adjust'!F54" display="x10 = 3602. Capacity charge p/kVA/day decimal places (in Decimal places)"/>
    <hyperlink ref="A69" location="'Adjust'!G22" display="x11 = 3601. Reactive power charge p/kVArh before rounding (in Tariffs before rounding)"/>
    <hyperlink ref="A70" location="'Adjust'!G54" display="x12 = 3602. Reactive power charge p/kVArh decimal places (in Decimal places)"/>
    <hyperlink ref="A106" location="'Adjust'!B22" display="x1 = 3601. Unit rate 1 p/kWh before rounding (in Tariffs before rounding)"/>
    <hyperlink ref="A107" location="'Adjust'!B74" display="x2 = 3603. Unit rate 1 p/kWh rounding (in Tariff rounding)"/>
    <hyperlink ref="A108" location="'Adjust'!C22" display="x3 = 3601. Unit rate 2 p/kWh before rounding (in Tariffs before rounding)"/>
    <hyperlink ref="A109" location="'Adjust'!C74" display="x4 = 3603. Unit rate 2 p/kWh rounding (in Tariff rounding)"/>
    <hyperlink ref="A110" location="'Adjust'!D22" display="x5 = 3601. Unit rate 3 p/kWh before rounding (in Tariffs before rounding)"/>
    <hyperlink ref="A111" location="'Adjust'!D74" display="x6 = 3603. Unit rate 3 p/kWh rounding (in Tariff rounding)"/>
    <hyperlink ref="A112" location="'Adjust'!E22" display="x7 = 3601. Fixed charge p/MPAN/day before rounding (in Tariffs before rounding)"/>
    <hyperlink ref="A113" location="'Adjust'!E74" display="x8 = 3603. Fixed charge p/MPAN/day rounding (in Tariff rounding)"/>
    <hyperlink ref="A114" location="'Adjust'!F22" display="x9 = 3601. Capacity charge p/kVA/day before rounding (in Tariffs before rounding)"/>
    <hyperlink ref="A115" location="'Adjust'!F74" display="x10 = 3603. Capacity charge p/kVA/day rounding (in Tariff rounding)"/>
    <hyperlink ref="A116" location="'Adjust'!G22" display="x11 = 3601. Reactive power charge p/kVArh before rounding (in Tariffs before rounding)"/>
    <hyperlink ref="A117" location="'Adjust'!G74" display="x12 = 3603. Reactive power charge p/kVArh rounding (in Tariff rounding)"/>
    <hyperlink ref="A153" location="'Input'!F15" display="x1 = 1010. Days in the charging year (in Financial and general assumptions)"/>
    <hyperlink ref="A154" location="'Adjust'!E74" display="x2 = 3603. Fixed charge p/MPAN/day rounding (in Tariff rounding)"/>
    <hyperlink ref="A155" location="'Loads'!E299" display="x3 = 2305. MPANs (in Equivalent volume for each end user)"/>
    <hyperlink ref="A156" location="'Adjust'!F74" display="x4 = 3603. Capacity charge p/kVA/day rounding (in Tariff rounding)"/>
    <hyperlink ref="A157" location="'Loads'!F299" display="x5 = 2305. Import capacity (kVA) (in Equivalent volume for each end user)"/>
    <hyperlink ref="A158" location="'Adjust'!B74" display="x6 = 3603. Unit rate 1 p/kWh rounding (in Tariff rounding)"/>
    <hyperlink ref="A159" location="'Loads'!B299" display="x7 = 2305. Rate 1 units (MWh) (in Equivalent volume for each end user)"/>
    <hyperlink ref="A160" location="'Adjust'!C74" display="x8 = 3603. Unit rate 2 p/kWh rounding (in Tariff rounding)"/>
    <hyperlink ref="A161" location="'Loads'!C299" display="x9 = 2305. Rate 2 units (MWh) (in Equivalent volume for each end user)"/>
    <hyperlink ref="A162" location="'Adjust'!D74" display="x10 = 3603. Unit rate 3 p/kWh rounding (in Tariff rounding)"/>
    <hyperlink ref="A163" location="'Loads'!D299" display="x11 = 2305. Rate 3 units (MWh) (in Equivalent volume for each end user)"/>
    <hyperlink ref="A164" location="'Adjust'!G74" display="x12 = 3603. Reactive power charge p/kVArh rounding (in Tariff rounding)"/>
    <hyperlink ref="A165" location="'Loads'!G299" display="x13 = 2305. Reactive power units (MVArh) (in Equivalent volume for each end user)"/>
    <hyperlink ref="A200" location="'Revenue'!B71" display="x1 = 3403. Total net revenues before matching (£) (in Revenue surplus or shortfall)"/>
    <hyperlink ref="A201" location="'Input'!E322" display="x2 = 1076. Revenue raised outside this model (£/year) (in Target revenue)"/>
    <hyperlink ref="A202" location="'Scaler'!H408" display="x3 = 3510. Net revenues by tariff from scaler (in Scaler)"/>
    <hyperlink ref="A203" location="'Adjust'!B168" display="x4 = 3605. Net revenues by tariff from rounding"/>
    <hyperlink ref="A204" location="'Adjust'!B213" display="x5 = Total net revenues before matching (£) (in Revenue forecast summary)"/>
    <hyperlink ref="A205" location="'Adjust'!C213" display="x6 = Revenue raised outside this model (£/year) (in Revenue forecast summary)"/>
    <hyperlink ref="A206" location="'Adjust'!D213" display="x7 = Total net revenues from scaler (£) (in Revenue forecast summary)"/>
    <hyperlink ref="A207" location="'Adjust'!E213" display="x8 = Total net revenues from rounding (£) (in Revenue forecast summary)"/>
    <hyperlink ref="A208" location="'Adjust'!F213" display="x9 = Total net revenues (£) (in Revenue forecast summary)"/>
    <hyperlink ref="A209" location="'Revenue'!B59" display="x10 = 3402. Target net income from all use of system charges (£/year)"/>
    <hyperlink ref="A218" location="'Adjust'!B121" display="x1 = 3604. Unit rate 1 p/kWh (in All the way tariffs)"/>
    <hyperlink ref="A219" location="'Loads'!B191" display="x2 = 2304. Discount for each tariff (except for fixed charges) (in LDNO discounts and volumes adjusted for discount)"/>
    <hyperlink ref="A220" location="'Adjust'!C121" display="x3 = 3604. Unit rate 2 p/kWh (in All the way tariffs)"/>
    <hyperlink ref="A221" location="'Adjust'!D121" display="x4 = 3604. Unit rate 3 p/kWh (in All the way tariffs)"/>
    <hyperlink ref="A222" location="'Adjust'!E121" display="x5 = 3604. Fixed charge p/MPAN/day (in All the way tariffs)"/>
    <hyperlink ref="A223" location="'Loads'!C191" display="x6 = 2304. Discount for each tariff  for fixed charges only (in LDNO discounts and volumes adjusted for discount)"/>
    <hyperlink ref="A224" location="'Adjust'!F121" display="x7 = 3604. Capacity charge p/kVA/day (in All the way tariffs)"/>
    <hyperlink ref="A225" location="'Adjust'!G121" display="x8 = 3604. Reactive power charge p/kVArh (in All the way tariffs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>
      <c r="A1" s="1">
        <f>"r6126: Input data"&amp;" for "&amp;'Input'!B8&amp;" in "&amp;'Input'!C8&amp;" ("&amp;'Input'!D8&amp;")"</f>
        <v>0</v>
      </c>
    </row>
    <row r="2" spans="1:7">
      <c r="A2" s="2" t="s">
        <v>253</v>
      </c>
    </row>
    <row r="5" spans="1:7">
      <c r="A5" s="11" t="s">
        <v>0</v>
      </c>
    </row>
    <row r="6" spans="1:7">
      <c r="A6" s="10" t="s">
        <v>1</v>
      </c>
    </row>
    <row r="7" spans="1:7">
      <c r="B7" s="3" t="s">
        <v>2</v>
      </c>
      <c r="C7" s="3" t="s">
        <v>3</v>
      </c>
      <c r="D7" s="3" t="s">
        <v>4</v>
      </c>
    </row>
    <row r="8" spans="1:7">
      <c r="A8" s="12" t="s">
        <v>5</v>
      </c>
      <c r="B8" s="14" t="s">
        <v>7</v>
      </c>
      <c r="C8" s="14" t="s">
        <v>8</v>
      </c>
      <c r="D8" s="14" t="s">
        <v>9</v>
      </c>
      <c r="E8" s="10" t="s">
        <v>6</v>
      </c>
    </row>
    <row r="10" spans="1:7">
      <c r="A10" s="11" t="s">
        <v>10</v>
      </c>
    </row>
    <row r="11" spans="1:7">
      <c r="A11" s="10" t="s">
        <v>6</v>
      </c>
    </row>
    <row r="12" spans="1:7">
      <c r="A12" s="2" t="s">
        <v>11</v>
      </c>
    </row>
    <row r="13" spans="1:7">
      <c r="A13" s="2" t="s">
        <v>12</v>
      </c>
    </row>
    <row r="14" spans="1:7">
      <c r="B14" s="3" t="s">
        <v>13</v>
      </c>
      <c r="C14" s="3" t="s">
        <v>14</v>
      </c>
      <c r="D14" s="3" t="s">
        <v>15</v>
      </c>
      <c r="E14" s="3" t="s">
        <v>16</v>
      </c>
      <c r="F14" s="3" t="s">
        <v>17</v>
      </c>
    </row>
    <row r="15" spans="1:7">
      <c r="A15" s="12" t="s">
        <v>18</v>
      </c>
      <c r="B15" s="15">
        <v>0.056</v>
      </c>
      <c r="C15" s="16">
        <v>40</v>
      </c>
      <c r="D15" s="9">
        <v>0</v>
      </c>
      <c r="E15" s="4">
        <v>0.95</v>
      </c>
      <c r="F15" s="16">
        <v>365</v>
      </c>
      <c r="G15" s="10" t="s">
        <v>6</v>
      </c>
    </row>
    <row r="17" spans="1:3">
      <c r="A17" s="11" t="s">
        <v>19</v>
      </c>
    </row>
    <row r="18" spans="1:3">
      <c r="A18" s="10" t="s">
        <v>6</v>
      </c>
    </row>
    <row r="19" spans="1:3">
      <c r="A19" s="2" t="s">
        <v>20</v>
      </c>
    </row>
    <row r="20" spans="1:3">
      <c r="A20" s="2" t="s">
        <v>21</v>
      </c>
    </row>
    <row r="21" spans="1:3">
      <c r="A21" s="2" t="s">
        <v>22</v>
      </c>
    </row>
    <row r="22" spans="1:3">
      <c r="A22" s="2" t="s">
        <v>23</v>
      </c>
    </row>
    <row r="23" spans="1:3">
      <c r="A23" s="2" t="s">
        <v>24</v>
      </c>
    </row>
    <row r="24" spans="1:3">
      <c r="B24" s="3" t="s">
        <v>25</v>
      </c>
    </row>
    <row r="25" spans="1:3">
      <c r="A25" s="12" t="s">
        <v>26</v>
      </c>
      <c r="B25" s="15">
        <v>0.0564904083184108</v>
      </c>
      <c r="C25" s="10" t="s">
        <v>6</v>
      </c>
    </row>
    <row r="26" spans="1:3">
      <c r="A26" s="12" t="s">
        <v>27</v>
      </c>
      <c r="B26" s="15">
        <v>0.0255686824962995</v>
      </c>
      <c r="C26" s="10" t="s">
        <v>6</v>
      </c>
    </row>
    <row r="27" spans="1:3">
      <c r="A27" s="12" t="s">
        <v>28</v>
      </c>
      <c r="B27" s="5"/>
      <c r="C27" s="10" t="s">
        <v>6</v>
      </c>
    </row>
    <row r="28" spans="1:3">
      <c r="A28" s="12" t="s">
        <v>29</v>
      </c>
      <c r="B28" s="15">
        <v>0.0266315966667385</v>
      </c>
      <c r="C28" s="10" t="s">
        <v>6</v>
      </c>
    </row>
    <row r="29" spans="1:3">
      <c r="A29" s="12" t="s">
        <v>30</v>
      </c>
      <c r="B29" s="5"/>
      <c r="C29" s="10" t="s">
        <v>6</v>
      </c>
    </row>
    <row r="30" spans="1:3">
      <c r="A30" s="12" t="s">
        <v>31</v>
      </c>
      <c r="B30" s="15">
        <v>0.34</v>
      </c>
      <c r="C30" s="10" t="s">
        <v>6</v>
      </c>
    </row>
    <row r="31" spans="1:3">
      <c r="A31" s="12" t="s">
        <v>32</v>
      </c>
      <c r="B31" s="5"/>
      <c r="C31" s="10" t="s">
        <v>6</v>
      </c>
    </row>
    <row r="32" spans="1:3">
      <c r="A32" s="12" t="s">
        <v>33</v>
      </c>
      <c r="B32" s="5"/>
      <c r="C32" s="10" t="s">
        <v>6</v>
      </c>
    </row>
    <row r="34" spans="1:3">
      <c r="A34" s="11" t="s">
        <v>34</v>
      </c>
    </row>
    <row r="35" spans="1:3">
      <c r="A35" s="10" t="s">
        <v>6</v>
      </c>
    </row>
    <row r="36" spans="1:3">
      <c r="B36" s="3" t="s">
        <v>35</v>
      </c>
    </row>
    <row r="37" spans="1:3">
      <c r="A37" s="12" t="s">
        <v>30</v>
      </c>
      <c r="B37" s="15">
        <v>0.692565629168188</v>
      </c>
      <c r="C37" s="10" t="s">
        <v>6</v>
      </c>
    </row>
    <row r="39" spans="1:3">
      <c r="A39" s="11" t="s">
        <v>36</v>
      </c>
    </row>
    <row r="40" spans="1:3">
      <c r="A40" s="10" t="s">
        <v>6</v>
      </c>
    </row>
    <row r="41" spans="1:3">
      <c r="B41" s="3" t="s">
        <v>37</v>
      </c>
    </row>
    <row r="42" spans="1:3">
      <c r="A42" s="12" t="s">
        <v>37</v>
      </c>
      <c r="B42" s="16">
        <v>500</v>
      </c>
      <c r="C42" s="10" t="s">
        <v>6</v>
      </c>
    </row>
    <row r="44" spans="1:3">
      <c r="A44" s="11" t="s">
        <v>38</v>
      </c>
    </row>
    <row r="45" spans="1:3">
      <c r="A45" s="10" t="s">
        <v>6</v>
      </c>
    </row>
    <row r="46" spans="1:3">
      <c r="B46" s="3" t="s">
        <v>39</v>
      </c>
    </row>
    <row r="47" spans="1:3">
      <c r="A47" s="12" t="s">
        <v>27</v>
      </c>
      <c r="B47" s="16">
        <v>99354441.1321973</v>
      </c>
      <c r="C47" s="10" t="s">
        <v>40</v>
      </c>
    </row>
    <row r="48" spans="1:3">
      <c r="A48" s="12" t="s">
        <v>28</v>
      </c>
      <c r="B48" s="16">
        <v>12895932.2097514</v>
      </c>
      <c r="C48" s="10" t="s">
        <v>41</v>
      </c>
    </row>
    <row r="49" spans="1:10">
      <c r="A49" s="12" t="s">
        <v>29</v>
      </c>
      <c r="B49" s="16">
        <v>10494134.8129011</v>
      </c>
      <c r="C49" s="10" t="s">
        <v>42</v>
      </c>
    </row>
    <row r="50" spans="1:10">
      <c r="A50" s="12" t="s">
        <v>30</v>
      </c>
      <c r="B50" s="16">
        <v>23710501.152067</v>
      </c>
      <c r="C50" s="10" t="s">
        <v>43</v>
      </c>
    </row>
    <row r="51" spans="1:10">
      <c r="A51" s="12" t="s">
        <v>35</v>
      </c>
      <c r="B51" s="16">
        <v>26797550.1016608</v>
      </c>
      <c r="C51" s="10" t="s">
        <v>44</v>
      </c>
    </row>
    <row r="52" spans="1:10">
      <c r="A52" s="12" t="s">
        <v>31</v>
      </c>
      <c r="B52" s="16">
        <v>117191230.960225</v>
      </c>
      <c r="C52" s="10" t="s">
        <v>45</v>
      </c>
    </row>
    <row r="53" spans="1:10">
      <c r="A53" s="12" t="s">
        <v>32</v>
      </c>
      <c r="B53" s="16">
        <v>81325177.9594088</v>
      </c>
      <c r="C53" s="10" t="s">
        <v>46</v>
      </c>
    </row>
    <row r="54" spans="1:10">
      <c r="A54" s="12" t="s">
        <v>33</v>
      </c>
      <c r="B54" s="16">
        <v>103958997.437023</v>
      </c>
      <c r="C54" s="10" t="s">
        <v>47</v>
      </c>
    </row>
    <row r="56" spans="1:10">
      <c r="A56" s="11" t="s">
        <v>48</v>
      </c>
    </row>
    <row r="57" spans="1:10">
      <c r="A57" s="10" t="s">
        <v>6</v>
      </c>
    </row>
    <row r="58" spans="1:10">
      <c r="B58" s="3" t="s">
        <v>49</v>
      </c>
      <c r="C58" s="3" t="s">
        <v>50</v>
      </c>
      <c r="D58" s="3" t="s">
        <v>51</v>
      </c>
      <c r="E58" s="3" t="s">
        <v>52</v>
      </c>
      <c r="F58" s="3" t="s">
        <v>53</v>
      </c>
      <c r="G58" s="3" t="s">
        <v>54</v>
      </c>
      <c r="H58" s="3" t="s">
        <v>55</v>
      </c>
      <c r="I58" s="3" t="s">
        <v>56</v>
      </c>
    </row>
    <row r="59" spans="1:10">
      <c r="A59" s="12" t="s">
        <v>57</v>
      </c>
      <c r="B59" s="16">
        <v>9660.06690253788</v>
      </c>
      <c r="C59" s="16">
        <v>715.299450608287</v>
      </c>
      <c r="D59" s="16">
        <v>1687.30834781363</v>
      </c>
      <c r="E59" s="16">
        <v>1687.30834781363</v>
      </c>
      <c r="F59" s="16">
        <v>1687.30834781363</v>
      </c>
      <c r="G59" s="16">
        <v>186.56329482</v>
      </c>
      <c r="H59" s="16">
        <v>0</v>
      </c>
      <c r="I59" s="16">
        <v>0</v>
      </c>
      <c r="J59" s="10" t="s">
        <v>6</v>
      </c>
    </row>
    <row r="61" spans="1:10">
      <c r="A61" s="11" t="s">
        <v>58</v>
      </c>
    </row>
    <row r="62" spans="1:10">
      <c r="A62" s="10" t="s">
        <v>6</v>
      </c>
    </row>
    <row r="63" spans="1:10">
      <c r="B63" s="3" t="s">
        <v>59</v>
      </c>
      <c r="C63" s="3" t="s">
        <v>60</v>
      </c>
      <c r="D63" s="3" t="s">
        <v>61</v>
      </c>
      <c r="E63" s="3" t="s">
        <v>62</v>
      </c>
      <c r="F63" s="3" t="s">
        <v>63</v>
      </c>
    </row>
    <row r="64" spans="1:10">
      <c r="A64" s="12" t="s">
        <v>64</v>
      </c>
      <c r="B64" s="16">
        <v>16967.5492445689</v>
      </c>
      <c r="C64" s="16">
        <v>16967.5492445689</v>
      </c>
      <c r="D64" s="16">
        <v>2913.049838664</v>
      </c>
      <c r="E64" s="16">
        <v>0</v>
      </c>
      <c r="F64" s="16">
        <v>0</v>
      </c>
      <c r="G64" s="10" t="s">
        <v>6</v>
      </c>
    </row>
    <row r="66" spans="1:10">
      <c r="A66" s="11" t="s">
        <v>65</v>
      </c>
    </row>
    <row r="67" spans="1:10">
      <c r="A67" s="10" t="s">
        <v>6</v>
      </c>
    </row>
    <row r="68" spans="1:10">
      <c r="B68" s="3" t="s">
        <v>49</v>
      </c>
      <c r="C68" s="3" t="s">
        <v>50</v>
      </c>
      <c r="D68" s="3" t="s">
        <v>51</v>
      </c>
      <c r="E68" s="3" t="s">
        <v>52</v>
      </c>
      <c r="F68" s="3" t="s">
        <v>53</v>
      </c>
      <c r="G68" s="3" t="s">
        <v>54</v>
      </c>
      <c r="H68" s="3" t="s">
        <v>55</v>
      </c>
      <c r="I68" s="3" t="s">
        <v>56</v>
      </c>
    </row>
    <row r="69" spans="1:10">
      <c r="A69" s="12" t="s">
        <v>66</v>
      </c>
      <c r="B69" s="15">
        <v>0.05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0" t="s">
        <v>6</v>
      </c>
    </row>
    <row r="70" spans="1:10">
      <c r="A70" s="12" t="s">
        <v>67</v>
      </c>
      <c r="B70" s="15">
        <v>0.05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0" t="s">
        <v>6</v>
      </c>
    </row>
    <row r="71" spans="1:10">
      <c r="A71" s="12" t="s">
        <v>68</v>
      </c>
      <c r="B71" s="15">
        <v>0</v>
      </c>
      <c r="C71" s="15">
        <v>1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0" t="s">
        <v>6</v>
      </c>
    </row>
    <row r="72" spans="1:10">
      <c r="A72" s="12" t="s">
        <v>69</v>
      </c>
      <c r="B72" s="15">
        <v>0</v>
      </c>
      <c r="C72" s="15">
        <v>1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0" t="s">
        <v>6</v>
      </c>
    </row>
    <row r="73" spans="1:10">
      <c r="A73" s="12" t="s">
        <v>70</v>
      </c>
      <c r="B73" s="15">
        <v>0</v>
      </c>
      <c r="C73" s="15">
        <v>0</v>
      </c>
      <c r="D73" s="15">
        <v>1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0" t="s">
        <v>6</v>
      </c>
    </row>
    <row r="74" spans="1:10">
      <c r="A74" s="12" t="s">
        <v>71</v>
      </c>
      <c r="B74" s="15">
        <v>0</v>
      </c>
      <c r="C74" s="15">
        <v>0</v>
      </c>
      <c r="D74" s="15">
        <v>0</v>
      </c>
      <c r="E74" s="15">
        <v>0</v>
      </c>
      <c r="F74" s="15">
        <v>1</v>
      </c>
      <c r="G74" s="15">
        <v>0</v>
      </c>
      <c r="H74" s="15">
        <v>0</v>
      </c>
      <c r="I74" s="15">
        <v>0</v>
      </c>
      <c r="J74" s="10" t="s">
        <v>6</v>
      </c>
    </row>
    <row r="75" spans="1:10">
      <c r="A75" s="12" t="s">
        <v>72</v>
      </c>
      <c r="B75" s="15">
        <v>0</v>
      </c>
      <c r="C75" s="15">
        <v>0</v>
      </c>
      <c r="D75" s="15">
        <v>0</v>
      </c>
      <c r="E75" s="15">
        <v>1</v>
      </c>
      <c r="F75" s="15">
        <v>0</v>
      </c>
      <c r="G75" s="15">
        <v>0</v>
      </c>
      <c r="H75" s="15">
        <v>0</v>
      </c>
      <c r="I75" s="15">
        <v>0</v>
      </c>
      <c r="J75" s="10" t="s">
        <v>6</v>
      </c>
    </row>
    <row r="76" spans="1:10">
      <c r="A76" s="12" t="s">
        <v>73</v>
      </c>
      <c r="B76" s="15">
        <v>0</v>
      </c>
      <c r="C76" s="15">
        <v>0</v>
      </c>
      <c r="D76" s="15">
        <v>0</v>
      </c>
      <c r="E76" s="15">
        <v>0</v>
      </c>
      <c r="F76" s="15">
        <v>1</v>
      </c>
      <c r="G76" s="15">
        <v>0</v>
      </c>
      <c r="H76" s="15">
        <v>0</v>
      </c>
      <c r="I76" s="15">
        <v>0</v>
      </c>
      <c r="J76" s="10" t="s">
        <v>6</v>
      </c>
    </row>
    <row r="77" spans="1:10">
      <c r="A77" s="12" t="s">
        <v>74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0" t="s">
        <v>6</v>
      </c>
    </row>
    <row r="78" spans="1:10">
      <c r="A78" s="12" t="s">
        <v>75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0" t="s">
        <v>6</v>
      </c>
    </row>
    <row r="79" spans="1:10">
      <c r="A79" s="12" t="s">
        <v>76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0" t="s">
        <v>6</v>
      </c>
    </row>
    <row r="80" spans="1:10">
      <c r="A80" s="12" t="s">
        <v>77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0" t="s">
        <v>6</v>
      </c>
    </row>
    <row r="81" spans="1:10">
      <c r="A81" s="12" t="s">
        <v>78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0" t="s">
        <v>6</v>
      </c>
    </row>
    <row r="82" spans="1:10">
      <c r="A82" s="12" t="s">
        <v>79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0" t="s">
        <v>6</v>
      </c>
    </row>
    <row r="84" spans="1:10">
      <c r="A84" s="11" t="s">
        <v>80</v>
      </c>
    </row>
    <row r="85" spans="1:10">
      <c r="A85" s="10" t="s">
        <v>6</v>
      </c>
    </row>
    <row r="86" spans="1:10">
      <c r="A86" s="2" t="s">
        <v>81</v>
      </c>
    </row>
    <row r="87" spans="1:10">
      <c r="A87" s="2" t="s">
        <v>82</v>
      </c>
    </row>
    <row r="88" spans="1:10">
      <c r="B88" s="3" t="s">
        <v>49</v>
      </c>
      <c r="C88" s="3" t="s">
        <v>50</v>
      </c>
      <c r="D88" s="3" t="s">
        <v>51</v>
      </c>
      <c r="E88" s="3" t="s">
        <v>52</v>
      </c>
      <c r="F88" s="3" t="s">
        <v>53</v>
      </c>
      <c r="G88" s="3" t="s">
        <v>54</v>
      </c>
      <c r="H88" s="3" t="s">
        <v>55</v>
      </c>
      <c r="I88" s="3" t="s">
        <v>56</v>
      </c>
    </row>
    <row r="89" spans="1:10">
      <c r="A89" s="12" t="s">
        <v>83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1.5220700152207</v>
      </c>
      <c r="H89" s="4">
        <v>0</v>
      </c>
      <c r="I89" s="4">
        <v>0</v>
      </c>
      <c r="J89" s="10" t="s">
        <v>6</v>
      </c>
    </row>
    <row r="91" spans="1:10">
      <c r="A91" s="11" t="s">
        <v>84</v>
      </c>
    </row>
    <row r="92" spans="1:10">
      <c r="A92" s="10" t="s">
        <v>6</v>
      </c>
    </row>
    <row r="93" spans="1:10">
      <c r="B93" s="3" t="s">
        <v>59</v>
      </c>
      <c r="C93" s="3" t="s">
        <v>60</v>
      </c>
      <c r="D93" s="3" t="s">
        <v>61</v>
      </c>
      <c r="E93" s="3" t="s">
        <v>62</v>
      </c>
      <c r="F93" s="3" t="s">
        <v>63</v>
      </c>
    </row>
    <row r="94" spans="1:10">
      <c r="A94" s="12" t="s">
        <v>85</v>
      </c>
      <c r="B94" s="15">
        <v>1</v>
      </c>
      <c r="C94" s="15">
        <v>0</v>
      </c>
      <c r="D94" s="15">
        <v>0</v>
      </c>
      <c r="E94" s="15">
        <v>0</v>
      </c>
      <c r="F94" s="15">
        <v>0</v>
      </c>
      <c r="G94" s="10" t="s">
        <v>6</v>
      </c>
    </row>
    <row r="95" spans="1:10">
      <c r="A95" s="12" t="s">
        <v>86</v>
      </c>
      <c r="B95" s="15">
        <v>1</v>
      </c>
      <c r="C95" s="15">
        <v>0</v>
      </c>
      <c r="D95" s="15">
        <v>0</v>
      </c>
      <c r="E95" s="15">
        <v>0</v>
      </c>
      <c r="F95" s="15">
        <v>0</v>
      </c>
      <c r="G95" s="10" t="s">
        <v>6</v>
      </c>
    </row>
    <row r="96" spans="1:10">
      <c r="A96" s="12" t="s">
        <v>87</v>
      </c>
      <c r="B96" s="15">
        <v>0</v>
      </c>
      <c r="C96" s="15">
        <v>1</v>
      </c>
      <c r="D96" s="15">
        <v>0</v>
      </c>
      <c r="E96" s="15">
        <v>0</v>
      </c>
      <c r="F96" s="15">
        <v>0</v>
      </c>
      <c r="G96" s="10" t="s">
        <v>6</v>
      </c>
    </row>
    <row r="97" spans="1:9">
      <c r="A97" s="12" t="s">
        <v>88</v>
      </c>
      <c r="B97" s="15">
        <v>0</v>
      </c>
      <c r="C97" s="15">
        <v>0</v>
      </c>
      <c r="D97" s="15">
        <v>1</v>
      </c>
      <c r="E97" s="15">
        <v>0</v>
      </c>
      <c r="F97" s="15">
        <v>0</v>
      </c>
      <c r="G97" s="10" t="s">
        <v>6</v>
      </c>
    </row>
    <row r="98" spans="1:9">
      <c r="A98" s="12" t="s">
        <v>89</v>
      </c>
      <c r="B98" s="15">
        <v>0</v>
      </c>
      <c r="C98" s="15">
        <v>0</v>
      </c>
      <c r="D98" s="15">
        <v>1</v>
      </c>
      <c r="E98" s="15">
        <v>0</v>
      </c>
      <c r="F98" s="15">
        <v>0</v>
      </c>
      <c r="G98" s="10" t="s">
        <v>6</v>
      </c>
    </row>
    <row r="99" spans="1:9">
      <c r="A99" s="12" t="s">
        <v>90</v>
      </c>
      <c r="B99" s="15">
        <v>0</v>
      </c>
      <c r="C99" s="15">
        <v>0</v>
      </c>
      <c r="D99" s="15">
        <v>1</v>
      </c>
      <c r="E99" s="15">
        <v>0</v>
      </c>
      <c r="F99" s="15">
        <v>0</v>
      </c>
      <c r="G99" s="10" t="s">
        <v>6</v>
      </c>
    </row>
    <row r="100" spans="1:9">
      <c r="A100" s="12" t="s">
        <v>91</v>
      </c>
      <c r="B100" s="15">
        <v>0</v>
      </c>
      <c r="C100" s="15">
        <v>0</v>
      </c>
      <c r="D100" s="15">
        <v>1</v>
      </c>
      <c r="E100" s="15">
        <v>0</v>
      </c>
      <c r="F100" s="15">
        <v>0</v>
      </c>
      <c r="G100" s="10" t="s">
        <v>6</v>
      </c>
    </row>
    <row r="102" spans="1:9">
      <c r="A102" s="11" t="s">
        <v>92</v>
      </c>
    </row>
    <row r="103" spans="1:9">
      <c r="A103" s="10" t="s">
        <v>6</v>
      </c>
    </row>
    <row r="104" spans="1:9">
      <c r="A104" s="2" t="s">
        <v>93</v>
      </c>
    </row>
    <row r="105" spans="1:9">
      <c r="B105" s="3" t="s">
        <v>27</v>
      </c>
      <c r="C105" s="3" t="s">
        <v>28</v>
      </c>
      <c r="D105" s="3" t="s">
        <v>29</v>
      </c>
      <c r="E105" s="3" t="s">
        <v>30</v>
      </c>
      <c r="F105" s="3" t="s">
        <v>31</v>
      </c>
      <c r="G105" s="3" t="s">
        <v>32</v>
      </c>
      <c r="H105" s="3" t="s">
        <v>33</v>
      </c>
    </row>
    <row r="106" spans="1:9">
      <c r="A106" s="12" t="s">
        <v>94</v>
      </c>
      <c r="B106" s="4">
        <v>1.002</v>
      </c>
      <c r="C106" s="4">
        <v>1.003</v>
      </c>
      <c r="D106" s="4">
        <v>1.006</v>
      </c>
      <c r="E106" s="4">
        <v>1.027</v>
      </c>
      <c r="F106" s="4">
        <v>1.044</v>
      </c>
      <c r="G106" s="4">
        <v>1.051</v>
      </c>
      <c r="H106" s="4">
        <v>1.077</v>
      </c>
      <c r="I106" s="10" t="s">
        <v>6</v>
      </c>
    </row>
    <row r="108" spans="1:9">
      <c r="A108" s="11" t="s">
        <v>95</v>
      </c>
    </row>
    <row r="109" spans="1:9">
      <c r="A109" s="10" t="s">
        <v>6</v>
      </c>
    </row>
    <row r="110" spans="1:9">
      <c r="A110" s="2" t="s">
        <v>96</v>
      </c>
    </row>
    <row r="111" spans="1:9">
      <c r="B111" s="3" t="s">
        <v>97</v>
      </c>
      <c r="C111" s="3" t="s">
        <v>98</v>
      </c>
      <c r="D111" s="3" t="s">
        <v>99</v>
      </c>
      <c r="E111" s="3" t="s">
        <v>100</v>
      </c>
      <c r="F111" s="3" t="s">
        <v>101</v>
      </c>
    </row>
    <row r="112" spans="1:9">
      <c r="A112" s="12" t="s">
        <v>102</v>
      </c>
      <c r="B112" s="5"/>
      <c r="C112" s="15">
        <v>0.30883183558963</v>
      </c>
      <c r="D112" s="15">
        <v>0.512357292806503</v>
      </c>
      <c r="E112" s="15">
        <v>0.271575484615157</v>
      </c>
      <c r="F112" s="15">
        <v>0.171946505918248</v>
      </c>
      <c r="G112" s="10" t="s">
        <v>6</v>
      </c>
    </row>
    <row r="114" spans="1:4">
      <c r="A114" s="11" t="s">
        <v>103</v>
      </c>
    </row>
    <row r="115" spans="1:4">
      <c r="A115" s="10" t="s">
        <v>6</v>
      </c>
    </row>
    <row r="116" spans="1:4">
      <c r="A116" s="2" t="s">
        <v>104</v>
      </c>
    </row>
    <row r="117" spans="1:4">
      <c r="B117" s="3" t="s">
        <v>105</v>
      </c>
      <c r="C117" s="3" t="s">
        <v>106</v>
      </c>
    </row>
    <row r="118" spans="1:4">
      <c r="A118" s="12" t="s">
        <v>66</v>
      </c>
      <c r="B118" s="4">
        <v>0.884731252178807</v>
      </c>
      <c r="C118" s="4">
        <v>0.41264607917734</v>
      </c>
      <c r="D118" s="10" t="s">
        <v>6</v>
      </c>
    </row>
    <row r="119" spans="1:4">
      <c r="A119" s="12" t="s">
        <v>67</v>
      </c>
      <c r="B119" s="4">
        <v>0.408518470237031</v>
      </c>
      <c r="C119" s="4">
        <v>0.259047862252307</v>
      </c>
      <c r="D119" s="10" t="s">
        <v>6</v>
      </c>
    </row>
    <row r="120" spans="1:4">
      <c r="A120" s="12" t="s">
        <v>107</v>
      </c>
      <c r="B120" s="5"/>
      <c r="C120" s="4">
        <v>0.157288407765645</v>
      </c>
      <c r="D120" s="10" t="s">
        <v>6</v>
      </c>
    </row>
    <row r="121" spans="1:4">
      <c r="A121" s="12" t="s">
        <v>68</v>
      </c>
      <c r="B121" s="4">
        <v>0.667641687916856</v>
      </c>
      <c r="C121" s="4">
        <v>0.345700936155976</v>
      </c>
      <c r="D121" s="10" t="s">
        <v>6</v>
      </c>
    </row>
    <row r="122" spans="1:4">
      <c r="A122" s="12" t="s">
        <v>69</v>
      </c>
      <c r="B122" s="4">
        <v>0.616894580655257</v>
      </c>
      <c r="C122" s="4">
        <v>0.412827181629278</v>
      </c>
      <c r="D122" s="10" t="s">
        <v>6</v>
      </c>
    </row>
    <row r="123" spans="1:4">
      <c r="A123" s="12" t="s">
        <v>108</v>
      </c>
      <c r="B123" s="5"/>
      <c r="C123" s="4">
        <v>0.187658011390146</v>
      </c>
      <c r="D123" s="10" t="s">
        <v>6</v>
      </c>
    </row>
    <row r="124" spans="1:4">
      <c r="A124" s="12" t="s">
        <v>70</v>
      </c>
      <c r="B124" s="4">
        <v>0.798728968030495</v>
      </c>
      <c r="C124" s="4">
        <v>0.500262438025102</v>
      </c>
      <c r="D124" s="10" t="s">
        <v>6</v>
      </c>
    </row>
    <row r="125" spans="1:4">
      <c r="A125" s="12" t="s">
        <v>71</v>
      </c>
      <c r="B125" s="4">
        <v>0.798728968030495</v>
      </c>
      <c r="C125" s="4">
        <v>0.500262438025102</v>
      </c>
      <c r="D125" s="10" t="s">
        <v>6</v>
      </c>
    </row>
    <row r="126" spans="1:4">
      <c r="A126" s="12" t="s">
        <v>85</v>
      </c>
      <c r="B126" s="4">
        <v>0.628613842198775</v>
      </c>
      <c r="C126" s="4">
        <v>0.424706102918096</v>
      </c>
      <c r="D126" s="10" t="s">
        <v>6</v>
      </c>
    </row>
    <row r="127" spans="1:4">
      <c r="A127" s="12" t="s">
        <v>72</v>
      </c>
      <c r="B127" s="4">
        <v>0.769107234673451</v>
      </c>
      <c r="C127" s="4">
        <v>0.527469593550873</v>
      </c>
      <c r="D127" s="10" t="s">
        <v>6</v>
      </c>
    </row>
    <row r="128" spans="1:4">
      <c r="A128" s="12" t="s">
        <v>73</v>
      </c>
      <c r="B128" s="4">
        <v>0.769107234673451</v>
      </c>
      <c r="C128" s="4">
        <v>0.527469593550873</v>
      </c>
      <c r="D128" s="10" t="s">
        <v>6</v>
      </c>
    </row>
    <row r="129" spans="1:8">
      <c r="A129" s="12" t="s">
        <v>86</v>
      </c>
      <c r="B129" s="4">
        <v>0.757319545375748</v>
      </c>
      <c r="C129" s="4">
        <v>0.64412259895784</v>
      </c>
      <c r="D129" s="10" t="s">
        <v>6</v>
      </c>
    </row>
    <row r="130" spans="1:8">
      <c r="A130" s="12" t="s">
        <v>87</v>
      </c>
      <c r="B130" s="4">
        <v>0.757319545375748</v>
      </c>
      <c r="C130" s="4">
        <v>0.64412259895784</v>
      </c>
      <c r="D130" s="10" t="s">
        <v>6</v>
      </c>
    </row>
    <row r="131" spans="1:8">
      <c r="A131" s="12" t="s">
        <v>109</v>
      </c>
      <c r="B131" s="4">
        <v>1</v>
      </c>
      <c r="C131" s="4">
        <v>1</v>
      </c>
      <c r="D131" s="10" t="s">
        <v>6</v>
      </c>
    </row>
    <row r="132" spans="1:8">
      <c r="A132" s="12" t="s">
        <v>110</v>
      </c>
      <c r="B132" s="4">
        <v>1</v>
      </c>
      <c r="C132" s="4">
        <v>0.500019173968005</v>
      </c>
      <c r="D132" s="10" t="s">
        <v>6</v>
      </c>
    </row>
    <row r="133" spans="1:8">
      <c r="A133" s="12" t="s">
        <v>111</v>
      </c>
      <c r="B133" s="4">
        <v>1</v>
      </c>
      <c r="C133" s="4">
        <v>0.228474454050257</v>
      </c>
      <c r="D133" s="10" t="s">
        <v>6</v>
      </c>
    </row>
    <row r="134" spans="1:8">
      <c r="A134" s="12" t="s">
        <v>112</v>
      </c>
      <c r="B134" s="4">
        <v>0</v>
      </c>
      <c r="C134" s="4">
        <v>0.499980826031995</v>
      </c>
      <c r="D134" s="10" t="s">
        <v>6</v>
      </c>
    </row>
    <row r="135" spans="1:8">
      <c r="A135" s="12" t="s">
        <v>113</v>
      </c>
      <c r="B135" s="4">
        <v>0.945145362855473</v>
      </c>
      <c r="C135" s="4">
        <v>0.489586675169285</v>
      </c>
      <c r="D135" s="10" t="s">
        <v>6</v>
      </c>
    </row>
    <row r="137" spans="1:8">
      <c r="A137" s="11" t="s">
        <v>114</v>
      </c>
    </row>
    <row r="138" spans="1:8">
      <c r="A138" s="10" t="s">
        <v>6</v>
      </c>
    </row>
    <row r="139" spans="1:8">
      <c r="A139" s="2" t="s">
        <v>115</v>
      </c>
    </row>
    <row r="140" spans="1:8">
      <c r="A140" s="2" t="s">
        <v>116</v>
      </c>
    </row>
    <row r="141" spans="1:8">
      <c r="A141" s="2" t="s">
        <v>117</v>
      </c>
    </row>
    <row r="142" spans="1:8">
      <c r="B142" s="3" t="s">
        <v>118</v>
      </c>
      <c r="C142" s="3" t="s">
        <v>119</v>
      </c>
      <c r="D142" s="3" t="s">
        <v>120</v>
      </c>
      <c r="E142" s="3" t="s">
        <v>121</v>
      </c>
      <c r="F142" s="3" t="s">
        <v>122</v>
      </c>
      <c r="G142" s="3" t="s">
        <v>123</v>
      </c>
    </row>
    <row r="143" spans="1:8">
      <c r="A143" s="17" t="s">
        <v>124</v>
      </c>
      <c r="B143" s="18"/>
      <c r="C143" s="18"/>
      <c r="D143" s="18"/>
      <c r="E143" s="18"/>
      <c r="F143" s="18"/>
      <c r="G143" s="18"/>
      <c r="H143" s="10" t="s">
        <v>6</v>
      </c>
    </row>
    <row r="144" spans="1:8">
      <c r="A144" s="12" t="s">
        <v>66</v>
      </c>
      <c r="B144" s="4">
        <v>7374893.67763341</v>
      </c>
      <c r="C144" s="5"/>
      <c r="D144" s="5"/>
      <c r="E144" s="16">
        <v>1915000</v>
      </c>
      <c r="F144" s="5"/>
      <c r="G144" s="5"/>
      <c r="H144" s="10" t="s">
        <v>6</v>
      </c>
    </row>
    <row r="145" spans="1:8">
      <c r="A145" s="12" t="s">
        <v>125</v>
      </c>
      <c r="B145" s="4">
        <v>3887.858</v>
      </c>
      <c r="C145" s="5"/>
      <c r="D145" s="5"/>
      <c r="E145" s="16">
        <v>2150</v>
      </c>
      <c r="F145" s="5"/>
      <c r="G145" s="5"/>
      <c r="H145" s="10" t="s">
        <v>6</v>
      </c>
    </row>
    <row r="146" spans="1:8">
      <c r="A146" s="12" t="s">
        <v>126</v>
      </c>
      <c r="B146" s="4">
        <v>16980.869</v>
      </c>
      <c r="C146" s="5"/>
      <c r="D146" s="5"/>
      <c r="E146" s="16">
        <v>7000</v>
      </c>
      <c r="F146" s="5"/>
      <c r="G146" s="5"/>
      <c r="H146" s="10" t="s">
        <v>6</v>
      </c>
    </row>
    <row r="147" spans="1:8">
      <c r="A147" s="17" t="s">
        <v>127</v>
      </c>
      <c r="B147" s="18"/>
      <c r="C147" s="18"/>
      <c r="D147" s="18"/>
      <c r="E147" s="18"/>
      <c r="F147" s="18"/>
      <c r="G147" s="18"/>
      <c r="H147" s="10" t="s">
        <v>6</v>
      </c>
    </row>
    <row r="148" spans="1:8">
      <c r="A148" s="12" t="s">
        <v>67</v>
      </c>
      <c r="B148" s="4">
        <v>1112243.5081065</v>
      </c>
      <c r="C148" s="4">
        <v>879826.534163704</v>
      </c>
      <c r="D148" s="5"/>
      <c r="E148" s="16">
        <v>320000</v>
      </c>
      <c r="F148" s="5"/>
      <c r="G148" s="5"/>
      <c r="H148" s="10" t="s">
        <v>6</v>
      </c>
    </row>
    <row r="149" spans="1:8">
      <c r="A149" s="12" t="s">
        <v>128</v>
      </c>
      <c r="B149" s="4">
        <v>265.39</v>
      </c>
      <c r="C149" s="4">
        <v>169.685</v>
      </c>
      <c r="D149" s="5"/>
      <c r="E149" s="16">
        <v>92</v>
      </c>
      <c r="F149" s="5"/>
      <c r="G149" s="5"/>
      <c r="H149" s="10" t="s">
        <v>6</v>
      </c>
    </row>
    <row r="150" spans="1:8">
      <c r="A150" s="12" t="s">
        <v>129</v>
      </c>
      <c r="B150" s="4">
        <v>306.171</v>
      </c>
      <c r="C150" s="4">
        <v>205.419</v>
      </c>
      <c r="D150" s="5"/>
      <c r="E150" s="16">
        <v>160</v>
      </c>
      <c r="F150" s="5"/>
      <c r="G150" s="5"/>
      <c r="H150" s="10" t="s">
        <v>6</v>
      </c>
    </row>
    <row r="151" spans="1:8">
      <c r="A151" s="17" t="s">
        <v>130</v>
      </c>
      <c r="B151" s="18"/>
      <c r="C151" s="18"/>
      <c r="D151" s="18"/>
      <c r="E151" s="18"/>
      <c r="F151" s="18"/>
      <c r="G151" s="18"/>
      <c r="H151" s="10" t="s">
        <v>6</v>
      </c>
    </row>
    <row r="152" spans="1:8">
      <c r="A152" s="12" t="s">
        <v>107</v>
      </c>
      <c r="B152" s="4">
        <v>50009.2811999039</v>
      </c>
      <c r="C152" s="5"/>
      <c r="D152" s="5"/>
      <c r="E152" s="16">
        <v>12000</v>
      </c>
      <c r="F152" s="5"/>
      <c r="G152" s="5"/>
      <c r="H152" s="10" t="s">
        <v>6</v>
      </c>
    </row>
    <row r="153" spans="1:8">
      <c r="A153" s="12" t="s">
        <v>131</v>
      </c>
      <c r="B153" s="4"/>
      <c r="C153" s="5"/>
      <c r="D153" s="5"/>
      <c r="E153" s="16"/>
      <c r="F153" s="5"/>
      <c r="G153" s="5"/>
      <c r="H153" s="10" t="s">
        <v>6</v>
      </c>
    </row>
    <row r="154" spans="1:8">
      <c r="A154" s="12" t="s">
        <v>132</v>
      </c>
      <c r="B154" s="4"/>
      <c r="C154" s="5"/>
      <c r="D154" s="5"/>
      <c r="E154" s="16"/>
      <c r="F154" s="5"/>
      <c r="G154" s="5"/>
      <c r="H154" s="10" t="s">
        <v>6</v>
      </c>
    </row>
    <row r="155" spans="1:8">
      <c r="A155" s="17" t="s">
        <v>133</v>
      </c>
      <c r="B155" s="18"/>
      <c r="C155" s="18"/>
      <c r="D155" s="18"/>
      <c r="E155" s="18"/>
      <c r="F155" s="18"/>
      <c r="G155" s="18"/>
      <c r="H155" s="10" t="s">
        <v>6</v>
      </c>
    </row>
    <row r="156" spans="1:8">
      <c r="A156" s="12" t="s">
        <v>68</v>
      </c>
      <c r="B156" s="4">
        <v>1681001.58555487</v>
      </c>
      <c r="C156" s="5"/>
      <c r="D156" s="5"/>
      <c r="E156" s="16">
        <v>131000</v>
      </c>
      <c r="F156" s="5"/>
      <c r="G156" s="5"/>
      <c r="H156" s="10" t="s">
        <v>6</v>
      </c>
    </row>
    <row r="157" spans="1:8">
      <c r="A157" s="12" t="s">
        <v>134</v>
      </c>
      <c r="B157" s="4">
        <v>285.749</v>
      </c>
      <c r="C157" s="5"/>
      <c r="D157" s="5"/>
      <c r="E157" s="16">
        <v>296</v>
      </c>
      <c r="F157" s="5"/>
      <c r="G157" s="5"/>
      <c r="H157" s="10" t="s">
        <v>6</v>
      </c>
    </row>
    <row r="158" spans="1:8">
      <c r="A158" s="12" t="s">
        <v>135</v>
      </c>
      <c r="B158" s="4">
        <v>5564.434</v>
      </c>
      <c r="C158" s="5"/>
      <c r="D158" s="5"/>
      <c r="E158" s="16">
        <v>60</v>
      </c>
      <c r="F158" s="5"/>
      <c r="G158" s="5"/>
      <c r="H158" s="10" t="s">
        <v>6</v>
      </c>
    </row>
    <row r="159" spans="1:8">
      <c r="A159" s="17" t="s">
        <v>136</v>
      </c>
      <c r="B159" s="18"/>
      <c r="C159" s="18"/>
      <c r="D159" s="18"/>
      <c r="E159" s="18"/>
      <c r="F159" s="18"/>
      <c r="G159" s="18"/>
      <c r="H159" s="10" t="s">
        <v>6</v>
      </c>
    </row>
    <row r="160" spans="1:8">
      <c r="A160" s="12" t="s">
        <v>69</v>
      </c>
      <c r="B160" s="4">
        <v>454803.138386393</v>
      </c>
      <c r="C160" s="4">
        <v>221815.05405504</v>
      </c>
      <c r="D160" s="5"/>
      <c r="E160" s="16">
        <v>31900</v>
      </c>
      <c r="F160" s="5"/>
      <c r="G160" s="5"/>
      <c r="H160" s="10" t="s">
        <v>6</v>
      </c>
    </row>
    <row r="161" spans="1:8">
      <c r="A161" s="12" t="s">
        <v>137</v>
      </c>
      <c r="B161" s="4">
        <v>252.216</v>
      </c>
      <c r="C161" s="4">
        <v>81.004</v>
      </c>
      <c r="D161" s="5"/>
      <c r="E161" s="16">
        <v>6</v>
      </c>
      <c r="F161" s="5"/>
      <c r="G161" s="5"/>
      <c r="H161" s="10" t="s">
        <v>6</v>
      </c>
    </row>
    <row r="162" spans="1:8">
      <c r="A162" s="12" t="s">
        <v>138</v>
      </c>
      <c r="B162" s="4">
        <v>972.128</v>
      </c>
      <c r="C162" s="4">
        <v>340.503</v>
      </c>
      <c r="D162" s="5"/>
      <c r="E162" s="16">
        <v>35</v>
      </c>
      <c r="F162" s="5"/>
      <c r="G162" s="5"/>
      <c r="H162" s="10" t="s">
        <v>6</v>
      </c>
    </row>
    <row r="163" spans="1:8">
      <c r="A163" s="17" t="s">
        <v>139</v>
      </c>
      <c r="B163" s="18"/>
      <c r="C163" s="18"/>
      <c r="D163" s="18"/>
      <c r="E163" s="18"/>
      <c r="F163" s="18"/>
      <c r="G163" s="18"/>
      <c r="H163" s="10" t="s">
        <v>6</v>
      </c>
    </row>
    <row r="164" spans="1:8">
      <c r="A164" s="12" t="s">
        <v>108</v>
      </c>
      <c r="B164" s="4">
        <v>8802.93165712399</v>
      </c>
      <c r="C164" s="5"/>
      <c r="D164" s="5"/>
      <c r="E164" s="16">
        <v>1035</v>
      </c>
      <c r="F164" s="5"/>
      <c r="G164" s="5"/>
      <c r="H164" s="10" t="s">
        <v>6</v>
      </c>
    </row>
    <row r="165" spans="1:8">
      <c r="A165" s="12" t="s">
        <v>140</v>
      </c>
      <c r="B165" s="4"/>
      <c r="C165" s="5"/>
      <c r="D165" s="5"/>
      <c r="E165" s="16"/>
      <c r="F165" s="5"/>
      <c r="G165" s="5"/>
      <c r="H165" s="10" t="s">
        <v>6</v>
      </c>
    </row>
    <row r="166" spans="1:8">
      <c r="A166" s="12" t="s">
        <v>141</v>
      </c>
      <c r="B166" s="4"/>
      <c r="C166" s="5"/>
      <c r="D166" s="5"/>
      <c r="E166" s="16"/>
      <c r="F166" s="5"/>
      <c r="G166" s="5"/>
      <c r="H166" s="10" t="s">
        <v>6</v>
      </c>
    </row>
    <row r="167" spans="1:8">
      <c r="A167" s="17" t="s">
        <v>142</v>
      </c>
      <c r="B167" s="18"/>
      <c r="C167" s="18"/>
      <c r="D167" s="18"/>
      <c r="E167" s="18"/>
      <c r="F167" s="18"/>
      <c r="G167" s="18"/>
      <c r="H167" s="10" t="s">
        <v>6</v>
      </c>
    </row>
    <row r="168" spans="1:8">
      <c r="A168" s="12" t="s">
        <v>70</v>
      </c>
      <c r="B168" s="4">
        <v>1309103.98157914</v>
      </c>
      <c r="C168" s="4">
        <v>324805.34748167</v>
      </c>
      <c r="D168" s="5"/>
      <c r="E168" s="16">
        <v>17669.5676754066</v>
      </c>
      <c r="F168" s="5"/>
      <c r="G168" s="5"/>
      <c r="H168" s="10" t="s">
        <v>6</v>
      </c>
    </row>
    <row r="169" spans="1:8">
      <c r="A169" s="12" t="s">
        <v>143</v>
      </c>
      <c r="B169" s="4">
        <v>196.884</v>
      </c>
      <c r="C169" s="4">
        <v>68.055</v>
      </c>
      <c r="D169" s="5"/>
      <c r="E169" s="16">
        <v>7</v>
      </c>
      <c r="F169" s="5"/>
      <c r="G169" s="5"/>
      <c r="H169" s="10" t="s">
        <v>6</v>
      </c>
    </row>
    <row r="170" spans="1:8">
      <c r="A170" s="12" t="s">
        <v>144</v>
      </c>
      <c r="B170" s="4">
        <v>7448.41</v>
      </c>
      <c r="C170" s="4">
        <v>1699.716</v>
      </c>
      <c r="D170" s="5"/>
      <c r="E170" s="16">
        <v>58</v>
      </c>
      <c r="F170" s="5"/>
      <c r="G170" s="5"/>
      <c r="H170" s="10" t="s">
        <v>6</v>
      </c>
    </row>
    <row r="171" spans="1:8">
      <c r="A171" s="17" t="s">
        <v>145</v>
      </c>
      <c r="B171" s="18"/>
      <c r="C171" s="18"/>
      <c r="D171" s="18"/>
      <c r="E171" s="18"/>
      <c r="F171" s="18"/>
      <c r="G171" s="18"/>
      <c r="H171" s="10" t="s">
        <v>6</v>
      </c>
    </row>
    <row r="172" spans="1:8">
      <c r="A172" s="12" t="s">
        <v>71</v>
      </c>
      <c r="B172" s="4">
        <v>0</v>
      </c>
      <c r="C172" s="4">
        <v>0</v>
      </c>
      <c r="D172" s="5"/>
      <c r="E172" s="16">
        <v>1</v>
      </c>
      <c r="F172" s="5"/>
      <c r="G172" s="5"/>
      <c r="H172" s="10" t="s">
        <v>6</v>
      </c>
    </row>
    <row r="173" spans="1:8">
      <c r="A173" s="17" t="s">
        <v>146</v>
      </c>
      <c r="B173" s="18"/>
      <c r="C173" s="18"/>
      <c r="D173" s="18"/>
      <c r="E173" s="18"/>
      <c r="F173" s="18"/>
      <c r="G173" s="18"/>
      <c r="H173" s="10" t="s">
        <v>6</v>
      </c>
    </row>
    <row r="174" spans="1:8">
      <c r="A174" s="12" t="s">
        <v>85</v>
      </c>
      <c r="B174" s="4">
        <v>35190.7845592865</v>
      </c>
      <c r="C174" s="4">
        <v>9519.47391828951</v>
      </c>
      <c r="D174" s="5"/>
      <c r="E174" s="16">
        <v>355</v>
      </c>
      <c r="F174" s="5"/>
      <c r="G174" s="5"/>
      <c r="H174" s="10" t="s">
        <v>6</v>
      </c>
    </row>
    <row r="175" spans="1:8">
      <c r="A175" s="17" t="s">
        <v>147</v>
      </c>
      <c r="B175" s="18"/>
      <c r="C175" s="18"/>
      <c r="D175" s="18"/>
      <c r="E175" s="18"/>
      <c r="F175" s="18"/>
      <c r="G175" s="18"/>
      <c r="H175" s="10" t="s">
        <v>6</v>
      </c>
    </row>
    <row r="176" spans="1:8">
      <c r="A176" s="12" t="s">
        <v>72</v>
      </c>
      <c r="B176" s="4">
        <v>207936.860710422</v>
      </c>
      <c r="C176" s="4">
        <v>833949.291674179</v>
      </c>
      <c r="D176" s="4">
        <v>852510.118145894</v>
      </c>
      <c r="E176" s="16">
        <v>5900</v>
      </c>
      <c r="F176" s="16">
        <v>950000</v>
      </c>
      <c r="G176" s="4">
        <v>187442.169</v>
      </c>
      <c r="H176" s="10" t="s">
        <v>6</v>
      </c>
    </row>
    <row r="177" spans="1:8">
      <c r="A177" s="12" t="s">
        <v>148</v>
      </c>
      <c r="B177" s="4"/>
      <c r="C177" s="4"/>
      <c r="D177" s="4"/>
      <c r="E177" s="16"/>
      <c r="F177" s="16"/>
      <c r="G177" s="4"/>
      <c r="H177" s="10" t="s">
        <v>6</v>
      </c>
    </row>
    <row r="178" spans="1:8">
      <c r="A178" s="12" t="s">
        <v>149</v>
      </c>
      <c r="B178" s="4">
        <v>4078.6948</v>
      </c>
      <c r="C178" s="4">
        <v>13831.3308</v>
      </c>
      <c r="D178" s="4">
        <v>15221.482</v>
      </c>
      <c r="E178" s="16">
        <v>69</v>
      </c>
      <c r="F178" s="16">
        <v>19500</v>
      </c>
      <c r="G178" s="4">
        <v>1055.825376</v>
      </c>
      <c r="H178" s="10" t="s">
        <v>6</v>
      </c>
    </row>
    <row r="179" spans="1:8">
      <c r="A179" s="17" t="s">
        <v>150</v>
      </c>
      <c r="B179" s="18"/>
      <c r="C179" s="18"/>
      <c r="D179" s="18"/>
      <c r="E179" s="18"/>
      <c r="F179" s="18"/>
      <c r="G179" s="18"/>
      <c r="H179" s="10" t="s">
        <v>6</v>
      </c>
    </row>
    <row r="180" spans="1:8">
      <c r="A180" s="12" t="s">
        <v>73</v>
      </c>
      <c r="B180" s="4">
        <v>173.962172041445</v>
      </c>
      <c r="C180" s="4">
        <v>699.338283342837</v>
      </c>
      <c r="D180" s="4">
        <v>919.888811919385</v>
      </c>
      <c r="E180" s="16">
        <v>17</v>
      </c>
      <c r="F180" s="16">
        <v>8000</v>
      </c>
      <c r="G180" s="4">
        <v>0</v>
      </c>
      <c r="H180" s="10" t="s">
        <v>6</v>
      </c>
    </row>
    <row r="181" spans="1:8">
      <c r="A181" s="12" t="s">
        <v>151</v>
      </c>
      <c r="B181" s="4"/>
      <c r="C181" s="4"/>
      <c r="D181" s="4"/>
      <c r="E181" s="16"/>
      <c r="F181" s="16"/>
      <c r="G181" s="4"/>
      <c r="H181" s="10" t="s">
        <v>6</v>
      </c>
    </row>
    <row r="182" spans="1:8">
      <c r="A182" s="17" t="s">
        <v>152</v>
      </c>
      <c r="B182" s="18"/>
      <c r="C182" s="18"/>
      <c r="D182" s="18"/>
      <c r="E182" s="18"/>
      <c r="F182" s="18"/>
      <c r="G182" s="18"/>
      <c r="H182" s="10" t="s">
        <v>6</v>
      </c>
    </row>
    <row r="183" spans="1:8">
      <c r="A183" s="12" t="s">
        <v>86</v>
      </c>
      <c r="B183" s="4">
        <v>795842.889388846</v>
      </c>
      <c r="C183" s="4">
        <v>3201247.39558836</v>
      </c>
      <c r="D183" s="4">
        <v>4069886.85499883</v>
      </c>
      <c r="E183" s="16">
        <v>3710</v>
      </c>
      <c r="F183" s="16">
        <v>2861000</v>
      </c>
      <c r="G183" s="4">
        <v>1261753.689</v>
      </c>
      <c r="H183" s="10" t="s">
        <v>6</v>
      </c>
    </row>
    <row r="184" spans="1:8">
      <c r="A184" s="12" t="s">
        <v>153</v>
      </c>
      <c r="B184" s="4">
        <v>1578.2012</v>
      </c>
      <c r="C184" s="4">
        <v>5007.7476</v>
      </c>
      <c r="D184" s="4">
        <v>5096.1828</v>
      </c>
      <c r="E184" s="16">
        <v>9</v>
      </c>
      <c r="F184" s="16">
        <v>7600</v>
      </c>
      <c r="G184" s="4">
        <v>694.621776</v>
      </c>
      <c r="H184" s="10" t="s">
        <v>6</v>
      </c>
    </row>
    <row r="185" spans="1:8">
      <c r="A185" s="17" t="s">
        <v>154</v>
      </c>
      <c r="B185" s="18"/>
      <c r="C185" s="18"/>
      <c r="D185" s="18"/>
      <c r="E185" s="18"/>
      <c r="F185" s="18"/>
      <c r="G185" s="18"/>
      <c r="H185" s="10" t="s">
        <v>6</v>
      </c>
    </row>
    <row r="186" spans="1:8">
      <c r="A186" s="12" t="s">
        <v>87</v>
      </c>
      <c r="B186" s="4"/>
      <c r="C186" s="4"/>
      <c r="D186" s="4"/>
      <c r="E186" s="16"/>
      <c r="F186" s="16"/>
      <c r="G186" s="4"/>
      <c r="H186" s="10" t="s">
        <v>6</v>
      </c>
    </row>
    <row r="187" spans="1:8">
      <c r="A187" s="17" t="s">
        <v>155</v>
      </c>
      <c r="B187" s="18"/>
      <c r="C187" s="18"/>
      <c r="D187" s="18"/>
      <c r="E187" s="18"/>
      <c r="F187" s="18"/>
      <c r="G187" s="18"/>
      <c r="H187" s="10" t="s">
        <v>6</v>
      </c>
    </row>
    <row r="188" spans="1:8">
      <c r="A188" s="12" t="s">
        <v>109</v>
      </c>
      <c r="B188" s="4">
        <v>66891.927</v>
      </c>
      <c r="C188" s="5"/>
      <c r="D188" s="5"/>
      <c r="E188" s="16">
        <v>0</v>
      </c>
      <c r="F188" s="5"/>
      <c r="G188" s="5"/>
      <c r="H188" s="10" t="s">
        <v>6</v>
      </c>
    </row>
    <row r="189" spans="1:8">
      <c r="A189" s="12" t="s">
        <v>156</v>
      </c>
      <c r="B189" s="4">
        <v>20.8882405154304</v>
      </c>
      <c r="C189" s="5"/>
      <c r="D189" s="5"/>
      <c r="E189" s="16">
        <v>0</v>
      </c>
      <c r="F189" s="5"/>
      <c r="G189" s="5"/>
      <c r="H189" s="10" t="s">
        <v>6</v>
      </c>
    </row>
    <row r="190" spans="1:8">
      <c r="A190" s="12" t="s">
        <v>157</v>
      </c>
      <c r="B190" s="4">
        <v>177.550044381158</v>
      </c>
      <c r="C190" s="5"/>
      <c r="D190" s="5"/>
      <c r="E190" s="16">
        <v>0</v>
      </c>
      <c r="F190" s="5"/>
      <c r="G190" s="5"/>
      <c r="H190" s="10" t="s">
        <v>6</v>
      </c>
    </row>
    <row r="191" spans="1:8">
      <c r="A191" s="17" t="s">
        <v>158</v>
      </c>
      <c r="B191" s="18"/>
      <c r="C191" s="18"/>
      <c r="D191" s="18"/>
      <c r="E191" s="18"/>
      <c r="F191" s="18"/>
      <c r="G191" s="18"/>
      <c r="H191" s="10" t="s">
        <v>6</v>
      </c>
    </row>
    <row r="192" spans="1:8">
      <c r="A192" s="12" t="s">
        <v>110</v>
      </c>
      <c r="B192" s="4">
        <v>35435.7416</v>
      </c>
      <c r="C192" s="5"/>
      <c r="D192" s="5"/>
      <c r="E192" s="16">
        <v>0</v>
      </c>
      <c r="F192" s="5"/>
      <c r="G192" s="5"/>
      <c r="H192" s="10" t="s">
        <v>6</v>
      </c>
    </row>
    <row r="193" spans="1:8">
      <c r="A193" s="12" t="s">
        <v>159</v>
      </c>
      <c r="B193" s="4">
        <v>11.0654652449083</v>
      </c>
      <c r="C193" s="5"/>
      <c r="D193" s="5"/>
      <c r="E193" s="16">
        <v>0</v>
      </c>
      <c r="F193" s="5"/>
      <c r="G193" s="5"/>
      <c r="H193" s="10" t="s">
        <v>6</v>
      </c>
    </row>
    <row r="194" spans="1:8">
      <c r="A194" s="12" t="s">
        <v>160</v>
      </c>
      <c r="B194" s="4">
        <v>94.0564545817203</v>
      </c>
      <c r="C194" s="5"/>
      <c r="D194" s="5"/>
      <c r="E194" s="16">
        <v>0</v>
      </c>
      <c r="F194" s="5"/>
      <c r="G194" s="5"/>
      <c r="H194" s="10" t="s">
        <v>6</v>
      </c>
    </row>
    <row r="195" spans="1:8">
      <c r="A195" s="17" t="s">
        <v>161</v>
      </c>
      <c r="B195" s="18"/>
      <c r="C195" s="18"/>
      <c r="D195" s="18"/>
      <c r="E195" s="18"/>
      <c r="F195" s="18"/>
      <c r="G195" s="18"/>
      <c r="H195" s="10" t="s">
        <v>6</v>
      </c>
    </row>
    <row r="196" spans="1:8">
      <c r="A196" s="12" t="s">
        <v>111</v>
      </c>
      <c r="B196" s="4">
        <v>808.0215</v>
      </c>
      <c r="C196" s="5"/>
      <c r="D196" s="5"/>
      <c r="E196" s="16">
        <v>0</v>
      </c>
      <c r="F196" s="5"/>
      <c r="G196" s="5"/>
      <c r="H196" s="10" t="s">
        <v>6</v>
      </c>
    </row>
    <row r="197" spans="1:8">
      <c r="A197" s="12" t="s">
        <v>162</v>
      </c>
      <c r="B197" s="4">
        <v>0.25231964738643</v>
      </c>
      <c r="C197" s="5"/>
      <c r="D197" s="5"/>
      <c r="E197" s="16">
        <v>0</v>
      </c>
      <c r="F197" s="5"/>
      <c r="G197" s="5"/>
      <c r="H197" s="10" t="s">
        <v>6</v>
      </c>
    </row>
    <row r="198" spans="1:8">
      <c r="A198" s="12" t="s">
        <v>163</v>
      </c>
      <c r="B198" s="4">
        <v>2.14471700278465</v>
      </c>
      <c r="C198" s="5"/>
      <c r="D198" s="5"/>
      <c r="E198" s="16">
        <v>0</v>
      </c>
      <c r="F198" s="5"/>
      <c r="G198" s="5"/>
      <c r="H198" s="10" t="s">
        <v>6</v>
      </c>
    </row>
    <row r="199" spans="1:8">
      <c r="A199" s="17" t="s">
        <v>164</v>
      </c>
      <c r="B199" s="18"/>
      <c r="C199" s="18"/>
      <c r="D199" s="18"/>
      <c r="E199" s="18"/>
      <c r="F199" s="18"/>
      <c r="G199" s="18"/>
      <c r="H199" s="10" t="s">
        <v>6</v>
      </c>
    </row>
    <row r="200" spans="1:8">
      <c r="A200" s="12" t="s">
        <v>112</v>
      </c>
      <c r="B200" s="4">
        <v>5744.9749</v>
      </c>
      <c r="C200" s="5"/>
      <c r="D200" s="5"/>
      <c r="E200" s="16">
        <v>0</v>
      </c>
      <c r="F200" s="5"/>
      <c r="G200" s="5"/>
      <c r="H200" s="10" t="s">
        <v>6</v>
      </c>
    </row>
    <row r="201" spans="1:8">
      <c r="A201" s="12" t="s">
        <v>165</v>
      </c>
      <c r="B201" s="4">
        <v>1.79397459227495</v>
      </c>
      <c r="C201" s="5"/>
      <c r="D201" s="5"/>
      <c r="E201" s="16">
        <v>0</v>
      </c>
      <c r="F201" s="5"/>
      <c r="G201" s="5"/>
      <c r="H201" s="10" t="s">
        <v>6</v>
      </c>
    </row>
    <row r="202" spans="1:8">
      <c r="A202" s="12" t="s">
        <v>166</v>
      </c>
      <c r="B202" s="4">
        <v>15.248784034337</v>
      </c>
      <c r="C202" s="5"/>
      <c r="D202" s="5"/>
      <c r="E202" s="16">
        <v>0</v>
      </c>
      <c r="F202" s="5"/>
      <c r="G202" s="5"/>
      <c r="H202" s="10" t="s">
        <v>6</v>
      </c>
    </row>
    <row r="203" spans="1:8">
      <c r="A203" s="17" t="s">
        <v>167</v>
      </c>
      <c r="B203" s="18"/>
      <c r="C203" s="18"/>
      <c r="D203" s="18"/>
      <c r="E203" s="18"/>
      <c r="F203" s="18"/>
      <c r="G203" s="18"/>
      <c r="H203" s="10" t="s">
        <v>191</v>
      </c>
    </row>
    <row r="204" spans="1:8">
      <c r="A204" s="12" t="s">
        <v>113</v>
      </c>
      <c r="B204" s="4">
        <v>12177.4104</v>
      </c>
      <c r="C204" s="4">
        <v>28297.5968</v>
      </c>
      <c r="D204" s="4">
        <v>211476.5445</v>
      </c>
      <c r="E204" s="16">
        <v>16</v>
      </c>
      <c r="F204" s="5"/>
      <c r="G204" s="5"/>
      <c r="H204" s="10" t="s">
        <v>191</v>
      </c>
    </row>
    <row r="205" spans="1:8">
      <c r="A205" s="12" t="s">
        <v>168</v>
      </c>
      <c r="B205" s="4"/>
      <c r="C205" s="4"/>
      <c r="D205" s="4"/>
      <c r="E205" s="16"/>
      <c r="F205" s="5"/>
      <c r="G205" s="5"/>
      <c r="H205" s="10" t="s">
        <v>6</v>
      </c>
    </row>
    <row r="206" spans="1:8">
      <c r="A206" s="12" t="s">
        <v>169</v>
      </c>
      <c r="B206" s="4"/>
      <c r="C206" s="4"/>
      <c r="D206" s="4"/>
      <c r="E206" s="16"/>
      <c r="F206" s="5"/>
      <c r="G206" s="5"/>
      <c r="H206" s="10" t="s">
        <v>6</v>
      </c>
    </row>
    <row r="207" spans="1:8">
      <c r="A207" s="17" t="s">
        <v>170</v>
      </c>
      <c r="B207" s="18"/>
      <c r="C207" s="18"/>
      <c r="D207" s="18"/>
      <c r="E207" s="18"/>
      <c r="F207" s="18"/>
      <c r="G207" s="18"/>
      <c r="H207" s="10" t="s">
        <v>6</v>
      </c>
    </row>
    <row r="208" spans="1:8">
      <c r="A208" s="12" t="s">
        <v>74</v>
      </c>
      <c r="B208" s="4">
        <v>297.333</v>
      </c>
      <c r="C208" s="5"/>
      <c r="D208" s="5"/>
      <c r="E208" s="16">
        <v>76</v>
      </c>
      <c r="F208" s="5"/>
      <c r="G208" s="5"/>
      <c r="H208" s="10" t="s">
        <v>6</v>
      </c>
    </row>
    <row r="209" spans="1:8">
      <c r="A209" s="12" t="s">
        <v>171</v>
      </c>
      <c r="B209" s="4"/>
      <c r="C209" s="5"/>
      <c r="D209" s="5"/>
      <c r="E209" s="16"/>
      <c r="F209" s="5"/>
      <c r="G209" s="5"/>
      <c r="H209" s="10" t="s">
        <v>6</v>
      </c>
    </row>
    <row r="210" spans="1:8">
      <c r="A210" s="12" t="s">
        <v>172</v>
      </c>
      <c r="B210" s="4"/>
      <c r="C210" s="5"/>
      <c r="D210" s="5"/>
      <c r="E210" s="16"/>
      <c r="F210" s="5"/>
      <c r="G210" s="5"/>
      <c r="H210" s="10" t="s">
        <v>6</v>
      </c>
    </row>
    <row r="211" spans="1:8">
      <c r="A211" s="17" t="s">
        <v>173</v>
      </c>
      <c r="B211" s="18"/>
      <c r="C211" s="18"/>
      <c r="D211" s="18"/>
      <c r="E211" s="18"/>
      <c r="F211" s="18"/>
      <c r="G211" s="18"/>
      <c r="H211" s="10" t="s">
        <v>6</v>
      </c>
    </row>
    <row r="212" spans="1:8">
      <c r="A212" s="12" t="s">
        <v>75</v>
      </c>
      <c r="B212" s="4"/>
      <c r="C212" s="5"/>
      <c r="D212" s="5"/>
      <c r="E212" s="16"/>
      <c r="F212" s="5"/>
      <c r="G212" s="5"/>
      <c r="H212" s="10" t="s">
        <v>6</v>
      </c>
    </row>
    <row r="213" spans="1:8">
      <c r="A213" s="12" t="s">
        <v>174</v>
      </c>
      <c r="B213" s="4"/>
      <c r="C213" s="5"/>
      <c r="D213" s="5"/>
      <c r="E213" s="16"/>
      <c r="F213" s="5"/>
      <c r="G213" s="5"/>
      <c r="H213" s="10" t="s">
        <v>6</v>
      </c>
    </row>
    <row r="214" spans="1:8">
      <c r="A214" s="17" t="s">
        <v>175</v>
      </c>
      <c r="B214" s="18"/>
      <c r="C214" s="18"/>
      <c r="D214" s="18"/>
      <c r="E214" s="18"/>
      <c r="F214" s="18"/>
      <c r="G214" s="18"/>
      <c r="H214" s="10" t="s">
        <v>6</v>
      </c>
    </row>
    <row r="215" spans="1:8">
      <c r="A215" s="12" t="s">
        <v>76</v>
      </c>
      <c r="B215" s="4">
        <v>32.1196363636364</v>
      </c>
      <c r="C215" s="5"/>
      <c r="D215" s="5"/>
      <c r="E215" s="16">
        <v>2</v>
      </c>
      <c r="F215" s="5"/>
      <c r="G215" s="4">
        <v>0</v>
      </c>
      <c r="H215" s="10" t="s">
        <v>6</v>
      </c>
    </row>
    <row r="216" spans="1:8">
      <c r="A216" s="12" t="s">
        <v>176</v>
      </c>
      <c r="B216" s="4"/>
      <c r="C216" s="5"/>
      <c r="D216" s="5"/>
      <c r="E216" s="16"/>
      <c r="F216" s="5"/>
      <c r="G216" s="4"/>
      <c r="H216" s="10" t="s">
        <v>6</v>
      </c>
    </row>
    <row r="217" spans="1:8">
      <c r="A217" s="12" t="s">
        <v>177</v>
      </c>
      <c r="B217" s="4"/>
      <c r="C217" s="5"/>
      <c r="D217" s="5"/>
      <c r="E217" s="16"/>
      <c r="F217" s="5"/>
      <c r="G217" s="4"/>
      <c r="H217" s="10" t="s">
        <v>6</v>
      </c>
    </row>
    <row r="218" spans="1:8">
      <c r="A218" s="17" t="s">
        <v>178</v>
      </c>
      <c r="B218" s="18"/>
      <c r="C218" s="18"/>
      <c r="D218" s="18"/>
      <c r="E218" s="18"/>
      <c r="F218" s="18"/>
      <c r="G218" s="18"/>
      <c r="H218" s="10" t="s">
        <v>6</v>
      </c>
    </row>
    <row r="219" spans="1:8">
      <c r="A219" s="12" t="s">
        <v>77</v>
      </c>
      <c r="B219" s="4">
        <v>104.016</v>
      </c>
      <c r="C219" s="4">
        <v>307.363</v>
      </c>
      <c r="D219" s="4">
        <v>632.92</v>
      </c>
      <c r="E219" s="16">
        <v>19</v>
      </c>
      <c r="F219" s="5"/>
      <c r="G219" s="4">
        <v>0</v>
      </c>
      <c r="H219" s="10" t="s">
        <v>6</v>
      </c>
    </row>
    <row r="220" spans="1:8">
      <c r="A220" s="12" t="s">
        <v>179</v>
      </c>
      <c r="B220" s="4"/>
      <c r="C220" s="4"/>
      <c r="D220" s="4"/>
      <c r="E220" s="16"/>
      <c r="F220" s="5"/>
      <c r="G220" s="4"/>
      <c r="H220" s="10" t="s">
        <v>6</v>
      </c>
    </row>
    <row r="221" spans="1:8">
      <c r="A221" s="12" t="s">
        <v>180</v>
      </c>
      <c r="B221" s="4"/>
      <c r="C221" s="4"/>
      <c r="D221" s="4"/>
      <c r="E221" s="16"/>
      <c r="F221" s="5"/>
      <c r="G221" s="4"/>
      <c r="H221" s="10" t="s">
        <v>6</v>
      </c>
    </row>
    <row r="222" spans="1:8">
      <c r="A222" s="17" t="s">
        <v>181</v>
      </c>
      <c r="B222" s="18"/>
      <c r="C222" s="18"/>
      <c r="D222" s="18"/>
      <c r="E222" s="18"/>
      <c r="F222" s="18"/>
      <c r="G222" s="18"/>
      <c r="H222" s="10" t="s">
        <v>6</v>
      </c>
    </row>
    <row r="223" spans="1:8">
      <c r="A223" s="12" t="s">
        <v>78</v>
      </c>
      <c r="B223" s="4"/>
      <c r="C223" s="5"/>
      <c r="D223" s="5"/>
      <c r="E223" s="16"/>
      <c r="F223" s="5"/>
      <c r="G223" s="4">
        <v>0</v>
      </c>
      <c r="H223" s="10" t="s">
        <v>6</v>
      </c>
    </row>
    <row r="224" spans="1:8">
      <c r="A224" s="12" t="s">
        <v>182</v>
      </c>
      <c r="B224" s="4"/>
      <c r="C224" s="5"/>
      <c r="D224" s="5"/>
      <c r="E224" s="16"/>
      <c r="F224" s="5"/>
      <c r="G224" s="4"/>
      <c r="H224" s="10" t="s">
        <v>6</v>
      </c>
    </row>
    <row r="225" spans="1:8">
      <c r="A225" s="17" t="s">
        <v>183</v>
      </c>
      <c r="B225" s="18"/>
      <c r="C225" s="18"/>
      <c r="D225" s="18"/>
      <c r="E225" s="18"/>
      <c r="F225" s="18"/>
      <c r="G225" s="18"/>
      <c r="H225" s="10" t="s">
        <v>6</v>
      </c>
    </row>
    <row r="226" spans="1:8">
      <c r="A226" s="12" t="s">
        <v>79</v>
      </c>
      <c r="B226" s="4"/>
      <c r="C226" s="4"/>
      <c r="D226" s="4"/>
      <c r="E226" s="16"/>
      <c r="F226" s="5"/>
      <c r="G226" s="4">
        <v>0</v>
      </c>
      <c r="H226" s="10" t="s">
        <v>6</v>
      </c>
    </row>
    <row r="227" spans="1:8">
      <c r="A227" s="12" t="s">
        <v>184</v>
      </c>
      <c r="B227" s="4"/>
      <c r="C227" s="4"/>
      <c r="D227" s="4"/>
      <c r="E227" s="16"/>
      <c r="F227" s="5"/>
      <c r="G227" s="4"/>
      <c r="H227" s="10" t="s">
        <v>6</v>
      </c>
    </row>
    <row r="228" spans="1:8">
      <c r="A228" s="17" t="s">
        <v>185</v>
      </c>
      <c r="B228" s="18"/>
      <c r="C228" s="18"/>
      <c r="D228" s="18"/>
      <c r="E228" s="18"/>
      <c r="F228" s="18"/>
      <c r="G228" s="18"/>
      <c r="H228" s="10" t="s">
        <v>6</v>
      </c>
    </row>
    <row r="229" spans="1:8">
      <c r="A229" s="12" t="s">
        <v>88</v>
      </c>
      <c r="B229" s="4">
        <v>755.841</v>
      </c>
      <c r="C229" s="5"/>
      <c r="D229" s="5"/>
      <c r="E229" s="16">
        <v>2</v>
      </c>
      <c r="F229" s="5"/>
      <c r="G229" s="4">
        <v>375.51</v>
      </c>
      <c r="H229" s="10" t="s">
        <v>6</v>
      </c>
    </row>
    <row r="230" spans="1:8">
      <c r="A230" s="12" t="s">
        <v>186</v>
      </c>
      <c r="B230" s="4"/>
      <c r="C230" s="5"/>
      <c r="D230" s="5"/>
      <c r="E230" s="16"/>
      <c r="F230" s="5"/>
      <c r="G230" s="4"/>
      <c r="H230" s="10" t="s">
        <v>6</v>
      </c>
    </row>
    <row r="231" spans="1:8">
      <c r="A231" s="17" t="s">
        <v>187</v>
      </c>
      <c r="B231" s="18"/>
      <c r="C231" s="18"/>
      <c r="D231" s="18"/>
      <c r="E231" s="18"/>
      <c r="F231" s="18"/>
      <c r="G231" s="18"/>
      <c r="H231" s="10" t="s">
        <v>6</v>
      </c>
    </row>
    <row r="232" spans="1:8">
      <c r="A232" s="12" t="s">
        <v>89</v>
      </c>
      <c r="B232" s="4">
        <v>37631.117</v>
      </c>
      <c r="C232" s="4">
        <v>124344.926</v>
      </c>
      <c r="D232" s="4">
        <v>243894.852</v>
      </c>
      <c r="E232" s="16">
        <v>76</v>
      </c>
      <c r="F232" s="5"/>
      <c r="G232" s="4">
        <v>396.993</v>
      </c>
      <c r="H232" s="10" t="s">
        <v>6</v>
      </c>
    </row>
    <row r="233" spans="1:8">
      <c r="A233" s="12" t="s">
        <v>188</v>
      </c>
      <c r="B233" s="4"/>
      <c r="C233" s="4"/>
      <c r="D233" s="4"/>
      <c r="E233" s="16"/>
      <c r="F233" s="5"/>
      <c r="G233" s="4"/>
      <c r="H233" s="10" t="s">
        <v>6</v>
      </c>
    </row>
    <row r="234" spans="1:8">
      <c r="A234" s="17" t="s">
        <v>189</v>
      </c>
      <c r="B234" s="18"/>
      <c r="C234" s="18"/>
      <c r="D234" s="18"/>
      <c r="E234" s="18"/>
      <c r="F234" s="18"/>
      <c r="G234" s="18"/>
      <c r="H234" s="10" t="s">
        <v>6</v>
      </c>
    </row>
    <row r="235" spans="1:8">
      <c r="A235" s="12" t="s">
        <v>90</v>
      </c>
      <c r="B235" s="4"/>
      <c r="C235" s="5"/>
      <c r="D235" s="5"/>
      <c r="E235" s="16"/>
      <c r="F235" s="5"/>
      <c r="G235" s="4"/>
      <c r="H235" s="10" t="s">
        <v>6</v>
      </c>
    </row>
    <row r="236" spans="1:8">
      <c r="A236" s="17" t="s">
        <v>190</v>
      </c>
      <c r="B236" s="18"/>
      <c r="C236" s="18"/>
      <c r="D236" s="18"/>
      <c r="E236" s="18"/>
      <c r="F236" s="18"/>
      <c r="G236" s="18"/>
      <c r="H236" s="10" t="s">
        <v>6</v>
      </c>
    </row>
    <row r="237" spans="1:8">
      <c r="A237" s="12" t="s">
        <v>91</v>
      </c>
      <c r="B237" s="4"/>
      <c r="C237" s="4"/>
      <c r="D237" s="4"/>
      <c r="E237" s="16"/>
      <c r="F237" s="5"/>
      <c r="G237" s="4"/>
      <c r="H237" s="10" t="s">
        <v>6</v>
      </c>
    </row>
    <row r="239" spans="1:8">
      <c r="A239" s="11" t="s">
        <v>192</v>
      </c>
    </row>
    <row r="240" spans="1:8">
      <c r="A240" s="10" t="s">
        <v>6</v>
      </c>
    </row>
    <row r="241" spans="1:10">
      <c r="A241" s="2" t="s">
        <v>115</v>
      </c>
    </row>
    <row r="242" spans="1:10">
      <c r="B242" s="3" t="s">
        <v>193</v>
      </c>
    </row>
    <row r="243" spans="1:10">
      <c r="A243" s="12" t="s">
        <v>194</v>
      </c>
      <c r="B243" s="16">
        <v>11457927</v>
      </c>
      <c r="C243" s="10" t="s">
        <v>6</v>
      </c>
    </row>
    <row r="245" spans="1:10">
      <c r="A245" s="11" t="s">
        <v>195</v>
      </c>
    </row>
    <row r="246" spans="1:10">
      <c r="A246" s="10" t="s">
        <v>6</v>
      </c>
    </row>
    <row r="247" spans="1:10">
      <c r="B247" s="3" t="s">
        <v>196</v>
      </c>
      <c r="C247" s="3" t="s">
        <v>197</v>
      </c>
      <c r="D247" s="3" t="s">
        <v>198</v>
      </c>
      <c r="E247" s="3" t="s">
        <v>199</v>
      </c>
    </row>
    <row r="248" spans="1:10">
      <c r="A248" s="12" t="s">
        <v>200</v>
      </c>
      <c r="B248" s="16">
        <v>37427196.4822378</v>
      </c>
      <c r="C248" s="16">
        <v>123008530.572</v>
      </c>
      <c r="D248" s="15">
        <v>0.6</v>
      </c>
      <c r="E248" s="16">
        <v>24281000</v>
      </c>
      <c r="F248" s="10" t="s">
        <v>6</v>
      </c>
    </row>
    <row r="250" spans="1:10">
      <c r="A250" s="11" t="s">
        <v>201</v>
      </c>
    </row>
    <row r="251" spans="1:10">
      <c r="A251" s="10" t="s">
        <v>6</v>
      </c>
    </row>
    <row r="252" spans="1:10">
      <c r="A252" s="2" t="s">
        <v>202</v>
      </c>
    </row>
    <row r="253" spans="1:10">
      <c r="A253" s="2" t="s">
        <v>203</v>
      </c>
    </row>
    <row r="254" spans="1:10">
      <c r="A254" s="2" t="s">
        <v>204</v>
      </c>
    </row>
    <row r="255" spans="1:10">
      <c r="B255" s="3" t="s">
        <v>205</v>
      </c>
      <c r="C255" s="3" t="s">
        <v>206</v>
      </c>
      <c r="D255" s="3" t="s">
        <v>207</v>
      </c>
      <c r="E255" s="3" t="s">
        <v>208</v>
      </c>
      <c r="F255" s="3" t="s">
        <v>209</v>
      </c>
      <c r="G255" s="3" t="s">
        <v>210</v>
      </c>
      <c r="H255" s="3" t="s">
        <v>211</v>
      </c>
      <c r="I255" s="3" t="s">
        <v>212</v>
      </c>
    </row>
    <row r="256" spans="1:10">
      <c r="A256" s="12" t="s">
        <v>213</v>
      </c>
      <c r="B256" s="15">
        <v>0</v>
      </c>
      <c r="C256" s="15">
        <v>0</v>
      </c>
      <c r="D256" s="15">
        <v>0</v>
      </c>
      <c r="E256" s="15">
        <v>0</v>
      </c>
      <c r="F256" s="15">
        <v>0</v>
      </c>
      <c r="G256" s="15">
        <v>0.386849696974944</v>
      </c>
      <c r="H256" s="15">
        <v>0.641248255730689</v>
      </c>
      <c r="I256" s="15">
        <v>0.895646814486434</v>
      </c>
      <c r="J256" s="10" t="s">
        <v>6</v>
      </c>
    </row>
    <row r="257" spans="1:10">
      <c r="A257" s="12" t="s">
        <v>214</v>
      </c>
      <c r="B257" s="15">
        <v>0</v>
      </c>
      <c r="C257" s="15">
        <v>0</v>
      </c>
      <c r="D257" s="15">
        <v>0</v>
      </c>
      <c r="E257" s="15">
        <v>0</v>
      </c>
      <c r="F257" s="15">
        <v>0</v>
      </c>
      <c r="G257" s="15">
        <v>0.386849696974944</v>
      </c>
      <c r="H257" s="15">
        <v>0.641248255730689</v>
      </c>
      <c r="I257" s="5"/>
      <c r="J257" s="10" t="s">
        <v>6</v>
      </c>
    </row>
    <row r="258" spans="1:10">
      <c r="A258" s="12" t="s">
        <v>215</v>
      </c>
      <c r="B258" s="15">
        <v>0</v>
      </c>
      <c r="C258" s="15">
        <v>0</v>
      </c>
      <c r="D258" s="15">
        <v>0</v>
      </c>
      <c r="E258" s="15">
        <v>0.257641069481388</v>
      </c>
      <c r="F258" s="15">
        <v>0.257641069481388</v>
      </c>
      <c r="G258" s="15">
        <v>0.515282138962777</v>
      </c>
      <c r="H258" s="5"/>
      <c r="I258" s="5"/>
      <c r="J258" s="10" t="s">
        <v>6</v>
      </c>
    </row>
    <row r="259" spans="1:10">
      <c r="A259" s="12" t="s">
        <v>216</v>
      </c>
      <c r="B259" s="15">
        <v>0</v>
      </c>
      <c r="C259" s="15">
        <v>0</v>
      </c>
      <c r="D259" s="15">
        <v>0</v>
      </c>
      <c r="E259" s="15">
        <v>0.257641069481388</v>
      </c>
      <c r="F259" s="5"/>
      <c r="G259" s="5"/>
      <c r="H259" s="5"/>
      <c r="I259" s="5"/>
      <c r="J259" s="10" t="s">
        <v>6</v>
      </c>
    </row>
    <row r="261" spans="1:10">
      <c r="A261" s="11" t="s">
        <v>217</v>
      </c>
    </row>
    <row r="262" spans="1:10">
      <c r="A262" s="10" t="s">
        <v>6</v>
      </c>
    </row>
    <row r="263" spans="1:10">
      <c r="B263" s="3" t="s">
        <v>218</v>
      </c>
      <c r="C263" s="3" t="s">
        <v>219</v>
      </c>
      <c r="D263" s="3" t="s">
        <v>220</v>
      </c>
    </row>
    <row r="264" spans="1:10">
      <c r="A264" s="12" t="s">
        <v>67</v>
      </c>
      <c r="B264" s="15">
        <v>0.151415716447324</v>
      </c>
      <c r="C264" s="15">
        <v>0.409272261317421</v>
      </c>
      <c r="D264" s="15">
        <v>0.439312022235254</v>
      </c>
      <c r="E264" s="10" t="s">
        <v>6</v>
      </c>
    </row>
    <row r="265" spans="1:10">
      <c r="A265" s="12" t="s">
        <v>107</v>
      </c>
      <c r="B265" s="15">
        <v>0.0023839389216138</v>
      </c>
      <c r="C265" s="15">
        <v>0.2017830825701</v>
      </c>
      <c r="D265" s="15">
        <v>0.795832978508286</v>
      </c>
      <c r="E265" s="10" t="s">
        <v>6</v>
      </c>
    </row>
    <row r="266" spans="1:10">
      <c r="A266" s="12" t="s">
        <v>69</v>
      </c>
      <c r="B266" s="15">
        <v>0.134197144012343</v>
      </c>
      <c r="C266" s="15">
        <v>0.54028326833413</v>
      </c>
      <c r="D266" s="15">
        <v>0.325519587653527</v>
      </c>
      <c r="E266" s="10" t="s">
        <v>6</v>
      </c>
    </row>
    <row r="267" spans="1:10">
      <c r="A267" s="12" t="s">
        <v>108</v>
      </c>
      <c r="B267" s="15">
        <v>0.0210062489830181</v>
      </c>
      <c r="C267" s="15">
        <v>0.176347184856231</v>
      </c>
      <c r="D267" s="15">
        <v>0.802646566160751</v>
      </c>
      <c r="E267" s="10" t="s">
        <v>6</v>
      </c>
    </row>
    <row r="268" spans="1:10">
      <c r="A268" s="12" t="s">
        <v>70</v>
      </c>
      <c r="B268" s="15">
        <v>0.138879926095952</v>
      </c>
      <c r="C268" s="15">
        <v>0.540079407141766</v>
      </c>
      <c r="D268" s="15">
        <v>0.321040666762282</v>
      </c>
      <c r="E268" s="10" t="s">
        <v>6</v>
      </c>
    </row>
    <row r="269" spans="1:10">
      <c r="A269" s="12" t="s">
        <v>71</v>
      </c>
      <c r="B269" s="15">
        <v>0.138879926095952</v>
      </c>
      <c r="C269" s="15">
        <v>0.540079407141766</v>
      </c>
      <c r="D269" s="15">
        <v>0.321040666762282</v>
      </c>
      <c r="E269" s="10" t="s">
        <v>6</v>
      </c>
    </row>
    <row r="270" spans="1:10">
      <c r="A270" s="12" t="s">
        <v>85</v>
      </c>
      <c r="B270" s="15">
        <v>0.133256375709635</v>
      </c>
      <c r="C270" s="15">
        <v>0.576050266481269</v>
      </c>
      <c r="D270" s="15">
        <v>0.290693357809096</v>
      </c>
      <c r="E270" s="10" t="s">
        <v>6</v>
      </c>
    </row>
    <row r="272" spans="1:10">
      <c r="A272" s="11" t="s">
        <v>221</v>
      </c>
    </row>
    <row r="273" spans="1:5">
      <c r="A273" s="10" t="s">
        <v>6</v>
      </c>
    </row>
    <row r="274" spans="1:5">
      <c r="B274" s="3" t="s">
        <v>218</v>
      </c>
      <c r="C274" s="3" t="s">
        <v>219</v>
      </c>
      <c r="D274" s="3" t="s">
        <v>220</v>
      </c>
    </row>
    <row r="275" spans="1:5">
      <c r="A275" s="12" t="s">
        <v>67</v>
      </c>
      <c r="B275" s="15"/>
      <c r="C275" s="15"/>
      <c r="D275" s="15">
        <v>1</v>
      </c>
      <c r="E275" s="10" t="s">
        <v>6</v>
      </c>
    </row>
    <row r="276" spans="1:5">
      <c r="A276" s="12" t="s">
        <v>69</v>
      </c>
      <c r="B276" s="15"/>
      <c r="C276" s="15"/>
      <c r="D276" s="15">
        <v>1</v>
      </c>
      <c r="E276" s="10" t="s">
        <v>6</v>
      </c>
    </row>
    <row r="277" spans="1:5">
      <c r="A277" s="12" t="s">
        <v>70</v>
      </c>
      <c r="B277" s="15"/>
      <c r="C277" s="15"/>
      <c r="D277" s="15">
        <v>1</v>
      </c>
      <c r="E277" s="10" t="s">
        <v>6</v>
      </c>
    </row>
    <row r="278" spans="1:5">
      <c r="A278" s="12" t="s">
        <v>71</v>
      </c>
      <c r="B278" s="15"/>
      <c r="C278" s="15"/>
      <c r="D278" s="15">
        <v>1</v>
      </c>
      <c r="E278" s="10" t="s">
        <v>6</v>
      </c>
    </row>
    <row r="279" spans="1:5">
      <c r="A279" s="12" t="s">
        <v>85</v>
      </c>
      <c r="B279" s="15"/>
      <c r="C279" s="15"/>
      <c r="D279" s="15">
        <v>1</v>
      </c>
      <c r="E279" s="10" t="s">
        <v>6</v>
      </c>
    </row>
    <row r="281" spans="1:5">
      <c r="A281" s="11" t="s">
        <v>222</v>
      </c>
    </row>
    <row r="282" spans="1:5">
      <c r="A282" s="10" t="s">
        <v>6</v>
      </c>
    </row>
    <row r="283" spans="1:5">
      <c r="B283" s="3" t="s">
        <v>223</v>
      </c>
      <c r="C283" s="3" t="s">
        <v>224</v>
      </c>
      <c r="D283" s="3" t="s">
        <v>220</v>
      </c>
    </row>
    <row r="284" spans="1:5">
      <c r="A284" s="12" t="s">
        <v>109</v>
      </c>
      <c r="B284" s="15">
        <v>0.0294520547945205</v>
      </c>
      <c r="C284" s="15">
        <v>0.37277397260274</v>
      </c>
      <c r="D284" s="15">
        <v>0.59777397260274</v>
      </c>
      <c r="E284" s="10" t="s">
        <v>6</v>
      </c>
    </row>
    <row r="285" spans="1:5">
      <c r="A285" s="12" t="s">
        <v>110</v>
      </c>
      <c r="B285" s="15">
        <v>0.0493405820792313</v>
      </c>
      <c r="C285" s="15">
        <v>0.0874952578196513</v>
      </c>
      <c r="D285" s="15">
        <v>0.863164160101118</v>
      </c>
      <c r="E285" s="10" t="s">
        <v>6</v>
      </c>
    </row>
    <row r="286" spans="1:5">
      <c r="A286" s="12" t="s">
        <v>111</v>
      </c>
      <c r="B286" s="15">
        <v>0.0962338200541084</v>
      </c>
      <c r="C286" s="15">
        <v>0.175673916220372</v>
      </c>
      <c r="D286" s="15">
        <v>0.72809226372552</v>
      </c>
      <c r="E286" s="10" t="s">
        <v>6</v>
      </c>
    </row>
    <row r="287" spans="1:5">
      <c r="A287" s="12" t="s">
        <v>112</v>
      </c>
      <c r="B287" s="15">
        <v>0.0182749987373722</v>
      </c>
      <c r="C287" s="15">
        <v>0.642070014542974</v>
      </c>
      <c r="D287" s="15">
        <v>0.339654986719653</v>
      </c>
      <c r="E287" s="10" t="s">
        <v>6</v>
      </c>
    </row>
    <row r="289" spans="1:5">
      <c r="A289" s="11" t="s">
        <v>225</v>
      </c>
    </row>
    <row r="290" spans="1:5">
      <c r="A290" s="10" t="s">
        <v>6</v>
      </c>
    </row>
    <row r="291" spans="1:5">
      <c r="A291" s="2" t="s">
        <v>226</v>
      </c>
    </row>
    <row r="292" spans="1:5">
      <c r="A292" s="2" t="s">
        <v>227</v>
      </c>
    </row>
    <row r="293" spans="1:5">
      <c r="B293" s="3" t="s">
        <v>223</v>
      </c>
      <c r="C293" s="3" t="s">
        <v>224</v>
      </c>
      <c r="D293" s="3" t="s">
        <v>220</v>
      </c>
    </row>
    <row r="294" spans="1:5">
      <c r="A294" s="12" t="s">
        <v>228</v>
      </c>
      <c r="B294" s="19">
        <v>258</v>
      </c>
      <c r="C294" s="19">
        <v>3252</v>
      </c>
      <c r="D294" s="19">
        <v>5250</v>
      </c>
      <c r="E294" s="10" t="s">
        <v>6</v>
      </c>
    </row>
    <row r="296" spans="1:5">
      <c r="A296" s="11" t="s">
        <v>229</v>
      </c>
    </row>
    <row r="297" spans="1:5">
      <c r="A297" s="10" t="s">
        <v>6</v>
      </c>
    </row>
    <row r="298" spans="1:5">
      <c r="A298" s="2" t="s">
        <v>226</v>
      </c>
    </row>
    <row r="299" spans="1:5">
      <c r="A299" s="2" t="s">
        <v>227</v>
      </c>
    </row>
    <row r="300" spans="1:5">
      <c r="B300" s="3" t="s">
        <v>218</v>
      </c>
      <c r="C300" s="3" t="s">
        <v>219</v>
      </c>
      <c r="D300" s="3" t="s">
        <v>220</v>
      </c>
    </row>
    <row r="301" spans="1:5">
      <c r="A301" s="12" t="s">
        <v>228</v>
      </c>
      <c r="B301" s="19">
        <v>780</v>
      </c>
      <c r="C301" s="19">
        <v>2730</v>
      </c>
      <c r="D301" s="19">
        <v>5250</v>
      </c>
      <c r="E301" s="10" t="s">
        <v>6</v>
      </c>
    </row>
    <row r="303" spans="1:5">
      <c r="A303" s="11" t="s">
        <v>230</v>
      </c>
    </row>
    <row r="304" spans="1:5">
      <c r="A304" s="10" t="s">
        <v>6</v>
      </c>
    </row>
    <row r="305" spans="1:6">
      <c r="A305" s="2" t="s">
        <v>231</v>
      </c>
    </row>
    <row r="306" spans="1:6">
      <c r="B306" s="20" t="s">
        <v>232</v>
      </c>
      <c r="C306" s="20"/>
      <c r="D306" s="20"/>
    </row>
    <row r="307" spans="1:6">
      <c r="B307" s="3" t="s">
        <v>218</v>
      </c>
      <c r="C307" s="3" t="s">
        <v>219</v>
      </c>
      <c r="D307" s="3" t="s">
        <v>220</v>
      </c>
      <c r="E307" s="3" t="s">
        <v>233</v>
      </c>
    </row>
    <row r="308" spans="1:6">
      <c r="A308" s="12" t="s">
        <v>26</v>
      </c>
      <c r="B308" s="15">
        <v>0.927388432260101</v>
      </c>
      <c r="C308" s="15">
        <v>0.0656901264268325</v>
      </c>
      <c r="D308" s="15"/>
      <c r="E308" s="15"/>
      <c r="F308" s="10" t="s">
        <v>6</v>
      </c>
    </row>
    <row r="309" spans="1:6">
      <c r="A309" s="12" t="s">
        <v>27</v>
      </c>
      <c r="B309" s="15">
        <v>0.707140413470181</v>
      </c>
      <c r="C309" s="15">
        <v>0.268238129760453</v>
      </c>
      <c r="D309" s="15">
        <v>0.0246214567693659</v>
      </c>
      <c r="E309" s="15"/>
      <c r="F309" s="10" t="s">
        <v>6</v>
      </c>
    </row>
    <row r="310" spans="1:6">
      <c r="A310" s="12" t="s">
        <v>28</v>
      </c>
      <c r="B310" s="15">
        <v>0.707140413470181</v>
      </c>
      <c r="C310" s="15">
        <v>0.268238129760453</v>
      </c>
      <c r="D310" s="15">
        <v>0.0246214567693659</v>
      </c>
      <c r="E310" s="15"/>
      <c r="F310" s="10" t="s">
        <v>6</v>
      </c>
    </row>
    <row r="311" spans="1:6">
      <c r="A311" s="12" t="s">
        <v>29</v>
      </c>
      <c r="B311" s="15">
        <v>0.649580254213497</v>
      </c>
      <c r="C311" s="15">
        <v>0.275276125912784</v>
      </c>
      <c r="D311" s="15">
        <v>0.0751436198737187</v>
      </c>
      <c r="E311" s="15"/>
      <c r="F311" s="10" t="s">
        <v>6</v>
      </c>
    </row>
    <row r="312" spans="1:6">
      <c r="A312" s="12" t="s">
        <v>30</v>
      </c>
      <c r="B312" s="15">
        <v>0.649580254213497</v>
      </c>
      <c r="C312" s="15">
        <v>0.275276125912784</v>
      </c>
      <c r="D312" s="15">
        <v>0.0751436198737187</v>
      </c>
      <c r="E312" s="15"/>
      <c r="F312" s="10" t="s">
        <v>6</v>
      </c>
    </row>
    <row r="313" spans="1:6">
      <c r="A313" s="12" t="s">
        <v>35</v>
      </c>
      <c r="B313" s="15">
        <v>0.707140413470181</v>
      </c>
      <c r="C313" s="15">
        <v>0.268238129760453</v>
      </c>
      <c r="D313" s="15">
        <v>0.0246214567693659</v>
      </c>
      <c r="E313" s="15"/>
      <c r="F313" s="10" t="s">
        <v>6</v>
      </c>
    </row>
    <row r="314" spans="1:6">
      <c r="A314" s="12" t="s">
        <v>31</v>
      </c>
      <c r="B314" s="15">
        <v>0.649580254213497</v>
      </c>
      <c r="C314" s="15">
        <v>0.275276125912784</v>
      </c>
      <c r="D314" s="15">
        <v>0.0751436198737187</v>
      </c>
      <c r="E314" s="15"/>
      <c r="F314" s="10" t="s">
        <v>6</v>
      </c>
    </row>
    <row r="315" spans="1:6">
      <c r="A315" s="12" t="s">
        <v>32</v>
      </c>
      <c r="B315" s="15">
        <v>0.649580254213497</v>
      </c>
      <c r="C315" s="15">
        <v>0.275276125912784</v>
      </c>
      <c r="D315" s="15">
        <v>0.0751436198737187</v>
      </c>
      <c r="E315" s="15"/>
      <c r="F315" s="10" t="s">
        <v>6</v>
      </c>
    </row>
    <row r="316" spans="1:6">
      <c r="A316" s="12" t="s">
        <v>33</v>
      </c>
      <c r="B316" s="15">
        <v>0.649580254213497</v>
      </c>
      <c r="C316" s="15">
        <v>0.275276125912784</v>
      </c>
      <c r="D316" s="15">
        <v>0.0751436198737187</v>
      </c>
      <c r="E316" s="15"/>
      <c r="F316" s="10" t="s">
        <v>6</v>
      </c>
    </row>
    <row r="318" spans="1:6">
      <c r="A318" s="11" t="s">
        <v>234</v>
      </c>
    </row>
    <row r="319" spans="1:6">
      <c r="A319" s="10" t="s">
        <v>6</v>
      </c>
    </row>
    <row r="320" spans="1:6">
      <c r="A320" s="2" t="s">
        <v>235</v>
      </c>
    </row>
    <row r="321" spans="1:11">
      <c r="B321" s="3" t="s">
        <v>236</v>
      </c>
      <c r="C321" s="3" t="s">
        <v>237</v>
      </c>
      <c r="D321" s="3" t="s">
        <v>238</v>
      </c>
      <c r="E321" s="3" t="s">
        <v>239</v>
      </c>
    </row>
    <row r="322" spans="1:11">
      <c r="A322" s="12" t="s">
        <v>240</v>
      </c>
      <c r="B322" s="16">
        <v>407950817.311926</v>
      </c>
      <c r="C322" s="16">
        <v>0</v>
      </c>
      <c r="D322" s="16">
        <v>10846262.6880739</v>
      </c>
      <c r="E322" s="16">
        <v>3020351.10251458</v>
      </c>
      <c r="F322" s="10" t="s">
        <v>6</v>
      </c>
    </row>
    <row r="324" spans="1:11">
      <c r="A324" s="11" t="s">
        <v>241</v>
      </c>
    </row>
    <row r="325" spans="1:11">
      <c r="A325" s="10" t="s">
        <v>6</v>
      </c>
    </row>
    <row r="326" spans="1:11">
      <c r="A326" s="2" t="s">
        <v>242</v>
      </c>
    </row>
    <row r="327" spans="1:11">
      <c r="A327" s="2" t="s">
        <v>243</v>
      </c>
    </row>
    <row r="328" spans="1:11">
      <c r="B328" s="3" t="s">
        <v>26</v>
      </c>
      <c r="C328" s="3" t="s">
        <v>27</v>
      </c>
      <c r="D328" s="3" t="s">
        <v>28</v>
      </c>
      <c r="E328" s="3" t="s">
        <v>29</v>
      </c>
      <c r="F328" s="3" t="s">
        <v>30</v>
      </c>
      <c r="G328" s="3" t="s">
        <v>35</v>
      </c>
      <c r="H328" s="3" t="s">
        <v>31</v>
      </c>
      <c r="I328" s="3" t="s">
        <v>32</v>
      </c>
      <c r="J328" s="3" t="s">
        <v>33</v>
      </c>
    </row>
    <row r="329" spans="1:11">
      <c r="A329" s="12" t="s">
        <v>244</v>
      </c>
      <c r="B329" s="4">
        <v>0.281062122272612</v>
      </c>
      <c r="C329" s="4">
        <v>0.281062122272612</v>
      </c>
      <c r="D329" s="4">
        <v>0.281062122272612</v>
      </c>
      <c r="E329" s="4">
        <v>0.281062122272612</v>
      </c>
      <c r="F329" s="4">
        <v>0.281062122272612</v>
      </c>
      <c r="G329" s="4">
        <v>0.281062122272612</v>
      </c>
      <c r="H329" s="4">
        <v>0.281062122272612</v>
      </c>
      <c r="I329" s="4">
        <v>0.281062122272612</v>
      </c>
      <c r="J329" s="4">
        <v>0.281062122272612</v>
      </c>
      <c r="K329" s="10" t="s">
        <v>6</v>
      </c>
    </row>
    <row r="331" spans="1:11">
      <c r="A331" s="11" t="s">
        <v>245</v>
      </c>
    </row>
    <row r="332" spans="1:11">
      <c r="A332" s="10" t="s">
        <v>6</v>
      </c>
    </row>
    <row r="333" spans="1:11">
      <c r="B333" s="3" t="s">
        <v>246</v>
      </c>
      <c r="C333" s="3" t="s">
        <v>247</v>
      </c>
      <c r="D333" s="3" t="s">
        <v>248</v>
      </c>
      <c r="E333" s="3" t="s">
        <v>249</v>
      </c>
      <c r="F333" s="3" t="s">
        <v>250</v>
      </c>
      <c r="G333" s="3" t="s">
        <v>251</v>
      </c>
      <c r="H333" s="3" t="s">
        <v>252</v>
      </c>
    </row>
    <row r="334" spans="1:11">
      <c r="A334" s="12" t="s">
        <v>66</v>
      </c>
      <c r="B334" s="16">
        <v>0</v>
      </c>
      <c r="C334" s="4">
        <v>1.71</v>
      </c>
      <c r="D334" s="5"/>
      <c r="E334" s="5"/>
      <c r="F334" s="4">
        <v>3.67</v>
      </c>
      <c r="G334" s="5"/>
      <c r="H334" s="5"/>
      <c r="I334" s="10" t="s">
        <v>6</v>
      </c>
    </row>
    <row r="335" spans="1:11">
      <c r="A335" s="12" t="s">
        <v>67</v>
      </c>
      <c r="B335" s="16">
        <v>0</v>
      </c>
      <c r="C335" s="4">
        <v>1.976</v>
      </c>
      <c r="D335" s="4">
        <v>0.066</v>
      </c>
      <c r="E335" s="5"/>
      <c r="F335" s="4">
        <v>3.67</v>
      </c>
      <c r="G335" s="5"/>
      <c r="H335" s="5"/>
      <c r="I335" s="10" t="s">
        <v>6</v>
      </c>
    </row>
    <row r="336" spans="1:11">
      <c r="A336" s="12" t="s">
        <v>107</v>
      </c>
      <c r="B336" s="16">
        <v>0</v>
      </c>
      <c r="C336" s="4">
        <v>0.187</v>
      </c>
      <c r="D336" s="5"/>
      <c r="E336" s="5"/>
      <c r="F336" s="5"/>
      <c r="G336" s="5"/>
      <c r="H336" s="5"/>
      <c r="I336" s="10" t="s">
        <v>6</v>
      </c>
    </row>
    <row r="337" spans="1:9">
      <c r="A337" s="12" t="s">
        <v>68</v>
      </c>
      <c r="B337" s="16">
        <v>0</v>
      </c>
      <c r="C337" s="4">
        <v>1.516</v>
      </c>
      <c r="D337" s="5"/>
      <c r="E337" s="5"/>
      <c r="F337" s="4">
        <v>4.71</v>
      </c>
      <c r="G337" s="5"/>
      <c r="H337" s="5"/>
      <c r="I337" s="10" t="s">
        <v>6</v>
      </c>
    </row>
    <row r="338" spans="1:9">
      <c r="A338" s="12" t="s">
        <v>69</v>
      </c>
      <c r="B338" s="16">
        <v>0</v>
      </c>
      <c r="C338" s="4">
        <v>1.654</v>
      </c>
      <c r="D338" s="4">
        <v>0.056</v>
      </c>
      <c r="E338" s="5"/>
      <c r="F338" s="4">
        <v>4.71</v>
      </c>
      <c r="G338" s="5"/>
      <c r="H338" s="5"/>
      <c r="I338" s="10" t="s">
        <v>6</v>
      </c>
    </row>
    <row r="339" spans="1:9">
      <c r="A339" s="12" t="s">
        <v>108</v>
      </c>
      <c r="B339" s="16">
        <v>0</v>
      </c>
      <c r="C339" s="4">
        <v>0.292</v>
      </c>
      <c r="D339" s="5"/>
      <c r="E339" s="5"/>
      <c r="F339" s="5"/>
      <c r="G339" s="5"/>
      <c r="H339" s="5"/>
      <c r="I339" s="10" t="s">
        <v>6</v>
      </c>
    </row>
    <row r="340" spans="1:9">
      <c r="A340" s="12" t="s">
        <v>70</v>
      </c>
      <c r="B340" s="16">
        <v>0</v>
      </c>
      <c r="C340" s="4">
        <v>1.527</v>
      </c>
      <c r="D340" s="4">
        <v>0.051</v>
      </c>
      <c r="E340" s="5"/>
      <c r="F340" s="4">
        <v>27.87</v>
      </c>
      <c r="G340" s="5"/>
      <c r="H340" s="5"/>
      <c r="I340" s="10" t="s">
        <v>6</v>
      </c>
    </row>
    <row r="341" spans="1:9">
      <c r="A341" s="12" t="s">
        <v>71</v>
      </c>
      <c r="B341" s="16">
        <v>0</v>
      </c>
      <c r="C341" s="4">
        <v>1.097</v>
      </c>
      <c r="D341" s="4">
        <v>0.037</v>
      </c>
      <c r="E341" s="5"/>
      <c r="F341" s="4">
        <v>7.57</v>
      </c>
      <c r="G341" s="5"/>
      <c r="H341" s="5"/>
      <c r="I341" s="10" t="s">
        <v>6</v>
      </c>
    </row>
    <row r="342" spans="1:9">
      <c r="A342" s="12" t="s">
        <v>85</v>
      </c>
      <c r="B342" s="16">
        <v>0</v>
      </c>
      <c r="C342" s="4">
        <v>0.721</v>
      </c>
      <c r="D342" s="4">
        <v>0.025</v>
      </c>
      <c r="E342" s="5"/>
      <c r="F342" s="4">
        <v>212.2</v>
      </c>
      <c r="G342" s="5"/>
      <c r="H342" s="5"/>
      <c r="I342" s="10" t="s">
        <v>6</v>
      </c>
    </row>
    <row r="343" spans="1:9">
      <c r="A343" s="12" t="s">
        <v>72</v>
      </c>
      <c r="B343" s="16">
        <v>0</v>
      </c>
      <c r="C343" s="4">
        <v>6.892</v>
      </c>
      <c r="D343" s="4">
        <v>0.709</v>
      </c>
      <c r="E343" s="4">
        <v>0.046</v>
      </c>
      <c r="F343" s="4">
        <v>7.57</v>
      </c>
      <c r="G343" s="4">
        <v>2.64</v>
      </c>
      <c r="H343" s="4">
        <v>0.319</v>
      </c>
      <c r="I343" s="10" t="s">
        <v>6</v>
      </c>
    </row>
    <row r="344" spans="1:9">
      <c r="A344" s="12" t="s">
        <v>73</v>
      </c>
      <c r="B344" s="16">
        <v>0</v>
      </c>
      <c r="C344" s="4">
        <v>4.496</v>
      </c>
      <c r="D344" s="4">
        <v>0.395</v>
      </c>
      <c r="E344" s="4">
        <v>0.03</v>
      </c>
      <c r="F344" s="4">
        <v>7.57</v>
      </c>
      <c r="G344" s="4">
        <v>3.6</v>
      </c>
      <c r="H344" s="4">
        <v>0.26</v>
      </c>
      <c r="I344" s="10" t="s">
        <v>6</v>
      </c>
    </row>
    <row r="345" spans="1:9">
      <c r="A345" s="12" t="s">
        <v>86</v>
      </c>
      <c r="B345" s="16">
        <v>0</v>
      </c>
      <c r="C345" s="4">
        <v>3.917</v>
      </c>
      <c r="D345" s="4">
        <v>0.275</v>
      </c>
      <c r="E345" s="4">
        <v>0.023</v>
      </c>
      <c r="F345" s="4">
        <v>76.11</v>
      </c>
      <c r="G345" s="4">
        <v>4.22</v>
      </c>
      <c r="H345" s="4">
        <v>0.161</v>
      </c>
      <c r="I345" s="10" t="s">
        <v>6</v>
      </c>
    </row>
    <row r="346" spans="1:9">
      <c r="A346" s="12" t="s">
        <v>87</v>
      </c>
      <c r="B346" s="16">
        <v>0</v>
      </c>
      <c r="C346" s="4">
        <v>4.029</v>
      </c>
      <c r="D346" s="4">
        <v>0.288</v>
      </c>
      <c r="E346" s="4">
        <v>0.028</v>
      </c>
      <c r="F346" s="4">
        <v>76.11</v>
      </c>
      <c r="G346" s="4">
        <v>3.67</v>
      </c>
      <c r="H346" s="4">
        <v>0.193</v>
      </c>
      <c r="I346" s="10" t="s">
        <v>6</v>
      </c>
    </row>
    <row r="347" spans="1:9">
      <c r="A347" s="12" t="s">
        <v>109</v>
      </c>
      <c r="B347" s="16"/>
      <c r="C347" s="4">
        <v>0</v>
      </c>
      <c r="D347" s="5"/>
      <c r="E347" s="5"/>
      <c r="F347" s="5"/>
      <c r="G347" s="5"/>
      <c r="H347" s="5"/>
      <c r="I347" s="10" t="s">
        <v>6</v>
      </c>
    </row>
    <row r="348" spans="1:9">
      <c r="A348" s="12" t="s">
        <v>110</v>
      </c>
      <c r="B348" s="16"/>
      <c r="C348" s="4">
        <v>0</v>
      </c>
      <c r="D348" s="5"/>
      <c r="E348" s="5"/>
      <c r="F348" s="5"/>
      <c r="G348" s="5"/>
      <c r="H348" s="5"/>
      <c r="I348" s="10" t="s">
        <v>6</v>
      </c>
    </row>
    <row r="349" spans="1:9">
      <c r="A349" s="12" t="s">
        <v>111</v>
      </c>
      <c r="B349" s="16"/>
      <c r="C349" s="4">
        <v>0</v>
      </c>
      <c r="D349" s="5"/>
      <c r="E349" s="5"/>
      <c r="F349" s="5"/>
      <c r="G349" s="5"/>
      <c r="H349" s="5"/>
      <c r="I349" s="10" t="s">
        <v>6</v>
      </c>
    </row>
    <row r="350" spans="1:9">
      <c r="A350" s="12" t="s">
        <v>112</v>
      </c>
      <c r="B350" s="16"/>
      <c r="C350" s="4">
        <v>0</v>
      </c>
      <c r="D350" s="5"/>
      <c r="E350" s="5"/>
      <c r="F350" s="5"/>
      <c r="G350" s="5"/>
      <c r="H350" s="5"/>
      <c r="I350" s="10" t="s">
        <v>6</v>
      </c>
    </row>
    <row r="351" spans="1:9">
      <c r="A351" s="12" t="s">
        <v>113</v>
      </c>
      <c r="B351" s="16">
        <v>0</v>
      </c>
      <c r="C351" s="4">
        <v>21.582</v>
      </c>
      <c r="D351" s="4">
        <v>2.932</v>
      </c>
      <c r="E351" s="4">
        <v>0.609</v>
      </c>
      <c r="F351" s="5"/>
      <c r="G351" s="5"/>
      <c r="H351" s="5"/>
      <c r="I351" s="10" t="s">
        <v>6</v>
      </c>
    </row>
  </sheetData>
  <sheetProtection sheet="1" objects="1" scenarios="1"/>
  <dataValidations count="370">
    <dataValidation type="decimal" allowBlank="1" showInputMessage="1" showErrorMessage="1" error="The rate of return must be a non-negative percentage value." sqref="B15">
      <formula1>0</formula1>
      <formula2>4</formula2>
    </dataValidation>
    <dataValidation type="decimal" allowBlank="1" showInputMessage="1" showErrorMessage="1" sqref="C15">
      <formula1>0</formula1>
      <formula2>999999</formula2>
    </dataValidation>
    <dataValidation type="decimal" allowBlank="1" showInputMessage="1" showErrorMessage="1" sqref="E15">
      <formula1>0.001</formula1>
      <formula2>1</formula2>
    </dataValidation>
    <dataValidation type="decimal" allowBlank="1" showInputMessage="1" showErrorMessage="1" sqref="F15">
      <formula1>1</formula1>
      <formula2>999</formula2>
    </dataValidation>
    <dataValidation type="decimal" allowBlank="1" showInputMessage="1" showErrorMessage="1" error="Must be a non-negative percentage value." sqref="B25:B32">
      <formula1>0</formula1>
      <formula2>4</formula2>
    </dataValidation>
    <dataValidation type="decimal" allowBlank="1" showInputMessage="1" showErrorMessage="1" error="The proportion of load going through 132kV/HV must be between 0% and 100%." sqref="B37">
      <formula1>0</formula1>
      <formula2>1</formula2>
    </dataValidation>
    <dataValidation type="decimal" allowBlank="1" showInputMessage="1" showErrorMessage="1" sqref="B42">
      <formula1>0.001</formula1>
      <formula2>999999.999</formula2>
    </dataValidation>
    <dataValidation type="decimal" operator="greaterThanOrEqual" allowBlank="1" showInputMessage="1" showErrorMessage="1" sqref="B47:B54">
      <formula1>0</formula1>
    </dataValidation>
    <dataValidation type="decimal" operator="greaterThanOrEqual" allowBlank="1" showInputMessage="1" showErrorMessage="1" sqref="B59:I59">
      <formula1>0</formula1>
    </dataValidation>
    <dataValidation type="decimal" operator="greaterThanOrEqual" allowBlank="1" showInputMessage="1" showErrorMessage="1" sqref="B64:F64">
      <formula1>0</formula1>
    </dataValidation>
    <dataValidation type="decimal" allowBlank="1" showInputMessage="1" showErrorMessage="1" error="The number in this cell must be between 0% and 100%." sqref="B69:I82">
      <formula1>0</formula1>
      <formula2>1</formula2>
    </dataValidation>
    <dataValidation type="decimal" operator="greaterThanOrEqual" allowBlank="1" showInputMessage="1" showErrorMessage="1" sqref="B89:I89">
      <formula1>0</formula1>
    </dataValidation>
    <dataValidation type="decimal" allowBlank="1" showInputMessage="1" showErrorMessage="1" error="The number in this cell must be between 0% and 100%." sqref="B94:F100">
      <formula1>0</formula1>
      <formula2>1</formula2>
    </dataValidation>
    <dataValidation type="decimal" operator="greaterThan" allowBlank="1" showInputMessage="1" showErrorMessage="1" sqref="B106:H106">
      <formula1>0</formula1>
    </dataValidation>
    <dataValidation type="decimal" allowBlank="1" showInputMessage="1" showErrorMessage="1" error="The LDNO discount must be between 0% and 100%." sqref="B112:F112">
      <formula1>0</formula1>
      <formula2>1</formula2>
    </dataValidation>
    <dataValidation type="decimal" allowBlank="1" showInputMessage="1" showErrorMessage="1" error="The coincidence factor must be between 0% and 100%." sqref="B118:B135">
      <formula1>0</formula1>
      <formula2>1</formula2>
    </dataValidation>
    <dataValidation type="decimal" allowBlank="1" showInputMessage="1" showErrorMessage="1" error="The load factor must be between 0% and 100%." sqref="C118:C135">
      <formula1>0</formula1>
      <formula2>1</formula2>
    </dataValidation>
    <dataValidation type="textLength" operator="equal" allowBlank="1" showInputMessage="1" showErrorMessage="1" error="This cell should remain blank." sqref="B143">
      <formula1>0</formula1>
    </dataValidation>
    <dataValidation type="decimal" operator="greaterThanOrEqual" allowBlank="1" showInputMessage="1" showErrorMessage="1" errorTitle="Volume data error" error="The volume must be a non-negative number." sqref="B144:B146">
      <formula1>0</formula1>
    </dataValidation>
    <dataValidation type="textLength" operator="equal" allowBlank="1" showInputMessage="1" showErrorMessage="1" error="This cell should remain blank." sqref="B147">
      <formula1>0</formula1>
    </dataValidation>
    <dataValidation type="decimal" operator="greaterThanOrEqual" allowBlank="1" showInputMessage="1" showErrorMessage="1" errorTitle="Volume data error" error="The volume must be a non-negative number." sqref="B148:B150">
      <formula1>0</formula1>
    </dataValidation>
    <dataValidation type="textLength" operator="equal" allowBlank="1" showInputMessage="1" showErrorMessage="1" error="This cell should remain blank." sqref="B151">
      <formula1>0</formula1>
    </dataValidation>
    <dataValidation type="decimal" operator="greaterThanOrEqual" allowBlank="1" showInputMessage="1" showErrorMessage="1" errorTitle="Volume data error" error="The volume must be a non-negative number." sqref="B152:B154">
      <formula1>0</formula1>
    </dataValidation>
    <dataValidation type="textLength" operator="equal" allowBlank="1" showInputMessage="1" showErrorMessage="1" error="This cell should remain blank." sqref="B155">
      <formula1>0</formula1>
    </dataValidation>
    <dataValidation type="decimal" operator="greaterThanOrEqual" allowBlank="1" showInputMessage="1" showErrorMessage="1" errorTitle="Volume data error" error="The volume must be a non-negative number." sqref="B156:B158">
      <formula1>0</formula1>
    </dataValidation>
    <dataValidation type="textLength" operator="equal" allowBlank="1" showInputMessage="1" showErrorMessage="1" error="This cell should remain blank." sqref="B159">
      <formula1>0</formula1>
    </dataValidation>
    <dataValidation type="decimal" operator="greaterThanOrEqual" allowBlank="1" showInputMessage="1" showErrorMessage="1" errorTitle="Volume data error" error="The volume must be a non-negative number." sqref="B160:B162">
      <formula1>0</formula1>
    </dataValidation>
    <dataValidation type="textLength" operator="equal" allowBlank="1" showInputMessage="1" showErrorMessage="1" error="This cell should remain blank." sqref="B163">
      <formula1>0</formula1>
    </dataValidation>
    <dataValidation type="decimal" operator="greaterThanOrEqual" allowBlank="1" showInputMessage="1" showErrorMessage="1" errorTitle="Volume data error" error="The volume must be a non-negative number." sqref="B164:B166">
      <formula1>0</formula1>
    </dataValidation>
    <dataValidation type="textLength" operator="equal" allowBlank="1" showInputMessage="1" showErrorMessage="1" error="This cell should remain blank." sqref="B167">
      <formula1>0</formula1>
    </dataValidation>
    <dataValidation type="decimal" operator="greaterThanOrEqual" allowBlank="1" showInputMessage="1" showErrorMessage="1" errorTitle="Volume data error" error="The volume must be a non-negative number." sqref="B168:B170">
      <formula1>0</formula1>
    </dataValidation>
    <dataValidation type="textLength" operator="equal" allowBlank="1" showInputMessage="1" showErrorMessage="1" error="This cell should remain blank." sqref="B171">
      <formula1>0</formula1>
    </dataValidation>
    <dataValidation type="decimal" operator="greaterThanOrEqual" allowBlank="1" showInputMessage="1" showErrorMessage="1" errorTitle="Volume data error" error="The volume must be a non-negative number." sqref="B172">
      <formula1>0</formula1>
    </dataValidation>
    <dataValidation type="textLength" operator="equal" allowBlank="1" showInputMessage="1" showErrorMessage="1" error="This cell should remain blank." sqref="B173">
      <formula1>0</formula1>
    </dataValidation>
    <dataValidation type="decimal" operator="greaterThanOrEqual" allowBlank="1" showInputMessage="1" showErrorMessage="1" errorTitle="Volume data error" error="The volume must be a non-negative number." sqref="B174">
      <formula1>0</formula1>
    </dataValidation>
    <dataValidation type="textLength" operator="equal" allowBlank="1" showInputMessage="1" showErrorMessage="1" error="This cell should remain blank." sqref="B175">
      <formula1>0</formula1>
    </dataValidation>
    <dataValidation type="decimal" operator="greaterThanOrEqual" allowBlank="1" showInputMessage="1" showErrorMessage="1" errorTitle="Volume data error" error="The volume must be a non-negative number." sqref="B176:B178">
      <formula1>0</formula1>
    </dataValidation>
    <dataValidation type="textLength" operator="equal" allowBlank="1" showInputMessage="1" showErrorMessage="1" error="This cell should remain blank." sqref="B179">
      <formula1>0</formula1>
    </dataValidation>
    <dataValidation type="decimal" operator="greaterThanOrEqual" allowBlank="1" showInputMessage="1" showErrorMessage="1" errorTitle="Volume data error" error="The volume must be a non-negative number." sqref="B180:B181">
      <formula1>0</formula1>
    </dataValidation>
    <dataValidation type="textLength" operator="equal" allowBlank="1" showInputMessage="1" showErrorMessage="1" error="This cell should remain blank." sqref="B182">
      <formula1>0</formula1>
    </dataValidation>
    <dataValidation type="decimal" operator="greaterThanOrEqual" allowBlank="1" showInputMessage="1" showErrorMessage="1" errorTitle="Volume data error" error="The volume must be a non-negative number." sqref="B183:B184">
      <formula1>0</formula1>
    </dataValidation>
    <dataValidation type="textLength" operator="equal" allowBlank="1" showInputMessage="1" showErrorMessage="1" error="This cell should remain blank." sqref="B185">
      <formula1>0</formula1>
    </dataValidation>
    <dataValidation type="decimal" operator="greaterThanOrEqual" allowBlank="1" showInputMessage="1" showErrorMessage="1" errorTitle="Volume data error" error="The volume must be a non-negative number." sqref="B186">
      <formula1>0</formula1>
    </dataValidation>
    <dataValidation type="textLength" operator="equal" allowBlank="1" showInputMessage="1" showErrorMessage="1" error="This cell should remain blank." sqref="B187">
      <formula1>0</formula1>
    </dataValidation>
    <dataValidation type="decimal" operator="greaterThanOrEqual" allowBlank="1" showInputMessage="1" showErrorMessage="1" errorTitle="Volume data error" error="The volume must be a non-negative number." sqref="B188:B190">
      <formula1>0</formula1>
    </dataValidation>
    <dataValidation type="textLength" operator="equal" allowBlank="1" showInputMessage="1" showErrorMessage="1" error="This cell should remain blank." sqref="B191">
      <formula1>0</formula1>
    </dataValidation>
    <dataValidation type="decimal" operator="greaterThanOrEqual" allowBlank="1" showInputMessage="1" showErrorMessage="1" errorTitle="Volume data error" error="The volume must be a non-negative number." sqref="B192:B194">
      <formula1>0</formula1>
    </dataValidation>
    <dataValidation type="textLength" operator="equal" allowBlank="1" showInputMessage="1" showErrorMessage="1" error="This cell should remain blank." sqref="B195">
      <formula1>0</formula1>
    </dataValidation>
    <dataValidation type="decimal" operator="greaterThanOrEqual" allowBlank="1" showInputMessage="1" showErrorMessage="1" errorTitle="Volume data error" error="The volume must be a non-negative number." sqref="B196:B198">
      <formula1>0</formula1>
    </dataValidation>
    <dataValidation type="textLength" operator="equal" allowBlank="1" showInputMessage="1" showErrorMessage="1" error="This cell should remain blank." sqref="B199">
      <formula1>0</formula1>
    </dataValidation>
    <dataValidation type="decimal" operator="greaterThanOrEqual" allowBlank="1" showInputMessage="1" showErrorMessage="1" errorTitle="Volume data error" error="The volume must be a non-negative number." sqref="B200:B202">
      <formula1>0</formula1>
    </dataValidation>
    <dataValidation type="textLength" operator="equal" allowBlank="1" showInputMessage="1" showErrorMessage="1" error="This cell should remain blank." sqref="B203">
      <formula1>0</formula1>
    </dataValidation>
    <dataValidation type="decimal" operator="greaterThanOrEqual" allowBlank="1" showInputMessage="1" showErrorMessage="1" errorTitle="Volume data error" error="The volume must be a non-negative number." sqref="B204:B206">
      <formula1>0</formula1>
    </dataValidation>
    <dataValidation type="textLength" operator="equal" allowBlank="1" showInputMessage="1" showErrorMessage="1" error="This cell should remain blank." sqref="B207">
      <formula1>0</formula1>
    </dataValidation>
    <dataValidation type="decimal" operator="greaterThanOrEqual" allowBlank="1" showInputMessage="1" showErrorMessage="1" errorTitle="Volume data error" error="The volume must be a non-negative number." sqref="B208:B210">
      <formula1>0</formula1>
    </dataValidation>
    <dataValidation type="textLength" operator="equal" allowBlank="1" showInputMessage="1" showErrorMessage="1" error="This cell should remain blank." sqref="B211">
      <formula1>0</formula1>
    </dataValidation>
    <dataValidation type="decimal" operator="greaterThanOrEqual" allowBlank="1" showInputMessage="1" showErrorMessage="1" errorTitle="Volume data error" error="The volume must be a non-negative number." sqref="B212:B213">
      <formula1>0</formula1>
    </dataValidation>
    <dataValidation type="textLength" operator="equal" allowBlank="1" showInputMessage="1" showErrorMessage="1" error="This cell should remain blank." sqref="B214">
      <formula1>0</formula1>
    </dataValidation>
    <dataValidation type="decimal" operator="greaterThanOrEqual" allowBlank="1" showInputMessage="1" showErrorMessage="1" errorTitle="Volume data error" error="The volume must be a non-negative number." sqref="B215: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:B221">
      <formula1>0</formula1>
    </dataValidation>
    <dataValidation type="textLength" operator="equal" allowBlank="1" showInputMessage="1" showErrorMessage="1" error="This cell should remain blank." sqref="B222">
      <formula1>0</formula1>
    </dataValidation>
    <dataValidation type="decimal" operator="greaterThanOrEqual" allowBlank="1" showInputMessage="1" showErrorMessage="1" errorTitle="Volume data error" error="The volume must be a non-negative number." sqref="B223:B224">
      <formula1>0</formula1>
    </dataValidation>
    <dataValidation type="textLength" operator="equal" allowBlank="1" showInputMessage="1" showErrorMessage="1" error="This cell should remain blank." sqref="B225">
      <formula1>0</formula1>
    </dataValidation>
    <dataValidation type="decimal" operator="greaterThanOrEqual" allowBlank="1" showInputMessage="1" showErrorMessage="1" errorTitle="Volume data error" error="The volume must be a non-negative number." sqref="B226:B227">
      <formula1>0</formula1>
    </dataValidation>
    <dataValidation type="textLength" operator="equal" allowBlank="1" showInputMessage="1" showErrorMessage="1" error="This cell should remain blank." sqref="B228">
      <formula1>0</formula1>
    </dataValidation>
    <dataValidation type="decimal" operator="greaterThanOrEqual" allowBlank="1" showInputMessage="1" showErrorMessage="1" errorTitle="Volume data error" error="The volume must be a non-negative number." sqref="B229:B230">
      <formula1>0</formula1>
    </dataValidation>
    <dataValidation type="textLength" operator="equal" allowBlank="1" showInputMessage="1" showErrorMessage="1" error="This cell should remain blank." sqref="B231">
      <formula1>0</formula1>
    </dataValidation>
    <dataValidation type="decimal" operator="greaterThanOrEqual" allowBlank="1" showInputMessage="1" showErrorMessage="1" errorTitle="Volume data error" error="The volume must be a non-negative number." sqref="B232:B233">
      <formula1>0</formula1>
    </dataValidation>
    <dataValidation type="textLength" operator="equal" allowBlank="1" showInputMessage="1" showErrorMessage="1" error="This cell should remain blank." sqref="B234">
      <formula1>0</formula1>
    </dataValidation>
    <dataValidation type="decimal" operator="greaterThanOrEqual" allowBlank="1" showInputMessage="1" showErrorMessage="1" errorTitle="Volume data error" error="The volume must be a non-negative number." sqref="B235">
      <formula1>0</formula1>
    </dataValidation>
    <dataValidation type="textLength" operator="equal" allowBlank="1" showInputMessage="1" showErrorMessage="1" error="This cell should remain blank." sqref="B236">
      <formula1>0</formula1>
    </dataValidation>
    <dataValidation type="decimal" operator="greaterThanOrEqual" allowBlank="1" showInputMessage="1" showErrorMessage="1" errorTitle="Volume data error" error="The volume must be a non-negative number." sqref="B237">
      <formula1>0</formula1>
    </dataValidation>
    <dataValidation type="textLength" operator="equal" allowBlank="1" showInputMessage="1" showErrorMessage="1" error="This cell should remain blank." sqref="C143">
      <formula1>0</formula1>
    </dataValidation>
    <dataValidation type="decimal" operator="greaterThanOrEqual" allowBlank="1" showInputMessage="1" showErrorMessage="1" errorTitle="Volume data error" error="The volume must be a non-negative number." sqref="C144:C146">
      <formula1>0</formula1>
    </dataValidation>
    <dataValidation type="textLength" operator="equal" allowBlank="1" showInputMessage="1" showErrorMessage="1" error="This cell should remain blank." sqref="C147">
      <formula1>0</formula1>
    </dataValidation>
    <dataValidation type="decimal" operator="greaterThanOrEqual" allowBlank="1" showInputMessage="1" showErrorMessage="1" errorTitle="Volume data error" error="The volume must be a non-negative number." sqref="C148:C150">
      <formula1>0</formula1>
    </dataValidation>
    <dataValidation type="textLength" operator="equal" allowBlank="1" showInputMessage="1" showErrorMessage="1" error="This cell should remain blank." sqref="C151">
      <formula1>0</formula1>
    </dataValidation>
    <dataValidation type="decimal" operator="greaterThanOrEqual" allowBlank="1" showInputMessage="1" showErrorMessage="1" errorTitle="Volume data error" error="The volume must be a non-negative number." sqref="C152:C154">
      <formula1>0</formula1>
    </dataValidation>
    <dataValidation type="textLength" operator="equal" allowBlank="1" showInputMessage="1" showErrorMessage="1" error="This cell should remain blank." sqref="C155">
      <formula1>0</formula1>
    </dataValidation>
    <dataValidation type="decimal" operator="greaterThanOrEqual" allowBlank="1" showInputMessage="1" showErrorMessage="1" errorTitle="Volume data error" error="The volume must be a non-negative number." sqref="C156:C158">
      <formula1>0</formula1>
    </dataValidation>
    <dataValidation type="textLength" operator="equal" allowBlank="1" showInputMessage="1" showErrorMessage="1" error="This cell should remain blank." sqref="C159">
      <formula1>0</formula1>
    </dataValidation>
    <dataValidation type="decimal" operator="greaterThanOrEqual" allowBlank="1" showInputMessage="1" showErrorMessage="1" errorTitle="Volume data error" error="The volume must be a non-negative number." sqref="C160:C162">
      <formula1>0</formula1>
    </dataValidation>
    <dataValidation type="textLength" operator="equal" allowBlank="1" showInputMessage="1" showErrorMessage="1" error="This cell should remain blank." sqref="C163">
      <formula1>0</formula1>
    </dataValidation>
    <dataValidation type="decimal" operator="greaterThanOrEqual" allowBlank="1" showInputMessage="1" showErrorMessage="1" errorTitle="Volume data error" error="The volume must be a non-negative number." sqref="C164:C166">
      <formula1>0</formula1>
    </dataValidation>
    <dataValidation type="textLength" operator="equal" allowBlank="1" showInputMessage="1" showErrorMessage="1" error="This cell should remain blank." sqref="C167">
      <formula1>0</formula1>
    </dataValidation>
    <dataValidation type="decimal" operator="greaterThanOrEqual" allowBlank="1" showInputMessage="1" showErrorMessage="1" errorTitle="Volume data error" error="The volume must be a non-negative number." sqref="C168:C170">
      <formula1>0</formula1>
    </dataValidation>
    <dataValidation type="textLength" operator="equal" allowBlank="1" showInputMessage="1" showErrorMessage="1" error="This cell should remain blank." sqref="C171">
      <formula1>0</formula1>
    </dataValidation>
    <dataValidation type="decimal" operator="greaterThanOrEqual" allowBlank="1" showInputMessage="1" showErrorMessage="1" errorTitle="Volume data error" error="The volume must be a non-negative number." sqref="C172">
      <formula1>0</formula1>
    </dataValidation>
    <dataValidation type="textLength" operator="equal" allowBlank="1" showInputMessage="1" showErrorMessage="1" error="This cell should remain blank." sqref="C173">
      <formula1>0</formula1>
    </dataValidation>
    <dataValidation type="decimal" operator="greaterThanOrEqual" allowBlank="1" showInputMessage="1" showErrorMessage="1" errorTitle="Volume data error" error="The volume must be a non-negative number." sqref="C174">
      <formula1>0</formula1>
    </dataValidation>
    <dataValidation type="textLength" operator="equal" allowBlank="1" showInputMessage="1" showErrorMessage="1" error="This cell should remain blank." sqref="C175">
      <formula1>0</formula1>
    </dataValidation>
    <dataValidation type="decimal" operator="greaterThanOrEqual" allowBlank="1" showInputMessage="1" showErrorMessage="1" errorTitle="Volume data error" error="The volume must be a non-negative number." sqref="C176:C178">
      <formula1>0</formula1>
    </dataValidation>
    <dataValidation type="textLength" operator="equal" allowBlank="1" showInputMessage="1" showErrorMessage="1" error="This cell should remain blank." sqref="C179">
      <formula1>0</formula1>
    </dataValidation>
    <dataValidation type="decimal" operator="greaterThanOrEqual" allowBlank="1" showInputMessage="1" showErrorMessage="1" errorTitle="Volume data error" error="The volume must be a non-negative number." sqref="C180:C181">
      <formula1>0</formula1>
    </dataValidation>
    <dataValidation type="textLength" operator="equal" allowBlank="1" showInputMessage="1" showErrorMessage="1" error="This cell should remain blank." sqref="C182">
      <formula1>0</formula1>
    </dataValidation>
    <dataValidation type="decimal" operator="greaterThanOrEqual" allowBlank="1" showInputMessage="1" showErrorMessage="1" errorTitle="Volume data error" error="The volume must be a non-negative number." sqref="C183:C184">
      <formula1>0</formula1>
    </dataValidation>
    <dataValidation type="textLength" operator="equal" allowBlank="1" showInputMessage="1" showErrorMessage="1" error="This cell should remain blank." sqref="C185">
      <formula1>0</formula1>
    </dataValidation>
    <dataValidation type="decimal" operator="greaterThanOrEqual" allowBlank="1" showInputMessage="1" showErrorMessage="1" errorTitle="Volume data error" error="The volume must be a non-negative number." sqref="C186">
      <formula1>0</formula1>
    </dataValidation>
    <dataValidation type="textLength" operator="equal" allowBlank="1" showInputMessage="1" showErrorMessage="1" error="This cell should remain blank." sqref="C187">
      <formula1>0</formula1>
    </dataValidation>
    <dataValidation type="decimal" operator="greaterThanOrEqual" allowBlank="1" showInputMessage="1" showErrorMessage="1" errorTitle="Volume data error" error="The volume must be a non-negative number." sqref="C188:C190">
      <formula1>0</formula1>
    </dataValidation>
    <dataValidation type="textLength" operator="equal" allowBlank="1" showInputMessage="1" showErrorMessage="1" error="This cell should remain blank." sqref="C191">
      <formula1>0</formula1>
    </dataValidation>
    <dataValidation type="decimal" operator="greaterThanOrEqual" allowBlank="1" showInputMessage="1" showErrorMessage="1" errorTitle="Volume data error" error="The volume must be a non-negative number." sqref="C192:C194">
      <formula1>0</formula1>
    </dataValidation>
    <dataValidation type="textLength" operator="equal" allowBlank="1" showInputMessage="1" showErrorMessage="1" error="This cell should remain blank." sqref="C195">
      <formula1>0</formula1>
    </dataValidation>
    <dataValidation type="decimal" operator="greaterThanOrEqual" allowBlank="1" showInputMessage="1" showErrorMessage="1" errorTitle="Volume data error" error="The volume must be a non-negative number." sqref="C196:C198">
      <formula1>0</formula1>
    </dataValidation>
    <dataValidation type="textLength" operator="equal" allowBlank="1" showInputMessage="1" showErrorMessage="1" error="This cell should remain blank." sqref="C199">
      <formula1>0</formula1>
    </dataValidation>
    <dataValidation type="decimal" operator="greaterThanOrEqual" allowBlank="1" showInputMessage="1" showErrorMessage="1" errorTitle="Volume data error" error="The volume must be a non-negative number." sqref="C200:C202">
      <formula1>0</formula1>
    </dataValidation>
    <dataValidation type="textLength" operator="equal" allowBlank="1" showInputMessage="1" showErrorMessage="1" error="This cell should remain blank." sqref="C203">
      <formula1>0</formula1>
    </dataValidation>
    <dataValidation type="decimal" operator="greaterThanOrEqual" allowBlank="1" showInputMessage="1" showErrorMessage="1" errorTitle="Volume data error" error="The volume must be a non-negative number." sqref="C204:C206">
      <formula1>0</formula1>
    </dataValidation>
    <dataValidation type="textLength" operator="equal" allowBlank="1" showInputMessage="1" showErrorMessage="1" error="This cell should remain blank." sqref="C207">
      <formula1>0</formula1>
    </dataValidation>
    <dataValidation type="decimal" operator="greaterThanOrEqual" allowBlank="1" showInputMessage="1" showErrorMessage="1" errorTitle="Volume data error" error="The volume must be a non-negative number." sqref="C208:C210">
      <formula1>0</formula1>
    </dataValidation>
    <dataValidation type="textLength" operator="equal" allowBlank="1" showInputMessage="1" showErrorMessage="1" error="This cell should remain blank." sqref="C211">
      <formula1>0</formula1>
    </dataValidation>
    <dataValidation type="decimal" operator="greaterThanOrEqual" allowBlank="1" showInputMessage="1" showErrorMessage="1" errorTitle="Volume data error" error="The volume must be a non-negative number." sqref="C212:C213">
      <formula1>0</formula1>
    </dataValidation>
    <dataValidation type="textLength" operator="equal" allowBlank="1" showInputMessage="1" showErrorMessage="1" error="This cell should remain blank." sqref="C214">
      <formula1>0</formula1>
    </dataValidation>
    <dataValidation type="decimal" operator="greaterThanOrEqual" allowBlank="1" showInputMessage="1" showErrorMessage="1" errorTitle="Volume data error" error="The volume must be a non-negative number." sqref="C215: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:C221">
      <formula1>0</formula1>
    </dataValidation>
    <dataValidation type="textLength" operator="equal" allowBlank="1" showInputMessage="1" showErrorMessage="1" error="This cell should remain blank." sqref="C222">
      <formula1>0</formula1>
    </dataValidation>
    <dataValidation type="decimal" operator="greaterThanOrEqual" allowBlank="1" showInputMessage="1" showErrorMessage="1" errorTitle="Volume data error" error="The volume must be a non-negative number." sqref="C223:C224">
      <formula1>0</formula1>
    </dataValidation>
    <dataValidation type="textLength" operator="equal" allowBlank="1" showInputMessage="1" showErrorMessage="1" error="This cell should remain blank." sqref="C225">
      <formula1>0</formula1>
    </dataValidation>
    <dataValidation type="decimal" operator="greaterThanOrEqual" allowBlank="1" showInputMessage="1" showErrorMessage="1" errorTitle="Volume data error" error="The volume must be a non-negative number." sqref="C226:C227">
      <formula1>0</formula1>
    </dataValidation>
    <dataValidation type="textLength" operator="equal" allowBlank="1" showInputMessage="1" showErrorMessage="1" error="This cell should remain blank." sqref="C228">
      <formula1>0</formula1>
    </dataValidation>
    <dataValidation type="decimal" operator="greaterThanOrEqual" allowBlank="1" showInputMessage="1" showErrorMessage="1" errorTitle="Volume data error" error="The volume must be a non-negative number." sqref="C229:C230">
      <formula1>0</formula1>
    </dataValidation>
    <dataValidation type="textLength" operator="equal" allowBlank="1" showInputMessage="1" showErrorMessage="1" error="This cell should remain blank." sqref="C231">
      <formula1>0</formula1>
    </dataValidation>
    <dataValidation type="decimal" operator="greaterThanOrEqual" allowBlank="1" showInputMessage="1" showErrorMessage="1" errorTitle="Volume data error" error="The volume must be a non-negative number." sqref="C232:C233">
      <formula1>0</formula1>
    </dataValidation>
    <dataValidation type="textLength" operator="equal" allowBlank="1" showInputMessage="1" showErrorMessage="1" error="This cell should remain blank." sqref="C234">
      <formula1>0</formula1>
    </dataValidation>
    <dataValidation type="decimal" operator="greaterThanOrEqual" allowBlank="1" showInputMessage="1" showErrorMessage="1" errorTitle="Volume data error" error="The volume must be a non-negative number." sqref="C235">
      <formula1>0</formula1>
    </dataValidation>
    <dataValidation type="textLength" operator="equal" allowBlank="1" showInputMessage="1" showErrorMessage="1" error="This cell should remain blank." sqref="C236">
      <formula1>0</formula1>
    </dataValidation>
    <dataValidation type="decimal" operator="greaterThanOrEqual" allowBlank="1" showInputMessage="1" showErrorMessage="1" errorTitle="Volume data error" error="The volume must be a non-negative number." sqref="C237">
      <formula1>0</formula1>
    </dataValidation>
    <dataValidation type="textLength" operator="equal" allowBlank="1" showInputMessage="1" showErrorMessage="1" error="This cell should remain blank." sqref="D143">
      <formula1>0</formula1>
    </dataValidation>
    <dataValidation type="decimal" operator="greaterThanOrEqual" allowBlank="1" showInputMessage="1" showErrorMessage="1" errorTitle="Volume data error" error="The volume must be a non-negative number." sqref="D144:D146">
      <formula1>0</formula1>
    </dataValidation>
    <dataValidation type="textLength" operator="equal" allowBlank="1" showInputMessage="1" showErrorMessage="1" error="This cell should remain blank." sqref="D147">
      <formula1>0</formula1>
    </dataValidation>
    <dataValidation type="decimal" operator="greaterThanOrEqual" allowBlank="1" showInputMessage="1" showErrorMessage="1" errorTitle="Volume data error" error="The volume must be a non-negative number." sqref="D148:D150">
      <formula1>0</formula1>
    </dataValidation>
    <dataValidation type="textLength" operator="equal" allowBlank="1" showInputMessage="1" showErrorMessage="1" error="This cell should remain blank." sqref="D151">
      <formula1>0</formula1>
    </dataValidation>
    <dataValidation type="decimal" operator="greaterThanOrEqual" allowBlank="1" showInputMessage="1" showErrorMessage="1" errorTitle="Volume data error" error="The volume must be a non-negative number." sqref="D152:D154">
      <formula1>0</formula1>
    </dataValidation>
    <dataValidation type="textLength" operator="equal" allowBlank="1" showInputMessage="1" showErrorMessage="1" error="This cell should remain blank." sqref="D155">
      <formula1>0</formula1>
    </dataValidation>
    <dataValidation type="decimal" operator="greaterThanOrEqual" allowBlank="1" showInputMessage="1" showErrorMessage="1" errorTitle="Volume data error" error="The volume must be a non-negative number." sqref="D156:D158">
      <formula1>0</formula1>
    </dataValidation>
    <dataValidation type="textLength" operator="equal" allowBlank="1" showInputMessage="1" showErrorMessage="1" error="This cell should remain blank." sqref="D159">
      <formula1>0</formula1>
    </dataValidation>
    <dataValidation type="decimal" operator="greaterThanOrEqual" allowBlank="1" showInputMessage="1" showErrorMessage="1" errorTitle="Volume data error" error="The volume must be a non-negative number." sqref="D160:D162">
      <formula1>0</formula1>
    </dataValidation>
    <dataValidation type="textLength" operator="equal" allowBlank="1" showInputMessage="1" showErrorMessage="1" error="This cell should remain blank." sqref="D163">
      <formula1>0</formula1>
    </dataValidation>
    <dataValidation type="decimal" operator="greaterThanOrEqual" allowBlank="1" showInputMessage="1" showErrorMessage="1" errorTitle="Volume data error" error="The volume must be a non-negative number." sqref="D164:D166">
      <formula1>0</formula1>
    </dataValidation>
    <dataValidation type="textLength" operator="equal" allowBlank="1" showInputMessage="1" showErrorMessage="1" error="This cell should remain blank." sqref="D167">
      <formula1>0</formula1>
    </dataValidation>
    <dataValidation type="decimal" operator="greaterThanOrEqual" allowBlank="1" showInputMessage="1" showErrorMessage="1" errorTitle="Volume data error" error="The volume must be a non-negative number." sqref="D168:D170">
      <formula1>0</formula1>
    </dataValidation>
    <dataValidation type="textLength" operator="equal" allowBlank="1" showInputMessage="1" showErrorMessage="1" error="This cell should remain blank." sqref="D171">
      <formula1>0</formula1>
    </dataValidation>
    <dataValidation type="decimal" operator="greaterThanOrEqual" allowBlank="1" showInputMessage="1" showErrorMessage="1" errorTitle="Volume data error" error="The volume must be a non-negative number." sqref="D172">
      <formula1>0</formula1>
    </dataValidation>
    <dataValidation type="textLength" operator="equal" allowBlank="1" showInputMessage="1" showErrorMessage="1" error="This cell should remain blank." sqref="D173">
      <formula1>0</formula1>
    </dataValidation>
    <dataValidation type="decimal" operator="greaterThanOrEqual" allowBlank="1" showInputMessage="1" showErrorMessage="1" errorTitle="Volume data error" error="The volume must be a non-negative number." sqref="D174">
      <formula1>0</formula1>
    </dataValidation>
    <dataValidation type="textLength" operator="equal" allowBlank="1" showInputMessage="1" showErrorMessage="1" error="This cell should remain blank." sqref="D175">
      <formula1>0</formula1>
    </dataValidation>
    <dataValidation type="decimal" operator="greaterThanOrEqual" allowBlank="1" showInputMessage="1" showErrorMessage="1" errorTitle="Volume data error" error="The volume must be a non-negative number." sqref="D176:D178">
      <formula1>0</formula1>
    </dataValidation>
    <dataValidation type="textLength" operator="equal" allowBlank="1" showInputMessage="1" showErrorMessage="1" error="This cell should remain blank." sqref="D179">
      <formula1>0</formula1>
    </dataValidation>
    <dataValidation type="decimal" operator="greaterThanOrEqual" allowBlank="1" showInputMessage="1" showErrorMessage="1" errorTitle="Volume data error" error="The volume must be a non-negative number." sqref="D180:D181">
      <formula1>0</formula1>
    </dataValidation>
    <dataValidation type="textLength" operator="equal" allowBlank="1" showInputMessage="1" showErrorMessage="1" error="This cell should remain blank." sqref="D182">
      <formula1>0</formula1>
    </dataValidation>
    <dataValidation type="decimal" operator="greaterThanOrEqual" allowBlank="1" showInputMessage="1" showErrorMessage="1" errorTitle="Volume data error" error="The volume must be a non-negative number." sqref="D183:D184">
      <formula1>0</formula1>
    </dataValidation>
    <dataValidation type="textLength" operator="equal" allowBlank="1" showInputMessage="1" showErrorMessage="1" error="This cell should remain blank." sqref="D185">
      <formula1>0</formula1>
    </dataValidation>
    <dataValidation type="decimal" operator="greaterThanOrEqual" allowBlank="1" showInputMessage="1" showErrorMessage="1" errorTitle="Volume data error" error="The volume must be a non-negative number." sqref="D186">
      <formula1>0</formula1>
    </dataValidation>
    <dataValidation type="textLength" operator="equal" allowBlank="1" showInputMessage="1" showErrorMessage="1" error="This cell should remain blank." sqref="D187">
      <formula1>0</formula1>
    </dataValidation>
    <dataValidation type="decimal" operator="greaterThanOrEqual" allowBlank="1" showInputMessage="1" showErrorMessage="1" errorTitle="Volume data error" error="The volume must be a non-negative number." sqref="D188:D190">
      <formula1>0</formula1>
    </dataValidation>
    <dataValidation type="textLength" operator="equal" allowBlank="1" showInputMessage="1" showErrorMessage="1" error="This cell should remain blank." sqref="D191">
      <formula1>0</formula1>
    </dataValidation>
    <dataValidation type="decimal" operator="greaterThanOrEqual" allowBlank="1" showInputMessage="1" showErrorMessage="1" errorTitle="Volume data error" error="The volume must be a non-negative number." sqref="D192:D194">
      <formula1>0</formula1>
    </dataValidation>
    <dataValidation type="textLength" operator="equal" allowBlank="1" showInputMessage="1" showErrorMessage="1" error="This cell should remain blank." sqref="D195">
      <formula1>0</formula1>
    </dataValidation>
    <dataValidation type="decimal" operator="greaterThanOrEqual" allowBlank="1" showInputMessage="1" showErrorMessage="1" errorTitle="Volume data error" error="The volume must be a non-negative number." sqref="D196:D198">
      <formula1>0</formula1>
    </dataValidation>
    <dataValidation type="textLength" operator="equal" allowBlank="1" showInputMessage="1" showErrorMessage="1" error="This cell should remain blank." sqref="D199">
      <formula1>0</formula1>
    </dataValidation>
    <dataValidation type="decimal" operator="greaterThanOrEqual" allowBlank="1" showInputMessage="1" showErrorMessage="1" errorTitle="Volume data error" error="The volume must be a non-negative number." sqref="D200:D202">
      <formula1>0</formula1>
    </dataValidation>
    <dataValidation type="textLength" operator="equal" allowBlank="1" showInputMessage="1" showErrorMessage="1" error="This cell should remain blank." sqref="D203">
      <formula1>0</formula1>
    </dataValidation>
    <dataValidation type="decimal" operator="greaterThanOrEqual" allowBlank="1" showInputMessage="1" showErrorMessage="1" errorTitle="Volume data error" error="The volume must be a non-negative number." sqref="D204:D206">
      <formula1>0</formula1>
    </dataValidation>
    <dataValidation type="textLength" operator="equal" allowBlank="1" showInputMessage="1" showErrorMessage="1" error="This cell should remain blank." sqref="D207">
      <formula1>0</formula1>
    </dataValidation>
    <dataValidation type="decimal" operator="greaterThanOrEqual" allowBlank="1" showInputMessage="1" showErrorMessage="1" errorTitle="Volume data error" error="The volume must be a non-negative number." sqref="D208:D210">
      <formula1>0</formula1>
    </dataValidation>
    <dataValidation type="textLength" operator="equal" allowBlank="1" showInputMessage="1" showErrorMessage="1" error="This cell should remain blank." sqref="D211">
      <formula1>0</formula1>
    </dataValidation>
    <dataValidation type="decimal" operator="greaterThanOrEqual" allowBlank="1" showInputMessage="1" showErrorMessage="1" errorTitle="Volume data error" error="The volume must be a non-negative number." sqref="D212:D213">
      <formula1>0</formula1>
    </dataValidation>
    <dataValidation type="textLength" operator="equal" allowBlank="1" showInputMessage="1" showErrorMessage="1" error="This cell should remain blank." sqref="D214">
      <formula1>0</formula1>
    </dataValidation>
    <dataValidation type="decimal" operator="greaterThanOrEqual" allowBlank="1" showInputMessage="1" showErrorMessage="1" errorTitle="Volume data error" error="The volume must be a non-negative number." sqref="D215: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:D221">
      <formula1>0</formula1>
    </dataValidation>
    <dataValidation type="textLength" operator="equal" allowBlank="1" showInputMessage="1" showErrorMessage="1" error="This cell should remain blank." sqref="D222">
      <formula1>0</formula1>
    </dataValidation>
    <dataValidation type="decimal" operator="greaterThanOrEqual" allowBlank="1" showInputMessage="1" showErrorMessage="1" errorTitle="Volume data error" error="The volume must be a non-negative number." sqref="D223:D224">
      <formula1>0</formula1>
    </dataValidation>
    <dataValidation type="textLength" operator="equal" allowBlank="1" showInputMessage="1" showErrorMessage="1" error="This cell should remain blank." sqref="D225">
      <formula1>0</formula1>
    </dataValidation>
    <dataValidation type="decimal" operator="greaterThanOrEqual" allowBlank="1" showInputMessage="1" showErrorMessage="1" errorTitle="Volume data error" error="The volume must be a non-negative number." sqref="D226:D227">
      <formula1>0</formula1>
    </dataValidation>
    <dataValidation type="textLength" operator="equal" allowBlank="1" showInputMessage="1" showErrorMessage="1" error="This cell should remain blank." sqref="D228">
      <formula1>0</formula1>
    </dataValidation>
    <dataValidation type="decimal" operator="greaterThanOrEqual" allowBlank="1" showInputMessage="1" showErrorMessage="1" errorTitle="Volume data error" error="The volume must be a non-negative number." sqref="D229:D230">
      <formula1>0</formula1>
    </dataValidation>
    <dataValidation type="textLength" operator="equal" allowBlank="1" showInputMessage="1" showErrorMessage="1" error="This cell should remain blank." sqref="D231">
      <formula1>0</formula1>
    </dataValidation>
    <dataValidation type="decimal" operator="greaterThanOrEqual" allowBlank="1" showInputMessage="1" showErrorMessage="1" errorTitle="Volume data error" error="The volume must be a non-negative number." sqref="D232:D233">
      <formula1>0</formula1>
    </dataValidation>
    <dataValidation type="textLength" operator="equal" allowBlank="1" showInputMessage="1" showErrorMessage="1" error="This cell should remain blank." sqref="D234">
      <formula1>0</formula1>
    </dataValidation>
    <dataValidation type="decimal" operator="greaterThanOrEqual" allowBlank="1" showInputMessage="1" showErrorMessage="1" errorTitle="Volume data error" error="The volume must be a non-negative number." sqref="D235">
      <formula1>0</formula1>
    </dataValidation>
    <dataValidation type="textLength" operator="equal" allowBlank="1" showInputMessage="1" showErrorMessage="1" error="This cell should remain blank." sqref="D236">
      <formula1>0</formula1>
    </dataValidation>
    <dataValidation type="decimal" operator="greaterThanOrEqual" allowBlank="1" showInputMessage="1" showErrorMessage="1" errorTitle="Volume data error" error="The volume must be a non-negative number." sqref="D237">
      <formula1>0</formula1>
    </dataValidation>
    <dataValidation type="textLength" operator="equal" allowBlank="1" showInputMessage="1" showErrorMessage="1" error="This cell should remain blank." sqref="E143">
      <formula1>0</formula1>
    </dataValidation>
    <dataValidation type="decimal" operator="greaterThanOrEqual" allowBlank="1" showInputMessage="1" showErrorMessage="1" errorTitle="Volume data error" error="The volume must be a non-negative number." sqref="E144:E146">
      <formula1>0</formula1>
    </dataValidation>
    <dataValidation type="textLength" operator="equal" allowBlank="1" showInputMessage="1" showErrorMessage="1" error="This cell should remain blank." sqref="E147">
      <formula1>0</formula1>
    </dataValidation>
    <dataValidation type="decimal" operator="greaterThanOrEqual" allowBlank="1" showInputMessage="1" showErrorMessage="1" errorTitle="Volume data error" error="The volume must be a non-negative number." sqref="E148:E150">
      <formula1>0</formula1>
    </dataValidation>
    <dataValidation type="textLength" operator="equal" allowBlank="1" showInputMessage="1" showErrorMessage="1" error="This cell should remain blank." sqref="E151">
      <formula1>0</formula1>
    </dataValidation>
    <dataValidation type="decimal" operator="greaterThanOrEqual" allowBlank="1" showInputMessage="1" showErrorMessage="1" errorTitle="Volume data error" error="The volume must be a non-negative number." sqref="E152:E154">
      <formula1>0</formula1>
    </dataValidation>
    <dataValidation type="textLength" operator="equal" allowBlank="1" showInputMessage="1" showErrorMessage="1" error="This cell should remain blank." sqref="E155">
      <formula1>0</formula1>
    </dataValidation>
    <dataValidation type="decimal" operator="greaterThanOrEqual" allowBlank="1" showInputMessage="1" showErrorMessage="1" errorTitle="Volume data error" error="The volume must be a non-negative number." sqref="E156:E158">
      <formula1>0</formula1>
    </dataValidation>
    <dataValidation type="textLength" operator="equal" allowBlank="1" showInputMessage="1" showErrorMessage="1" error="This cell should remain blank." sqref="E159">
      <formula1>0</formula1>
    </dataValidation>
    <dataValidation type="decimal" operator="greaterThanOrEqual" allowBlank="1" showInputMessage="1" showErrorMessage="1" errorTitle="Volume data error" error="The volume must be a non-negative number." sqref="E160:E162">
      <formula1>0</formula1>
    </dataValidation>
    <dataValidation type="textLength" operator="equal" allowBlank="1" showInputMessage="1" showErrorMessage="1" error="This cell should remain blank." sqref="E163">
      <formula1>0</formula1>
    </dataValidation>
    <dataValidation type="decimal" operator="greaterThanOrEqual" allowBlank="1" showInputMessage="1" showErrorMessage="1" errorTitle="Volume data error" error="The volume must be a non-negative number." sqref="E164:E166">
      <formula1>0</formula1>
    </dataValidation>
    <dataValidation type="textLength" operator="equal" allowBlank="1" showInputMessage="1" showErrorMessage="1" error="This cell should remain blank." sqref="E167">
      <formula1>0</formula1>
    </dataValidation>
    <dataValidation type="decimal" operator="greaterThanOrEqual" allowBlank="1" showInputMessage="1" showErrorMessage="1" errorTitle="Volume data error" error="The volume must be a non-negative number." sqref="E168:E170">
      <formula1>0</formula1>
    </dataValidation>
    <dataValidation type="textLength" operator="equal" allowBlank="1" showInputMessage="1" showErrorMessage="1" error="This cell should remain blank." sqref="E171">
      <formula1>0</formula1>
    </dataValidation>
    <dataValidation type="decimal" operator="greaterThanOrEqual" allowBlank="1" showInputMessage="1" showErrorMessage="1" errorTitle="Volume data error" error="The volume must be a non-negative number." sqref="E172">
      <formula1>0</formula1>
    </dataValidation>
    <dataValidation type="textLength" operator="equal" allowBlank="1" showInputMessage="1" showErrorMessage="1" error="This cell should remain blank." sqref="E173">
      <formula1>0</formula1>
    </dataValidation>
    <dataValidation type="decimal" operator="greaterThanOrEqual" allowBlank="1" showInputMessage="1" showErrorMessage="1" errorTitle="Volume data error" error="The volume must be a non-negative number." sqref="E174">
      <formula1>0</formula1>
    </dataValidation>
    <dataValidation type="textLength" operator="equal" allowBlank="1" showInputMessage="1" showErrorMessage="1" error="This cell should remain blank." sqref="E175">
      <formula1>0</formula1>
    </dataValidation>
    <dataValidation type="decimal" operator="greaterThanOrEqual" allowBlank="1" showInputMessage="1" showErrorMessage="1" errorTitle="Volume data error" error="The volume must be a non-negative number." sqref="E176:E178">
      <formula1>0</formula1>
    </dataValidation>
    <dataValidation type="textLength" operator="equal" allowBlank="1" showInputMessage="1" showErrorMessage="1" error="This cell should remain blank." sqref="E179">
      <formula1>0</formula1>
    </dataValidation>
    <dataValidation type="decimal" operator="greaterThanOrEqual" allowBlank="1" showInputMessage="1" showErrorMessage="1" errorTitle="Volume data error" error="The volume must be a non-negative number." sqref="E180:E181">
      <formula1>0</formula1>
    </dataValidation>
    <dataValidation type="textLength" operator="equal" allowBlank="1" showInputMessage="1" showErrorMessage="1" error="This cell should remain blank." sqref="E182">
      <formula1>0</formula1>
    </dataValidation>
    <dataValidation type="decimal" operator="greaterThanOrEqual" allowBlank="1" showInputMessage="1" showErrorMessage="1" errorTitle="Volume data error" error="The volume must be a non-negative number." sqref="E183:E184">
      <formula1>0</formula1>
    </dataValidation>
    <dataValidation type="textLength" operator="equal" allowBlank="1" showInputMessage="1" showErrorMessage="1" error="This cell should remain blank." sqref="E185">
      <formula1>0</formula1>
    </dataValidation>
    <dataValidation type="decimal" operator="greaterThanOrEqual" allowBlank="1" showInputMessage="1" showErrorMessage="1" errorTitle="Volume data error" error="The volume must be a non-negative number." sqref="E186">
      <formula1>0</formula1>
    </dataValidation>
    <dataValidation type="textLength" operator="equal" allowBlank="1" showInputMessage="1" showErrorMessage="1" error="This cell should remain blank." sqref="E187">
      <formula1>0</formula1>
    </dataValidation>
    <dataValidation type="decimal" operator="greaterThanOrEqual" allowBlank="1" showInputMessage="1" showErrorMessage="1" errorTitle="Volume data error" error="The volume must be a non-negative number." sqref="E188:E190">
      <formula1>0</formula1>
    </dataValidation>
    <dataValidation type="textLength" operator="equal" allowBlank="1" showInputMessage="1" showErrorMessage="1" error="This cell should remain blank." sqref="E191">
      <formula1>0</formula1>
    </dataValidation>
    <dataValidation type="decimal" operator="greaterThanOrEqual" allowBlank="1" showInputMessage="1" showErrorMessage="1" errorTitle="Volume data error" error="The volume must be a non-negative number." sqref="E192:E194">
      <formula1>0</formula1>
    </dataValidation>
    <dataValidation type="textLength" operator="equal" allowBlank="1" showInputMessage="1" showErrorMessage="1" error="This cell should remain blank." sqref="E195">
      <formula1>0</formula1>
    </dataValidation>
    <dataValidation type="decimal" operator="greaterThanOrEqual" allowBlank="1" showInputMessage="1" showErrorMessage="1" errorTitle="Volume data error" error="The volume must be a non-negative number." sqref="E196:E198">
      <formula1>0</formula1>
    </dataValidation>
    <dataValidation type="textLength" operator="equal" allowBlank="1" showInputMessage="1" showErrorMessage="1" error="This cell should remain blank." sqref="E199">
      <formula1>0</formula1>
    </dataValidation>
    <dataValidation type="decimal" operator="greaterThanOrEqual" allowBlank="1" showInputMessage="1" showErrorMessage="1" errorTitle="Volume data error" error="The volume must be a non-negative number." sqref="E200:E202">
      <formula1>0</formula1>
    </dataValidation>
    <dataValidation type="textLength" operator="equal" allowBlank="1" showInputMessage="1" showErrorMessage="1" error="This cell should remain blank." sqref="E203">
      <formula1>0</formula1>
    </dataValidation>
    <dataValidation type="decimal" operator="greaterThanOrEqual" allowBlank="1" showInputMessage="1" showErrorMessage="1" errorTitle="Volume data error" error="The volume must be a non-negative number." sqref="E204:E206">
      <formula1>0</formula1>
    </dataValidation>
    <dataValidation type="textLength" operator="equal" allowBlank="1" showInputMessage="1" showErrorMessage="1" error="This cell should remain blank." sqref="E207">
      <formula1>0</formula1>
    </dataValidation>
    <dataValidation type="decimal" operator="greaterThanOrEqual" allowBlank="1" showInputMessage="1" showErrorMessage="1" errorTitle="Volume data error" error="The volume must be a non-negative number." sqref="E208:E210">
      <formula1>0</formula1>
    </dataValidation>
    <dataValidation type="textLength" operator="equal" allowBlank="1" showInputMessage="1" showErrorMessage="1" error="This cell should remain blank." sqref="E211">
      <formula1>0</formula1>
    </dataValidation>
    <dataValidation type="decimal" operator="greaterThanOrEqual" allowBlank="1" showInputMessage="1" showErrorMessage="1" errorTitle="Volume data error" error="The volume must be a non-negative number." sqref="E212:E213">
      <formula1>0</formula1>
    </dataValidation>
    <dataValidation type="textLength" operator="equal" allowBlank="1" showInputMessage="1" showErrorMessage="1" error="This cell should remain blank." sqref="E214">
      <formula1>0</formula1>
    </dataValidation>
    <dataValidation type="decimal" operator="greaterThanOrEqual" allowBlank="1" showInputMessage="1" showErrorMessage="1" errorTitle="Volume data error" error="The volume must be a non-negative number." sqref="E215: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:E221">
      <formula1>0</formula1>
    </dataValidation>
    <dataValidation type="textLength" operator="equal" allowBlank="1" showInputMessage="1" showErrorMessage="1" error="This cell should remain blank." sqref="E222">
      <formula1>0</formula1>
    </dataValidation>
    <dataValidation type="decimal" operator="greaterThanOrEqual" allowBlank="1" showInputMessage="1" showErrorMessage="1" errorTitle="Volume data error" error="The volume must be a non-negative number." sqref="E223:E224">
      <formula1>0</formula1>
    </dataValidation>
    <dataValidation type="textLength" operator="equal" allowBlank="1" showInputMessage="1" showErrorMessage="1" error="This cell should remain blank." sqref="E225">
      <formula1>0</formula1>
    </dataValidation>
    <dataValidation type="decimal" operator="greaterThanOrEqual" allowBlank="1" showInputMessage="1" showErrorMessage="1" errorTitle="Volume data error" error="The volume must be a non-negative number." sqref="E226:E227">
      <formula1>0</formula1>
    </dataValidation>
    <dataValidation type="textLength" operator="equal" allowBlank="1" showInputMessage="1" showErrorMessage="1" error="This cell should remain blank." sqref="E228">
      <formula1>0</formula1>
    </dataValidation>
    <dataValidation type="decimal" operator="greaterThanOrEqual" allowBlank="1" showInputMessage="1" showErrorMessage="1" errorTitle="Volume data error" error="The volume must be a non-negative number." sqref="E229:E230">
      <formula1>0</formula1>
    </dataValidation>
    <dataValidation type="textLength" operator="equal" allowBlank="1" showInputMessage="1" showErrorMessage="1" error="This cell should remain blank." sqref="E231">
      <formula1>0</formula1>
    </dataValidation>
    <dataValidation type="decimal" operator="greaterThanOrEqual" allowBlank="1" showInputMessage="1" showErrorMessage="1" errorTitle="Volume data error" error="The volume must be a non-negative number." sqref="E232:E233">
      <formula1>0</formula1>
    </dataValidation>
    <dataValidation type="textLength" operator="equal" allowBlank="1" showInputMessage="1" showErrorMessage="1" error="This cell should remain blank." sqref="E234">
      <formula1>0</formula1>
    </dataValidation>
    <dataValidation type="decimal" operator="greaterThanOrEqual" allowBlank="1" showInputMessage="1" showErrorMessage="1" errorTitle="Volume data error" error="The volume must be a non-negative number." sqref="E235">
      <formula1>0</formula1>
    </dataValidation>
    <dataValidation type="textLength" operator="equal" allowBlank="1" showInputMessage="1" showErrorMessage="1" error="This cell should remain blank." sqref="E236">
      <formula1>0</formula1>
    </dataValidation>
    <dataValidation type="decimal" operator="greaterThanOrEqual" allowBlank="1" showInputMessage="1" showErrorMessage="1" errorTitle="Volume data error" error="The volume must be a non-negative number." sqref="E237">
      <formula1>0</formula1>
    </dataValidation>
    <dataValidation type="textLength" operator="equal" allowBlank="1" showInputMessage="1" showErrorMessage="1" error="This cell should remain blank." sqref="F143">
      <formula1>0</formula1>
    </dataValidation>
    <dataValidation type="decimal" operator="greaterThanOrEqual" allowBlank="1" showInputMessage="1" showErrorMessage="1" errorTitle="Volume data error" error="The volume must be a non-negative number." sqref="F144:F146">
      <formula1>0</formula1>
    </dataValidation>
    <dataValidation type="textLength" operator="equal" allowBlank="1" showInputMessage="1" showErrorMessage="1" error="This cell should remain blank." sqref="F147">
      <formula1>0</formula1>
    </dataValidation>
    <dataValidation type="decimal" operator="greaterThanOrEqual" allowBlank="1" showInputMessage="1" showErrorMessage="1" errorTitle="Volume data error" error="The volume must be a non-negative number." sqref="F148:F150">
      <formula1>0</formula1>
    </dataValidation>
    <dataValidation type="textLength" operator="equal" allowBlank="1" showInputMessage="1" showErrorMessage="1" error="This cell should remain blank." sqref="F151">
      <formula1>0</formula1>
    </dataValidation>
    <dataValidation type="decimal" operator="greaterThanOrEqual" allowBlank="1" showInputMessage="1" showErrorMessage="1" errorTitle="Volume data error" error="The volume must be a non-negative number." sqref="F152:F154">
      <formula1>0</formula1>
    </dataValidation>
    <dataValidation type="textLength" operator="equal" allowBlank="1" showInputMessage="1" showErrorMessage="1" error="This cell should remain blank." sqref="F155">
      <formula1>0</formula1>
    </dataValidation>
    <dataValidation type="decimal" operator="greaterThanOrEqual" allowBlank="1" showInputMessage="1" showErrorMessage="1" errorTitle="Volume data error" error="The volume must be a non-negative number." sqref="F156:F158">
      <formula1>0</formula1>
    </dataValidation>
    <dataValidation type="textLength" operator="equal" allowBlank="1" showInputMessage="1" showErrorMessage="1" error="This cell should remain blank." sqref="F159">
      <formula1>0</formula1>
    </dataValidation>
    <dataValidation type="decimal" operator="greaterThanOrEqual" allowBlank="1" showInputMessage="1" showErrorMessage="1" errorTitle="Volume data error" error="The volume must be a non-negative number." sqref="F160:F162">
      <formula1>0</formula1>
    </dataValidation>
    <dataValidation type="textLength" operator="equal" allowBlank="1" showInputMessage="1" showErrorMessage="1" error="This cell should remain blank." sqref="F163">
      <formula1>0</formula1>
    </dataValidation>
    <dataValidation type="decimal" operator="greaterThanOrEqual" allowBlank="1" showInputMessage="1" showErrorMessage="1" errorTitle="Volume data error" error="The volume must be a non-negative number." sqref="F164:F166">
      <formula1>0</formula1>
    </dataValidation>
    <dataValidation type="textLength" operator="equal" allowBlank="1" showInputMessage="1" showErrorMessage="1" error="This cell should remain blank." sqref="F167">
      <formula1>0</formula1>
    </dataValidation>
    <dataValidation type="decimal" operator="greaterThanOrEqual" allowBlank="1" showInputMessage="1" showErrorMessage="1" errorTitle="Volume data error" error="The volume must be a non-negative number." sqref="F168:F170">
      <formula1>0</formula1>
    </dataValidation>
    <dataValidation type="textLength" operator="equal" allowBlank="1" showInputMessage="1" showErrorMessage="1" error="This cell should remain blank." sqref="F171">
      <formula1>0</formula1>
    </dataValidation>
    <dataValidation type="decimal" operator="greaterThanOrEqual" allowBlank="1" showInputMessage="1" showErrorMessage="1" errorTitle="Volume data error" error="The volume must be a non-negative number." sqref="F172">
      <formula1>0</formula1>
    </dataValidation>
    <dataValidation type="textLength" operator="equal" allowBlank="1" showInputMessage="1" showErrorMessage="1" error="This cell should remain blank." sqref="F173">
      <formula1>0</formula1>
    </dataValidation>
    <dataValidation type="decimal" operator="greaterThanOrEqual" allowBlank="1" showInputMessage="1" showErrorMessage="1" errorTitle="Volume data error" error="The volume must be a non-negative number." sqref="F174">
      <formula1>0</formula1>
    </dataValidation>
    <dataValidation type="textLength" operator="equal" allowBlank="1" showInputMessage="1" showErrorMessage="1" error="This cell should remain blank." sqref="F175">
      <formula1>0</formula1>
    </dataValidation>
    <dataValidation type="decimal" operator="greaterThanOrEqual" allowBlank="1" showInputMessage="1" showErrorMessage="1" errorTitle="Volume data error" error="The volume must be a non-negative number." sqref="F176:F178">
      <formula1>0</formula1>
    </dataValidation>
    <dataValidation type="textLength" operator="equal" allowBlank="1" showInputMessage="1" showErrorMessage="1" error="This cell should remain blank." sqref="F179">
      <formula1>0</formula1>
    </dataValidation>
    <dataValidation type="decimal" operator="greaterThanOrEqual" allowBlank="1" showInputMessage="1" showErrorMessage="1" errorTitle="Volume data error" error="The volume must be a non-negative number." sqref="F180:F181">
      <formula1>0</formula1>
    </dataValidation>
    <dataValidation type="textLength" operator="equal" allowBlank="1" showInputMessage="1" showErrorMessage="1" error="This cell should remain blank." sqref="F182">
      <formula1>0</formula1>
    </dataValidation>
    <dataValidation type="decimal" operator="greaterThanOrEqual" allowBlank="1" showInputMessage="1" showErrorMessage="1" errorTitle="Volume data error" error="The volume must be a non-negative number." sqref="F183:F184">
      <formula1>0</formula1>
    </dataValidation>
    <dataValidation type="textLength" operator="equal" allowBlank="1" showInputMessage="1" showErrorMessage="1" error="This cell should remain blank." sqref="F185">
      <formula1>0</formula1>
    </dataValidation>
    <dataValidation type="decimal" operator="greaterThanOrEqual" allowBlank="1" showInputMessage="1" showErrorMessage="1" errorTitle="Volume data error" error="The volume must be a non-negative number." sqref="F186">
      <formula1>0</formula1>
    </dataValidation>
    <dataValidation type="textLength" operator="equal" allowBlank="1" showInputMessage="1" showErrorMessage="1" error="This cell should remain blank." sqref="F187">
      <formula1>0</formula1>
    </dataValidation>
    <dataValidation type="decimal" operator="greaterThanOrEqual" allowBlank="1" showInputMessage="1" showErrorMessage="1" errorTitle="Volume data error" error="The volume must be a non-negative number." sqref="F188:F190">
      <formula1>0</formula1>
    </dataValidation>
    <dataValidation type="textLength" operator="equal" allowBlank="1" showInputMessage="1" showErrorMessage="1" error="This cell should remain blank." sqref="F191">
      <formula1>0</formula1>
    </dataValidation>
    <dataValidation type="decimal" operator="greaterThanOrEqual" allowBlank="1" showInputMessage="1" showErrorMessage="1" errorTitle="Volume data error" error="The volume must be a non-negative number." sqref="F192:F194">
      <formula1>0</formula1>
    </dataValidation>
    <dataValidation type="textLength" operator="equal" allowBlank="1" showInputMessage="1" showErrorMessage="1" error="This cell should remain blank." sqref="F195">
      <formula1>0</formula1>
    </dataValidation>
    <dataValidation type="decimal" operator="greaterThanOrEqual" allowBlank="1" showInputMessage="1" showErrorMessage="1" errorTitle="Volume data error" error="The volume must be a non-negative number." sqref="F196:F198">
      <formula1>0</formula1>
    </dataValidation>
    <dataValidation type="textLength" operator="equal" allowBlank="1" showInputMessage="1" showErrorMessage="1" error="This cell should remain blank." sqref="F199">
      <formula1>0</formula1>
    </dataValidation>
    <dataValidation type="decimal" operator="greaterThanOrEqual" allowBlank="1" showInputMessage="1" showErrorMessage="1" errorTitle="Volume data error" error="The volume must be a non-negative number." sqref="F200:F202">
      <formula1>0</formula1>
    </dataValidation>
    <dataValidation type="textLength" operator="equal" allowBlank="1" showInputMessage="1" showErrorMessage="1" error="This cell should remain blank." sqref="F203">
      <formula1>0</formula1>
    </dataValidation>
    <dataValidation type="decimal" operator="greaterThanOrEqual" allowBlank="1" showInputMessage="1" showErrorMessage="1" errorTitle="Volume data error" error="The volume must be a non-negative number." sqref="F204:F206">
      <formula1>0</formula1>
    </dataValidation>
    <dataValidation type="textLength" operator="equal" allowBlank="1" showInputMessage="1" showErrorMessage="1" error="This cell should remain blank." sqref="F207">
      <formula1>0</formula1>
    </dataValidation>
    <dataValidation type="decimal" operator="greaterThanOrEqual" allowBlank="1" showInputMessage="1" showErrorMessage="1" errorTitle="Volume data error" error="The volume must be a non-negative number." sqref="F208:F210">
      <formula1>0</formula1>
    </dataValidation>
    <dataValidation type="textLength" operator="equal" allowBlank="1" showInputMessage="1" showErrorMessage="1" error="This cell should remain blank." sqref="F211">
      <formula1>0</formula1>
    </dataValidation>
    <dataValidation type="decimal" operator="greaterThanOrEqual" allowBlank="1" showInputMessage="1" showErrorMessage="1" errorTitle="Volume data error" error="The volume must be a non-negative number." sqref="F212:F213">
      <formula1>0</formula1>
    </dataValidation>
    <dataValidation type="textLength" operator="equal" allowBlank="1" showInputMessage="1" showErrorMessage="1" error="This cell should remain blank." sqref="F214">
      <formula1>0</formula1>
    </dataValidation>
    <dataValidation type="decimal" operator="greaterThanOrEqual" allowBlank="1" showInputMessage="1" showErrorMessage="1" errorTitle="Volume data error" error="The volume must be a non-negative number." sqref="F215: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:F221">
      <formula1>0</formula1>
    </dataValidation>
    <dataValidation type="textLength" operator="equal" allowBlank="1" showInputMessage="1" showErrorMessage="1" error="This cell should remain blank." sqref="F222">
      <formula1>0</formula1>
    </dataValidation>
    <dataValidation type="decimal" operator="greaterThanOrEqual" allowBlank="1" showInputMessage="1" showErrorMessage="1" errorTitle="Volume data error" error="The volume must be a non-negative number." sqref="F223:F224">
      <formula1>0</formula1>
    </dataValidation>
    <dataValidation type="textLength" operator="equal" allowBlank="1" showInputMessage="1" showErrorMessage="1" error="This cell should remain blank." sqref="F225">
      <formula1>0</formula1>
    </dataValidation>
    <dataValidation type="decimal" operator="greaterThanOrEqual" allowBlank="1" showInputMessage="1" showErrorMessage="1" errorTitle="Volume data error" error="The volume must be a non-negative number." sqref="F226:F227">
      <formula1>0</formula1>
    </dataValidation>
    <dataValidation type="textLength" operator="equal" allowBlank="1" showInputMessage="1" showErrorMessage="1" error="This cell should remain blank." sqref="F228">
      <formula1>0</formula1>
    </dataValidation>
    <dataValidation type="decimal" operator="greaterThanOrEqual" allowBlank="1" showInputMessage="1" showErrorMessage="1" errorTitle="Volume data error" error="The volume must be a non-negative number." sqref="F229:F230">
      <formula1>0</formula1>
    </dataValidation>
    <dataValidation type="textLength" operator="equal" allowBlank="1" showInputMessage="1" showErrorMessage="1" error="This cell should remain blank." sqref="F231">
      <formula1>0</formula1>
    </dataValidation>
    <dataValidation type="decimal" operator="greaterThanOrEqual" allowBlank="1" showInputMessage="1" showErrorMessage="1" errorTitle="Volume data error" error="The volume must be a non-negative number." sqref="F232:F233">
      <formula1>0</formula1>
    </dataValidation>
    <dataValidation type="textLength" operator="equal" allowBlank="1" showInputMessage="1" showErrorMessage="1" error="This cell should remain blank." sqref="F234">
      <formula1>0</formula1>
    </dataValidation>
    <dataValidation type="decimal" operator="greaterThanOrEqual" allowBlank="1" showInputMessage="1" showErrorMessage="1" errorTitle="Volume data error" error="The volume must be a non-negative number." sqref="F235">
      <formula1>0</formula1>
    </dataValidation>
    <dataValidation type="textLength" operator="equal" allowBlank="1" showInputMessage="1" showErrorMessage="1" error="This cell should remain blank." sqref="F236">
      <formula1>0</formula1>
    </dataValidation>
    <dataValidation type="decimal" operator="greaterThanOrEqual" allowBlank="1" showInputMessage="1" showErrorMessage="1" errorTitle="Volume data error" error="The volume must be a non-negative number." sqref="F237">
      <formula1>0</formula1>
    </dataValidation>
    <dataValidation type="textLength" operator="equal" allowBlank="1" showInputMessage="1" showErrorMessage="1" error="This cell should remain blank." sqref="G143">
      <formula1>0</formula1>
    </dataValidation>
    <dataValidation type="decimal" operator="greaterThanOrEqual" allowBlank="1" showInputMessage="1" showErrorMessage="1" errorTitle="Volume data error" error="The volume must be a non-negative number." sqref="G144:G146">
      <formula1>0</formula1>
    </dataValidation>
    <dataValidation type="textLength" operator="equal" allowBlank="1" showInputMessage="1" showErrorMessage="1" error="This cell should remain blank." sqref="G147">
      <formula1>0</formula1>
    </dataValidation>
    <dataValidation type="decimal" operator="greaterThanOrEqual" allowBlank="1" showInputMessage="1" showErrorMessage="1" errorTitle="Volume data error" error="The volume must be a non-negative number." sqref="G148:G150">
      <formula1>0</formula1>
    </dataValidation>
    <dataValidation type="textLength" operator="equal" allowBlank="1" showInputMessage="1" showErrorMessage="1" error="This cell should remain blank." sqref="G151">
      <formula1>0</formula1>
    </dataValidation>
    <dataValidation type="decimal" operator="greaterThanOrEqual" allowBlank="1" showInputMessage="1" showErrorMessage="1" errorTitle="Volume data error" error="The volume must be a non-negative number." sqref="G152:G154">
      <formula1>0</formula1>
    </dataValidation>
    <dataValidation type="textLength" operator="equal" allowBlank="1" showInputMessage="1" showErrorMessage="1" error="This cell should remain blank." sqref="G155">
      <formula1>0</formula1>
    </dataValidation>
    <dataValidation type="decimal" operator="greaterThanOrEqual" allowBlank="1" showInputMessage="1" showErrorMessage="1" errorTitle="Volume data error" error="The volume must be a non-negative number." sqref="G156:G158">
      <formula1>0</formula1>
    </dataValidation>
    <dataValidation type="textLength" operator="equal" allowBlank="1" showInputMessage="1" showErrorMessage="1" error="This cell should remain blank." sqref="G159">
      <formula1>0</formula1>
    </dataValidation>
    <dataValidation type="decimal" operator="greaterThanOrEqual" allowBlank="1" showInputMessage="1" showErrorMessage="1" errorTitle="Volume data error" error="The volume must be a non-negative number." sqref="G160:G162">
      <formula1>0</formula1>
    </dataValidation>
    <dataValidation type="textLength" operator="equal" allowBlank="1" showInputMessage="1" showErrorMessage="1" error="This cell should remain blank." sqref="G163">
      <formula1>0</formula1>
    </dataValidation>
    <dataValidation type="decimal" operator="greaterThanOrEqual" allowBlank="1" showInputMessage="1" showErrorMessage="1" errorTitle="Volume data error" error="The volume must be a non-negative number." sqref="G164:G166">
      <formula1>0</formula1>
    </dataValidation>
    <dataValidation type="textLength" operator="equal" allowBlank="1" showInputMessage="1" showErrorMessage="1" error="This cell should remain blank." sqref="G167">
      <formula1>0</formula1>
    </dataValidation>
    <dataValidation type="decimal" operator="greaterThanOrEqual" allowBlank="1" showInputMessage="1" showErrorMessage="1" errorTitle="Volume data error" error="The volume must be a non-negative number." sqref="G168:G170">
      <formula1>0</formula1>
    </dataValidation>
    <dataValidation type="textLength" operator="equal" allowBlank="1" showInputMessage="1" showErrorMessage="1" error="This cell should remain blank." sqref="G171">
      <formula1>0</formula1>
    </dataValidation>
    <dataValidation type="decimal" operator="greaterThanOrEqual" allowBlank="1" showInputMessage="1" showErrorMessage="1" errorTitle="Volume data error" error="The volume must be a non-negative number." sqref="G172">
      <formula1>0</formula1>
    </dataValidation>
    <dataValidation type="textLength" operator="equal" allowBlank="1" showInputMessage="1" showErrorMessage="1" error="This cell should remain blank." sqref="G173">
      <formula1>0</formula1>
    </dataValidation>
    <dataValidation type="decimal" operator="greaterThanOrEqual" allowBlank="1" showInputMessage="1" showErrorMessage="1" errorTitle="Volume data error" error="The volume must be a non-negative number." sqref="G174">
      <formula1>0</formula1>
    </dataValidation>
    <dataValidation type="textLength" operator="equal" allowBlank="1" showInputMessage="1" showErrorMessage="1" error="This cell should remain blank." sqref="G175">
      <formula1>0</formula1>
    </dataValidation>
    <dataValidation type="decimal" operator="greaterThanOrEqual" allowBlank="1" showInputMessage="1" showErrorMessage="1" errorTitle="Volume data error" error="The volume must be a non-negative number." sqref="G176:G178">
      <formula1>0</formula1>
    </dataValidation>
    <dataValidation type="textLength" operator="equal" allowBlank="1" showInputMessage="1" showErrorMessage="1" error="This cell should remain blank." sqref="G179">
      <formula1>0</formula1>
    </dataValidation>
    <dataValidation type="decimal" operator="greaterThanOrEqual" allowBlank="1" showInputMessage="1" showErrorMessage="1" errorTitle="Volume data error" error="The volume must be a non-negative number." sqref="G180:G181">
      <formula1>0</formula1>
    </dataValidation>
    <dataValidation type="textLength" operator="equal" allowBlank="1" showInputMessage="1" showErrorMessage="1" error="This cell should remain blank." sqref="G182">
      <formula1>0</formula1>
    </dataValidation>
    <dataValidation type="decimal" operator="greaterThanOrEqual" allowBlank="1" showInputMessage="1" showErrorMessage="1" errorTitle="Volume data error" error="The volume must be a non-negative number." sqref="G183:G184">
      <formula1>0</formula1>
    </dataValidation>
    <dataValidation type="textLength" operator="equal" allowBlank="1" showInputMessage="1" showErrorMessage="1" error="This cell should remain blank." sqref="G185">
      <formula1>0</formula1>
    </dataValidation>
    <dataValidation type="decimal" operator="greaterThanOrEqual" allowBlank="1" showInputMessage="1" showErrorMessage="1" errorTitle="Volume data error" error="The volume must be a non-negative number." sqref="G186">
      <formula1>0</formula1>
    </dataValidation>
    <dataValidation type="textLength" operator="equal" allowBlank="1" showInputMessage="1" showErrorMessage="1" error="This cell should remain blank." sqref="G187">
      <formula1>0</formula1>
    </dataValidation>
    <dataValidation type="decimal" operator="greaterThanOrEqual" allowBlank="1" showInputMessage="1" showErrorMessage="1" errorTitle="Volume data error" error="The volume must be a non-negative number." sqref="G188:G190">
      <formula1>0</formula1>
    </dataValidation>
    <dataValidation type="textLength" operator="equal" allowBlank="1" showInputMessage="1" showErrorMessage="1" error="This cell should remain blank." sqref="G191">
      <formula1>0</formula1>
    </dataValidation>
    <dataValidation type="decimal" operator="greaterThanOrEqual" allowBlank="1" showInputMessage="1" showErrorMessage="1" errorTitle="Volume data error" error="The volume must be a non-negative number." sqref="G192:G194">
      <formula1>0</formula1>
    </dataValidation>
    <dataValidation type="textLength" operator="equal" allowBlank="1" showInputMessage="1" showErrorMessage="1" error="This cell should remain blank." sqref="G195">
      <formula1>0</formula1>
    </dataValidation>
    <dataValidation type="decimal" operator="greaterThanOrEqual" allowBlank="1" showInputMessage="1" showErrorMessage="1" errorTitle="Volume data error" error="The volume must be a non-negative number." sqref="G196:G198">
      <formula1>0</formula1>
    </dataValidation>
    <dataValidation type="textLength" operator="equal" allowBlank="1" showInputMessage="1" showErrorMessage="1" error="This cell should remain blank." sqref="G199">
      <formula1>0</formula1>
    </dataValidation>
    <dataValidation type="decimal" operator="greaterThanOrEqual" allowBlank="1" showInputMessage="1" showErrorMessage="1" errorTitle="Volume data error" error="The volume must be a non-negative number." sqref="G200:G202">
      <formula1>0</formula1>
    </dataValidation>
    <dataValidation type="textLength" operator="equal" allowBlank="1" showInputMessage="1" showErrorMessage="1" error="This cell should remain blank." sqref="G203">
      <formula1>0</formula1>
    </dataValidation>
    <dataValidation type="decimal" operator="greaterThanOrEqual" allowBlank="1" showInputMessage="1" showErrorMessage="1" errorTitle="Volume data error" error="The volume must be a non-negative number." sqref="G204:G206">
      <formula1>0</formula1>
    </dataValidation>
    <dataValidation type="textLength" operator="equal" allowBlank="1" showInputMessage="1" showErrorMessage="1" error="This cell should remain blank." sqref="G207">
      <formula1>0</formula1>
    </dataValidation>
    <dataValidation type="decimal" operator="greaterThanOrEqual" allowBlank="1" showInputMessage="1" showErrorMessage="1" errorTitle="Volume data error" error="The volume must be a non-negative number." sqref="G208:G210">
      <formula1>0</formula1>
    </dataValidation>
    <dataValidation type="textLength" operator="equal" allowBlank="1" showInputMessage="1" showErrorMessage="1" error="This cell should remain blank." sqref="G211">
      <formula1>0</formula1>
    </dataValidation>
    <dataValidation type="decimal" operator="greaterThanOrEqual" allowBlank="1" showInputMessage="1" showErrorMessage="1" errorTitle="Volume data error" error="The volume must be a non-negative number." sqref="G212:G213">
      <formula1>0</formula1>
    </dataValidation>
    <dataValidation type="textLength" operator="equal" allowBlank="1" showInputMessage="1" showErrorMessage="1" error="This cell should remain blank." sqref="G214">
      <formula1>0</formula1>
    </dataValidation>
    <dataValidation type="decimal" operator="greaterThanOrEqual" allowBlank="1" showInputMessage="1" showErrorMessage="1" errorTitle="Volume data error" error="The volume must be a non-negative number." sqref="G215: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:G221">
      <formula1>0</formula1>
    </dataValidation>
    <dataValidation type="textLength" operator="equal" allowBlank="1" showInputMessage="1" showErrorMessage="1" error="This cell should remain blank." sqref="G222">
      <formula1>0</formula1>
    </dataValidation>
    <dataValidation type="decimal" operator="greaterThanOrEqual" allowBlank="1" showInputMessage="1" showErrorMessage="1" errorTitle="Volume data error" error="The volume must be a non-negative number." sqref="G223:G224">
      <formula1>0</formula1>
    </dataValidation>
    <dataValidation type="textLength" operator="equal" allowBlank="1" showInputMessage="1" showErrorMessage="1" error="This cell should remain blank." sqref="G225">
      <formula1>0</formula1>
    </dataValidation>
    <dataValidation type="decimal" operator="greaterThanOrEqual" allowBlank="1" showInputMessage="1" showErrorMessage="1" errorTitle="Volume data error" error="The volume must be a non-negative number." sqref="G226:G227">
      <formula1>0</formula1>
    </dataValidation>
    <dataValidation type="textLength" operator="equal" allowBlank="1" showInputMessage="1" showErrorMessage="1" error="This cell should remain blank." sqref="G228">
      <formula1>0</formula1>
    </dataValidation>
    <dataValidation type="decimal" operator="greaterThanOrEqual" allowBlank="1" showInputMessage="1" showErrorMessage="1" errorTitle="Volume data error" error="The volume must be a non-negative number." sqref="G229:G230">
      <formula1>0</formula1>
    </dataValidation>
    <dataValidation type="textLength" operator="equal" allowBlank="1" showInputMessage="1" showErrorMessage="1" error="This cell should remain blank." sqref="G231">
      <formula1>0</formula1>
    </dataValidation>
    <dataValidation type="decimal" operator="greaterThanOrEqual" allowBlank="1" showInputMessage="1" showErrorMessage="1" errorTitle="Volume data error" error="The volume must be a non-negative number." sqref="G232:G233">
      <formula1>0</formula1>
    </dataValidation>
    <dataValidation type="textLength" operator="equal" allowBlank="1" showInputMessage="1" showErrorMessage="1" error="This cell should remain blank." sqref="G234">
      <formula1>0</formula1>
    </dataValidation>
    <dataValidation type="decimal" operator="greaterThanOrEqual" allowBlank="1" showInputMessage="1" showErrorMessage="1" errorTitle="Volume data error" error="The volume must be a non-negative number." sqref="G235">
      <formula1>0</formula1>
    </dataValidation>
    <dataValidation type="textLength" operator="equal" allowBlank="1" showInputMessage="1" showErrorMessage="1" error="This cell should remain blank." sqref="G236">
      <formula1>0</formula1>
    </dataValidation>
    <dataValidation type="decimal" operator="greaterThanOrEqual" allowBlank="1" showInputMessage="1" showErrorMessage="1" errorTitle="Volume data error" error="The volume must be a non-negative number." sqref="G237">
      <formula1>0</formula1>
    </dataValidation>
    <dataValidation type="decimal" operator="greaterThanOrEqual" allowBlank="1" showInputMessage="1" showErrorMessage="1" sqref="B243">
      <formula1>0</formula1>
    </dataValidation>
    <dataValidation type="decimal" operator="greaterThanOrEqual" allowBlank="1" showInputMessage="1" showErrorMessage="1" sqref="B248">
      <formula1>0</formula1>
    </dataValidation>
    <dataValidation type="decimal" operator="greaterThanOrEqual" allowBlank="1" showInputMessage="1" showErrorMessage="1" sqref="C248">
      <formula1>0</formula1>
    </dataValidation>
    <dataValidation type="decimal" allowBlank="1" showInputMessage="1" showErrorMessage="1" sqref="D248">
      <formula1>0</formula1>
      <formula2>1</formula2>
    </dataValidation>
    <dataValidation type="decimal" operator="greaterThanOrEqual" allowBlank="1" showInputMessage="1" showErrorMessage="1" sqref="E248">
      <formula1>0</formula1>
    </dataValidation>
    <dataValidation type="decimal" allowBlank="1" showInputMessage="1" showErrorMessage="1" errorTitle="Invalid customer contribution" error="The customer contribution must be a non-negative percentage value." sqref="B256:I259">
      <formula1>0</formula1>
      <formula2>4</formula2>
    </dataValidation>
    <dataValidation type="decimal" allowBlank="1" showInputMessage="1" showErrorMessage="1" sqref="B264:D270">
      <formula1>0</formula1>
      <formula2>1</formula2>
    </dataValidation>
    <dataValidation type="decimal" allowBlank="1" showInputMessage="1" showErrorMessage="1" sqref="B275:D279">
      <formula1>0</formula1>
      <formula2>1</formula2>
    </dataValidation>
    <dataValidation type="decimal" allowBlank="1" showInputMessage="1" showErrorMessage="1" sqref="B284:D287">
      <formula1>0</formula1>
      <formula2>1</formula2>
    </dataValidation>
    <dataValidation type="decimal" operator="greaterThanOrEqual" allowBlank="1" showInputMessage="1" showErrorMessage="1" sqref="B294:D294">
      <formula1>0</formula1>
    </dataValidation>
    <dataValidation type="decimal" operator="greaterThanOrEqual" allowBlank="1" showInputMessage="1" showErrorMessage="1" sqref="B301:D301">
      <formula1>0</formula1>
    </dataValidation>
    <dataValidation type="decimal" allowBlank="1" showInputMessage="1" showErrorMessage="1" sqref="B308:D316">
      <formula1>0</formula1>
      <formula2>1</formula2>
    </dataValidation>
    <dataValidation type="decimal" allowBlank="1" showInputMessage="1" showErrorMessage="1" sqref="E308:E316">
      <formula1>0</formula1>
      <formula2>1</formula2>
    </dataValidation>
    <dataValidation type="decimal" operator="greaterThanOrEqual" allowBlank="1" showInputMessage="1" showErrorMessage="1" sqref="B322">
      <formula1>0</formula1>
    </dataValidation>
    <dataValidation type="decimal" operator="greaterThanOrEqual" allowBlank="1" showInputMessage="1" showErrorMessage="1" sqref="C322">
      <formula1>0</formula1>
    </dataValidation>
    <dataValidation type="decimal" operator="greaterThan" allowBlank="1" showInputMessage="1" showErrorMessage="1" error="Please enter a number in this cell." sqref="E322">
      <formula1>-1000000000</formula1>
    </dataValidation>
    <dataValidation type="decimal" allowBlank="1" showInputMessage="1" showErrorMessage="1" sqref="B329:J329">
      <formula1>0</formula1>
      <formula2>1</formula2>
    </dataValidation>
  </dataValidation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>
      <c r="A1" s="1">
        <f>"r6126: Tariffs"&amp;" for "&amp;'Input'!B8&amp;" in "&amp;'Input'!C8&amp;" ("&amp;'Input'!D8&amp;")"</f>
        <v>0</v>
      </c>
    </row>
    <row r="4" spans="1:11">
      <c r="A4" s="11" t="s">
        <v>1421</v>
      </c>
    </row>
    <row r="5" spans="1:11">
      <c r="A5" s="10" t="s">
        <v>6</v>
      </c>
    </row>
    <row r="6" spans="1:11">
      <c r="A6" s="2" t="s">
        <v>257</v>
      </c>
    </row>
    <row r="7" spans="1:11">
      <c r="A7" s="13" t="s">
        <v>1422</v>
      </c>
    </row>
    <row r="8" spans="1:11">
      <c r="A8" s="13" t="s">
        <v>1423</v>
      </c>
    </row>
    <row r="9" spans="1:11">
      <c r="A9" s="13" t="s">
        <v>1424</v>
      </c>
    </row>
    <row r="10" spans="1:11">
      <c r="A10" s="13" t="s">
        <v>1425</v>
      </c>
    </row>
    <row r="11" spans="1:11">
      <c r="A11" s="13" t="s">
        <v>1426</v>
      </c>
    </row>
    <row r="12" spans="1:11">
      <c r="A12" s="13" t="s">
        <v>1427</v>
      </c>
    </row>
    <row r="13" spans="1:11">
      <c r="A13" s="21" t="s">
        <v>260</v>
      </c>
      <c r="B13" s="21" t="s">
        <v>1428</v>
      </c>
      <c r="C13" s="21" t="s">
        <v>261</v>
      </c>
      <c r="D13" s="21" t="s">
        <v>318</v>
      </c>
      <c r="E13" s="21" t="s">
        <v>318</v>
      </c>
      <c r="F13" s="21" t="s">
        <v>318</v>
      </c>
      <c r="G13" s="21" t="s">
        <v>318</v>
      </c>
      <c r="H13" s="21" t="s">
        <v>318</v>
      </c>
      <c r="I13" s="21" t="s">
        <v>318</v>
      </c>
      <c r="J13" s="21" t="s">
        <v>1428</v>
      </c>
    </row>
    <row r="14" spans="1:11">
      <c r="A14" s="21" t="s">
        <v>263</v>
      </c>
      <c r="B14" s="21" t="s">
        <v>6</v>
      </c>
      <c r="C14" s="21" t="s">
        <v>6</v>
      </c>
      <c r="D14" s="21" t="s">
        <v>883</v>
      </c>
      <c r="E14" s="21" t="s">
        <v>321</v>
      </c>
      <c r="F14" s="21" t="s">
        <v>1429</v>
      </c>
      <c r="G14" s="21" t="s">
        <v>1430</v>
      </c>
      <c r="H14" s="21" t="s">
        <v>748</v>
      </c>
      <c r="I14" s="21" t="s">
        <v>1431</v>
      </c>
      <c r="J14" s="21" t="s">
        <v>6</v>
      </c>
    </row>
    <row r="15" spans="1:11">
      <c r="B15" s="3" t="s">
        <v>1432</v>
      </c>
      <c r="C15" s="3" t="s">
        <v>1433</v>
      </c>
      <c r="D15" s="3" t="s">
        <v>1347</v>
      </c>
      <c r="E15" s="3" t="s">
        <v>1348</v>
      </c>
      <c r="F15" s="3" t="s">
        <v>1349</v>
      </c>
      <c r="G15" s="3" t="s">
        <v>1350</v>
      </c>
      <c r="H15" s="3" t="s">
        <v>1351</v>
      </c>
      <c r="I15" s="3" t="s">
        <v>975</v>
      </c>
      <c r="J15" s="3" t="s">
        <v>1434</v>
      </c>
    </row>
    <row r="16" spans="1:11">
      <c r="A16" s="12" t="s">
        <v>66</v>
      </c>
      <c r="B16" s="14">
        <v>1</v>
      </c>
      <c r="C16" s="32">
        <v>1</v>
      </c>
      <c r="D16" s="7">
        <f>'Adjust'!B$230</f>
        <v>0</v>
      </c>
      <c r="E16" s="7">
        <f>'Adjust'!C$230</f>
        <v>0</v>
      </c>
      <c r="F16" s="7">
        <f>'Adjust'!D$230</f>
        <v>0</v>
      </c>
      <c r="G16" s="31">
        <f>'Adjust'!E$230</f>
        <v>0</v>
      </c>
      <c r="H16" s="31">
        <f>'Adjust'!F$230</f>
        <v>0</v>
      </c>
      <c r="I16" s="7">
        <f>'Adjust'!G$230</f>
        <v>0</v>
      </c>
      <c r="J16" s="14" t="s">
        <v>1437</v>
      </c>
      <c r="K16" s="10" t="s">
        <v>6</v>
      </c>
    </row>
    <row r="17" spans="1:11">
      <c r="A17" s="12" t="s">
        <v>67</v>
      </c>
      <c r="B17" s="14">
        <v>4</v>
      </c>
      <c r="C17" s="32">
        <v>2</v>
      </c>
      <c r="D17" s="7">
        <f>'Adjust'!B$234</f>
        <v>0</v>
      </c>
      <c r="E17" s="7">
        <f>'Adjust'!C$234</f>
        <v>0</v>
      </c>
      <c r="F17" s="7">
        <f>'Adjust'!D$234</f>
        <v>0</v>
      </c>
      <c r="G17" s="31">
        <f>'Adjust'!E$234</f>
        <v>0</v>
      </c>
      <c r="H17" s="31">
        <f>'Adjust'!F$234</f>
        <v>0</v>
      </c>
      <c r="I17" s="7">
        <f>'Adjust'!G$234</f>
        <v>0</v>
      </c>
      <c r="J17" s="14" t="s">
        <v>1438</v>
      </c>
      <c r="K17" s="10" t="s">
        <v>6</v>
      </c>
    </row>
    <row r="18" spans="1:11">
      <c r="A18" s="12" t="s">
        <v>107</v>
      </c>
      <c r="B18" s="14">
        <v>34</v>
      </c>
      <c r="C18" s="32">
        <v>2</v>
      </c>
      <c r="D18" s="7">
        <f>'Adjust'!B$238</f>
        <v>0</v>
      </c>
      <c r="E18" s="7">
        <f>'Adjust'!C$238</f>
        <v>0</v>
      </c>
      <c r="F18" s="7">
        <f>'Adjust'!D$238</f>
        <v>0</v>
      </c>
      <c r="G18" s="31">
        <f>'Adjust'!E$238</f>
        <v>0</v>
      </c>
      <c r="H18" s="31">
        <f>'Adjust'!F$238</f>
        <v>0</v>
      </c>
      <c r="I18" s="7">
        <f>'Adjust'!G$238</f>
        <v>0</v>
      </c>
      <c r="J18" s="14" t="s">
        <v>1439</v>
      </c>
      <c r="K18" s="10" t="s">
        <v>6</v>
      </c>
    </row>
    <row r="19" spans="1:11">
      <c r="A19" s="12" t="s">
        <v>68</v>
      </c>
      <c r="B19" s="14">
        <v>7</v>
      </c>
      <c r="C19" s="32">
        <v>3</v>
      </c>
      <c r="D19" s="7">
        <f>'Adjust'!B$242</f>
        <v>0</v>
      </c>
      <c r="E19" s="7">
        <f>'Adjust'!C$242</f>
        <v>0</v>
      </c>
      <c r="F19" s="7">
        <f>'Adjust'!D$242</f>
        <v>0</v>
      </c>
      <c r="G19" s="31">
        <f>'Adjust'!E$242</f>
        <v>0</v>
      </c>
      <c r="H19" s="31">
        <f>'Adjust'!F$242</f>
        <v>0</v>
      </c>
      <c r="I19" s="7">
        <f>'Adjust'!G$242</f>
        <v>0</v>
      </c>
      <c r="J19" s="14" t="s">
        <v>1440</v>
      </c>
      <c r="K19" s="10" t="s">
        <v>6</v>
      </c>
    </row>
    <row r="20" spans="1:11">
      <c r="A20" s="12" t="s">
        <v>69</v>
      </c>
      <c r="B20" s="14">
        <v>10</v>
      </c>
      <c r="C20" s="32">
        <v>4</v>
      </c>
      <c r="D20" s="7">
        <f>'Adjust'!B$246</f>
        <v>0</v>
      </c>
      <c r="E20" s="7">
        <f>'Adjust'!C$246</f>
        <v>0</v>
      </c>
      <c r="F20" s="7">
        <f>'Adjust'!D$246</f>
        <v>0</v>
      </c>
      <c r="G20" s="31">
        <f>'Adjust'!E$246</f>
        <v>0</v>
      </c>
      <c r="H20" s="31">
        <f>'Adjust'!F$246</f>
        <v>0</v>
      </c>
      <c r="I20" s="7">
        <f>'Adjust'!G$246</f>
        <v>0</v>
      </c>
      <c r="J20" s="14" t="s">
        <v>1441</v>
      </c>
      <c r="K20" s="10" t="s">
        <v>6</v>
      </c>
    </row>
    <row r="21" spans="1:11">
      <c r="A21" s="12" t="s">
        <v>108</v>
      </c>
      <c r="B21" s="14">
        <v>40</v>
      </c>
      <c r="C21" s="32">
        <v>4</v>
      </c>
      <c r="D21" s="7">
        <f>'Adjust'!B$250</f>
        <v>0</v>
      </c>
      <c r="E21" s="7">
        <f>'Adjust'!C$250</f>
        <v>0</v>
      </c>
      <c r="F21" s="7">
        <f>'Adjust'!D$250</f>
        <v>0</v>
      </c>
      <c r="G21" s="31">
        <f>'Adjust'!E$250</f>
        <v>0</v>
      </c>
      <c r="H21" s="31">
        <f>'Adjust'!F$250</f>
        <v>0</v>
      </c>
      <c r="I21" s="7">
        <f>'Adjust'!G$250</f>
        <v>0</v>
      </c>
      <c r="J21" s="14" t="s">
        <v>1442</v>
      </c>
      <c r="K21" s="10" t="s">
        <v>6</v>
      </c>
    </row>
    <row r="22" spans="1:11">
      <c r="A22" s="12" t="s">
        <v>70</v>
      </c>
      <c r="B22" s="14">
        <v>21</v>
      </c>
      <c r="C22" s="32" t="s">
        <v>1436</v>
      </c>
      <c r="D22" s="7">
        <f>'Adjust'!B$254</f>
        <v>0</v>
      </c>
      <c r="E22" s="7">
        <f>'Adjust'!C$254</f>
        <v>0</v>
      </c>
      <c r="F22" s="7">
        <f>'Adjust'!D$254</f>
        <v>0</v>
      </c>
      <c r="G22" s="31">
        <f>'Adjust'!E$254</f>
        <v>0</v>
      </c>
      <c r="H22" s="31">
        <f>'Adjust'!F$254</f>
        <v>0</v>
      </c>
      <c r="I22" s="7">
        <f>'Adjust'!G$254</f>
        <v>0</v>
      </c>
      <c r="J22" s="14" t="s">
        <v>1443</v>
      </c>
      <c r="K22" s="10" t="s">
        <v>6</v>
      </c>
    </row>
    <row r="23" spans="1:11">
      <c r="A23" s="12" t="s">
        <v>71</v>
      </c>
      <c r="B23" s="14">
        <v>19</v>
      </c>
      <c r="C23" s="32" t="s">
        <v>1436</v>
      </c>
      <c r="D23" s="7">
        <f>'Adjust'!B$258</f>
        <v>0</v>
      </c>
      <c r="E23" s="7">
        <f>'Adjust'!C$258</f>
        <v>0</v>
      </c>
      <c r="F23" s="7">
        <f>'Adjust'!D$258</f>
        <v>0</v>
      </c>
      <c r="G23" s="31">
        <f>'Adjust'!E$258</f>
        <v>0</v>
      </c>
      <c r="H23" s="31">
        <f>'Adjust'!F$258</f>
        <v>0</v>
      </c>
      <c r="I23" s="7">
        <f>'Adjust'!G$258</f>
        <v>0</v>
      </c>
      <c r="J23" s="14"/>
      <c r="K23" s="10" t="s">
        <v>6</v>
      </c>
    </row>
    <row r="24" spans="1:11">
      <c r="A24" s="12" t="s">
        <v>85</v>
      </c>
      <c r="B24" s="14" t="s">
        <v>1435</v>
      </c>
      <c r="C24" s="32" t="s">
        <v>1436</v>
      </c>
      <c r="D24" s="7">
        <f>'Adjust'!B$260</f>
        <v>0</v>
      </c>
      <c r="E24" s="7">
        <f>'Adjust'!C$260</f>
        <v>0</v>
      </c>
      <c r="F24" s="7">
        <f>'Adjust'!D$260</f>
        <v>0</v>
      </c>
      <c r="G24" s="31">
        <f>'Adjust'!E$260</f>
        <v>0</v>
      </c>
      <c r="H24" s="31">
        <f>'Adjust'!F$260</f>
        <v>0</v>
      </c>
      <c r="I24" s="7">
        <f>'Adjust'!G$260</f>
        <v>0</v>
      </c>
      <c r="J24" s="14" t="s">
        <v>1444</v>
      </c>
      <c r="K24" s="10" t="s">
        <v>6</v>
      </c>
    </row>
    <row r="25" spans="1:11">
      <c r="A25" s="12" t="s">
        <v>72</v>
      </c>
      <c r="B25" s="14">
        <v>127</v>
      </c>
      <c r="C25" s="32"/>
      <c r="D25" s="7">
        <f>'Adjust'!B$262</f>
        <v>0</v>
      </c>
      <c r="E25" s="7">
        <f>'Adjust'!C$262</f>
        <v>0</v>
      </c>
      <c r="F25" s="7">
        <f>'Adjust'!D$262</f>
        <v>0</v>
      </c>
      <c r="G25" s="31">
        <f>'Adjust'!E$262</f>
        <v>0</v>
      </c>
      <c r="H25" s="31">
        <f>'Adjust'!F$262</f>
        <v>0</v>
      </c>
      <c r="I25" s="7">
        <f>'Adjust'!G$262</f>
        <v>0</v>
      </c>
      <c r="J25" s="14" t="s">
        <v>1445</v>
      </c>
      <c r="K25" s="10" t="s">
        <v>6</v>
      </c>
    </row>
    <row r="26" spans="1:11">
      <c r="A26" s="12" t="s">
        <v>73</v>
      </c>
      <c r="B26" s="14">
        <v>128</v>
      </c>
      <c r="C26" s="32"/>
      <c r="D26" s="7">
        <f>'Adjust'!B$266</f>
        <v>0</v>
      </c>
      <c r="E26" s="7">
        <f>'Adjust'!C$266</f>
        <v>0</v>
      </c>
      <c r="F26" s="7">
        <f>'Adjust'!D$266</f>
        <v>0</v>
      </c>
      <c r="G26" s="31">
        <f>'Adjust'!E$266</f>
        <v>0</v>
      </c>
      <c r="H26" s="31">
        <f>'Adjust'!F$266</f>
        <v>0</v>
      </c>
      <c r="I26" s="7">
        <f>'Adjust'!G$266</f>
        <v>0</v>
      </c>
      <c r="J26" s="14"/>
      <c r="K26" s="10" t="s">
        <v>6</v>
      </c>
    </row>
    <row r="27" spans="1:11">
      <c r="A27" s="12" t="s">
        <v>86</v>
      </c>
      <c r="B27" s="14">
        <v>365</v>
      </c>
      <c r="C27" s="32"/>
      <c r="D27" s="7">
        <f>'Adjust'!B$269</f>
        <v>0</v>
      </c>
      <c r="E27" s="7">
        <f>'Adjust'!C$269</f>
        <v>0</v>
      </c>
      <c r="F27" s="7">
        <f>'Adjust'!D$269</f>
        <v>0</v>
      </c>
      <c r="G27" s="31">
        <f>'Adjust'!E$269</f>
        <v>0</v>
      </c>
      <c r="H27" s="31">
        <f>'Adjust'!F$269</f>
        <v>0</v>
      </c>
      <c r="I27" s="7">
        <f>'Adjust'!G$269</f>
        <v>0</v>
      </c>
      <c r="J27" s="14" t="s">
        <v>1446</v>
      </c>
      <c r="K27" s="10" t="s">
        <v>6</v>
      </c>
    </row>
    <row r="28" spans="1:11">
      <c r="A28" s="12" t="s">
        <v>87</v>
      </c>
      <c r="B28" s="14">
        <v>366</v>
      </c>
      <c r="C28" s="32"/>
      <c r="D28" s="7">
        <f>'Adjust'!B$272</f>
        <v>0</v>
      </c>
      <c r="E28" s="7">
        <f>'Adjust'!C$272</f>
        <v>0</v>
      </c>
      <c r="F28" s="7">
        <f>'Adjust'!D$272</f>
        <v>0</v>
      </c>
      <c r="G28" s="31">
        <f>'Adjust'!E$272</f>
        <v>0</v>
      </c>
      <c r="H28" s="31">
        <f>'Adjust'!F$272</f>
        <v>0</v>
      </c>
      <c r="I28" s="7">
        <f>'Adjust'!G$272</f>
        <v>0</v>
      </c>
      <c r="J28" s="14"/>
      <c r="K28" s="10" t="s">
        <v>6</v>
      </c>
    </row>
    <row r="29" spans="1:11">
      <c r="A29" s="12" t="s">
        <v>109</v>
      </c>
      <c r="B29" s="14"/>
      <c r="C29" s="32">
        <v>8</v>
      </c>
      <c r="D29" s="7">
        <f>'Adjust'!B$274</f>
        <v>0</v>
      </c>
      <c r="E29" s="7">
        <f>'Adjust'!C$274</f>
        <v>0</v>
      </c>
      <c r="F29" s="7">
        <f>'Adjust'!D$274</f>
        <v>0</v>
      </c>
      <c r="G29" s="31">
        <f>'Adjust'!E$274</f>
        <v>0</v>
      </c>
      <c r="H29" s="31">
        <f>'Adjust'!F$274</f>
        <v>0</v>
      </c>
      <c r="I29" s="7">
        <f>'Adjust'!G$274</f>
        <v>0</v>
      </c>
      <c r="J29" s="14"/>
      <c r="K29" s="10" t="s">
        <v>6</v>
      </c>
    </row>
    <row r="30" spans="1:11">
      <c r="A30" s="12" t="s">
        <v>110</v>
      </c>
      <c r="B30" s="14"/>
      <c r="C30" s="32">
        <v>1</v>
      </c>
      <c r="D30" s="7">
        <f>'Adjust'!B$278</f>
        <v>0</v>
      </c>
      <c r="E30" s="7">
        <f>'Adjust'!C$278</f>
        <v>0</v>
      </c>
      <c r="F30" s="7">
        <f>'Adjust'!D$278</f>
        <v>0</v>
      </c>
      <c r="G30" s="31">
        <f>'Adjust'!E$278</f>
        <v>0</v>
      </c>
      <c r="H30" s="31">
        <f>'Adjust'!F$278</f>
        <v>0</v>
      </c>
      <c r="I30" s="7">
        <f>'Adjust'!G$278</f>
        <v>0</v>
      </c>
      <c r="J30" s="14"/>
      <c r="K30" s="10" t="s">
        <v>6</v>
      </c>
    </row>
    <row r="31" spans="1:11">
      <c r="A31" s="12" t="s">
        <v>111</v>
      </c>
      <c r="B31" s="14"/>
      <c r="C31" s="32">
        <v>1</v>
      </c>
      <c r="D31" s="7">
        <f>'Adjust'!B$282</f>
        <v>0</v>
      </c>
      <c r="E31" s="7">
        <f>'Adjust'!C$282</f>
        <v>0</v>
      </c>
      <c r="F31" s="7">
        <f>'Adjust'!D$282</f>
        <v>0</v>
      </c>
      <c r="G31" s="31">
        <f>'Adjust'!E$282</f>
        <v>0</v>
      </c>
      <c r="H31" s="31">
        <f>'Adjust'!F$282</f>
        <v>0</v>
      </c>
      <c r="I31" s="7">
        <f>'Adjust'!G$282</f>
        <v>0</v>
      </c>
      <c r="J31" s="14"/>
      <c r="K31" s="10" t="s">
        <v>6</v>
      </c>
    </row>
    <row r="32" spans="1:11">
      <c r="A32" s="12" t="s">
        <v>112</v>
      </c>
      <c r="B32" s="14"/>
      <c r="C32" s="32">
        <v>1</v>
      </c>
      <c r="D32" s="7">
        <f>'Adjust'!B$286</f>
        <v>0</v>
      </c>
      <c r="E32" s="7">
        <f>'Adjust'!C$286</f>
        <v>0</v>
      </c>
      <c r="F32" s="7">
        <f>'Adjust'!D$286</f>
        <v>0</v>
      </c>
      <c r="G32" s="31">
        <f>'Adjust'!E$286</f>
        <v>0</v>
      </c>
      <c r="H32" s="31">
        <f>'Adjust'!F$286</f>
        <v>0</v>
      </c>
      <c r="I32" s="7">
        <f>'Adjust'!G$286</f>
        <v>0</v>
      </c>
      <c r="J32" s="14"/>
      <c r="K32" s="10" t="s">
        <v>6</v>
      </c>
    </row>
    <row r="33" spans="1:11">
      <c r="A33" s="12" t="s">
        <v>113</v>
      </c>
      <c r="B33" s="14">
        <v>99</v>
      </c>
      <c r="C33" s="32"/>
      <c r="D33" s="7">
        <f>'Adjust'!B$290</f>
        <v>0</v>
      </c>
      <c r="E33" s="7">
        <f>'Adjust'!C$290</f>
        <v>0</v>
      </c>
      <c r="F33" s="7">
        <f>'Adjust'!D$290</f>
        <v>0</v>
      </c>
      <c r="G33" s="31">
        <f>'Adjust'!E$290</f>
        <v>0</v>
      </c>
      <c r="H33" s="31">
        <f>'Adjust'!F$290</f>
        <v>0</v>
      </c>
      <c r="I33" s="7">
        <f>'Adjust'!G$290</f>
        <v>0</v>
      </c>
      <c r="J33" s="14"/>
      <c r="K33" s="10" t="s">
        <v>6</v>
      </c>
    </row>
    <row r="34" spans="1:11">
      <c r="A34" s="12" t="s">
        <v>74</v>
      </c>
      <c r="B34" s="14">
        <v>625</v>
      </c>
      <c r="C34" s="32">
        <v>8</v>
      </c>
      <c r="D34" s="7">
        <f>'Adjust'!B$294</f>
        <v>0</v>
      </c>
      <c r="E34" s="7">
        <f>'Adjust'!C$294</f>
        <v>0</v>
      </c>
      <c r="F34" s="7">
        <f>'Adjust'!D$294</f>
        <v>0</v>
      </c>
      <c r="G34" s="31">
        <f>'Adjust'!E$294</f>
        <v>0</v>
      </c>
      <c r="H34" s="31">
        <f>'Adjust'!F$294</f>
        <v>0</v>
      </c>
      <c r="I34" s="7">
        <f>'Adjust'!G$294</f>
        <v>0</v>
      </c>
      <c r="J34" s="14"/>
      <c r="K34" s="10" t="s">
        <v>6</v>
      </c>
    </row>
    <row r="35" spans="1:11">
      <c r="A35" s="12" t="s">
        <v>75</v>
      </c>
      <c r="B35" s="14">
        <v>570</v>
      </c>
      <c r="C35" s="32">
        <v>8</v>
      </c>
      <c r="D35" s="7">
        <f>'Adjust'!B$298</f>
        <v>0</v>
      </c>
      <c r="E35" s="7">
        <f>'Adjust'!C$298</f>
        <v>0</v>
      </c>
      <c r="F35" s="7">
        <f>'Adjust'!D$298</f>
        <v>0</v>
      </c>
      <c r="G35" s="31">
        <f>'Adjust'!E$298</f>
        <v>0</v>
      </c>
      <c r="H35" s="31">
        <f>'Adjust'!F$298</f>
        <v>0</v>
      </c>
      <c r="I35" s="7">
        <f>'Adjust'!G$298</f>
        <v>0</v>
      </c>
      <c r="J35" s="14"/>
      <c r="K35" s="10" t="s">
        <v>6</v>
      </c>
    </row>
    <row r="36" spans="1:11">
      <c r="A36" s="12" t="s">
        <v>76</v>
      </c>
      <c r="B36" s="14">
        <v>571</v>
      </c>
      <c r="C36" s="32"/>
      <c r="D36" s="7">
        <f>'Adjust'!B$301</f>
        <v>0</v>
      </c>
      <c r="E36" s="7">
        <f>'Adjust'!C$301</f>
        <v>0</v>
      </c>
      <c r="F36" s="7">
        <f>'Adjust'!D$301</f>
        <v>0</v>
      </c>
      <c r="G36" s="31">
        <f>'Adjust'!E$301</f>
        <v>0</v>
      </c>
      <c r="H36" s="31">
        <f>'Adjust'!F$301</f>
        <v>0</v>
      </c>
      <c r="I36" s="7">
        <f>'Adjust'!G$301</f>
        <v>0</v>
      </c>
      <c r="J36" s="14"/>
      <c r="K36" s="10" t="s">
        <v>6</v>
      </c>
    </row>
    <row r="37" spans="1:11">
      <c r="A37" s="12" t="s">
        <v>77</v>
      </c>
      <c r="B37" s="14">
        <v>573</v>
      </c>
      <c r="C37" s="32"/>
      <c r="D37" s="7">
        <f>'Adjust'!B$305</f>
        <v>0</v>
      </c>
      <c r="E37" s="7">
        <f>'Adjust'!C$305</f>
        <v>0</v>
      </c>
      <c r="F37" s="7">
        <f>'Adjust'!D$305</f>
        <v>0</v>
      </c>
      <c r="G37" s="31">
        <f>'Adjust'!E$305</f>
        <v>0</v>
      </c>
      <c r="H37" s="31">
        <f>'Adjust'!F$305</f>
        <v>0</v>
      </c>
      <c r="I37" s="7">
        <f>'Adjust'!G$305</f>
        <v>0</v>
      </c>
      <c r="J37" s="14"/>
      <c r="K37" s="10" t="s">
        <v>6</v>
      </c>
    </row>
    <row r="38" spans="1:11">
      <c r="A38" s="12" t="s">
        <v>78</v>
      </c>
      <c r="B38" s="14">
        <v>572</v>
      </c>
      <c r="C38" s="32"/>
      <c r="D38" s="7">
        <f>'Adjust'!B$309</f>
        <v>0</v>
      </c>
      <c r="E38" s="7">
        <f>'Adjust'!C$309</f>
        <v>0</v>
      </c>
      <c r="F38" s="7">
        <f>'Adjust'!D$309</f>
        <v>0</v>
      </c>
      <c r="G38" s="31">
        <f>'Adjust'!E$309</f>
        <v>0</v>
      </c>
      <c r="H38" s="31">
        <f>'Adjust'!F$309</f>
        <v>0</v>
      </c>
      <c r="I38" s="7">
        <f>'Adjust'!G$309</f>
        <v>0</v>
      </c>
      <c r="J38" s="14"/>
      <c r="K38" s="10" t="s">
        <v>6</v>
      </c>
    </row>
    <row r="39" spans="1:11">
      <c r="A39" s="12" t="s">
        <v>79</v>
      </c>
      <c r="B39" s="14">
        <v>574</v>
      </c>
      <c r="C39" s="32"/>
      <c r="D39" s="7">
        <f>'Adjust'!B$312</f>
        <v>0</v>
      </c>
      <c r="E39" s="7">
        <f>'Adjust'!C$312</f>
        <v>0</v>
      </c>
      <c r="F39" s="7">
        <f>'Adjust'!D$312</f>
        <v>0</v>
      </c>
      <c r="G39" s="31">
        <f>'Adjust'!E$312</f>
        <v>0</v>
      </c>
      <c r="H39" s="31">
        <f>'Adjust'!F$312</f>
        <v>0</v>
      </c>
      <c r="I39" s="7">
        <f>'Adjust'!G$312</f>
        <v>0</v>
      </c>
      <c r="J39" s="14"/>
      <c r="K39" s="10" t="s">
        <v>6</v>
      </c>
    </row>
    <row r="40" spans="1:11">
      <c r="A40" s="12" t="s">
        <v>88</v>
      </c>
      <c r="B40" s="14">
        <v>575</v>
      </c>
      <c r="C40" s="32"/>
      <c r="D40" s="7">
        <f>'Adjust'!B$315</f>
        <v>0</v>
      </c>
      <c r="E40" s="7">
        <f>'Adjust'!C$315</f>
        <v>0</v>
      </c>
      <c r="F40" s="7">
        <f>'Adjust'!D$315</f>
        <v>0</v>
      </c>
      <c r="G40" s="31">
        <f>'Adjust'!E$315</f>
        <v>0</v>
      </c>
      <c r="H40" s="31">
        <f>'Adjust'!F$315</f>
        <v>0</v>
      </c>
      <c r="I40" s="7">
        <f>'Adjust'!G$315</f>
        <v>0</v>
      </c>
      <c r="J40" s="14"/>
      <c r="K40" s="10" t="s">
        <v>6</v>
      </c>
    </row>
    <row r="41" spans="1:11">
      <c r="A41" s="12" t="s">
        <v>89</v>
      </c>
      <c r="B41" s="14">
        <v>577</v>
      </c>
      <c r="C41" s="32"/>
      <c r="D41" s="7">
        <f>'Adjust'!B$318</f>
        <v>0</v>
      </c>
      <c r="E41" s="7">
        <f>'Adjust'!C$318</f>
        <v>0</v>
      </c>
      <c r="F41" s="7">
        <f>'Adjust'!D$318</f>
        <v>0</v>
      </c>
      <c r="G41" s="31">
        <f>'Adjust'!E$318</f>
        <v>0</v>
      </c>
      <c r="H41" s="31">
        <f>'Adjust'!F$318</f>
        <v>0</v>
      </c>
      <c r="I41" s="7">
        <f>'Adjust'!G$318</f>
        <v>0</v>
      </c>
      <c r="J41" s="14"/>
      <c r="K41" s="10" t="s">
        <v>6</v>
      </c>
    </row>
    <row r="42" spans="1:11">
      <c r="A42" s="12" t="s">
        <v>90</v>
      </c>
      <c r="B42" s="14">
        <v>576</v>
      </c>
      <c r="C42" s="32"/>
      <c r="D42" s="7">
        <f>'Adjust'!B$321</f>
        <v>0</v>
      </c>
      <c r="E42" s="7">
        <f>'Adjust'!C$321</f>
        <v>0</v>
      </c>
      <c r="F42" s="7">
        <f>'Adjust'!D$321</f>
        <v>0</v>
      </c>
      <c r="G42" s="31">
        <f>'Adjust'!E$321</f>
        <v>0</v>
      </c>
      <c r="H42" s="31">
        <f>'Adjust'!F$321</f>
        <v>0</v>
      </c>
      <c r="I42" s="7">
        <f>'Adjust'!G$321</f>
        <v>0</v>
      </c>
      <c r="J42" s="14"/>
      <c r="K42" s="10" t="s">
        <v>6</v>
      </c>
    </row>
    <row r="43" spans="1:11">
      <c r="A43" s="12" t="s">
        <v>91</v>
      </c>
      <c r="B43" s="14">
        <v>578</v>
      </c>
      <c r="C43" s="32"/>
      <c r="D43" s="7">
        <f>'Adjust'!B$323</f>
        <v>0</v>
      </c>
      <c r="E43" s="7">
        <f>'Adjust'!C$323</f>
        <v>0</v>
      </c>
      <c r="F43" s="7">
        <f>'Adjust'!D$323</f>
        <v>0</v>
      </c>
      <c r="G43" s="31">
        <f>'Adjust'!E$323</f>
        <v>0</v>
      </c>
      <c r="H43" s="31">
        <f>'Adjust'!F$323</f>
        <v>0</v>
      </c>
      <c r="I43" s="7">
        <f>'Adjust'!G$323</f>
        <v>0</v>
      </c>
      <c r="J43" s="14"/>
      <c r="K43" s="10" t="s">
        <v>6</v>
      </c>
    </row>
    <row r="44" spans="1:11">
      <c r="A44" s="12" t="s">
        <v>125</v>
      </c>
      <c r="B44" s="14">
        <v>200</v>
      </c>
      <c r="C44" s="32">
        <v>1</v>
      </c>
      <c r="D44" s="7">
        <f>'Adjust'!B$231</f>
        <v>0</v>
      </c>
      <c r="E44" s="7">
        <f>'Adjust'!C$231</f>
        <v>0</v>
      </c>
      <c r="F44" s="7">
        <f>'Adjust'!D$231</f>
        <v>0</v>
      </c>
      <c r="G44" s="31">
        <f>'Adjust'!E$231</f>
        <v>0</v>
      </c>
      <c r="H44" s="31">
        <f>'Adjust'!F$231</f>
        <v>0</v>
      </c>
      <c r="I44" s="7">
        <f>'Adjust'!G$231</f>
        <v>0</v>
      </c>
      <c r="J44" s="14"/>
      <c r="K44" s="10" t="s">
        <v>6</v>
      </c>
    </row>
    <row r="45" spans="1:11">
      <c r="A45" s="12" t="s">
        <v>128</v>
      </c>
      <c r="B45" s="14">
        <v>201</v>
      </c>
      <c r="C45" s="32">
        <v>2</v>
      </c>
      <c r="D45" s="7">
        <f>'Adjust'!B$235</f>
        <v>0</v>
      </c>
      <c r="E45" s="7">
        <f>'Adjust'!C$235</f>
        <v>0</v>
      </c>
      <c r="F45" s="7">
        <f>'Adjust'!D$235</f>
        <v>0</v>
      </c>
      <c r="G45" s="31">
        <f>'Adjust'!E$235</f>
        <v>0</v>
      </c>
      <c r="H45" s="31">
        <f>'Adjust'!F$235</f>
        <v>0</v>
      </c>
      <c r="I45" s="7">
        <f>'Adjust'!G$235</f>
        <v>0</v>
      </c>
      <c r="J45" s="14"/>
      <c r="K45" s="10" t="s">
        <v>6</v>
      </c>
    </row>
    <row r="46" spans="1:11">
      <c r="A46" s="12" t="s">
        <v>131</v>
      </c>
      <c r="B46" s="14">
        <v>202</v>
      </c>
      <c r="C46" s="32">
        <v>2</v>
      </c>
      <c r="D46" s="7">
        <f>'Adjust'!B$239</f>
        <v>0</v>
      </c>
      <c r="E46" s="7">
        <f>'Adjust'!C$239</f>
        <v>0</v>
      </c>
      <c r="F46" s="7">
        <f>'Adjust'!D$239</f>
        <v>0</v>
      </c>
      <c r="G46" s="31">
        <f>'Adjust'!E$239</f>
        <v>0</v>
      </c>
      <c r="H46" s="31">
        <f>'Adjust'!F$239</f>
        <v>0</v>
      </c>
      <c r="I46" s="7">
        <f>'Adjust'!G$239</f>
        <v>0</v>
      </c>
      <c r="J46" s="14"/>
      <c r="K46" s="10" t="s">
        <v>6</v>
      </c>
    </row>
    <row r="47" spans="1:11">
      <c r="A47" s="12" t="s">
        <v>134</v>
      </c>
      <c r="B47" s="14">
        <v>203</v>
      </c>
      <c r="C47" s="32">
        <v>3</v>
      </c>
      <c r="D47" s="7">
        <f>'Adjust'!B$243</f>
        <v>0</v>
      </c>
      <c r="E47" s="7">
        <f>'Adjust'!C$243</f>
        <v>0</v>
      </c>
      <c r="F47" s="7">
        <f>'Adjust'!D$243</f>
        <v>0</v>
      </c>
      <c r="G47" s="31">
        <f>'Adjust'!E$243</f>
        <v>0</v>
      </c>
      <c r="H47" s="31">
        <f>'Adjust'!F$243</f>
        <v>0</v>
      </c>
      <c r="I47" s="7">
        <f>'Adjust'!G$243</f>
        <v>0</v>
      </c>
      <c r="J47" s="14"/>
      <c r="K47" s="10" t="s">
        <v>6</v>
      </c>
    </row>
    <row r="48" spans="1:11">
      <c r="A48" s="12" t="s">
        <v>137</v>
      </c>
      <c r="B48" s="14">
        <v>204</v>
      </c>
      <c r="C48" s="32">
        <v>4</v>
      </c>
      <c r="D48" s="7">
        <f>'Adjust'!B$247</f>
        <v>0</v>
      </c>
      <c r="E48" s="7">
        <f>'Adjust'!C$247</f>
        <v>0</v>
      </c>
      <c r="F48" s="7">
        <f>'Adjust'!D$247</f>
        <v>0</v>
      </c>
      <c r="G48" s="31">
        <f>'Adjust'!E$247</f>
        <v>0</v>
      </c>
      <c r="H48" s="31">
        <f>'Adjust'!F$247</f>
        <v>0</v>
      </c>
      <c r="I48" s="7">
        <f>'Adjust'!G$247</f>
        <v>0</v>
      </c>
      <c r="J48" s="14"/>
      <c r="K48" s="10" t="s">
        <v>6</v>
      </c>
    </row>
    <row r="49" spans="1:11">
      <c r="A49" s="12" t="s">
        <v>140</v>
      </c>
      <c r="B49" s="14">
        <v>205</v>
      </c>
      <c r="C49" s="32">
        <v>4</v>
      </c>
      <c r="D49" s="7">
        <f>'Adjust'!B$251</f>
        <v>0</v>
      </c>
      <c r="E49" s="7">
        <f>'Adjust'!C$251</f>
        <v>0</v>
      </c>
      <c r="F49" s="7">
        <f>'Adjust'!D$251</f>
        <v>0</v>
      </c>
      <c r="G49" s="31">
        <f>'Adjust'!E$251</f>
        <v>0</v>
      </c>
      <c r="H49" s="31">
        <f>'Adjust'!F$251</f>
        <v>0</v>
      </c>
      <c r="I49" s="7">
        <f>'Adjust'!G$251</f>
        <v>0</v>
      </c>
      <c r="J49" s="14"/>
      <c r="K49" s="10" t="s">
        <v>6</v>
      </c>
    </row>
    <row r="50" spans="1:11">
      <c r="A50" s="12" t="s">
        <v>143</v>
      </c>
      <c r="B50" s="14">
        <v>206</v>
      </c>
      <c r="C50" s="32" t="s">
        <v>1436</v>
      </c>
      <c r="D50" s="7">
        <f>'Adjust'!B$255</f>
        <v>0</v>
      </c>
      <c r="E50" s="7">
        <f>'Adjust'!C$255</f>
        <v>0</v>
      </c>
      <c r="F50" s="7">
        <f>'Adjust'!D$255</f>
        <v>0</v>
      </c>
      <c r="G50" s="31">
        <f>'Adjust'!E$255</f>
        <v>0</v>
      </c>
      <c r="H50" s="31">
        <f>'Adjust'!F$255</f>
        <v>0</v>
      </c>
      <c r="I50" s="7">
        <f>'Adjust'!G$255</f>
        <v>0</v>
      </c>
      <c r="J50" s="14"/>
      <c r="K50" s="10" t="s">
        <v>6</v>
      </c>
    </row>
    <row r="51" spans="1:11">
      <c r="A51" s="12" t="s">
        <v>148</v>
      </c>
      <c r="B51" s="14">
        <v>207</v>
      </c>
      <c r="C51" s="32"/>
      <c r="D51" s="7">
        <f>'Adjust'!B$263</f>
        <v>0</v>
      </c>
      <c r="E51" s="7">
        <f>'Adjust'!C$263</f>
        <v>0</v>
      </c>
      <c r="F51" s="7">
        <f>'Adjust'!D$263</f>
        <v>0</v>
      </c>
      <c r="G51" s="31">
        <f>'Adjust'!E$263</f>
        <v>0</v>
      </c>
      <c r="H51" s="31">
        <f>'Adjust'!F$263</f>
        <v>0</v>
      </c>
      <c r="I51" s="7">
        <f>'Adjust'!G$263</f>
        <v>0</v>
      </c>
      <c r="J51" s="14"/>
      <c r="K51" s="10" t="s">
        <v>6</v>
      </c>
    </row>
    <row r="52" spans="1:11">
      <c r="A52" s="12" t="s">
        <v>156</v>
      </c>
      <c r="B52" s="14"/>
      <c r="C52" s="32">
        <v>8</v>
      </c>
      <c r="D52" s="7">
        <f>'Adjust'!B$275</f>
        <v>0</v>
      </c>
      <c r="E52" s="7">
        <f>'Adjust'!C$275</f>
        <v>0</v>
      </c>
      <c r="F52" s="7">
        <f>'Adjust'!D$275</f>
        <v>0</v>
      </c>
      <c r="G52" s="31">
        <f>'Adjust'!E$275</f>
        <v>0</v>
      </c>
      <c r="H52" s="31">
        <f>'Adjust'!F$275</f>
        <v>0</v>
      </c>
      <c r="I52" s="7">
        <f>'Adjust'!G$275</f>
        <v>0</v>
      </c>
      <c r="J52" s="14"/>
      <c r="K52" s="10" t="s">
        <v>6</v>
      </c>
    </row>
    <row r="53" spans="1:11">
      <c r="A53" s="12" t="s">
        <v>159</v>
      </c>
      <c r="B53" s="14"/>
      <c r="C53" s="32">
        <v>1</v>
      </c>
      <c r="D53" s="7">
        <f>'Adjust'!B$279</f>
        <v>0</v>
      </c>
      <c r="E53" s="7">
        <f>'Adjust'!C$279</f>
        <v>0</v>
      </c>
      <c r="F53" s="7">
        <f>'Adjust'!D$279</f>
        <v>0</v>
      </c>
      <c r="G53" s="31">
        <f>'Adjust'!E$279</f>
        <v>0</v>
      </c>
      <c r="H53" s="31">
        <f>'Adjust'!F$279</f>
        <v>0</v>
      </c>
      <c r="I53" s="7">
        <f>'Adjust'!G$279</f>
        <v>0</v>
      </c>
      <c r="J53" s="14"/>
      <c r="K53" s="10" t="s">
        <v>6</v>
      </c>
    </row>
    <row r="54" spans="1:11">
      <c r="A54" s="12" t="s">
        <v>162</v>
      </c>
      <c r="B54" s="14"/>
      <c r="C54" s="32">
        <v>1</v>
      </c>
      <c r="D54" s="7">
        <f>'Adjust'!B$283</f>
        <v>0</v>
      </c>
      <c r="E54" s="7">
        <f>'Adjust'!C$283</f>
        <v>0</v>
      </c>
      <c r="F54" s="7">
        <f>'Adjust'!D$283</f>
        <v>0</v>
      </c>
      <c r="G54" s="31">
        <f>'Adjust'!E$283</f>
        <v>0</v>
      </c>
      <c r="H54" s="31">
        <f>'Adjust'!F$283</f>
        <v>0</v>
      </c>
      <c r="I54" s="7">
        <f>'Adjust'!G$283</f>
        <v>0</v>
      </c>
      <c r="J54" s="14"/>
      <c r="K54" s="10" t="s">
        <v>6</v>
      </c>
    </row>
    <row r="55" spans="1:11">
      <c r="A55" s="12" t="s">
        <v>165</v>
      </c>
      <c r="B55" s="14"/>
      <c r="C55" s="32">
        <v>1</v>
      </c>
      <c r="D55" s="7">
        <f>'Adjust'!B$287</f>
        <v>0</v>
      </c>
      <c r="E55" s="7">
        <f>'Adjust'!C$287</f>
        <v>0</v>
      </c>
      <c r="F55" s="7">
        <f>'Adjust'!D$287</f>
        <v>0</v>
      </c>
      <c r="G55" s="31">
        <f>'Adjust'!E$287</f>
        <v>0</v>
      </c>
      <c r="H55" s="31">
        <f>'Adjust'!F$287</f>
        <v>0</v>
      </c>
      <c r="I55" s="7">
        <f>'Adjust'!G$287</f>
        <v>0</v>
      </c>
      <c r="J55" s="14"/>
      <c r="K55" s="10" t="s">
        <v>6</v>
      </c>
    </row>
    <row r="56" spans="1:11">
      <c r="A56" s="12" t="s">
        <v>168</v>
      </c>
      <c r="B56" s="14">
        <v>209</v>
      </c>
      <c r="C56" s="32"/>
      <c r="D56" s="7">
        <f>'Adjust'!B$291</f>
        <v>0</v>
      </c>
      <c r="E56" s="7">
        <f>'Adjust'!C$291</f>
        <v>0</v>
      </c>
      <c r="F56" s="7">
        <f>'Adjust'!D$291</f>
        <v>0</v>
      </c>
      <c r="G56" s="31">
        <f>'Adjust'!E$291</f>
        <v>0</v>
      </c>
      <c r="H56" s="31">
        <f>'Adjust'!F$291</f>
        <v>0</v>
      </c>
      <c r="I56" s="7">
        <f>'Adjust'!G$291</f>
        <v>0</v>
      </c>
      <c r="J56" s="14"/>
      <c r="K56" s="10" t="s">
        <v>6</v>
      </c>
    </row>
    <row r="57" spans="1:11">
      <c r="A57" s="12" t="s">
        <v>171</v>
      </c>
      <c r="B57" s="14">
        <v>210</v>
      </c>
      <c r="C57" s="32">
        <v>8</v>
      </c>
      <c r="D57" s="7">
        <f>'Adjust'!B$295</f>
        <v>0</v>
      </c>
      <c r="E57" s="7">
        <f>'Adjust'!C$295</f>
        <v>0</v>
      </c>
      <c r="F57" s="7">
        <f>'Adjust'!D$295</f>
        <v>0</v>
      </c>
      <c r="G57" s="31">
        <f>'Adjust'!E$295</f>
        <v>0</v>
      </c>
      <c r="H57" s="31">
        <f>'Adjust'!F$295</f>
        <v>0</v>
      </c>
      <c r="I57" s="7">
        <f>'Adjust'!G$295</f>
        <v>0</v>
      </c>
      <c r="J57" s="14"/>
      <c r="K57" s="10" t="s">
        <v>6</v>
      </c>
    </row>
    <row r="58" spans="1:11">
      <c r="A58" s="12" t="s">
        <v>176</v>
      </c>
      <c r="B58" s="14">
        <v>211</v>
      </c>
      <c r="C58" s="32"/>
      <c r="D58" s="7">
        <f>'Adjust'!B$302</f>
        <v>0</v>
      </c>
      <c r="E58" s="7">
        <f>'Adjust'!C$302</f>
        <v>0</v>
      </c>
      <c r="F58" s="7">
        <f>'Adjust'!D$302</f>
        <v>0</v>
      </c>
      <c r="G58" s="31">
        <f>'Adjust'!E$302</f>
        <v>0</v>
      </c>
      <c r="H58" s="31">
        <f>'Adjust'!F$302</f>
        <v>0</v>
      </c>
      <c r="I58" s="7">
        <f>'Adjust'!G$302</f>
        <v>0</v>
      </c>
      <c r="J58" s="14"/>
      <c r="K58" s="10" t="s">
        <v>6</v>
      </c>
    </row>
    <row r="59" spans="1:11">
      <c r="A59" s="12" t="s">
        <v>179</v>
      </c>
      <c r="B59" s="14">
        <v>212</v>
      </c>
      <c r="C59" s="32"/>
      <c r="D59" s="7">
        <f>'Adjust'!B$306</f>
        <v>0</v>
      </c>
      <c r="E59" s="7">
        <f>'Adjust'!C$306</f>
        <v>0</v>
      </c>
      <c r="F59" s="7">
        <f>'Adjust'!D$306</f>
        <v>0</v>
      </c>
      <c r="G59" s="31">
        <f>'Adjust'!E$306</f>
        <v>0</v>
      </c>
      <c r="H59" s="31">
        <f>'Adjust'!F$306</f>
        <v>0</v>
      </c>
      <c r="I59" s="7">
        <f>'Adjust'!G$306</f>
        <v>0</v>
      </c>
      <c r="J59" s="14"/>
      <c r="K59" s="10" t="s">
        <v>6</v>
      </c>
    </row>
    <row r="60" spans="1:11">
      <c r="A60" s="12" t="s">
        <v>126</v>
      </c>
      <c r="B60" s="14">
        <v>213</v>
      </c>
      <c r="C60" s="32">
        <v>1</v>
      </c>
      <c r="D60" s="7">
        <f>'Adjust'!B$232</f>
        <v>0</v>
      </c>
      <c r="E60" s="7">
        <f>'Adjust'!C$232</f>
        <v>0</v>
      </c>
      <c r="F60" s="7">
        <f>'Adjust'!D$232</f>
        <v>0</v>
      </c>
      <c r="G60" s="31">
        <f>'Adjust'!E$232</f>
        <v>0</v>
      </c>
      <c r="H60" s="31">
        <f>'Adjust'!F$232</f>
        <v>0</v>
      </c>
      <c r="I60" s="7">
        <f>'Adjust'!G$232</f>
        <v>0</v>
      </c>
      <c r="J60" s="14"/>
      <c r="K60" s="10" t="s">
        <v>6</v>
      </c>
    </row>
    <row r="61" spans="1:11">
      <c r="A61" s="12" t="s">
        <v>129</v>
      </c>
      <c r="B61" s="14">
        <v>214</v>
      </c>
      <c r="C61" s="32">
        <v>2</v>
      </c>
      <c r="D61" s="7">
        <f>'Adjust'!B$236</f>
        <v>0</v>
      </c>
      <c r="E61" s="7">
        <f>'Adjust'!C$236</f>
        <v>0</v>
      </c>
      <c r="F61" s="7">
        <f>'Adjust'!D$236</f>
        <v>0</v>
      </c>
      <c r="G61" s="31">
        <f>'Adjust'!E$236</f>
        <v>0</v>
      </c>
      <c r="H61" s="31">
        <f>'Adjust'!F$236</f>
        <v>0</v>
      </c>
      <c r="I61" s="7">
        <f>'Adjust'!G$236</f>
        <v>0</v>
      </c>
      <c r="J61" s="14"/>
      <c r="K61" s="10" t="s">
        <v>6</v>
      </c>
    </row>
    <row r="62" spans="1:11">
      <c r="A62" s="12" t="s">
        <v>132</v>
      </c>
      <c r="B62" s="14">
        <v>215</v>
      </c>
      <c r="C62" s="32">
        <v>2</v>
      </c>
      <c r="D62" s="7">
        <f>'Adjust'!B$240</f>
        <v>0</v>
      </c>
      <c r="E62" s="7">
        <f>'Adjust'!C$240</f>
        <v>0</v>
      </c>
      <c r="F62" s="7">
        <f>'Adjust'!D$240</f>
        <v>0</v>
      </c>
      <c r="G62" s="31">
        <f>'Adjust'!E$240</f>
        <v>0</v>
      </c>
      <c r="H62" s="31">
        <f>'Adjust'!F$240</f>
        <v>0</v>
      </c>
      <c r="I62" s="7">
        <f>'Adjust'!G$240</f>
        <v>0</v>
      </c>
      <c r="J62" s="14"/>
      <c r="K62" s="10" t="s">
        <v>6</v>
      </c>
    </row>
    <row r="63" spans="1:11">
      <c r="A63" s="12" t="s">
        <v>135</v>
      </c>
      <c r="B63" s="14">
        <v>216</v>
      </c>
      <c r="C63" s="32">
        <v>3</v>
      </c>
      <c r="D63" s="7">
        <f>'Adjust'!B$244</f>
        <v>0</v>
      </c>
      <c r="E63" s="7">
        <f>'Adjust'!C$244</f>
        <v>0</v>
      </c>
      <c r="F63" s="7">
        <f>'Adjust'!D$244</f>
        <v>0</v>
      </c>
      <c r="G63" s="31">
        <f>'Adjust'!E$244</f>
        <v>0</v>
      </c>
      <c r="H63" s="31">
        <f>'Adjust'!F$244</f>
        <v>0</v>
      </c>
      <c r="I63" s="7">
        <f>'Adjust'!G$244</f>
        <v>0</v>
      </c>
      <c r="J63" s="14"/>
      <c r="K63" s="10" t="s">
        <v>6</v>
      </c>
    </row>
    <row r="64" spans="1:11">
      <c r="A64" s="12" t="s">
        <v>138</v>
      </c>
      <c r="B64" s="14">
        <v>217</v>
      </c>
      <c r="C64" s="32">
        <v>4</v>
      </c>
      <c r="D64" s="7">
        <f>'Adjust'!B$248</f>
        <v>0</v>
      </c>
      <c r="E64" s="7">
        <f>'Adjust'!C$248</f>
        <v>0</v>
      </c>
      <c r="F64" s="7">
        <f>'Adjust'!D$248</f>
        <v>0</v>
      </c>
      <c r="G64" s="31">
        <f>'Adjust'!E$248</f>
        <v>0</v>
      </c>
      <c r="H64" s="31">
        <f>'Adjust'!F$248</f>
        <v>0</v>
      </c>
      <c r="I64" s="7">
        <f>'Adjust'!G$248</f>
        <v>0</v>
      </c>
      <c r="J64" s="14"/>
      <c r="K64" s="10" t="s">
        <v>6</v>
      </c>
    </row>
    <row r="65" spans="1:11">
      <c r="A65" s="12" t="s">
        <v>141</v>
      </c>
      <c r="B65" s="14">
        <v>218</v>
      </c>
      <c r="C65" s="32">
        <v>4</v>
      </c>
      <c r="D65" s="7">
        <f>'Adjust'!B$252</f>
        <v>0</v>
      </c>
      <c r="E65" s="7">
        <f>'Adjust'!C$252</f>
        <v>0</v>
      </c>
      <c r="F65" s="7">
        <f>'Adjust'!D$252</f>
        <v>0</v>
      </c>
      <c r="G65" s="31">
        <f>'Adjust'!E$252</f>
        <v>0</v>
      </c>
      <c r="H65" s="31">
        <f>'Adjust'!F$252</f>
        <v>0</v>
      </c>
      <c r="I65" s="7">
        <f>'Adjust'!G$252</f>
        <v>0</v>
      </c>
      <c r="J65" s="14"/>
      <c r="K65" s="10" t="s">
        <v>6</v>
      </c>
    </row>
    <row r="66" spans="1:11">
      <c r="A66" s="12" t="s">
        <v>144</v>
      </c>
      <c r="B66" s="14">
        <v>219</v>
      </c>
      <c r="C66" s="32" t="s">
        <v>1436</v>
      </c>
      <c r="D66" s="7">
        <f>'Adjust'!B$256</f>
        <v>0</v>
      </c>
      <c r="E66" s="7">
        <f>'Adjust'!C$256</f>
        <v>0</v>
      </c>
      <c r="F66" s="7">
        <f>'Adjust'!D$256</f>
        <v>0</v>
      </c>
      <c r="G66" s="31">
        <f>'Adjust'!E$256</f>
        <v>0</v>
      </c>
      <c r="H66" s="31">
        <f>'Adjust'!F$256</f>
        <v>0</v>
      </c>
      <c r="I66" s="7">
        <f>'Adjust'!G$256</f>
        <v>0</v>
      </c>
      <c r="J66" s="14"/>
      <c r="K66" s="10" t="s">
        <v>6</v>
      </c>
    </row>
    <row r="67" spans="1:11">
      <c r="A67" s="12" t="s">
        <v>149</v>
      </c>
      <c r="B67" s="14">
        <v>220</v>
      </c>
      <c r="C67" s="32"/>
      <c r="D67" s="7">
        <f>'Adjust'!B$264</f>
        <v>0</v>
      </c>
      <c r="E67" s="7">
        <f>'Adjust'!C$264</f>
        <v>0</v>
      </c>
      <c r="F67" s="7">
        <f>'Adjust'!D$264</f>
        <v>0</v>
      </c>
      <c r="G67" s="31">
        <f>'Adjust'!E$264</f>
        <v>0</v>
      </c>
      <c r="H67" s="31">
        <f>'Adjust'!F$264</f>
        <v>0</v>
      </c>
      <c r="I67" s="7">
        <f>'Adjust'!G$264</f>
        <v>0</v>
      </c>
      <c r="J67" s="14"/>
      <c r="K67" s="10" t="s">
        <v>6</v>
      </c>
    </row>
    <row r="68" spans="1:11">
      <c r="A68" s="12" t="s">
        <v>151</v>
      </c>
      <c r="B68" s="14">
        <v>221</v>
      </c>
      <c r="C68" s="32"/>
      <c r="D68" s="7">
        <f>'Adjust'!B$267</f>
        <v>0</v>
      </c>
      <c r="E68" s="7">
        <f>'Adjust'!C$267</f>
        <v>0</v>
      </c>
      <c r="F68" s="7">
        <f>'Adjust'!D$267</f>
        <v>0</v>
      </c>
      <c r="G68" s="31">
        <f>'Adjust'!E$267</f>
        <v>0</v>
      </c>
      <c r="H68" s="31">
        <f>'Adjust'!F$267</f>
        <v>0</v>
      </c>
      <c r="I68" s="7">
        <f>'Adjust'!G$267</f>
        <v>0</v>
      </c>
      <c r="J68" s="14"/>
      <c r="K68" s="10" t="s">
        <v>6</v>
      </c>
    </row>
    <row r="69" spans="1:11">
      <c r="A69" s="12" t="s">
        <v>153</v>
      </c>
      <c r="B69" s="14">
        <v>222</v>
      </c>
      <c r="C69" s="32"/>
      <c r="D69" s="7">
        <f>'Adjust'!B$270</f>
        <v>0</v>
      </c>
      <c r="E69" s="7">
        <f>'Adjust'!C$270</f>
        <v>0</v>
      </c>
      <c r="F69" s="7">
        <f>'Adjust'!D$270</f>
        <v>0</v>
      </c>
      <c r="G69" s="31">
        <f>'Adjust'!E$270</f>
        <v>0</v>
      </c>
      <c r="H69" s="31">
        <f>'Adjust'!F$270</f>
        <v>0</v>
      </c>
      <c r="I69" s="7">
        <f>'Adjust'!G$270</f>
        <v>0</v>
      </c>
      <c r="J69" s="14"/>
      <c r="K69" s="10" t="s">
        <v>6</v>
      </c>
    </row>
    <row r="70" spans="1:11">
      <c r="A70" s="12" t="s">
        <v>157</v>
      </c>
      <c r="B70" s="14"/>
      <c r="C70" s="32">
        <v>8</v>
      </c>
      <c r="D70" s="7">
        <f>'Adjust'!B$276</f>
        <v>0</v>
      </c>
      <c r="E70" s="7">
        <f>'Adjust'!C$276</f>
        <v>0</v>
      </c>
      <c r="F70" s="7">
        <f>'Adjust'!D$276</f>
        <v>0</v>
      </c>
      <c r="G70" s="31">
        <f>'Adjust'!E$276</f>
        <v>0</v>
      </c>
      <c r="H70" s="31">
        <f>'Adjust'!F$276</f>
        <v>0</v>
      </c>
      <c r="I70" s="7">
        <f>'Adjust'!G$276</f>
        <v>0</v>
      </c>
      <c r="J70" s="14"/>
      <c r="K70" s="10" t="s">
        <v>6</v>
      </c>
    </row>
    <row r="71" spans="1:11">
      <c r="A71" s="12" t="s">
        <v>160</v>
      </c>
      <c r="B71" s="14"/>
      <c r="C71" s="32">
        <v>1</v>
      </c>
      <c r="D71" s="7">
        <f>'Adjust'!B$280</f>
        <v>0</v>
      </c>
      <c r="E71" s="7">
        <f>'Adjust'!C$280</f>
        <v>0</v>
      </c>
      <c r="F71" s="7">
        <f>'Adjust'!D$280</f>
        <v>0</v>
      </c>
      <c r="G71" s="31">
        <f>'Adjust'!E$280</f>
        <v>0</v>
      </c>
      <c r="H71" s="31">
        <f>'Adjust'!F$280</f>
        <v>0</v>
      </c>
      <c r="I71" s="7">
        <f>'Adjust'!G$280</f>
        <v>0</v>
      </c>
      <c r="J71" s="14"/>
      <c r="K71" s="10" t="s">
        <v>6</v>
      </c>
    </row>
    <row r="72" spans="1:11">
      <c r="A72" s="12" t="s">
        <v>163</v>
      </c>
      <c r="B72" s="14"/>
      <c r="C72" s="32">
        <v>1</v>
      </c>
      <c r="D72" s="7">
        <f>'Adjust'!B$284</f>
        <v>0</v>
      </c>
      <c r="E72" s="7">
        <f>'Adjust'!C$284</f>
        <v>0</v>
      </c>
      <c r="F72" s="7">
        <f>'Adjust'!D$284</f>
        <v>0</v>
      </c>
      <c r="G72" s="31">
        <f>'Adjust'!E$284</f>
        <v>0</v>
      </c>
      <c r="H72" s="31">
        <f>'Adjust'!F$284</f>
        <v>0</v>
      </c>
      <c r="I72" s="7">
        <f>'Adjust'!G$284</f>
        <v>0</v>
      </c>
      <c r="J72" s="14"/>
      <c r="K72" s="10" t="s">
        <v>6</v>
      </c>
    </row>
    <row r="73" spans="1:11">
      <c r="A73" s="12" t="s">
        <v>166</v>
      </c>
      <c r="B73" s="14"/>
      <c r="C73" s="32">
        <v>1</v>
      </c>
      <c r="D73" s="7">
        <f>'Adjust'!B$288</f>
        <v>0</v>
      </c>
      <c r="E73" s="7">
        <f>'Adjust'!C$288</f>
        <v>0</v>
      </c>
      <c r="F73" s="7">
        <f>'Adjust'!D$288</f>
        <v>0</v>
      </c>
      <c r="G73" s="31">
        <f>'Adjust'!E$288</f>
        <v>0</v>
      </c>
      <c r="H73" s="31">
        <f>'Adjust'!F$288</f>
        <v>0</v>
      </c>
      <c r="I73" s="7">
        <f>'Adjust'!G$288</f>
        <v>0</v>
      </c>
      <c r="J73" s="14"/>
      <c r="K73" s="10" t="s">
        <v>6</v>
      </c>
    </row>
    <row r="74" spans="1:11">
      <c r="A74" s="12" t="s">
        <v>169</v>
      </c>
      <c r="B74" s="14">
        <v>224</v>
      </c>
      <c r="C74" s="32"/>
      <c r="D74" s="7">
        <f>'Adjust'!B$292</f>
        <v>0</v>
      </c>
      <c r="E74" s="7">
        <f>'Adjust'!C$292</f>
        <v>0</v>
      </c>
      <c r="F74" s="7">
        <f>'Adjust'!D$292</f>
        <v>0</v>
      </c>
      <c r="G74" s="31">
        <f>'Adjust'!E$292</f>
        <v>0</v>
      </c>
      <c r="H74" s="31">
        <f>'Adjust'!F$292</f>
        <v>0</v>
      </c>
      <c r="I74" s="7">
        <f>'Adjust'!G$292</f>
        <v>0</v>
      </c>
      <c r="J74" s="14"/>
      <c r="K74" s="10" t="s">
        <v>6</v>
      </c>
    </row>
    <row r="75" spans="1:11">
      <c r="A75" s="12" t="s">
        <v>172</v>
      </c>
      <c r="B75" s="14">
        <v>225</v>
      </c>
      <c r="C75" s="32">
        <v>8</v>
      </c>
      <c r="D75" s="7">
        <f>'Adjust'!B$296</f>
        <v>0</v>
      </c>
      <c r="E75" s="7">
        <f>'Adjust'!C$296</f>
        <v>0</v>
      </c>
      <c r="F75" s="7">
        <f>'Adjust'!D$296</f>
        <v>0</v>
      </c>
      <c r="G75" s="31">
        <f>'Adjust'!E$296</f>
        <v>0</v>
      </c>
      <c r="H75" s="31">
        <f>'Adjust'!F$296</f>
        <v>0</v>
      </c>
      <c r="I75" s="7">
        <f>'Adjust'!G$296</f>
        <v>0</v>
      </c>
      <c r="J75" s="14"/>
      <c r="K75" s="10" t="s">
        <v>6</v>
      </c>
    </row>
    <row r="76" spans="1:11">
      <c r="A76" s="12" t="s">
        <v>174</v>
      </c>
      <c r="B76" s="14">
        <v>226</v>
      </c>
      <c r="C76" s="32">
        <v>8</v>
      </c>
      <c r="D76" s="7">
        <f>'Adjust'!B$299</f>
        <v>0</v>
      </c>
      <c r="E76" s="7">
        <f>'Adjust'!C$299</f>
        <v>0</v>
      </c>
      <c r="F76" s="7">
        <f>'Adjust'!D$299</f>
        <v>0</v>
      </c>
      <c r="G76" s="31">
        <f>'Adjust'!E$299</f>
        <v>0</v>
      </c>
      <c r="H76" s="31">
        <f>'Adjust'!F$299</f>
        <v>0</v>
      </c>
      <c r="I76" s="7">
        <f>'Adjust'!G$299</f>
        <v>0</v>
      </c>
      <c r="J76" s="14"/>
      <c r="K76" s="10" t="s">
        <v>6</v>
      </c>
    </row>
    <row r="77" spans="1:11">
      <c r="A77" s="12" t="s">
        <v>177</v>
      </c>
      <c r="B77" s="14">
        <v>227</v>
      </c>
      <c r="C77" s="32"/>
      <c r="D77" s="7">
        <f>'Adjust'!B$303</f>
        <v>0</v>
      </c>
      <c r="E77" s="7">
        <f>'Adjust'!C$303</f>
        <v>0</v>
      </c>
      <c r="F77" s="7">
        <f>'Adjust'!D$303</f>
        <v>0</v>
      </c>
      <c r="G77" s="31">
        <f>'Adjust'!E$303</f>
        <v>0</v>
      </c>
      <c r="H77" s="31">
        <f>'Adjust'!F$303</f>
        <v>0</v>
      </c>
      <c r="I77" s="7">
        <f>'Adjust'!G$303</f>
        <v>0</v>
      </c>
      <c r="J77" s="14"/>
      <c r="K77" s="10" t="s">
        <v>6</v>
      </c>
    </row>
    <row r="78" spans="1:11">
      <c r="A78" s="12" t="s">
        <v>180</v>
      </c>
      <c r="B78" s="14">
        <v>228</v>
      </c>
      <c r="C78" s="32"/>
      <c r="D78" s="7">
        <f>'Adjust'!B$307</f>
        <v>0</v>
      </c>
      <c r="E78" s="7">
        <f>'Adjust'!C$307</f>
        <v>0</v>
      </c>
      <c r="F78" s="7">
        <f>'Adjust'!D$307</f>
        <v>0</v>
      </c>
      <c r="G78" s="31">
        <f>'Adjust'!E$307</f>
        <v>0</v>
      </c>
      <c r="H78" s="31">
        <f>'Adjust'!F$307</f>
        <v>0</v>
      </c>
      <c r="I78" s="7">
        <f>'Adjust'!G$307</f>
        <v>0</v>
      </c>
      <c r="J78" s="14"/>
      <c r="K78" s="10" t="s">
        <v>6</v>
      </c>
    </row>
    <row r="79" spans="1:11">
      <c r="A79" s="12" t="s">
        <v>182</v>
      </c>
      <c r="B79" s="14">
        <v>229</v>
      </c>
      <c r="C79" s="32"/>
      <c r="D79" s="7">
        <f>'Adjust'!B$310</f>
        <v>0</v>
      </c>
      <c r="E79" s="7">
        <f>'Adjust'!C$310</f>
        <v>0</v>
      </c>
      <c r="F79" s="7">
        <f>'Adjust'!D$310</f>
        <v>0</v>
      </c>
      <c r="G79" s="31">
        <f>'Adjust'!E$310</f>
        <v>0</v>
      </c>
      <c r="H79" s="31">
        <f>'Adjust'!F$310</f>
        <v>0</v>
      </c>
      <c r="I79" s="7">
        <f>'Adjust'!G$310</f>
        <v>0</v>
      </c>
      <c r="J79" s="14"/>
      <c r="K79" s="10" t="s">
        <v>6</v>
      </c>
    </row>
    <row r="80" spans="1:11">
      <c r="A80" s="12" t="s">
        <v>184</v>
      </c>
      <c r="B80" s="14">
        <v>230</v>
      </c>
      <c r="C80" s="32"/>
      <c r="D80" s="7">
        <f>'Adjust'!B$313</f>
        <v>0</v>
      </c>
      <c r="E80" s="7">
        <f>'Adjust'!C$313</f>
        <v>0</v>
      </c>
      <c r="F80" s="7">
        <f>'Adjust'!D$313</f>
        <v>0</v>
      </c>
      <c r="G80" s="31">
        <f>'Adjust'!E$313</f>
        <v>0</v>
      </c>
      <c r="H80" s="31">
        <f>'Adjust'!F$313</f>
        <v>0</v>
      </c>
      <c r="I80" s="7">
        <f>'Adjust'!G$313</f>
        <v>0</v>
      </c>
      <c r="J80" s="14"/>
      <c r="K80" s="10" t="s">
        <v>6</v>
      </c>
    </row>
    <row r="81" spans="1:11">
      <c r="A81" s="12" t="s">
        <v>186</v>
      </c>
      <c r="B81" s="14">
        <v>231</v>
      </c>
      <c r="C81" s="32"/>
      <c r="D81" s="7">
        <f>'Adjust'!B$316</f>
        <v>0</v>
      </c>
      <c r="E81" s="7">
        <f>'Adjust'!C$316</f>
        <v>0</v>
      </c>
      <c r="F81" s="7">
        <f>'Adjust'!D$316</f>
        <v>0</v>
      </c>
      <c r="G81" s="31">
        <f>'Adjust'!E$316</f>
        <v>0</v>
      </c>
      <c r="H81" s="31">
        <f>'Adjust'!F$316</f>
        <v>0</v>
      </c>
      <c r="I81" s="7">
        <f>'Adjust'!G$316</f>
        <v>0</v>
      </c>
      <c r="J81" s="14"/>
      <c r="K81" s="10" t="s">
        <v>6</v>
      </c>
    </row>
    <row r="82" spans="1:11">
      <c r="A82" s="12" t="s">
        <v>188</v>
      </c>
      <c r="B82" s="14">
        <v>232</v>
      </c>
      <c r="C82" s="32"/>
      <c r="D82" s="7">
        <f>'Adjust'!B$319</f>
        <v>0</v>
      </c>
      <c r="E82" s="7">
        <f>'Adjust'!C$319</f>
        <v>0</v>
      </c>
      <c r="F82" s="7">
        <f>'Adjust'!D$319</f>
        <v>0</v>
      </c>
      <c r="G82" s="31">
        <f>'Adjust'!E$319</f>
        <v>0</v>
      </c>
      <c r="H82" s="31">
        <f>'Adjust'!F$319</f>
        <v>0</v>
      </c>
      <c r="I82" s="7">
        <f>'Adjust'!G$319</f>
        <v>0</v>
      </c>
      <c r="J82" s="14"/>
      <c r="K82" s="10" t="s">
        <v>6</v>
      </c>
    </row>
  </sheetData>
  <sheetProtection sheet="1" objects="1" scenarios="1"/>
  <hyperlinks>
    <hyperlink ref="A7" location="'Adjust'!B229" display="x1 = 3607. Unit rate 1 p/kWh (in Tariffs)"/>
    <hyperlink ref="A8" location="'Adjust'!C229" display="x2 = 3607. Unit rate 2 p/kWh (in Tariffs)"/>
    <hyperlink ref="A9" location="'Adjust'!D229" display="x3 = 3607. Unit rate 3 p/kWh (in Tariffs)"/>
    <hyperlink ref="A10" location="'Adjust'!E229" display="x4 = 3607. Fixed charge p/MPAN/day (in Tariffs)"/>
    <hyperlink ref="A11" location="'Adjust'!F229" display="x5 = 3607. Capacity charge p/kVA/day (in Tariffs)"/>
    <hyperlink ref="A12" location="'Adjust'!G229" display="x6 = 3607. Reactive power charge p/kVArh (in Tariffs)"/>
  </hyperlinks>
  <pageMargins left="0.7" right="0.7" top="0.75" bottom="0.75" header="0.3" footer="0.3"/>
  <pageSetup orientation="portrait"/>
  <headerFooter>
    <oddHeader>&amp;L&amp;A&amp;Cr6126&amp;R&amp;P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"r6126: Summary statistics"&amp;" for "&amp;'Input'!B8&amp;" in "&amp;'Input'!C8&amp;" ("&amp;'Input'!D8&amp;")"</f>
        <v>0</v>
      </c>
    </row>
    <row r="2" spans="1:1">
      <c r="A2" s="2" t="s">
        <v>1447</v>
      </c>
    </row>
    <row r="5" spans="1:1">
      <c r="A5" s="11" t="s">
        <v>1448</v>
      </c>
    </row>
    <row r="6" spans="1:1">
      <c r="A6" s="10" t="s">
        <v>6</v>
      </c>
    </row>
    <row r="7" spans="1:1">
      <c r="A7" s="2" t="s">
        <v>1449</v>
      </c>
    </row>
    <row r="8" spans="1:1">
      <c r="A8" s="2" t="s">
        <v>1450</v>
      </c>
    </row>
    <row r="9" spans="1:1">
      <c r="A9" s="2" t="s">
        <v>1451</v>
      </c>
    </row>
    <row r="10" spans="1:1">
      <c r="A10" s="2" t="s">
        <v>1452</v>
      </c>
    </row>
    <row r="11" spans="1:1">
      <c r="A11" s="2" t="s">
        <v>1453</v>
      </c>
    </row>
    <row r="12" spans="1:1">
      <c r="A12" s="2" t="s">
        <v>1454</v>
      </c>
    </row>
    <row r="13" spans="1:1">
      <c r="A13" s="2" t="s">
        <v>1455</v>
      </c>
    </row>
    <row r="14" spans="1:1">
      <c r="A14" s="2" t="s">
        <v>1456</v>
      </c>
    </row>
    <row r="15" spans="1:1">
      <c r="A15" s="2" t="s">
        <v>1457</v>
      </c>
    </row>
    <row r="16" spans="1:1">
      <c r="A16" s="2" t="s">
        <v>1458</v>
      </c>
    </row>
    <row r="17" spans="1:6">
      <c r="A17" s="2" t="s">
        <v>257</v>
      </c>
    </row>
    <row r="18" spans="1:6">
      <c r="A18" s="13" t="s">
        <v>373</v>
      </c>
    </row>
    <row r="19" spans="1:6">
      <c r="A19" s="13" t="s">
        <v>1459</v>
      </c>
    </row>
    <row r="20" spans="1:6">
      <c r="A20" s="13" t="s">
        <v>1460</v>
      </c>
    </row>
    <row r="21" spans="1:6">
      <c r="A21" s="13" t="s">
        <v>1461</v>
      </c>
    </row>
    <row r="22" spans="1:6">
      <c r="A22" s="13" t="s">
        <v>1462</v>
      </c>
    </row>
    <row r="23" spans="1:6">
      <c r="A23" s="21" t="s">
        <v>260</v>
      </c>
      <c r="B23" s="21" t="s">
        <v>318</v>
      </c>
      <c r="C23" s="21" t="s">
        <v>318</v>
      </c>
      <c r="D23" s="21" t="s">
        <v>318</v>
      </c>
      <c r="E23" s="21" t="s">
        <v>389</v>
      </c>
    </row>
    <row r="24" spans="1:6">
      <c r="A24" s="21" t="s">
        <v>263</v>
      </c>
      <c r="B24" s="21" t="s">
        <v>883</v>
      </c>
      <c r="C24" s="21" t="s">
        <v>321</v>
      </c>
      <c r="D24" s="21" t="s">
        <v>1429</v>
      </c>
      <c r="E24" s="21" t="s">
        <v>1463</v>
      </c>
    </row>
    <row r="25" spans="1:6">
      <c r="B25" s="3" t="s">
        <v>15</v>
      </c>
      <c r="C25" s="3" t="s">
        <v>1401</v>
      </c>
      <c r="D25" s="3" t="s">
        <v>1404</v>
      </c>
      <c r="E25" s="3" t="s">
        <v>1464</v>
      </c>
    </row>
    <row r="26" spans="1:6">
      <c r="A26" s="12" t="s">
        <v>1465</v>
      </c>
      <c r="B26" s="9">
        <f>'Input'!D15</f>
        <v>0</v>
      </c>
      <c r="C26" s="29">
        <f>'Adjust'!D213</f>
        <v>0</v>
      </c>
      <c r="D26" s="29">
        <f>'Adjust'!G213</f>
        <v>0</v>
      </c>
      <c r="E26" s="24">
        <f>D26/'Revenue'!B59</f>
        <v>0</v>
      </c>
      <c r="F26" s="10" t="s">
        <v>6</v>
      </c>
    </row>
    <row r="28" spans="1:6">
      <c r="A28" s="11" t="s">
        <v>1466</v>
      </c>
    </row>
    <row r="29" spans="1:6">
      <c r="A29" s="10" t="s">
        <v>6</v>
      </c>
    </row>
    <row r="30" spans="1:6">
      <c r="A30" s="2" t="s">
        <v>257</v>
      </c>
    </row>
    <row r="31" spans="1:6">
      <c r="A31" s="13" t="s">
        <v>1467</v>
      </c>
    </row>
    <row r="32" spans="1:6">
      <c r="A32" s="13" t="s">
        <v>1468</v>
      </c>
    </row>
    <row r="33" spans="1:1">
      <c r="A33" s="13" t="s">
        <v>1469</v>
      </c>
    </row>
    <row r="34" spans="1:1">
      <c r="A34" s="13" t="s">
        <v>1470</v>
      </c>
    </row>
    <row r="35" spans="1:1">
      <c r="A35" s="13" t="s">
        <v>570</v>
      </c>
    </row>
    <row r="36" spans="1:1">
      <c r="A36" s="13" t="s">
        <v>1471</v>
      </c>
    </row>
    <row r="37" spans="1:1">
      <c r="A37" s="13" t="s">
        <v>1472</v>
      </c>
    </row>
    <row r="38" spans="1:1">
      <c r="A38" s="13" t="s">
        <v>1473</v>
      </c>
    </row>
    <row r="39" spans="1:1">
      <c r="A39" s="13" t="s">
        <v>1474</v>
      </c>
    </row>
    <row r="40" spans="1:1">
      <c r="A40" s="13" t="s">
        <v>1475</v>
      </c>
    </row>
    <row r="41" spans="1:1">
      <c r="A41" s="13" t="s">
        <v>1476</v>
      </c>
    </row>
    <row r="42" spans="1:1">
      <c r="A42" s="13" t="s">
        <v>1477</v>
      </c>
    </row>
    <row r="43" spans="1:1">
      <c r="A43" s="13" t="s">
        <v>1478</v>
      </c>
    </row>
    <row r="44" spans="1:1">
      <c r="A44" s="13" t="s">
        <v>1479</v>
      </c>
    </row>
    <row r="45" spans="1:1">
      <c r="A45" s="13" t="s">
        <v>1480</v>
      </c>
    </row>
    <row r="46" spans="1:1">
      <c r="A46" s="13" t="s">
        <v>1481</v>
      </c>
    </row>
    <row r="47" spans="1:1">
      <c r="A47" s="13" t="s">
        <v>1482</v>
      </c>
    </row>
    <row r="48" spans="1:1">
      <c r="A48" s="13" t="s">
        <v>1483</v>
      </c>
    </row>
    <row r="49" spans="1:21">
      <c r="A49" s="13" t="s">
        <v>1484</v>
      </c>
    </row>
    <row r="50" spans="1:21">
      <c r="A50" s="13" t="s">
        <v>1485</v>
      </c>
    </row>
    <row r="51" spans="1:21">
      <c r="A51" s="13" t="s">
        <v>1486</v>
      </c>
    </row>
    <row r="52" spans="1:21">
      <c r="A52" s="13" t="s">
        <v>1487</v>
      </c>
    </row>
    <row r="53" spans="1:21">
      <c r="A53" s="13" t="s">
        <v>1488</v>
      </c>
    </row>
    <row r="54" spans="1:21">
      <c r="A54" s="21" t="s">
        <v>260</v>
      </c>
      <c r="B54" s="21" t="s">
        <v>389</v>
      </c>
      <c r="C54" s="21" t="s">
        <v>318</v>
      </c>
      <c r="D54" s="21" t="s">
        <v>389</v>
      </c>
      <c r="E54" s="21" t="s">
        <v>389</v>
      </c>
      <c r="F54" s="21" t="s">
        <v>389</v>
      </c>
      <c r="G54" s="21" t="s">
        <v>389</v>
      </c>
      <c r="H54" s="21" t="s">
        <v>389</v>
      </c>
      <c r="I54" s="21" t="s">
        <v>389</v>
      </c>
      <c r="J54" s="21" t="s">
        <v>389</v>
      </c>
      <c r="K54" s="21" t="s">
        <v>389</v>
      </c>
      <c r="L54" s="21" t="s">
        <v>389</v>
      </c>
      <c r="M54" s="21" t="s">
        <v>389</v>
      </c>
      <c r="N54" s="21" t="s">
        <v>389</v>
      </c>
      <c r="O54" s="21" t="s">
        <v>389</v>
      </c>
      <c r="P54" s="21" t="s">
        <v>389</v>
      </c>
      <c r="Q54" s="21" t="s">
        <v>389</v>
      </c>
      <c r="R54" s="21" t="s">
        <v>389</v>
      </c>
      <c r="S54" s="21" t="s">
        <v>389</v>
      </c>
      <c r="T54" s="21" t="s">
        <v>389</v>
      </c>
    </row>
    <row r="55" spans="1:21">
      <c r="A55" s="21" t="s">
        <v>263</v>
      </c>
      <c r="B55" s="21" t="s">
        <v>1489</v>
      </c>
      <c r="C55" s="21" t="s">
        <v>1430</v>
      </c>
      <c r="D55" s="21" t="s">
        <v>1490</v>
      </c>
      <c r="E55" s="21" t="s">
        <v>1491</v>
      </c>
      <c r="F55" s="21" t="s">
        <v>1492</v>
      </c>
      <c r="G55" s="21" t="s">
        <v>1493</v>
      </c>
      <c r="H55" s="21" t="s">
        <v>1494</v>
      </c>
      <c r="I55" s="21" t="s">
        <v>1495</v>
      </c>
      <c r="J55" s="21" t="s">
        <v>1496</v>
      </c>
      <c r="K55" s="21" t="s">
        <v>1497</v>
      </c>
      <c r="L55" s="21" t="s">
        <v>1498</v>
      </c>
      <c r="M55" s="21" t="s">
        <v>1499</v>
      </c>
      <c r="N55" s="21" t="s">
        <v>1500</v>
      </c>
      <c r="O55" s="21" t="s">
        <v>1501</v>
      </c>
      <c r="P55" s="21" t="s">
        <v>1502</v>
      </c>
      <c r="Q55" s="21" t="s">
        <v>1503</v>
      </c>
      <c r="R55" s="21" t="s">
        <v>1504</v>
      </c>
      <c r="S55" s="21" t="s">
        <v>1505</v>
      </c>
      <c r="T55" s="21" t="s">
        <v>1506</v>
      </c>
    </row>
    <row r="56" spans="1:21">
      <c r="B56" s="3" t="s">
        <v>477</v>
      </c>
      <c r="C56" s="3" t="s">
        <v>121</v>
      </c>
      <c r="D56" s="3" t="s">
        <v>1507</v>
      </c>
      <c r="E56" s="3" t="s">
        <v>1508</v>
      </c>
      <c r="F56" s="3" t="s">
        <v>1509</v>
      </c>
      <c r="G56" s="3" t="s">
        <v>1510</v>
      </c>
      <c r="H56" s="3" t="s">
        <v>1511</v>
      </c>
      <c r="I56" s="3" t="s">
        <v>1512</v>
      </c>
      <c r="J56" s="3" t="s">
        <v>1513</v>
      </c>
      <c r="K56" s="3" t="s">
        <v>1514</v>
      </c>
      <c r="L56" s="3" t="s">
        <v>1515</v>
      </c>
      <c r="M56" s="3" t="s">
        <v>1516</v>
      </c>
      <c r="N56" s="3" t="s">
        <v>1517</v>
      </c>
      <c r="O56" s="3" t="s">
        <v>1518</v>
      </c>
      <c r="P56" s="3" t="s">
        <v>1519</v>
      </c>
      <c r="Q56" s="3" t="s">
        <v>1520</v>
      </c>
      <c r="R56" s="3" t="s">
        <v>1521</v>
      </c>
      <c r="S56" s="3" t="s">
        <v>1522</v>
      </c>
      <c r="T56" s="3" t="s">
        <v>1523</v>
      </c>
    </row>
    <row r="57" spans="1:21">
      <c r="A57" s="17" t="s">
        <v>124</v>
      </c>
      <c r="U57" s="10" t="s">
        <v>6</v>
      </c>
    </row>
    <row r="58" spans="1:21">
      <c r="A58" s="12" t="s">
        <v>66</v>
      </c>
      <c r="B58" s="27">
        <f>'Input'!B144+'Input'!C144+'Input'!D144</f>
        <v>0</v>
      </c>
      <c r="C58" s="29">
        <f>'Input'!E144</f>
        <v>0</v>
      </c>
      <c r="D58" s="27">
        <f>0.01*'Input'!F$15*('Adjust'!$E230*'Input'!E144+'Adjust'!$F230*'Input'!F144)+10*('Adjust'!$B230*'Input'!B144+'Adjust'!$C230*'Input'!C144+'Adjust'!$D230*'Input'!D144+'Adjust'!$G230*'Input'!G144)</f>
        <v>0</v>
      </c>
      <c r="E58" s="27">
        <f>10*('Adjust'!$B230*'Input'!B144+'Adjust'!$C230*'Input'!C144+'Adjust'!$D230*'Input'!D144)</f>
        <v>0</v>
      </c>
      <c r="F58" s="27">
        <f>'Adjust'!E230*'Input'!$F$15*'Input'!$E144/100</f>
        <v>0</v>
      </c>
      <c r="G58" s="27">
        <f>'Adjust'!F230*'Input'!$F$15*'Input'!$F144/100</f>
        <v>0</v>
      </c>
      <c r="H58" s="27">
        <f>'Adjust'!G230*'Input'!$G144*10</f>
        <v>0</v>
      </c>
      <c r="I58" s="6">
        <f>IF(B58&lt;&gt;0,0.1*D58/B58,"")</f>
        <v>0</v>
      </c>
      <c r="J58" s="31">
        <f>IF(C58&lt;&gt;0,D58/C58,"")</f>
        <v>0</v>
      </c>
      <c r="K58" s="6">
        <f>IF(B58&lt;&gt;0,0.1*E58/B58,0)</f>
        <v>0</v>
      </c>
      <c r="L58" s="27">
        <f>'Adjust'!B230*'Input'!$B144*10</f>
        <v>0</v>
      </c>
      <c r="M58" s="27">
        <f>'Adjust'!C230*'Input'!$C144*10</f>
        <v>0</v>
      </c>
      <c r="N58" s="27">
        <f>'Adjust'!D230*'Input'!$D144*10</f>
        <v>0</v>
      </c>
      <c r="O58" s="24">
        <f>IF(E58&lt;&gt;0,$L58/E58,"")</f>
        <v>0</v>
      </c>
      <c r="P58" s="24">
        <f>IF(E58&lt;&gt;0,$M58/E58,"")</f>
        <v>0</v>
      </c>
      <c r="Q58" s="24">
        <f>IF(E58&lt;&gt;0,$N58/E58,"")</f>
        <v>0</v>
      </c>
      <c r="R58" s="24">
        <f>IF(D58&lt;&gt;0,$F58/D58,"")</f>
        <v>0</v>
      </c>
      <c r="S58" s="24">
        <f>IF(D58&lt;&gt;0,$G58/D58,"")</f>
        <v>0</v>
      </c>
      <c r="T58" s="24">
        <f>IF(D58&lt;&gt;0,$H58/D58,"")</f>
        <v>0</v>
      </c>
      <c r="U58" s="10" t="s">
        <v>6</v>
      </c>
    </row>
    <row r="59" spans="1:21">
      <c r="A59" s="12" t="s">
        <v>125</v>
      </c>
      <c r="B59" s="27">
        <f>'Input'!B145+'Input'!C145+'Input'!D145</f>
        <v>0</v>
      </c>
      <c r="C59" s="29">
        <f>'Input'!E145</f>
        <v>0</v>
      </c>
      <c r="D59" s="27">
        <f>0.01*'Input'!F$15*('Adjust'!$E231*'Input'!E145+'Adjust'!$F231*'Input'!F145)+10*('Adjust'!$B231*'Input'!B145+'Adjust'!$C231*'Input'!C145+'Adjust'!$D231*'Input'!D145+'Adjust'!$G231*'Input'!G145)</f>
        <v>0</v>
      </c>
      <c r="E59" s="27">
        <f>10*('Adjust'!$B231*'Input'!B145+'Adjust'!$C231*'Input'!C145+'Adjust'!$D231*'Input'!D145)</f>
        <v>0</v>
      </c>
      <c r="F59" s="27">
        <f>'Adjust'!E231*'Input'!$F$15*'Input'!$E145/100</f>
        <v>0</v>
      </c>
      <c r="G59" s="27">
        <f>'Adjust'!F231*'Input'!$F$15*'Input'!$F145/100</f>
        <v>0</v>
      </c>
      <c r="H59" s="27">
        <f>'Adjust'!G231*'Input'!$G145*10</f>
        <v>0</v>
      </c>
      <c r="I59" s="6">
        <f>IF(B59&lt;&gt;0,0.1*D59/B59,"")</f>
        <v>0</v>
      </c>
      <c r="J59" s="31">
        <f>IF(C59&lt;&gt;0,D59/C59,"")</f>
        <v>0</v>
      </c>
      <c r="K59" s="6">
        <f>IF(B59&lt;&gt;0,0.1*E59/B59,0)</f>
        <v>0</v>
      </c>
      <c r="L59" s="27">
        <f>'Adjust'!B231*'Input'!$B145*10</f>
        <v>0</v>
      </c>
      <c r="M59" s="27">
        <f>'Adjust'!C231*'Input'!$C145*10</f>
        <v>0</v>
      </c>
      <c r="N59" s="27">
        <f>'Adjust'!D231*'Input'!$D145*10</f>
        <v>0</v>
      </c>
      <c r="O59" s="24">
        <f>IF(E59&lt;&gt;0,$L59/E59,"")</f>
        <v>0</v>
      </c>
      <c r="P59" s="24">
        <f>IF(E59&lt;&gt;0,$M59/E59,"")</f>
        <v>0</v>
      </c>
      <c r="Q59" s="24">
        <f>IF(E59&lt;&gt;0,$N59/E59,"")</f>
        <v>0</v>
      </c>
      <c r="R59" s="24">
        <f>IF(D59&lt;&gt;0,$F59/D59,"")</f>
        <v>0</v>
      </c>
      <c r="S59" s="24">
        <f>IF(D59&lt;&gt;0,$G59/D59,"")</f>
        <v>0</v>
      </c>
      <c r="T59" s="24">
        <f>IF(D59&lt;&gt;0,$H59/D59,"")</f>
        <v>0</v>
      </c>
      <c r="U59" s="10" t="s">
        <v>6</v>
      </c>
    </row>
    <row r="60" spans="1:21">
      <c r="A60" s="12" t="s">
        <v>126</v>
      </c>
      <c r="B60" s="27">
        <f>'Input'!B146+'Input'!C146+'Input'!D146</f>
        <v>0</v>
      </c>
      <c r="C60" s="29">
        <f>'Input'!E146</f>
        <v>0</v>
      </c>
      <c r="D60" s="27">
        <f>0.01*'Input'!F$15*('Adjust'!$E232*'Input'!E146+'Adjust'!$F232*'Input'!F146)+10*('Adjust'!$B232*'Input'!B146+'Adjust'!$C232*'Input'!C146+'Adjust'!$D232*'Input'!D146+'Adjust'!$G232*'Input'!G146)</f>
        <v>0</v>
      </c>
      <c r="E60" s="27">
        <f>10*('Adjust'!$B232*'Input'!B146+'Adjust'!$C232*'Input'!C146+'Adjust'!$D232*'Input'!D146)</f>
        <v>0</v>
      </c>
      <c r="F60" s="27">
        <f>'Adjust'!E232*'Input'!$F$15*'Input'!$E146/100</f>
        <v>0</v>
      </c>
      <c r="G60" s="27">
        <f>'Adjust'!F232*'Input'!$F$15*'Input'!$F146/100</f>
        <v>0</v>
      </c>
      <c r="H60" s="27">
        <f>'Adjust'!G232*'Input'!$G146*10</f>
        <v>0</v>
      </c>
      <c r="I60" s="6">
        <f>IF(B60&lt;&gt;0,0.1*D60/B60,"")</f>
        <v>0</v>
      </c>
      <c r="J60" s="31">
        <f>IF(C60&lt;&gt;0,D60/C60,"")</f>
        <v>0</v>
      </c>
      <c r="K60" s="6">
        <f>IF(B60&lt;&gt;0,0.1*E60/B60,0)</f>
        <v>0</v>
      </c>
      <c r="L60" s="27">
        <f>'Adjust'!B232*'Input'!$B146*10</f>
        <v>0</v>
      </c>
      <c r="M60" s="27">
        <f>'Adjust'!C232*'Input'!$C146*10</f>
        <v>0</v>
      </c>
      <c r="N60" s="27">
        <f>'Adjust'!D232*'Input'!$D146*10</f>
        <v>0</v>
      </c>
      <c r="O60" s="24">
        <f>IF(E60&lt;&gt;0,$L60/E60,"")</f>
        <v>0</v>
      </c>
      <c r="P60" s="24">
        <f>IF(E60&lt;&gt;0,$M60/E60,"")</f>
        <v>0</v>
      </c>
      <c r="Q60" s="24">
        <f>IF(E60&lt;&gt;0,$N60/E60,"")</f>
        <v>0</v>
      </c>
      <c r="R60" s="24">
        <f>IF(D60&lt;&gt;0,$F60/D60,"")</f>
        <v>0</v>
      </c>
      <c r="S60" s="24">
        <f>IF(D60&lt;&gt;0,$G60/D60,"")</f>
        <v>0</v>
      </c>
      <c r="T60" s="24">
        <f>IF(D60&lt;&gt;0,$H60/D60,"")</f>
        <v>0</v>
      </c>
      <c r="U60" s="10" t="s">
        <v>6</v>
      </c>
    </row>
    <row r="61" spans="1:21">
      <c r="A61" s="17" t="s">
        <v>127</v>
      </c>
      <c r="U61" s="10" t="s">
        <v>6</v>
      </c>
    </row>
    <row r="62" spans="1:21">
      <c r="A62" s="12" t="s">
        <v>67</v>
      </c>
      <c r="B62" s="27">
        <f>'Input'!B148+'Input'!C148+'Input'!D148</f>
        <v>0</v>
      </c>
      <c r="C62" s="29">
        <f>'Input'!E148</f>
        <v>0</v>
      </c>
      <c r="D62" s="27">
        <f>0.01*'Input'!F$15*('Adjust'!$E234*'Input'!E148+'Adjust'!$F234*'Input'!F148)+10*('Adjust'!$B234*'Input'!B148+'Adjust'!$C234*'Input'!C148+'Adjust'!$D234*'Input'!D148+'Adjust'!$G234*'Input'!G148)</f>
        <v>0</v>
      </c>
      <c r="E62" s="27">
        <f>10*('Adjust'!$B234*'Input'!B148+'Adjust'!$C234*'Input'!C148+'Adjust'!$D234*'Input'!D148)</f>
        <v>0</v>
      </c>
      <c r="F62" s="27">
        <f>'Adjust'!E234*'Input'!$F$15*'Input'!$E148/100</f>
        <v>0</v>
      </c>
      <c r="G62" s="27">
        <f>'Adjust'!F234*'Input'!$F$15*'Input'!$F148/100</f>
        <v>0</v>
      </c>
      <c r="H62" s="27">
        <f>'Adjust'!G234*'Input'!$G148*10</f>
        <v>0</v>
      </c>
      <c r="I62" s="6">
        <f>IF(B62&lt;&gt;0,0.1*D62/B62,"")</f>
        <v>0</v>
      </c>
      <c r="J62" s="31">
        <f>IF(C62&lt;&gt;0,D62/C62,"")</f>
        <v>0</v>
      </c>
      <c r="K62" s="6">
        <f>IF(B62&lt;&gt;0,0.1*E62/B62,0)</f>
        <v>0</v>
      </c>
      <c r="L62" s="27">
        <f>'Adjust'!B234*'Input'!$B148*10</f>
        <v>0</v>
      </c>
      <c r="M62" s="27">
        <f>'Adjust'!C234*'Input'!$C148*10</f>
        <v>0</v>
      </c>
      <c r="N62" s="27">
        <f>'Adjust'!D234*'Input'!$D148*10</f>
        <v>0</v>
      </c>
      <c r="O62" s="24">
        <f>IF(E62&lt;&gt;0,$L62/E62,"")</f>
        <v>0</v>
      </c>
      <c r="P62" s="24">
        <f>IF(E62&lt;&gt;0,$M62/E62,"")</f>
        <v>0</v>
      </c>
      <c r="Q62" s="24">
        <f>IF(E62&lt;&gt;0,$N62/E62,"")</f>
        <v>0</v>
      </c>
      <c r="R62" s="24">
        <f>IF(D62&lt;&gt;0,$F62/D62,"")</f>
        <v>0</v>
      </c>
      <c r="S62" s="24">
        <f>IF(D62&lt;&gt;0,$G62/D62,"")</f>
        <v>0</v>
      </c>
      <c r="T62" s="24">
        <f>IF(D62&lt;&gt;0,$H62/D62,"")</f>
        <v>0</v>
      </c>
      <c r="U62" s="10" t="s">
        <v>6</v>
      </c>
    </row>
    <row r="63" spans="1:21">
      <c r="A63" s="12" t="s">
        <v>128</v>
      </c>
      <c r="B63" s="27">
        <f>'Input'!B149+'Input'!C149+'Input'!D149</f>
        <v>0</v>
      </c>
      <c r="C63" s="29">
        <f>'Input'!E149</f>
        <v>0</v>
      </c>
      <c r="D63" s="27">
        <f>0.01*'Input'!F$15*('Adjust'!$E235*'Input'!E149+'Adjust'!$F235*'Input'!F149)+10*('Adjust'!$B235*'Input'!B149+'Adjust'!$C235*'Input'!C149+'Adjust'!$D235*'Input'!D149+'Adjust'!$G235*'Input'!G149)</f>
        <v>0</v>
      </c>
      <c r="E63" s="27">
        <f>10*('Adjust'!$B235*'Input'!B149+'Adjust'!$C235*'Input'!C149+'Adjust'!$D235*'Input'!D149)</f>
        <v>0</v>
      </c>
      <c r="F63" s="27">
        <f>'Adjust'!E235*'Input'!$F$15*'Input'!$E149/100</f>
        <v>0</v>
      </c>
      <c r="G63" s="27">
        <f>'Adjust'!F235*'Input'!$F$15*'Input'!$F149/100</f>
        <v>0</v>
      </c>
      <c r="H63" s="27">
        <f>'Adjust'!G235*'Input'!$G149*10</f>
        <v>0</v>
      </c>
      <c r="I63" s="6">
        <f>IF(B63&lt;&gt;0,0.1*D63/B63,"")</f>
        <v>0</v>
      </c>
      <c r="J63" s="31">
        <f>IF(C63&lt;&gt;0,D63/C63,"")</f>
        <v>0</v>
      </c>
      <c r="K63" s="6">
        <f>IF(B63&lt;&gt;0,0.1*E63/B63,0)</f>
        <v>0</v>
      </c>
      <c r="L63" s="27">
        <f>'Adjust'!B235*'Input'!$B149*10</f>
        <v>0</v>
      </c>
      <c r="M63" s="27">
        <f>'Adjust'!C235*'Input'!$C149*10</f>
        <v>0</v>
      </c>
      <c r="N63" s="27">
        <f>'Adjust'!D235*'Input'!$D149*10</f>
        <v>0</v>
      </c>
      <c r="O63" s="24">
        <f>IF(E63&lt;&gt;0,$L63/E63,"")</f>
        <v>0</v>
      </c>
      <c r="P63" s="24">
        <f>IF(E63&lt;&gt;0,$M63/E63,"")</f>
        <v>0</v>
      </c>
      <c r="Q63" s="24">
        <f>IF(E63&lt;&gt;0,$N63/E63,"")</f>
        <v>0</v>
      </c>
      <c r="R63" s="24">
        <f>IF(D63&lt;&gt;0,$F63/D63,"")</f>
        <v>0</v>
      </c>
      <c r="S63" s="24">
        <f>IF(D63&lt;&gt;0,$G63/D63,"")</f>
        <v>0</v>
      </c>
      <c r="T63" s="24">
        <f>IF(D63&lt;&gt;0,$H63/D63,"")</f>
        <v>0</v>
      </c>
      <c r="U63" s="10" t="s">
        <v>6</v>
      </c>
    </row>
    <row r="64" spans="1:21">
      <c r="A64" s="12" t="s">
        <v>129</v>
      </c>
      <c r="B64" s="27">
        <f>'Input'!B150+'Input'!C150+'Input'!D150</f>
        <v>0</v>
      </c>
      <c r="C64" s="29">
        <f>'Input'!E150</f>
        <v>0</v>
      </c>
      <c r="D64" s="27">
        <f>0.01*'Input'!F$15*('Adjust'!$E236*'Input'!E150+'Adjust'!$F236*'Input'!F150)+10*('Adjust'!$B236*'Input'!B150+'Adjust'!$C236*'Input'!C150+'Adjust'!$D236*'Input'!D150+'Adjust'!$G236*'Input'!G150)</f>
        <v>0</v>
      </c>
      <c r="E64" s="27">
        <f>10*('Adjust'!$B236*'Input'!B150+'Adjust'!$C236*'Input'!C150+'Adjust'!$D236*'Input'!D150)</f>
        <v>0</v>
      </c>
      <c r="F64" s="27">
        <f>'Adjust'!E236*'Input'!$F$15*'Input'!$E150/100</f>
        <v>0</v>
      </c>
      <c r="G64" s="27">
        <f>'Adjust'!F236*'Input'!$F$15*'Input'!$F150/100</f>
        <v>0</v>
      </c>
      <c r="H64" s="27">
        <f>'Adjust'!G236*'Input'!$G150*10</f>
        <v>0</v>
      </c>
      <c r="I64" s="6">
        <f>IF(B64&lt;&gt;0,0.1*D64/B64,"")</f>
        <v>0</v>
      </c>
      <c r="J64" s="31">
        <f>IF(C64&lt;&gt;0,D64/C64,"")</f>
        <v>0</v>
      </c>
      <c r="K64" s="6">
        <f>IF(B64&lt;&gt;0,0.1*E64/B64,0)</f>
        <v>0</v>
      </c>
      <c r="L64" s="27">
        <f>'Adjust'!B236*'Input'!$B150*10</f>
        <v>0</v>
      </c>
      <c r="M64" s="27">
        <f>'Adjust'!C236*'Input'!$C150*10</f>
        <v>0</v>
      </c>
      <c r="N64" s="27">
        <f>'Adjust'!D236*'Input'!$D150*10</f>
        <v>0</v>
      </c>
      <c r="O64" s="24">
        <f>IF(E64&lt;&gt;0,$L64/E64,"")</f>
        <v>0</v>
      </c>
      <c r="P64" s="24">
        <f>IF(E64&lt;&gt;0,$M64/E64,"")</f>
        <v>0</v>
      </c>
      <c r="Q64" s="24">
        <f>IF(E64&lt;&gt;0,$N64/E64,"")</f>
        <v>0</v>
      </c>
      <c r="R64" s="24">
        <f>IF(D64&lt;&gt;0,$F64/D64,"")</f>
        <v>0</v>
      </c>
      <c r="S64" s="24">
        <f>IF(D64&lt;&gt;0,$G64/D64,"")</f>
        <v>0</v>
      </c>
      <c r="T64" s="24">
        <f>IF(D64&lt;&gt;0,$H64/D64,"")</f>
        <v>0</v>
      </c>
      <c r="U64" s="10" t="s">
        <v>6</v>
      </c>
    </row>
    <row r="65" spans="1:21">
      <c r="A65" s="17" t="s">
        <v>130</v>
      </c>
      <c r="U65" s="10" t="s">
        <v>6</v>
      </c>
    </row>
    <row r="66" spans="1:21">
      <c r="A66" s="12" t="s">
        <v>107</v>
      </c>
      <c r="B66" s="27">
        <f>'Input'!B152+'Input'!C152+'Input'!D152</f>
        <v>0</v>
      </c>
      <c r="C66" s="29">
        <f>'Input'!E152</f>
        <v>0</v>
      </c>
      <c r="D66" s="27">
        <f>0.01*'Input'!F$15*('Adjust'!$E238*'Input'!E152+'Adjust'!$F238*'Input'!F152)+10*('Adjust'!$B238*'Input'!B152+'Adjust'!$C238*'Input'!C152+'Adjust'!$D238*'Input'!D152+'Adjust'!$G238*'Input'!G152)</f>
        <v>0</v>
      </c>
      <c r="E66" s="27">
        <f>10*('Adjust'!$B238*'Input'!B152+'Adjust'!$C238*'Input'!C152+'Adjust'!$D238*'Input'!D152)</f>
        <v>0</v>
      </c>
      <c r="F66" s="27">
        <f>'Adjust'!E238*'Input'!$F$15*'Input'!$E152/100</f>
        <v>0</v>
      </c>
      <c r="G66" s="27">
        <f>'Adjust'!F238*'Input'!$F$15*'Input'!$F152/100</f>
        <v>0</v>
      </c>
      <c r="H66" s="27">
        <f>'Adjust'!G238*'Input'!$G152*10</f>
        <v>0</v>
      </c>
      <c r="I66" s="6">
        <f>IF(B66&lt;&gt;0,0.1*D66/B66,"")</f>
        <v>0</v>
      </c>
      <c r="J66" s="31">
        <f>IF(C66&lt;&gt;0,D66/C66,"")</f>
        <v>0</v>
      </c>
      <c r="K66" s="6">
        <f>IF(B66&lt;&gt;0,0.1*E66/B66,0)</f>
        <v>0</v>
      </c>
      <c r="L66" s="27">
        <f>'Adjust'!B238*'Input'!$B152*10</f>
        <v>0</v>
      </c>
      <c r="M66" s="27">
        <f>'Adjust'!C238*'Input'!$C152*10</f>
        <v>0</v>
      </c>
      <c r="N66" s="27">
        <f>'Adjust'!D238*'Input'!$D152*10</f>
        <v>0</v>
      </c>
      <c r="O66" s="24">
        <f>IF(E66&lt;&gt;0,$L66/E66,"")</f>
        <v>0</v>
      </c>
      <c r="P66" s="24">
        <f>IF(E66&lt;&gt;0,$M66/E66,"")</f>
        <v>0</v>
      </c>
      <c r="Q66" s="24">
        <f>IF(E66&lt;&gt;0,$N66/E66,"")</f>
        <v>0</v>
      </c>
      <c r="R66" s="24">
        <f>IF(D66&lt;&gt;0,$F66/D66,"")</f>
        <v>0</v>
      </c>
      <c r="S66" s="24">
        <f>IF(D66&lt;&gt;0,$G66/D66,"")</f>
        <v>0</v>
      </c>
      <c r="T66" s="24">
        <f>IF(D66&lt;&gt;0,$H66/D66,"")</f>
        <v>0</v>
      </c>
      <c r="U66" s="10" t="s">
        <v>6</v>
      </c>
    </row>
    <row r="67" spans="1:21">
      <c r="A67" s="12" t="s">
        <v>131</v>
      </c>
      <c r="B67" s="27">
        <f>'Input'!B153+'Input'!C153+'Input'!D153</f>
        <v>0</v>
      </c>
      <c r="C67" s="29">
        <f>'Input'!E153</f>
        <v>0</v>
      </c>
      <c r="D67" s="27">
        <f>0.01*'Input'!F$15*('Adjust'!$E239*'Input'!E153+'Adjust'!$F239*'Input'!F153)+10*('Adjust'!$B239*'Input'!B153+'Adjust'!$C239*'Input'!C153+'Adjust'!$D239*'Input'!D153+'Adjust'!$G239*'Input'!G153)</f>
        <v>0</v>
      </c>
      <c r="E67" s="27">
        <f>10*('Adjust'!$B239*'Input'!B153+'Adjust'!$C239*'Input'!C153+'Adjust'!$D239*'Input'!D153)</f>
        <v>0</v>
      </c>
      <c r="F67" s="27">
        <f>'Adjust'!E239*'Input'!$F$15*'Input'!$E153/100</f>
        <v>0</v>
      </c>
      <c r="G67" s="27">
        <f>'Adjust'!F239*'Input'!$F$15*'Input'!$F153/100</f>
        <v>0</v>
      </c>
      <c r="H67" s="27">
        <f>'Adjust'!G239*'Input'!$G153*10</f>
        <v>0</v>
      </c>
      <c r="I67" s="6">
        <f>IF(B67&lt;&gt;0,0.1*D67/B67,"")</f>
        <v>0</v>
      </c>
      <c r="J67" s="31">
        <f>IF(C67&lt;&gt;0,D67/C67,"")</f>
        <v>0</v>
      </c>
      <c r="K67" s="6">
        <f>IF(B67&lt;&gt;0,0.1*E67/B67,0)</f>
        <v>0</v>
      </c>
      <c r="L67" s="27">
        <f>'Adjust'!B239*'Input'!$B153*10</f>
        <v>0</v>
      </c>
      <c r="M67" s="27">
        <f>'Adjust'!C239*'Input'!$C153*10</f>
        <v>0</v>
      </c>
      <c r="N67" s="27">
        <f>'Adjust'!D239*'Input'!$D153*10</f>
        <v>0</v>
      </c>
      <c r="O67" s="24">
        <f>IF(E67&lt;&gt;0,$L67/E67,"")</f>
        <v>0</v>
      </c>
      <c r="P67" s="24">
        <f>IF(E67&lt;&gt;0,$M67/E67,"")</f>
        <v>0</v>
      </c>
      <c r="Q67" s="24">
        <f>IF(E67&lt;&gt;0,$N67/E67,"")</f>
        <v>0</v>
      </c>
      <c r="R67" s="24">
        <f>IF(D67&lt;&gt;0,$F67/D67,"")</f>
        <v>0</v>
      </c>
      <c r="S67" s="24">
        <f>IF(D67&lt;&gt;0,$G67/D67,"")</f>
        <v>0</v>
      </c>
      <c r="T67" s="24">
        <f>IF(D67&lt;&gt;0,$H67/D67,"")</f>
        <v>0</v>
      </c>
      <c r="U67" s="10" t="s">
        <v>6</v>
      </c>
    </row>
    <row r="68" spans="1:21">
      <c r="A68" s="12" t="s">
        <v>132</v>
      </c>
      <c r="B68" s="27">
        <f>'Input'!B154+'Input'!C154+'Input'!D154</f>
        <v>0</v>
      </c>
      <c r="C68" s="29">
        <f>'Input'!E154</f>
        <v>0</v>
      </c>
      <c r="D68" s="27">
        <f>0.01*'Input'!F$15*('Adjust'!$E240*'Input'!E154+'Adjust'!$F240*'Input'!F154)+10*('Adjust'!$B240*'Input'!B154+'Adjust'!$C240*'Input'!C154+'Adjust'!$D240*'Input'!D154+'Adjust'!$G240*'Input'!G154)</f>
        <v>0</v>
      </c>
      <c r="E68" s="27">
        <f>10*('Adjust'!$B240*'Input'!B154+'Adjust'!$C240*'Input'!C154+'Adjust'!$D240*'Input'!D154)</f>
        <v>0</v>
      </c>
      <c r="F68" s="27">
        <f>'Adjust'!E240*'Input'!$F$15*'Input'!$E154/100</f>
        <v>0</v>
      </c>
      <c r="G68" s="27">
        <f>'Adjust'!F240*'Input'!$F$15*'Input'!$F154/100</f>
        <v>0</v>
      </c>
      <c r="H68" s="27">
        <f>'Adjust'!G240*'Input'!$G154*10</f>
        <v>0</v>
      </c>
      <c r="I68" s="6">
        <f>IF(B68&lt;&gt;0,0.1*D68/B68,"")</f>
        <v>0</v>
      </c>
      <c r="J68" s="31">
        <f>IF(C68&lt;&gt;0,D68/C68,"")</f>
        <v>0</v>
      </c>
      <c r="K68" s="6">
        <f>IF(B68&lt;&gt;0,0.1*E68/B68,0)</f>
        <v>0</v>
      </c>
      <c r="L68" s="27">
        <f>'Adjust'!B240*'Input'!$B154*10</f>
        <v>0</v>
      </c>
      <c r="M68" s="27">
        <f>'Adjust'!C240*'Input'!$C154*10</f>
        <v>0</v>
      </c>
      <c r="N68" s="27">
        <f>'Adjust'!D240*'Input'!$D154*10</f>
        <v>0</v>
      </c>
      <c r="O68" s="24">
        <f>IF(E68&lt;&gt;0,$L68/E68,"")</f>
        <v>0</v>
      </c>
      <c r="P68" s="24">
        <f>IF(E68&lt;&gt;0,$M68/E68,"")</f>
        <v>0</v>
      </c>
      <c r="Q68" s="24">
        <f>IF(E68&lt;&gt;0,$N68/E68,"")</f>
        <v>0</v>
      </c>
      <c r="R68" s="24">
        <f>IF(D68&lt;&gt;0,$F68/D68,"")</f>
        <v>0</v>
      </c>
      <c r="S68" s="24">
        <f>IF(D68&lt;&gt;0,$G68/D68,"")</f>
        <v>0</v>
      </c>
      <c r="T68" s="24">
        <f>IF(D68&lt;&gt;0,$H68/D68,"")</f>
        <v>0</v>
      </c>
      <c r="U68" s="10" t="s">
        <v>6</v>
      </c>
    </row>
    <row r="69" spans="1:21">
      <c r="A69" s="17" t="s">
        <v>133</v>
      </c>
      <c r="U69" s="10" t="s">
        <v>6</v>
      </c>
    </row>
    <row r="70" spans="1:21">
      <c r="A70" s="12" t="s">
        <v>68</v>
      </c>
      <c r="B70" s="27">
        <f>'Input'!B156+'Input'!C156+'Input'!D156</f>
        <v>0</v>
      </c>
      <c r="C70" s="29">
        <f>'Input'!E156</f>
        <v>0</v>
      </c>
      <c r="D70" s="27">
        <f>0.01*'Input'!F$15*('Adjust'!$E242*'Input'!E156+'Adjust'!$F242*'Input'!F156)+10*('Adjust'!$B242*'Input'!B156+'Adjust'!$C242*'Input'!C156+'Adjust'!$D242*'Input'!D156+'Adjust'!$G242*'Input'!G156)</f>
        <v>0</v>
      </c>
      <c r="E70" s="27">
        <f>10*('Adjust'!$B242*'Input'!B156+'Adjust'!$C242*'Input'!C156+'Adjust'!$D242*'Input'!D156)</f>
        <v>0</v>
      </c>
      <c r="F70" s="27">
        <f>'Adjust'!E242*'Input'!$F$15*'Input'!$E156/100</f>
        <v>0</v>
      </c>
      <c r="G70" s="27">
        <f>'Adjust'!F242*'Input'!$F$15*'Input'!$F156/100</f>
        <v>0</v>
      </c>
      <c r="H70" s="27">
        <f>'Adjust'!G242*'Input'!$G156*10</f>
        <v>0</v>
      </c>
      <c r="I70" s="6">
        <f>IF(B70&lt;&gt;0,0.1*D70/B70,"")</f>
        <v>0</v>
      </c>
      <c r="J70" s="31">
        <f>IF(C70&lt;&gt;0,D70/C70,"")</f>
        <v>0</v>
      </c>
      <c r="K70" s="6">
        <f>IF(B70&lt;&gt;0,0.1*E70/B70,0)</f>
        <v>0</v>
      </c>
      <c r="L70" s="27">
        <f>'Adjust'!B242*'Input'!$B156*10</f>
        <v>0</v>
      </c>
      <c r="M70" s="27">
        <f>'Adjust'!C242*'Input'!$C156*10</f>
        <v>0</v>
      </c>
      <c r="N70" s="27">
        <f>'Adjust'!D242*'Input'!$D156*10</f>
        <v>0</v>
      </c>
      <c r="O70" s="24">
        <f>IF(E70&lt;&gt;0,$L70/E70,"")</f>
        <v>0</v>
      </c>
      <c r="P70" s="24">
        <f>IF(E70&lt;&gt;0,$M70/E70,"")</f>
        <v>0</v>
      </c>
      <c r="Q70" s="24">
        <f>IF(E70&lt;&gt;0,$N70/E70,"")</f>
        <v>0</v>
      </c>
      <c r="R70" s="24">
        <f>IF(D70&lt;&gt;0,$F70/D70,"")</f>
        <v>0</v>
      </c>
      <c r="S70" s="24">
        <f>IF(D70&lt;&gt;0,$G70/D70,"")</f>
        <v>0</v>
      </c>
      <c r="T70" s="24">
        <f>IF(D70&lt;&gt;0,$H70/D70,"")</f>
        <v>0</v>
      </c>
      <c r="U70" s="10" t="s">
        <v>6</v>
      </c>
    </row>
    <row r="71" spans="1:21">
      <c r="A71" s="12" t="s">
        <v>134</v>
      </c>
      <c r="B71" s="27">
        <f>'Input'!B157+'Input'!C157+'Input'!D157</f>
        <v>0</v>
      </c>
      <c r="C71" s="29">
        <f>'Input'!E157</f>
        <v>0</v>
      </c>
      <c r="D71" s="27">
        <f>0.01*'Input'!F$15*('Adjust'!$E243*'Input'!E157+'Adjust'!$F243*'Input'!F157)+10*('Adjust'!$B243*'Input'!B157+'Adjust'!$C243*'Input'!C157+'Adjust'!$D243*'Input'!D157+'Adjust'!$G243*'Input'!G157)</f>
        <v>0</v>
      </c>
      <c r="E71" s="27">
        <f>10*('Adjust'!$B243*'Input'!B157+'Adjust'!$C243*'Input'!C157+'Adjust'!$D243*'Input'!D157)</f>
        <v>0</v>
      </c>
      <c r="F71" s="27">
        <f>'Adjust'!E243*'Input'!$F$15*'Input'!$E157/100</f>
        <v>0</v>
      </c>
      <c r="G71" s="27">
        <f>'Adjust'!F243*'Input'!$F$15*'Input'!$F157/100</f>
        <v>0</v>
      </c>
      <c r="H71" s="27">
        <f>'Adjust'!G243*'Input'!$G157*10</f>
        <v>0</v>
      </c>
      <c r="I71" s="6">
        <f>IF(B71&lt;&gt;0,0.1*D71/B71,"")</f>
        <v>0</v>
      </c>
      <c r="J71" s="31">
        <f>IF(C71&lt;&gt;0,D71/C71,"")</f>
        <v>0</v>
      </c>
      <c r="K71" s="6">
        <f>IF(B71&lt;&gt;0,0.1*E71/B71,0)</f>
        <v>0</v>
      </c>
      <c r="L71" s="27">
        <f>'Adjust'!B243*'Input'!$B157*10</f>
        <v>0</v>
      </c>
      <c r="M71" s="27">
        <f>'Adjust'!C243*'Input'!$C157*10</f>
        <v>0</v>
      </c>
      <c r="N71" s="27">
        <f>'Adjust'!D243*'Input'!$D157*10</f>
        <v>0</v>
      </c>
      <c r="O71" s="24">
        <f>IF(E71&lt;&gt;0,$L71/E71,"")</f>
        <v>0</v>
      </c>
      <c r="P71" s="24">
        <f>IF(E71&lt;&gt;0,$M71/E71,"")</f>
        <v>0</v>
      </c>
      <c r="Q71" s="24">
        <f>IF(E71&lt;&gt;0,$N71/E71,"")</f>
        <v>0</v>
      </c>
      <c r="R71" s="24">
        <f>IF(D71&lt;&gt;0,$F71/D71,"")</f>
        <v>0</v>
      </c>
      <c r="S71" s="24">
        <f>IF(D71&lt;&gt;0,$G71/D71,"")</f>
        <v>0</v>
      </c>
      <c r="T71" s="24">
        <f>IF(D71&lt;&gt;0,$H71/D71,"")</f>
        <v>0</v>
      </c>
      <c r="U71" s="10" t="s">
        <v>6</v>
      </c>
    </row>
    <row r="72" spans="1:21">
      <c r="A72" s="12" t="s">
        <v>135</v>
      </c>
      <c r="B72" s="27">
        <f>'Input'!B158+'Input'!C158+'Input'!D158</f>
        <v>0</v>
      </c>
      <c r="C72" s="29">
        <f>'Input'!E158</f>
        <v>0</v>
      </c>
      <c r="D72" s="27">
        <f>0.01*'Input'!F$15*('Adjust'!$E244*'Input'!E158+'Adjust'!$F244*'Input'!F158)+10*('Adjust'!$B244*'Input'!B158+'Adjust'!$C244*'Input'!C158+'Adjust'!$D244*'Input'!D158+'Adjust'!$G244*'Input'!G158)</f>
        <v>0</v>
      </c>
      <c r="E72" s="27">
        <f>10*('Adjust'!$B244*'Input'!B158+'Adjust'!$C244*'Input'!C158+'Adjust'!$D244*'Input'!D158)</f>
        <v>0</v>
      </c>
      <c r="F72" s="27">
        <f>'Adjust'!E244*'Input'!$F$15*'Input'!$E158/100</f>
        <v>0</v>
      </c>
      <c r="G72" s="27">
        <f>'Adjust'!F244*'Input'!$F$15*'Input'!$F158/100</f>
        <v>0</v>
      </c>
      <c r="H72" s="27">
        <f>'Adjust'!G244*'Input'!$G158*10</f>
        <v>0</v>
      </c>
      <c r="I72" s="6">
        <f>IF(B72&lt;&gt;0,0.1*D72/B72,"")</f>
        <v>0</v>
      </c>
      <c r="J72" s="31">
        <f>IF(C72&lt;&gt;0,D72/C72,"")</f>
        <v>0</v>
      </c>
      <c r="K72" s="6">
        <f>IF(B72&lt;&gt;0,0.1*E72/B72,0)</f>
        <v>0</v>
      </c>
      <c r="L72" s="27">
        <f>'Adjust'!B244*'Input'!$B158*10</f>
        <v>0</v>
      </c>
      <c r="M72" s="27">
        <f>'Adjust'!C244*'Input'!$C158*10</f>
        <v>0</v>
      </c>
      <c r="N72" s="27">
        <f>'Adjust'!D244*'Input'!$D158*10</f>
        <v>0</v>
      </c>
      <c r="O72" s="24">
        <f>IF(E72&lt;&gt;0,$L72/E72,"")</f>
        <v>0</v>
      </c>
      <c r="P72" s="24">
        <f>IF(E72&lt;&gt;0,$M72/E72,"")</f>
        <v>0</v>
      </c>
      <c r="Q72" s="24">
        <f>IF(E72&lt;&gt;0,$N72/E72,"")</f>
        <v>0</v>
      </c>
      <c r="R72" s="24">
        <f>IF(D72&lt;&gt;0,$F72/D72,"")</f>
        <v>0</v>
      </c>
      <c r="S72" s="24">
        <f>IF(D72&lt;&gt;0,$G72/D72,"")</f>
        <v>0</v>
      </c>
      <c r="T72" s="24">
        <f>IF(D72&lt;&gt;0,$H72/D72,"")</f>
        <v>0</v>
      </c>
      <c r="U72" s="10" t="s">
        <v>6</v>
      </c>
    </row>
    <row r="73" spans="1:21">
      <c r="A73" s="17" t="s">
        <v>136</v>
      </c>
      <c r="U73" s="10" t="s">
        <v>6</v>
      </c>
    </row>
    <row r="74" spans="1:21">
      <c r="A74" s="12" t="s">
        <v>69</v>
      </c>
      <c r="B74" s="27">
        <f>'Input'!B160+'Input'!C160+'Input'!D160</f>
        <v>0</v>
      </c>
      <c r="C74" s="29">
        <f>'Input'!E160</f>
        <v>0</v>
      </c>
      <c r="D74" s="27">
        <f>0.01*'Input'!F$15*('Adjust'!$E246*'Input'!E160+'Adjust'!$F246*'Input'!F160)+10*('Adjust'!$B246*'Input'!B160+'Adjust'!$C246*'Input'!C160+'Adjust'!$D246*'Input'!D160+'Adjust'!$G246*'Input'!G160)</f>
        <v>0</v>
      </c>
      <c r="E74" s="27">
        <f>10*('Adjust'!$B246*'Input'!B160+'Adjust'!$C246*'Input'!C160+'Adjust'!$D246*'Input'!D160)</f>
        <v>0</v>
      </c>
      <c r="F74" s="27">
        <f>'Adjust'!E246*'Input'!$F$15*'Input'!$E160/100</f>
        <v>0</v>
      </c>
      <c r="G74" s="27">
        <f>'Adjust'!F246*'Input'!$F$15*'Input'!$F160/100</f>
        <v>0</v>
      </c>
      <c r="H74" s="27">
        <f>'Adjust'!G246*'Input'!$G160*10</f>
        <v>0</v>
      </c>
      <c r="I74" s="6">
        <f>IF(B74&lt;&gt;0,0.1*D74/B74,"")</f>
        <v>0</v>
      </c>
      <c r="J74" s="31">
        <f>IF(C74&lt;&gt;0,D74/C74,"")</f>
        <v>0</v>
      </c>
      <c r="K74" s="6">
        <f>IF(B74&lt;&gt;0,0.1*E74/B74,0)</f>
        <v>0</v>
      </c>
      <c r="L74" s="27">
        <f>'Adjust'!B246*'Input'!$B160*10</f>
        <v>0</v>
      </c>
      <c r="M74" s="27">
        <f>'Adjust'!C246*'Input'!$C160*10</f>
        <v>0</v>
      </c>
      <c r="N74" s="27">
        <f>'Adjust'!D246*'Input'!$D160*10</f>
        <v>0</v>
      </c>
      <c r="O74" s="24">
        <f>IF(E74&lt;&gt;0,$L74/E74,"")</f>
        <v>0</v>
      </c>
      <c r="P74" s="24">
        <f>IF(E74&lt;&gt;0,$M74/E74,"")</f>
        <v>0</v>
      </c>
      <c r="Q74" s="24">
        <f>IF(E74&lt;&gt;0,$N74/E74,"")</f>
        <v>0</v>
      </c>
      <c r="R74" s="24">
        <f>IF(D74&lt;&gt;0,$F74/D74,"")</f>
        <v>0</v>
      </c>
      <c r="S74" s="24">
        <f>IF(D74&lt;&gt;0,$G74/D74,"")</f>
        <v>0</v>
      </c>
      <c r="T74" s="24">
        <f>IF(D74&lt;&gt;0,$H74/D74,"")</f>
        <v>0</v>
      </c>
      <c r="U74" s="10" t="s">
        <v>6</v>
      </c>
    </row>
    <row r="75" spans="1:21">
      <c r="A75" s="12" t="s">
        <v>137</v>
      </c>
      <c r="B75" s="27">
        <f>'Input'!B161+'Input'!C161+'Input'!D161</f>
        <v>0</v>
      </c>
      <c r="C75" s="29">
        <f>'Input'!E161</f>
        <v>0</v>
      </c>
      <c r="D75" s="27">
        <f>0.01*'Input'!F$15*('Adjust'!$E247*'Input'!E161+'Adjust'!$F247*'Input'!F161)+10*('Adjust'!$B247*'Input'!B161+'Adjust'!$C247*'Input'!C161+'Adjust'!$D247*'Input'!D161+'Adjust'!$G247*'Input'!G161)</f>
        <v>0</v>
      </c>
      <c r="E75" s="27">
        <f>10*('Adjust'!$B247*'Input'!B161+'Adjust'!$C247*'Input'!C161+'Adjust'!$D247*'Input'!D161)</f>
        <v>0</v>
      </c>
      <c r="F75" s="27">
        <f>'Adjust'!E247*'Input'!$F$15*'Input'!$E161/100</f>
        <v>0</v>
      </c>
      <c r="G75" s="27">
        <f>'Adjust'!F247*'Input'!$F$15*'Input'!$F161/100</f>
        <v>0</v>
      </c>
      <c r="H75" s="27">
        <f>'Adjust'!G247*'Input'!$G161*10</f>
        <v>0</v>
      </c>
      <c r="I75" s="6">
        <f>IF(B75&lt;&gt;0,0.1*D75/B75,"")</f>
        <v>0</v>
      </c>
      <c r="J75" s="31">
        <f>IF(C75&lt;&gt;0,D75/C75,"")</f>
        <v>0</v>
      </c>
      <c r="K75" s="6">
        <f>IF(B75&lt;&gt;0,0.1*E75/B75,0)</f>
        <v>0</v>
      </c>
      <c r="L75" s="27">
        <f>'Adjust'!B247*'Input'!$B161*10</f>
        <v>0</v>
      </c>
      <c r="M75" s="27">
        <f>'Adjust'!C247*'Input'!$C161*10</f>
        <v>0</v>
      </c>
      <c r="N75" s="27">
        <f>'Adjust'!D247*'Input'!$D161*10</f>
        <v>0</v>
      </c>
      <c r="O75" s="24">
        <f>IF(E75&lt;&gt;0,$L75/E75,"")</f>
        <v>0</v>
      </c>
      <c r="P75" s="24">
        <f>IF(E75&lt;&gt;0,$M75/E75,"")</f>
        <v>0</v>
      </c>
      <c r="Q75" s="24">
        <f>IF(E75&lt;&gt;0,$N75/E75,"")</f>
        <v>0</v>
      </c>
      <c r="R75" s="24">
        <f>IF(D75&lt;&gt;0,$F75/D75,"")</f>
        <v>0</v>
      </c>
      <c r="S75" s="24">
        <f>IF(D75&lt;&gt;0,$G75/D75,"")</f>
        <v>0</v>
      </c>
      <c r="T75" s="24">
        <f>IF(D75&lt;&gt;0,$H75/D75,"")</f>
        <v>0</v>
      </c>
      <c r="U75" s="10" t="s">
        <v>6</v>
      </c>
    </row>
    <row r="76" spans="1:21">
      <c r="A76" s="12" t="s">
        <v>138</v>
      </c>
      <c r="B76" s="27">
        <f>'Input'!B162+'Input'!C162+'Input'!D162</f>
        <v>0</v>
      </c>
      <c r="C76" s="29">
        <f>'Input'!E162</f>
        <v>0</v>
      </c>
      <c r="D76" s="27">
        <f>0.01*'Input'!F$15*('Adjust'!$E248*'Input'!E162+'Adjust'!$F248*'Input'!F162)+10*('Adjust'!$B248*'Input'!B162+'Adjust'!$C248*'Input'!C162+'Adjust'!$D248*'Input'!D162+'Adjust'!$G248*'Input'!G162)</f>
        <v>0</v>
      </c>
      <c r="E76" s="27">
        <f>10*('Adjust'!$B248*'Input'!B162+'Adjust'!$C248*'Input'!C162+'Adjust'!$D248*'Input'!D162)</f>
        <v>0</v>
      </c>
      <c r="F76" s="27">
        <f>'Adjust'!E248*'Input'!$F$15*'Input'!$E162/100</f>
        <v>0</v>
      </c>
      <c r="G76" s="27">
        <f>'Adjust'!F248*'Input'!$F$15*'Input'!$F162/100</f>
        <v>0</v>
      </c>
      <c r="H76" s="27">
        <f>'Adjust'!G248*'Input'!$G162*10</f>
        <v>0</v>
      </c>
      <c r="I76" s="6">
        <f>IF(B76&lt;&gt;0,0.1*D76/B76,"")</f>
        <v>0</v>
      </c>
      <c r="J76" s="31">
        <f>IF(C76&lt;&gt;0,D76/C76,"")</f>
        <v>0</v>
      </c>
      <c r="K76" s="6">
        <f>IF(B76&lt;&gt;0,0.1*E76/B76,0)</f>
        <v>0</v>
      </c>
      <c r="L76" s="27">
        <f>'Adjust'!B248*'Input'!$B162*10</f>
        <v>0</v>
      </c>
      <c r="M76" s="27">
        <f>'Adjust'!C248*'Input'!$C162*10</f>
        <v>0</v>
      </c>
      <c r="N76" s="27">
        <f>'Adjust'!D248*'Input'!$D162*10</f>
        <v>0</v>
      </c>
      <c r="O76" s="24">
        <f>IF(E76&lt;&gt;0,$L76/E76,"")</f>
        <v>0</v>
      </c>
      <c r="P76" s="24">
        <f>IF(E76&lt;&gt;0,$M76/E76,"")</f>
        <v>0</v>
      </c>
      <c r="Q76" s="24">
        <f>IF(E76&lt;&gt;0,$N76/E76,"")</f>
        <v>0</v>
      </c>
      <c r="R76" s="24">
        <f>IF(D76&lt;&gt;0,$F76/D76,"")</f>
        <v>0</v>
      </c>
      <c r="S76" s="24">
        <f>IF(D76&lt;&gt;0,$G76/D76,"")</f>
        <v>0</v>
      </c>
      <c r="T76" s="24">
        <f>IF(D76&lt;&gt;0,$H76/D76,"")</f>
        <v>0</v>
      </c>
      <c r="U76" s="10" t="s">
        <v>6</v>
      </c>
    </row>
    <row r="77" spans="1:21">
      <c r="A77" s="17" t="s">
        <v>139</v>
      </c>
      <c r="U77" s="10" t="s">
        <v>6</v>
      </c>
    </row>
    <row r="78" spans="1:21">
      <c r="A78" s="12" t="s">
        <v>108</v>
      </c>
      <c r="B78" s="27">
        <f>'Input'!B164+'Input'!C164+'Input'!D164</f>
        <v>0</v>
      </c>
      <c r="C78" s="29">
        <f>'Input'!E164</f>
        <v>0</v>
      </c>
      <c r="D78" s="27">
        <f>0.01*'Input'!F$15*('Adjust'!$E250*'Input'!E164+'Adjust'!$F250*'Input'!F164)+10*('Adjust'!$B250*'Input'!B164+'Adjust'!$C250*'Input'!C164+'Adjust'!$D250*'Input'!D164+'Adjust'!$G250*'Input'!G164)</f>
        <v>0</v>
      </c>
      <c r="E78" s="27">
        <f>10*('Adjust'!$B250*'Input'!B164+'Adjust'!$C250*'Input'!C164+'Adjust'!$D250*'Input'!D164)</f>
        <v>0</v>
      </c>
      <c r="F78" s="27">
        <f>'Adjust'!E250*'Input'!$F$15*'Input'!$E164/100</f>
        <v>0</v>
      </c>
      <c r="G78" s="27">
        <f>'Adjust'!F250*'Input'!$F$15*'Input'!$F164/100</f>
        <v>0</v>
      </c>
      <c r="H78" s="27">
        <f>'Adjust'!G250*'Input'!$G164*10</f>
        <v>0</v>
      </c>
      <c r="I78" s="6">
        <f>IF(B78&lt;&gt;0,0.1*D78/B78,"")</f>
        <v>0</v>
      </c>
      <c r="J78" s="31">
        <f>IF(C78&lt;&gt;0,D78/C78,"")</f>
        <v>0</v>
      </c>
      <c r="K78" s="6">
        <f>IF(B78&lt;&gt;0,0.1*E78/B78,0)</f>
        <v>0</v>
      </c>
      <c r="L78" s="27">
        <f>'Adjust'!B250*'Input'!$B164*10</f>
        <v>0</v>
      </c>
      <c r="M78" s="27">
        <f>'Adjust'!C250*'Input'!$C164*10</f>
        <v>0</v>
      </c>
      <c r="N78" s="27">
        <f>'Adjust'!D250*'Input'!$D164*10</f>
        <v>0</v>
      </c>
      <c r="O78" s="24">
        <f>IF(E78&lt;&gt;0,$L78/E78,"")</f>
        <v>0</v>
      </c>
      <c r="P78" s="24">
        <f>IF(E78&lt;&gt;0,$M78/E78,"")</f>
        <v>0</v>
      </c>
      <c r="Q78" s="24">
        <f>IF(E78&lt;&gt;0,$N78/E78,"")</f>
        <v>0</v>
      </c>
      <c r="R78" s="24">
        <f>IF(D78&lt;&gt;0,$F78/D78,"")</f>
        <v>0</v>
      </c>
      <c r="S78" s="24">
        <f>IF(D78&lt;&gt;0,$G78/D78,"")</f>
        <v>0</v>
      </c>
      <c r="T78" s="24">
        <f>IF(D78&lt;&gt;0,$H78/D78,"")</f>
        <v>0</v>
      </c>
      <c r="U78" s="10" t="s">
        <v>6</v>
      </c>
    </row>
    <row r="79" spans="1:21">
      <c r="A79" s="12" t="s">
        <v>140</v>
      </c>
      <c r="B79" s="27">
        <f>'Input'!B165+'Input'!C165+'Input'!D165</f>
        <v>0</v>
      </c>
      <c r="C79" s="29">
        <f>'Input'!E165</f>
        <v>0</v>
      </c>
      <c r="D79" s="27">
        <f>0.01*'Input'!F$15*('Adjust'!$E251*'Input'!E165+'Adjust'!$F251*'Input'!F165)+10*('Adjust'!$B251*'Input'!B165+'Adjust'!$C251*'Input'!C165+'Adjust'!$D251*'Input'!D165+'Adjust'!$G251*'Input'!G165)</f>
        <v>0</v>
      </c>
      <c r="E79" s="27">
        <f>10*('Adjust'!$B251*'Input'!B165+'Adjust'!$C251*'Input'!C165+'Adjust'!$D251*'Input'!D165)</f>
        <v>0</v>
      </c>
      <c r="F79" s="27">
        <f>'Adjust'!E251*'Input'!$F$15*'Input'!$E165/100</f>
        <v>0</v>
      </c>
      <c r="G79" s="27">
        <f>'Adjust'!F251*'Input'!$F$15*'Input'!$F165/100</f>
        <v>0</v>
      </c>
      <c r="H79" s="27">
        <f>'Adjust'!G251*'Input'!$G165*10</f>
        <v>0</v>
      </c>
      <c r="I79" s="6">
        <f>IF(B79&lt;&gt;0,0.1*D79/B79,"")</f>
        <v>0</v>
      </c>
      <c r="J79" s="31">
        <f>IF(C79&lt;&gt;0,D79/C79,"")</f>
        <v>0</v>
      </c>
      <c r="K79" s="6">
        <f>IF(B79&lt;&gt;0,0.1*E79/B79,0)</f>
        <v>0</v>
      </c>
      <c r="L79" s="27">
        <f>'Adjust'!B251*'Input'!$B165*10</f>
        <v>0</v>
      </c>
      <c r="M79" s="27">
        <f>'Adjust'!C251*'Input'!$C165*10</f>
        <v>0</v>
      </c>
      <c r="N79" s="27">
        <f>'Adjust'!D251*'Input'!$D165*10</f>
        <v>0</v>
      </c>
      <c r="O79" s="24">
        <f>IF(E79&lt;&gt;0,$L79/E79,"")</f>
        <v>0</v>
      </c>
      <c r="P79" s="24">
        <f>IF(E79&lt;&gt;0,$M79/E79,"")</f>
        <v>0</v>
      </c>
      <c r="Q79" s="24">
        <f>IF(E79&lt;&gt;0,$N79/E79,"")</f>
        <v>0</v>
      </c>
      <c r="R79" s="24">
        <f>IF(D79&lt;&gt;0,$F79/D79,"")</f>
        <v>0</v>
      </c>
      <c r="S79" s="24">
        <f>IF(D79&lt;&gt;0,$G79/D79,"")</f>
        <v>0</v>
      </c>
      <c r="T79" s="24">
        <f>IF(D79&lt;&gt;0,$H79/D79,"")</f>
        <v>0</v>
      </c>
      <c r="U79" s="10" t="s">
        <v>6</v>
      </c>
    </row>
    <row r="80" spans="1:21">
      <c r="A80" s="12" t="s">
        <v>141</v>
      </c>
      <c r="B80" s="27">
        <f>'Input'!B166+'Input'!C166+'Input'!D166</f>
        <v>0</v>
      </c>
      <c r="C80" s="29">
        <f>'Input'!E166</f>
        <v>0</v>
      </c>
      <c r="D80" s="27">
        <f>0.01*'Input'!F$15*('Adjust'!$E252*'Input'!E166+'Adjust'!$F252*'Input'!F166)+10*('Adjust'!$B252*'Input'!B166+'Adjust'!$C252*'Input'!C166+'Adjust'!$D252*'Input'!D166+'Adjust'!$G252*'Input'!G166)</f>
        <v>0</v>
      </c>
      <c r="E80" s="27">
        <f>10*('Adjust'!$B252*'Input'!B166+'Adjust'!$C252*'Input'!C166+'Adjust'!$D252*'Input'!D166)</f>
        <v>0</v>
      </c>
      <c r="F80" s="27">
        <f>'Adjust'!E252*'Input'!$F$15*'Input'!$E166/100</f>
        <v>0</v>
      </c>
      <c r="G80" s="27">
        <f>'Adjust'!F252*'Input'!$F$15*'Input'!$F166/100</f>
        <v>0</v>
      </c>
      <c r="H80" s="27">
        <f>'Adjust'!G252*'Input'!$G166*10</f>
        <v>0</v>
      </c>
      <c r="I80" s="6">
        <f>IF(B80&lt;&gt;0,0.1*D80/B80,"")</f>
        <v>0</v>
      </c>
      <c r="J80" s="31">
        <f>IF(C80&lt;&gt;0,D80/C80,"")</f>
        <v>0</v>
      </c>
      <c r="K80" s="6">
        <f>IF(B80&lt;&gt;0,0.1*E80/B80,0)</f>
        <v>0</v>
      </c>
      <c r="L80" s="27">
        <f>'Adjust'!B252*'Input'!$B166*10</f>
        <v>0</v>
      </c>
      <c r="M80" s="27">
        <f>'Adjust'!C252*'Input'!$C166*10</f>
        <v>0</v>
      </c>
      <c r="N80" s="27">
        <f>'Adjust'!D252*'Input'!$D166*10</f>
        <v>0</v>
      </c>
      <c r="O80" s="24">
        <f>IF(E80&lt;&gt;0,$L80/E80,"")</f>
        <v>0</v>
      </c>
      <c r="P80" s="24">
        <f>IF(E80&lt;&gt;0,$M80/E80,"")</f>
        <v>0</v>
      </c>
      <c r="Q80" s="24">
        <f>IF(E80&lt;&gt;0,$N80/E80,"")</f>
        <v>0</v>
      </c>
      <c r="R80" s="24">
        <f>IF(D80&lt;&gt;0,$F80/D80,"")</f>
        <v>0</v>
      </c>
      <c r="S80" s="24">
        <f>IF(D80&lt;&gt;0,$G80/D80,"")</f>
        <v>0</v>
      </c>
      <c r="T80" s="24">
        <f>IF(D80&lt;&gt;0,$H80/D80,"")</f>
        <v>0</v>
      </c>
      <c r="U80" s="10" t="s">
        <v>6</v>
      </c>
    </row>
    <row r="81" spans="1:21">
      <c r="A81" s="17" t="s">
        <v>142</v>
      </c>
      <c r="U81" s="10" t="s">
        <v>6</v>
      </c>
    </row>
    <row r="82" spans="1:21">
      <c r="A82" s="12" t="s">
        <v>70</v>
      </c>
      <c r="B82" s="27">
        <f>'Input'!B168+'Input'!C168+'Input'!D168</f>
        <v>0</v>
      </c>
      <c r="C82" s="29">
        <f>'Input'!E168</f>
        <v>0</v>
      </c>
      <c r="D82" s="27">
        <f>0.01*'Input'!F$15*('Adjust'!$E254*'Input'!E168+'Adjust'!$F254*'Input'!F168)+10*('Adjust'!$B254*'Input'!B168+'Adjust'!$C254*'Input'!C168+'Adjust'!$D254*'Input'!D168+'Adjust'!$G254*'Input'!G168)</f>
        <v>0</v>
      </c>
      <c r="E82" s="27">
        <f>10*('Adjust'!$B254*'Input'!B168+'Adjust'!$C254*'Input'!C168+'Adjust'!$D254*'Input'!D168)</f>
        <v>0</v>
      </c>
      <c r="F82" s="27">
        <f>'Adjust'!E254*'Input'!$F$15*'Input'!$E168/100</f>
        <v>0</v>
      </c>
      <c r="G82" s="27">
        <f>'Adjust'!F254*'Input'!$F$15*'Input'!$F168/100</f>
        <v>0</v>
      </c>
      <c r="H82" s="27">
        <f>'Adjust'!G254*'Input'!$G168*10</f>
        <v>0</v>
      </c>
      <c r="I82" s="6">
        <f>IF(B82&lt;&gt;0,0.1*D82/B82,"")</f>
        <v>0</v>
      </c>
      <c r="J82" s="31">
        <f>IF(C82&lt;&gt;0,D82/C82,"")</f>
        <v>0</v>
      </c>
      <c r="K82" s="6">
        <f>IF(B82&lt;&gt;0,0.1*E82/B82,0)</f>
        <v>0</v>
      </c>
      <c r="L82" s="27">
        <f>'Adjust'!B254*'Input'!$B168*10</f>
        <v>0</v>
      </c>
      <c r="M82" s="27">
        <f>'Adjust'!C254*'Input'!$C168*10</f>
        <v>0</v>
      </c>
      <c r="N82" s="27">
        <f>'Adjust'!D254*'Input'!$D168*10</f>
        <v>0</v>
      </c>
      <c r="O82" s="24">
        <f>IF(E82&lt;&gt;0,$L82/E82,"")</f>
        <v>0</v>
      </c>
      <c r="P82" s="24">
        <f>IF(E82&lt;&gt;0,$M82/E82,"")</f>
        <v>0</v>
      </c>
      <c r="Q82" s="24">
        <f>IF(E82&lt;&gt;0,$N82/E82,"")</f>
        <v>0</v>
      </c>
      <c r="R82" s="24">
        <f>IF(D82&lt;&gt;0,$F82/D82,"")</f>
        <v>0</v>
      </c>
      <c r="S82" s="24">
        <f>IF(D82&lt;&gt;0,$G82/D82,"")</f>
        <v>0</v>
      </c>
      <c r="T82" s="24">
        <f>IF(D82&lt;&gt;0,$H82/D82,"")</f>
        <v>0</v>
      </c>
      <c r="U82" s="10" t="s">
        <v>6</v>
      </c>
    </row>
    <row r="83" spans="1:21">
      <c r="A83" s="12" t="s">
        <v>143</v>
      </c>
      <c r="B83" s="27">
        <f>'Input'!B169+'Input'!C169+'Input'!D169</f>
        <v>0</v>
      </c>
      <c r="C83" s="29">
        <f>'Input'!E169</f>
        <v>0</v>
      </c>
      <c r="D83" s="27">
        <f>0.01*'Input'!F$15*('Adjust'!$E255*'Input'!E169+'Adjust'!$F255*'Input'!F169)+10*('Adjust'!$B255*'Input'!B169+'Adjust'!$C255*'Input'!C169+'Adjust'!$D255*'Input'!D169+'Adjust'!$G255*'Input'!G169)</f>
        <v>0</v>
      </c>
      <c r="E83" s="27">
        <f>10*('Adjust'!$B255*'Input'!B169+'Adjust'!$C255*'Input'!C169+'Adjust'!$D255*'Input'!D169)</f>
        <v>0</v>
      </c>
      <c r="F83" s="27">
        <f>'Adjust'!E255*'Input'!$F$15*'Input'!$E169/100</f>
        <v>0</v>
      </c>
      <c r="G83" s="27">
        <f>'Adjust'!F255*'Input'!$F$15*'Input'!$F169/100</f>
        <v>0</v>
      </c>
      <c r="H83" s="27">
        <f>'Adjust'!G255*'Input'!$G169*10</f>
        <v>0</v>
      </c>
      <c r="I83" s="6">
        <f>IF(B83&lt;&gt;0,0.1*D83/B83,"")</f>
        <v>0</v>
      </c>
      <c r="J83" s="31">
        <f>IF(C83&lt;&gt;0,D83/C83,"")</f>
        <v>0</v>
      </c>
      <c r="K83" s="6">
        <f>IF(B83&lt;&gt;0,0.1*E83/B83,0)</f>
        <v>0</v>
      </c>
      <c r="L83" s="27">
        <f>'Adjust'!B255*'Input'!$B169*10</f>
        <v>0</v>
      </c>
      <c r="M83" s="27">
        <f>'Adjust'!C255*'Input'!$C169*10</f>
        <v>0</v>
      </c>
      <c r="N83" s="27">
        <f>'Adjust'!D255*'Input'!$D169*10</f>
        <v>0</v>
      </c>
      <c r="O83" s="24">
        <f>IF(E83&lt;&gt;0,$L83/E83,"")</f>
        <v>0</v>
      </c>
      <c r="P83" s="24">
        <f>IF(E83&lt;&gt;0,$M83/E83,"")</f>
        <v>0</v>
      </c>
      <c r="Q83" s="24">
        <f>IF(E83&lt;&gt;0,$N83/E83,"")</f>
        <v>0</v>
      </c>
      <c r="R83" s="24">
        <f>IF(D83&lt;&gt;0,$F83/D83,"")</f>
        <v>0</v>
      </c>
      <c r="S83" s="24">
        <f>IF(D83&lt;&gt;0,$G83/D83,"")</f>
        <v>0</v>
      </c>
      <c r="T83" s="24">
        <f>IF(D83&lt;&gt;0,$H83/D83,"")</f>
        <v>0</v>
      </c>
      <c r="U83" s="10" t="s">
        <v>6</v>
      </c>
    </row>
    <row r="84" spans="1:21">
      <c r="A84" s="12" t="s">
        <v>144</v>
      </c>
      <c r="B84" s="27">
        <f>'Input'!B170+'Input'!C170+'Input'!D170</f>
        <v>0</v>
      </c>
      <c r="C84" s="29">
        <f>'Input'!E170</f>
        <v>0</v>
      </c>
      <c r="D84" s="27">
        <f>0.01*'Input'!F$15*('Adjust'!$E256*'Input'!E170+'Adjust'!$F256*'Input'!F170)+10*('Adjust'!$B256*'Input'!B170+'Adjust'!$C256*'Input'!C170+'Adjust'!$D256*'Input'!D170+'Adjust'!$G256*'Input'!G170)</f>
        <v>0</v>
      </c>
      <c r="E84" s="27">
        <f>10*('Adjust'!$B256*'Input'!B170+'Adjust'!$C256*'Input'!C170+'Adjust'!$D256*'Input'!D170)</f>
        <v>0</v>
      </c>
      <c r="F84" s="27">
        <f>'Adjust'!E256*'Input'!$F$15*'Input'!$E170/100</f>
        <v>0</v>
      </c>
      <c r="G84" s="27">
        <f>'Adjust'!F256*'Input'!$F$15*'Input'!$F170/100</f>
        <v>0</v>
      </c>
      <c r="H84" s="27">
        <f>'Adjust'!G256*'Input'!$G170*10</f>
        <v>0</v>
      </c>
      <c r="I84" s="6">
        <f>IF(B84&lt;&gt;0,0.1*D84/B84,"")</f>
        <v>0</v>
      </c>
      <c r="J84" s="31">
        <f>IF(C84&lt;&gt;0,D84/C84,"")</f>
        <v>0</v>
      </c>
      <c r="K84" s="6">
        <f>IF(B84&lt;&gt;0,0.1*E84/B84,0)</f>
        <v>0</v>
      </c>
      <c r="L84" s="27">
        <f>'Adjust'!B256*'Input'!$B170*10</f>
        <v>0</v>
      </c>
      <c r="M84" s="27">
        <f>'Adjust'!C256*'Input'!$C170*10</f>
        <v>0</v>
      </c>
      <c r="N84" s="27">
        <f>'Adjust'!D256*'Input'!$D170*10</f>
        <v>0</v>
      </c>
      <c r="O84" s="24">
        <f>IF(E84&lt;&gt;0,$L84/E84,"")</f>
        <v>0</v>
      </c>
      <c r="P84" s="24">
        <f>IF(E84&lt;&gt;0,$M84/E84,"")</f>
        <v>0</v>
      </c>
      <c r="Q84" s="24">
        <f>IF(E84&lt;&gt;0,$N84/E84,"")</f>
        <v>0</v>
      </c>
      <c r="R84" s="24">
        <f>IF(D84&lt;&gt;0,$F84/D84,"")</f>
        <v>0</v>
      </c>
      <c r="S84" s="24">
        <f>IF(D84&lt;&gt;0,$G84/D84,"")</f>
        <v>0</v>
      </c>
      <c r="T84" s="24">
        <f>IF(D84&lt;&gt;0,$H84/D84,"")</f>
        <v>0</v>
      </c>
      <c r="U84" s="10" t="s">
        <v>6</v>
      </c>
    </row>
    <row r="85" spans="1:21">
      <c r="A85" s="17" t="s">
        <v>145</v>
      </c>
      <c r="U85" s="10" t="s">
        <v>6</v>
      </c>
    </row>
    <row r="86" spans="1:21">
      <c r="A86" s="12" t="s">
        <v>71</v>
      </c>
      <c r="B86" s="27">
        <f>'Input'!B172+'Input'!C172+'Input'!D172</f>
        <v>0</v>
      </c>
      <c r="C86" s="29">
        <f>'Input'!E172</f>
        <v>0</v>
      </c>
      <c r="D86" s="27">
        <f>0.01*'Input'!F$15*('Adjust'!$E258*'Input'!E172+'Adjust'!$F258*'Input'!F172)+10*('Adjust'!$B258*'Input'!B172+'Adjust'!$C258*'Input'!C172+'Adjust'!$D258*'Input'!D172+'Adjust'!$G258*'Input'!G172)</f>
        <v>0</v>
      </c>
      <c r="E86" s="27">
        <f>10*('Adjust'!$B258*'Input'!B172+'Adjust'!$C258*'Input'!C172+'Adjust'!$D258*'Input'!D172)</f>
        <v>0</v>
      </c>
      <c r="F86" s="27">
        <f>'Adjust'!E258*'Input'!$F$15*'Input'!$E172/100</f>
        <v>0</v>
      </c>
      <c r="G86" s="27">
        <f>'Adjust'!F258*'Input'!$F$15*'Input'!$F172/100</f>
        <v>0</v>
      </c>
      <c r="H86" s="27">
        <f>'Adjust'!G258*'Input'!$G172*10</f>
        <v>0</v>
      </c>
      <c r="I86" s="6">
        <f>IF(B86&lt;&gt;0,0.1*D86/B86,"")</f>
        <v>0</v>
      </c>
      <c r="J86" s="31">
        <f>IF(C86&lt;&gt;0,D86/C86,"")</f>
        <v>0</v>
      </c>
      <c r="K86" s="6">
        <f>IF(B86&lt;&gt;0,0.1*E86/B86,0)</f>
        <v>0</v>
      </c>
      <c r="L86" s="27">
        <f>'Adjust'!B258*'Input'!$B172*10</f>
        <v>0</v>
      </c>
      <c r="M86" s="27">
        <f>'Adjust'!C258*'Input'!$C172*10</f>
        <v>0</v>
      </c>
      <c r="N86" s="27">
        <f>'Adjust'!D258*'Input'!$D172*10</f>
        <v>0</v>
      </c>
      <c r="O86" s="24">
        <f>IF(E86&lt;&gt;0,$L86/E86,"")</f>
        <v>0</v>
      </c>
      <c r="P86" s="24">
        <f>IF(E86&lt;&gt;0,$M86/E86,"")</f>
        <v>0</v>
      </c>
      <c r="Q86" s="24">
        <f>IF(E86&lt;&gt;0,$N86/E86,"")</f>
        <v>0</v>
      </c>
      <c r="R86" s="24">
        <f>IF(D86&lt;&gt;0,$F86/D86,"")</f>
        <v>0</v>
      </c>
      <c r="S86" s="24">
        <f>IF(D86&lt;&gt;0,$G86/D86,"")</f>
        <v>0</v>
      </c>
      <c r="T86" s="24">
        <f>IF(D86&lt;&gt;0,$H86/D86,"")</f>
        <v>0</v>
      </c>
      <c r="U86" s="10" t="s">
        <v>6</v>
      </c>
    </row>
    <row r="87" spans="1:21">
      <c r="A87" s="17" t="s">
        <v>146</v>
      </c>
      <c r="U87" s="10" t="s">
        <v>6</v>
      </c>
    </row>
    <row r="88" spans="1:21">
      <c r="A88" s="12" t="s">
        <v>85</v>
      </c>
      <c r="B88" s="27">
        <f>'Input'!B174+'Input'!C174+'Input'!D174</f>
        <v>0</v>
      </c>
      <c r="C88" s="29">
        <f>'Input'!E174</f>
        <v>0</v>
      </c>
      <c r="D88" s="27">
        <f>0.01*'Input'!F$15*('Adjust'!$E260*'Input'!E174+'Adjust'!$F260*'Input'!F174)+10*('Adjust'!$B260*'Input'!B174+'Adjust'!$C260*'Input'!C174+'Adjust'!$D260*'Input'!D174+'Adjust'!$G260*'Input'!G174)</f>
        <v>0</v>
      </c>
      <c r="E88" s="27">
        <f>10*('Adjust'!$B260*'Input'!B174+'Adjust'!$C260*'Input'!C174+'Adjust'!$D260*'Input'!D174)</f>
        <v>0</v>
      </c>
      <c r="F88" s="27">
        <f>'Adjust'!E260*'Input'!$F$15*'Input'!$E174/100</f>
        <v>0</v>
      </c>
      <c r="G88" s="27">
        <f>'Adjust'!F260*'Input'!$F$15*'Input'!$F174/100</f>
        <v>0</v>
      </c>
      <c r="H88" s="27">
        <f>'Adjust'!G260*'Input'!$G174*10</f>
        <v>0</v>
      </c>
      <c r="I88" s="6">
        <f>IF(B88&lt;&gt;0,0.1*D88/B88,"")</f>
        <v>0</v>
      </c>
      <c r="J88" s="31">
        <f>IF(C88&lt;&gt;0,D88/C88,"")</f>
        <v>0</v>
      </c>
      <c r="K88" s="6">
        <f>IF(B88&lt;&gt;0,0.1*E88/B88,0)</f>
        <v>0</v>
      </c>
      <c r="L88" s="27">
        <f>'Adjust'!B260*'Input'!$B174*10</f>
        <v>0</v>
      </c>
      <c r="M88" s="27">
        <f>'Adjust'!C260*'Input'!$C174*10</f>
        <v>0</v>
      </c>
      <c r="N88" s="27">
        <f>'Adjust'!D260*'Input'!$D174*10</f>
        <v>0</v>
      </c>
      <c r="O88" s="24">
        <f>IF(E88&lt;&gt;0,$L88/E88,"")</f>
        <v>0</v>
      </c>
      <c r="P88" s="24">
        <f>IF(E88&lt;&gt;0,$M88/E88,"")</f>
        <v>0</v>
      </c>
      <c r="Q88" s="24">
        <f>IF(E88&lt;&gt;0,$N88/E88,"")</f>
        <v>0</v>
      </c>
      <c r="R88" s="24">
        <f>IF(D88&lt;&gt;0,$F88/D88,"")</f>
        <v>0</v>
      </c>
      <c r="S88" s="24">
        <f>IF(D88&lt;&gt;0,$G88/D88,"")</f>
        <v>0</v>
      </c>
      <c r="T88" s="24">
        <f>IF(D88&lt;&gt;0,$H88/D88,"")</f>
        <v>0</v>
      </c>
      <c r="U88" s="10" t="s">
        <v>6</v>
      </c>
    </row>
    <row r="89" spans="1:21">
      <c r="A89" s="17" t="s">
        <v>147</v>
      </c>
      <c r="U89" s="10" t="s">
        <v>6</v>
      </c>
    </row>
    <row r="90" spans="1:21">
      <c r="A90" s="12" t="s">
        <v>72</v>
      </c>
      <c r="B90" s="27">
        <f>'Input'!B176+'Input'!C176+'Input'!D176</f>
        <v>0</v>
      </c>
      <c r="C90" s="29">
        <f>'Input'!E176</f>
        <v>0</v>
      </c>
      <c r="D90" s="27">
        <f>0.01*'Input'!F$15*('Adjust'!$E262*'Input'!E176+'Adjust'!$F262*'Input'!F176)+10*('Adjust'!$B262*'Input'!B176+'Adjust'!$C262*'Input'!C176+'Adjust'!$D262*'Input'!D176+'Adjust'!$G262*'Input'!G176)</f>
        <v>0</v>
      </c>
      <c r="E90" s="27">
        <f>10*('Adjust'!$B262*'Input'!B176+'Adjust'!$C262*'Input'!C176+'Adjust'!$D262*'Input'!D176)</f>
        <v>0</v>
      </c>
      <c r="F90" s="27">
        <f>'Adjust'!E262*'Input'!$F$15*'Input'!$E176/100</f>
        <v>0</v>
      </c>
      <c r="G90" s="27">
        <f>'Adjust'!F262*'Input'!$F$15*'Input'!$F176/100</f>
        <v>0</v>
      </c>
      <c r="H90" s="27">
        <f>'Adjust'!G262*'Input'!$G176*10</f>
        <v>0</v>
      </c>
      <c r="I90" s="6">
        <f>IF(B90&lt;&gt;0,0.1*D90/B90,"")</f>
        <v>0</v>
      </c>
      <c r="J90" s="31">
        <f>IF(C90&lt;&gt;0,D90/C90,"")</f>
        <v>0</v>
      </c>
      <c r="K90" s="6">
        <f>IF(B90&lt;&gt;0,0.1*E90/B90,0)</f>
        <v>0</v>
      </c>
      <c r="L90" s="27">
        <f>'Adjust'!B262*'Input'!$B176*10</f>
        <v>0</v>
      </c>
      <c r="M90" s="27">
        <f>'Adjust'!C262*'Input'!$C176*10</f>
        <v>0</v>
      </c>
      <c r="N90" s="27">
        <f>'Adjust'!D262*'Input'!$D176*10</f>
        <v>0</v>
      </c>
      <c r="O90" s="24">
        <f>IF(E90&lt;&gt;0,$L90/E90,"")</f>
        <v>0</v>
      </c>
      <c r="P90" s="24">
        <f>IF(E90&lt;&gt;0,$M90/E90,"")</f>
        <v>0</v>
      </c>
      <c r="Q90" s="24">
        <f>IF(E90&lt;&gt;0,$N90/E90,"")</f>
        <v>0</v>
      </c>
      <c r="R90" s="24">
        <f>IF(D90&lt;&gt;0,$F90/D90,"")</f>
        <v>0</v>
      </c>
      <c r="S90" s="24">
        <f>IF(D90&lt;&gt;0,$G90/D90,"")</f>
        <v>0</v>
      </c>
      <c r="T90" s="24">
        <f>IF(D90&lt;&gt;0,$H90/D90,"")</f>
        <v>0</v>
      </c>
      <c r="U90" s="10" t="s">
        <v>6</v>
      </c>
    </row>
    <row r="91" spans="1:21">
      <c r="A91" s="12" t="s">
        <v>148</v>
      </c>
      <c r="B91" s="27">
        <f>'Input'!B177+'Input'!C177+'Input'!D177</f>
        <v>0</v>
      </c>
      <c r="C91" s="29">
        <f>'Input'!E177</f>
        <v>0</v>
      </c>
      <c r="D91" s="27">
        <f>0.01*'Input'!F$15*('Adjust'!$E263*'Input'!E177+'Adjust'!$F263*'Input'!F177)+10*('Adjust'!$B263*'Input'!B177+'Adjust'!$C263*'Input'!C177+'Adjust'!$D263*'Input'!D177+'Adjust'!$G263*'Input'!G177)</f>
        <v>0</v>
      </c>
      <c r="E91" s="27">
        <f>10*('Adjust'!$B263*'Input'!B177+'Adjust'!$C263*'Input'!C177+'Adjust'!$D263*'Input'!D177)</f>
        <v>0</v>
      </c>
      <c r="F91" s="27">
        <f>'Adjust'!E263*'Input'!$F$15*'Input'!$E177/100</f>
        <v>0</v>
      </c>
      <c r="G91" s="27">
        <f>'Adjust'!F263*'Input'!$F$15*'Input'!$F177/100</f>
        <v>0</v>
      </c>
      <c r="H91" s="27">
        <f>'Adjust'!G263*'Input'!$G177*10</f>
        <v>0</v>
      </c>
      <c r="I91" s="6">
        <f>IF(B91&lt;&gt;0,0.1*D91/B91,"")</f>
        <v>0</v>
      </c>
      <c r="J91" s="31">
        <f>IF(C91&lt;&gt;0,D91/C91,"")</f>
        <v>0</v>
      </c>
      <c r="K91" s="6">
        <f>IF(B91&lt;&gt;0,0.1*E91/B91,0)</f>
        <v>0</v>
      </c>
      <c r="L91" s="27">
        <f>'Adjust'!B263*'Input'!$B177*10</f>
        <v>0</v>
      </c>
      <c r="M91" s="27">
        <f>'Adjust'!C263*'Input'!$C177*10</f>
        <v>0</v>
      </c>
      <c r="N91" s="27">
        <f>'Adjust'!D263*'Input'!$D177*10</f>
        <v>0</v>
      </c>
      <c r="O91" s="24">
        <f>IF(E91&lt;&gt;0,$L91/E91,"")</f>
        <v>0</v>
      </c>
      <c r="P91" s="24">
        <f>IF(E91&lt;&gt;0,$M91/E91,"")</f>
        <v>0</v>
      </c>
      <c r="Q91" s="24">
        <f>IF(E91&lt;&gt;0,$N91/E91,"")</f>
        <v>0</v>
      </c>
      <c r="R91" s="24">
        <f>IF(D91&lt;&gt;0,$F91/D91,"")</f>
        <v>0</v>
      </c>
      <c r="S91" s="24">
        <f>IF(D91&lt;&gt;0,$G91/D91,"")</f>
        <v>0</v>
      </c>
      <c r="T91" s="24">
        <f>IF(D91&lt;&gt;0,$H91/D91,"")</f>
        <v>0</v>
      </c>
      <c r="U91" s="10" t="s">
        <v>6</v>
      </c>
    </row>
    <row r="92" spans="1:21">
      <c r="A92" s="12" t="s">
        <v>149</v>
      </c>
      <c r="B92" s="27">
        <f>'Input'!B178+'Input'!C178+'Input'!D178</f>
        <v>0</v>
      </c>
      <c r="C92" s="29">
        <f>'Input'!E178</f>
        <v>0</v>
      </c>
      <c r="D92" s="27">
        <f>0.01*'Input'!F$15*('Adjust'!$E264*'Input'!E178+'Adjust'!$F264*'Input'!F178)+10*('Adjust'!$B264*'Input'!B178+'Adjust'!$C264*'Input'!C178+'Adjust'!$D264*'Input'!D178+'Adjust'!$G264*'Input'!G178)</f>
        <v>0</v>
      </c>
      <c r="E92" s="27">
        <f>10*('Adjust'!$B264*'Input'!B178+'Adjust'!$C264*'Input'!C178+'Adjust'!$D264*'Input'!D178)</f>
        <v>0</v>
      </c>
      <c r="F92" s="27">
        <f>'Adjust'!E264*'Input'!$F$15*'Input'!$E178/100</f>
        <v>0</v>
      </c>
      <c r="G92" s="27">
        <f>'Adjust'!F264*'Input'!$F$15*'Input'!$F178/100</f>
        <v>0</v>
      </c>
      <c r="H92" s="27">
        <f>'Adjust'!G264*'Input'!$G178*10</f>
        <v>0</v>
      </c>
      <c r="I92" s="6">
        <f>IF(B92&lt;&gt;0,0.1*D92/B92,"")</f>
        <v>0</v>
      </c>
      <c r="J92" s="31">
        <f>IF(C92&lt;&gt;0,D92/C92,"")</f>
        <v>0</v>
      </c>
      <c r="K92" s="6">
        <f>IF(B92&lt;&gt;0,0.1*E92/B92,0)</f>
        <v>0</v>
      </c>
      <c r="L92" s="27">
        <f>'Adjust'!B264*'Input'!$B178*10</f>
        <v>0</v>
      </c>
      <c r="M92" s="27">
        <f>'Adjust'!C264*'Input'!$C178*10</f>
        <v>0</v>
      </c>
      <c r="N92" s="27">
        <f>'Adjust'!D264*'Input'!$D178*10</f>
        <v>0</v>
      </c>
      <c r="O92" s="24">
        <f>IF(E92&lt;&gt;0,$L92/E92,"")</f>
        <v>0</v>
      </c>
      <c r="P92" s="24">
        <f>IF(E92&lt;&gt;0,$M92/E92,"")</f>
        <v>0</v>
      </c>
      <c r="Q92" s="24">
        <f>IF(E92&lt;&gt;0,$N92/E92,"")</f>
        <v>0</v>
      </c>
      <c r="R92" s="24">
        <f>IF(D92&lt;&gt;0,$F92/D92,"")</f>
        <v>0</v>
      </c>
      <c r="S92" s="24">
        <f>IF(D92&lt;&gt;0,$G92/D92,"")</f>
        <v>0</v>
      </c>
      <c r="T92" s="24">
        <f>IF(D92&lt;&gt;0,$H92/D92,"")</f>
        <v>0</v>
      </c>
      <c r="U92" s="10" t="s">
        <v>6</v>
      </c>
    </row>
    <row r="93" spans="1:21">
      <c r="A93" s="17" t="s">
        <v>150</v>
      </c>
      <c r="U93" s="10" t="s">
        <v>6</v>
      </c>
    </row>
    <row r="94" spans="1:21">
      <c r="A94" s="12" t="s">
        <v>73</v>
      </c>
      <c r="B94" s="27">
        <f>'Input'!B180+'Input'!C180+'Input'!D180</f>
        <v>0</v>
      </c>
      <c r="C94" s="29">
        <f>'Input'!E180</f>
        <v>0</v>
      </c>
      <c r="D94" s="27">
        <f>0.01*'Input'!F$15*('Adjust'!$E266*'Input'!E180+'Adjust'!$F266*'Input'!F180)+10*('Adjust'!$B266*'Input'!B180+'Adjust'!$C266*'Input'!C180+'Adjust'!$D266*'Input'!D180+'Adjust'!$G266*'Input'!G180)</f>
        <v>0</v>
      </c>
      <c r="E94" s="27">
        <f>10*('Adjust'!$B266*'Input'!B180+'Adjust'!$C266*'Input'!C180+'Adjust'!$D266*'Input'!D180)</f>
        <v>0</v>
      </c>
      <c r="F94" s="27">
        <f>'Adjust'!E266*'Input'!$F$15*'Input'!$E180/100</f>
        <v>0</v>
      </c>
      <c r="G94" s="27">
        <f>'Adjust'!F266*'Input'!$F$15*'Input'!$F180/100</f>
        <v>0</v>
      </c>
      <c r="H94" s="27">
        <f>'Adjust'!G266*'Input'!$G180*10</f>
        <v>0</v>
      </c>
      <c r="I94" s="6">
        <f>IF(B94&lt;&gt;0,0.1*D94/B94,"")</f>
        <v>0</v>
      </c>
      <c r="J94" s="31">
        <f>IF(C94&lt;&gt;0,D94/C94,"")</f>
        <v>0</v>
      </c>
      <c r="K94" s="6">
        <f>IF(B94&lt;&gt;0,0.1*E94/B94,0)</f>
        <v>0</v>
      </c>
      <c r="L94" s="27">
        <f>'Adjust'!B266*'Input'!$B180*10</f>
        <v>0</v>
      </c>
      <c r="M94" s="27">
        <f>'Adjust'!C266*'Input'!$C180*10</f>
        <v>0</v>
      </c>
      <c r="N94" s="27">
        <f>'Adjust'!D266*'Input'!$D180*10</f>
        <v>0</v>
      </c>
      <c r="O94" s="24">
        <f>IF(E94&lt;&gt;0,$L94/E94,"")</f>
        <v>0</v>
      </c>
      <c r="P94" s="24">
        <f>IF(E94&lt;&gt;0,$M94/E94,"")</f>
        <v>0</v>
      </c>
      <c r="Q94" s="24">
        <f>IF(E94&lt;&gt;0,$N94/E94,"")</f>
        <v>0</v>
      </c>
      <c r="R94" s="24">
        <f>IF(D94&lt;&gt;0,$F94/D94,"")</f>
        <v>0</v>
      </c>
      <c r="S94" s="24">
        <f>IF(D94&lt;&gt;0,$G94/D94,"")</f>
        <v>0</v>
      </c>
      <c r="T94" s="24">
        <f>IF(D94&lt;&gt;0,$H94/D94,"")</f>
        <v>0</v>
      </c>
      <c r="U94" s="10" t="s">
        <v>6</v>
      </c>
    </row>
    <row r="95" spans="1:21">
      <c r="A95" s="12" t="s">
        <v>151</v>
      </c>
      <c r="B95" s="27">
        <f>'Input'!B181+'Input'!C181+'Input'!D181</f>
        <v>0</v>
      </c>
      <c r="C95" s="29">
        <f>'Input'!E181</f>
        <v>0</v>
      </c>
      <c r="D95" s="27">
        <f>0.01*'Input'!F$15*('Adjust'!$E267*'Input'!E181+'Adjust'!$F267*'Input'!F181)+10*('Adjust'!$B267*'Input'!B181+'Adjust'!$C267*'Input'!C181+'Adjust'!$D267*'Input'!D181+'Adjust'!$G267*'Input'!G181)</f>
        <v>0</v>
      </c>
      <c r="E95" s="27">
        <f>10*('Adjust'!$B267*'Input'!B181+'Adjust'!$C267*'Input'!C181+'Adjust'!$D267*'Input'!D181)</f>
        <v>0</v>
      </c>
      <c r="F95" s="27">
        <f>'Adjust'!E267*'Input'!$F$15*'Input'!$E181/100</f>
        <v>0</v>
      </c>
      <c r="G95" s="27">
        <f>'Adjust'!F267*'Input'!$F$15*'Input'!$F181/100</f>
        <v>0</v>
      </c>
      <c r="H95" s="27">
        <f>'Adjust'!G267*'Input'!$G181*10</f>
        <v>0</v>
      </c>
      <c r="I95" s="6">
        <f>IF(B95&lt;&gt;0,0.1*D95/B95,"")</f>
        <v>0</v>
      </c>
      <c r="J95" s="31">
        <f>IF(C95&lt;&gt;0,D95/C95,"")</f>
        <v>0</v>
      </c>
      <c r="K95" s="6">
        <f>IF(B95&lt;&gt;0,0.1*E95/B95,0)</f>
        <v>0</v>
      </c>
      <c r="L95" s="27">
        <f>'Adjust'!B267*'Input'!$B181*10</f>
        <v>0</v>
      </c>
      <c r="M95" s="27">
        <f>'Adjust'!C267*'Input'!$C181*10</f>
        <v>0</v>
      </c>
      <c r="N95" s="27">
        <f>'Adjust'!D267*'Input'!$D181*10</f>
        <v>0</v>
      </c>
      <c r="O95" s="24">
        <f>IF(E95&lt;&gt;0,$L95/E95,"")</f>
        <v>0</v>
      </c>
      <c r="P95" s="24">
        <f>IF(E95&lt;&gt;0,$M95/E95,"")</f>
        <v>0</v>
      </c>
      <c r="Q95" s="24">
        <f>IF(E95&lt;&gt;0,$N95/E95,"")</f>
        <v>0</v>
      </c>
      <c r="R95" s="24">
        <f>IF(D95&lt;&gt;0,$F95/D95,"")</f>
        <v>0</v>
      </c>
      <c r="S95" s="24">
        <f>IF(D95&lt;&gt;0,$G95/D95,"")</f>
        <v>0</v>
      </c>
      <c r="T95" s="24">
        <f>IF(D95&lt;&gt;0,$H95/D95,"")</f>
        <v>0</v>
      </c>
      <c r="U95" s="10" t="s">
        <v>6</v>
      </c>
    </row>
    <row r="96" spans="1:21">
      <c r="A96" s="17" t="s">
        <v>152</v>
      </c>
      <c r="U96" s="10" t="s">
        <v>6</v>
      </c>
    </row>
    <row r="97" spans="1:21">
      <c r="A97" s="12" t="s">
        <v>86</v>
      </c>
      <c r="B97" s="27">
        <f>'Input'!B183+'Input'!C183+'Input'!D183</f>
        <v>0</v>
      </c>
      <c r="C97" s="29">
        <f>'Input'!E183</f>
        <v>0</v>
      </c>
      <c r="D97" s="27">
        <f>0.01*'Input'!F$15*('Adjust'!$E269*'Input'!E183+'Adjust'!$F269*'Input'!F183)+10*('Adjust'!$B269*'Input'!B183+'Adjust'!$C269*'Input'!C183+'Adjust'!$D269*'Input'!D183+'Adjust'!$G269*'Input'!G183)</f>
        <v>0</v>
      </c>
      <c r="E97" s="27">
        <f>10*('Adjust'!$B269*'Input'!B183+'Adjust'!$C269*'Input'!C183+'Adjust'!$D269*'Input'!D183)</f>
        <v>0</v>
      </c>
      <c r="F97" s="27">
        <f>'Adjust'!E269*'Input'!$F$15*'Input'!$E183/100</f>
        <v>0</v>
      </c>
      <c r="G97" s="27">
        <f>'Adjust'!F269*'Input'!$F$15*'Input'!$F183/100</f>
        <v>0</v>
      </c>
      <c r="H97" s="27">
        <f>'Adjust'!G269*'Input'!$G183*10</f>
        <v>0</v>
      </c>
      <c r="I97" s="6">
        <f>IF(B97&lt;&gt;0,0.1*D97/B97,"")</f>
        <v>0</v>
      </c>
      <c r="J97" s="31">
        <f>IF(C97&lt;&gt;0,D97/C97,"")</f>
        <v>0</v>
      </c>
      <c r="K97" s="6">
        <f>IF(B97&lt;&gt;0,0.1*E97/B97,0)</f>
        <v>0</v>
      </c>
      <c r="L97" s="27">
        <f>'Adjust'!B269*'Input'!$B183*10</f>
        <v>0</v>
      </c>
      <c r="M97" s="27">
        <f>'Adjust'!C269*'Input'!$C183*10</f>
        <v>0</v>
      </c>
      <c r="N97" s="27">
        <f>'Adjust'!D269*'Input'!$D183*10</f>
        <v>0</v>
      </c>
      <c r="O97" s="24">
        <f>IF(E97&lt;&gt;0,$L97/E97,"")</f>
        <v>0</v>
      </c>
      <c r="P97" s="24">
        <f>IF(E97&lt;&gt;0,$M97/E97,"")</f>
        <v>0</v>
      </c>
      <c r="Q97" s="24">
        <f>IF(E97&lt;&gt;0,$N97/E97,"")</f>
        <v>0</v>
      </c>
      <c r="R97" s="24">
        <f>IF(D97&lt;&gt;0,$F97/D97,"")</f>
        <v>0</v>
      </c>
      <c r="S97" s="24">
        <f>IF(D97&lt;&gt;0,$G97/D97,"")</f>
        <v>0</v>
      </c>
      <c r="T97" s="24">
        <f>IF(D97&lt;&gt;0,$H97/D97,"")</f>
        <v>0</v>
      </c>
      <c r="U97" s="10" t="s">
        <v>6</v>
      </c>
    </row>
    <row r="98" spans="1:21">
      <c r="A98" s="12" t="s">
        <v>153</v>
      </c>
      <c r="B98" s="27">
        <f>'Input'!B184+'Input'!C184+'Input'!D184</f>
        <v>0</v>
      </c>
      <c r="C98" s="29">
        <f>'Input'!E184</f>
        <v>0</v>
      </c>
      <c r="D98" s="27">
        <f>0.01*'Input'!F$15*('Adjust'!$E270*'Input'!E184+'Adjust'!$F270*'Input'!F184)+10*('Adjust'!$B270*'Input'!B184+'Adjust'!$C270*'Input'!C184+'Adjust'!$D270*'Input'!D184+'Adjust'!$G270*'Input'!G184)</f>
        <v>0</v>
      </c>
      <c r="E98" s="27">
        <f>10*('Adjust'!$B270*'Input'!B184+'Adjust'!$C270*'Input'!C184+'Adjust'!$D270*'Input'!D184)</f>
        <v>0</v>
      </c>
      <c r="F98" s="27">
        <f>'Adjust'!E270*'Input'!$F$15*'Input'!$E184/100</f>
        <v>0</v>
      </c>
      <c r="G98" s="27">
        <f>'Adjust'!F270*'Input'!$F$15*'Input'!$F184/100</f>
        <v>0</v>
      </c>
      <c r="H98" s="27">
        <f>'Adjust'!G270*'Input'!$G184*10</f>
        <v>0</v>
      </c>
      <c r="I98" s="6">
        <f>IF(B98&lt;&gt;0,0.1*D98/B98,"")</f>
        <v>0</v>
      </c>
      <c r="J98" s="31">
        <f>IF(C98&lt;&gt;0,D98/C98,"")</f>
        <v>0</v>
      </c>
      <c r="K98" s="6">
        <f>IF(B98&lt;&gt;0,0.1*E98/B98,0)</f>
        <v>0</v>
      </c>
      <c r="L98" s="27">
        <f>'Adjust'!B270*'Input'!$B184*10</f>
        <v>0</v>
      </c>
      <c r="M98" s="27">
        <f>'Adjust'!C270*'Input'!$C184*10</f>
        <v>0</v>
      </c>
      <c r="N98" s="27">
        <f>'Adjust'!D270*'Input'!$D184*10</f>
        <v>0</v>
      </c>
      <c r="O98" s="24">
        <f>IF(E98&lt;&gt;0,$L98/E98,"")</f>
        <v>0</v>
      </c>
      <c r="P98" s="24">
        <f>IF(E98&lt;&gt;0,$M98/E98,"")</f>
        <v>0</v>
      </c>
      <c r="Q98" s="24">
        <f>IF(E98&lt;&gt;0,$N98/E98,"")</f>
        <v>0</v>
      </c>
      <c r="R98" s="24">
        <f>IF(D98&lt;&gt;0,$F98/D98,"")</f>
        <v>0</v>
      </c>
      <c r="S98" s="24">
        <f>IF(D98&lt;&gt;0,$G98/D98,"")</f>
        <v>0</v>
      </c>
      <c r="T98" s="24">
        <f>IF(D98&lt;&gt;0,$H98/D98,"")</f>
        <v>0</v>
      </c>
      <c r="U98" s="10" t="s">
        <v>6</v>
      </c>
    </row>
    <row r="99" spans="1:21">
      <c r="A99" s="17" t="s">
        <v>154</v>
      </c>
      <c r="U99" s="10" t="s">
        <v>6</v>
      </c>
    </row>
    <row r="100" spans="1:21">
      <c r="A100" s="12" t="s">
        <v>87</v>
      </c>
      <c r="B100" s="27">
        <f>'Input'!B186+'Input'!C186+'Input'!D186</f>
        <v>0</v>
      </c>
      <c r="C100" s="29">
        <f>'Input'!E186</f>
        <v>0</v>
      </c>
      <c r="D100" s="27">
        <f>0.01*'Input'!F$15*('Adjust'!$E272*'Input'!E186+'Adjust'!$F272*'Input'!F186)+10*('Adjust'!$B272*'Input'!B186+'Adjust'!$C272*'Input'!C186+'Adjust'!$D272*'Input'!D186+'Adjust'!$G272*'Input'!G186)</f>
        <v>0</v>
      </c>
      <c r="E100" s="27">
        <f>10*('Adjust'!$B272*'Input'!B186+'Adjust'!$C272*'Input'!C186+'Adjust'!$D272*'Input'!D186)</f>
        <v>0</v>
      </c>
      <c r="F100" s="27">
        <f>'Adjust'!E272*'Input'!$F$15*'Input'!$E186/100</f>
        <v>0</v>
      </c>
      <c r="G100" s="27">
        <f>'Adjust'!F272*'Input'!$F$15*'Input'!$F186/100</f>
        <v>0</v>
      </c>
      <c r="H100" s="27">
        <f>'Adjust'!G272*'Input'!$G186*10</f>
        <v>0</v>
      </c>
      <c r="I100" s="6">
        <f>IF(B100&lt;&gt;0,0.1*D100/B100,"")</f>
        <v>0</v>
      </c>
      <c r="J100" s="31">
        <f>IF(C100&lt;&gt;0,D100/C100,"")</f>
        <v>0</v>
      </c>
      <c r="K100" s="6">
        <f>IF(B100&lt;&gt;0,0.1*E100/B100,0)</f>
        <v>0</v>
      </c>
      <c r="L100" s="27">
        <f>'Adjust'!B272*'Input'!$B186*10</f>
        <v>0</v>
      </c>
      <c r="M100" s="27">
        <f>'Adjust'!C272*'Input'!$C186*10</f>
        <v>0</v>
      </c>
      <c r="N100" s="27">
        <f>'Adjust'!D272*'Input'!$D186*10</f>
        <v>0</v>
      </c>
      <c r="O100" s="24">
        <f>IF(E100&lt;&gt;0,$L100/E100,"")</f>
        <v>0</v>
      </c>
      <c r="P100" s="24">
        <f>IF(E100&lt;&gt;0,$M100/E100,"")</f>
        <v>0</v>
      </c>
      <c r="Q100" s="24">
        <f>IF(E100&lt;&gt;0,$N100/E100,"")</f>
        <v>0</v>
      </c>
      <c r="R100" s="24">
        <f>IF(D100&lt;&gt;0,$F100/D100,"")</f>
        <v>0</v>
      </c>
      <c r="S100" s="24">
        <f>IF(D100&lt;&gt;0,$G100/D100,"")</f>
        <v>0</v>
      </c>
      <c r="T100" s="24">
        <f>IF(D100&lt;&gt;0,$H100/D100,"")</f>
        <v>0</v>
      </c>
      <c r="U100" s="10" t="s">
        <v>6</v>
      </c>
    </row>
    <row r="101" spans="1:21">
      <c r="A101" s="17" t="s">
        <v>155</v>
      </c>
      <c r="U101" s="10" t="s">
        <v>6</v>
      </c>
    </row>
    <row r="102" spans="1:21">
      <c r="A102" s="12" t="s">
        <v>109</v>
      </c>
      <c r="B102" s="27">
        <f>'Input'!B188+'Input'!C188+'Input'!D188</f>
        <v>0</v>
      </c>
      <c r="C102" s="29">
        <f>'Input'!E188</f>
        <v>0</v>
      </c>
      <c r="D102" s="27">
        <f>0.01*'Input'!F$15*('Adjust'!$E274*'Input'!E188+'Adjust'!$F274*'Input'!F188)+10*('Adjust'!$B274*'Input'!B188+'Adjust'!$C274*'Input'!C188+'Adjust'!$D274*'Input'!D188+'Adjust'!$G274*'Input'!G188)</f>
        <v>0</v>
      </c>
      <c r="E102" s="27">
        <f>10*('Adjust'!$B274*'Input'!B188+'Adjust'!$C274*'Input'!C188+'Adjust'!$D274*'Input'!D188)</f>
        <v>0</v>
      </c>
      <c r="F102" s="27">
        <f>'Adjust'!E274*'Input'!$F$15*'Input'!$E188/100</f>
        <v>0</v>
      </c>
      <c r="G102" s="27">
        <f>'Adjust'!F274*'Input'!$F$15*'Input'!$F188/100</f>
        <v>0</v>
      </c>
      <c r="H102" s="27">
        <f>'Adjust'!G274*'Input'!$G188*10</f>
        <v>0</v>
      </c>
      <c r="I102" s="6">
        <f>IF(B102&lt;&gt;0,0.1*D102/B102,"")</f>
        <v>0</v>
      </c>
      <c r="J102" s="31">
        <f>IF(C102&lt;&gt;0,D102/C102,"")</f>
        <v>0</v>
      </c>
      <c r="K102" s="6">
        <f>IF(B102&lt;&gt;0,0.1*E102/B102,0)</f>
        <v>0</v>
      </c>
      <c r="L102" s="27">
        <f>'Adjust'!B274*'Input'!$B188*10</f>
        <v>0</v>
      </c>
      <c r="M102" s="27">
        <f>'Adjust'!C274*'Input'!$C188*10</f>
        <v>0</v>
      </c>
      <c r="N102" s="27">
        <f>'Adjust'!D274*'Input'!$D188*10</f>
        <v>0</v>
      </c>
      <c r="O102" s="24">
        <f>IF(E102&lt;&gt;0,$L102/E102,"")</f>
        <v>0</v>
      </c>
      <c r="P102" s="24">
        <f>IF(E102&lt;&gt;0,$M102/E102,"")</f>
        <v>0</v>
      </c>
      <c r="Q102" s="24">
        <f>IF(E102&lt;&gt;0,$N102/E102,"")</f>
        <v>0</v>
      </c>
      <c r="R102" s="24">
        <f>IF(D102&lt;&gt;0,$F102/D102,"")</f>
        <v>0</v>
      </c>
      <c r="S102" s="24">
        <f>IF(D102&lt;&gt;0,$G102/D102,"")</f>
        <v>0</v>
      </c>
      <c r="T102" s="24">
        <f>IF(D102&lt;&gt;0,$H102/D102,"")</f>
        <v>0</v>
      </c>
      <c r="U102" s="10" t="s">
        <v>6</v>
      </c>
    </row>
    <row r="103" spans="1:21">
      <c r="A103" s="12" t="s">
        <v>156</v>
      </c>
      <c r="B103" s="27">
        <f>'Input'!B189+'Input'!C189+'Input'!D189</f>
        <v>0</v>
      </c>
      <c r="C103" s="29">
        <f>'Input'!E189</f>
        <v>0</v>
      </c>
      <c r="D103" s="27">
        <f>0.01*'Input'!F$15*('Adjust'!$E275*'Input'!E189+'Adjust'!$F275*'Input'!F189)+10*('Adjust'!$B275*'Input'!B189+'Adjust'!$C275*'Input'!C189+'Adjust'!$D275*'Input'!D189+'Adjust'!$G275*'Input'!G189)</f>
        <v>0</v>
      </c>
      <c r="E103" s="27">
        <f>10*('Adjust'!$B275*'Input'!B189+'Adjust'!$C275*'Input'!C189+'Adjust'!$D275*'Input'!D189)</f>
        <v>0</v>
      </c>
      <c r="F103" s="27">
        <f>'Adjust'!E275*'Input'!$F$15*'Input'!$E189/100</f>
        <v>0</v>
      </c>
      <c r="G103" s="27">
        <f>'Adjust'!F275*'Input'!$F$15*'Input'!$F189/100</f>
        <v>0</v>
      </c>
      <c r="H103" s="27">
        <f>'Adjust'!G275*'Input'!$G189*10</f>
        <v>0</v>
      </c>
      <c r="I103" s="6">
        <f>IF(B103&lt;&gt;0,0.1*D103/B103,"")</f>
        <v>0</v>
      </c>
      <c r="J103" s="31">
        <f>IF(C103&lt;&gt;0,D103/C103,"")</f>
        <v>0</v>
      </c>
      <c r="K103" s="6">
        <f>IF(B103&lt;&gt;0,0.1*E103/B103,0)</f>
        <v>0</v>
      </c>
      <c r="L103" s="27">
        <f>'Adjust'!B275*'Input'!$B189*10</f>
        <v>0</v>
      </c>
      <c r="M103" s="27">
        <f>'Adjust'!C275*'Input'!$C189*10</f>
        <v>0</v>
      </c>
      <c r="N103" s="27">
        <f>'Adjust'!D275*'Input'!$D189*10</f>
        <v>0</v>
      </c>
      <c r="O103" s="24">
        <f>IF(E103&lt;&gt;0,$L103/E103,"")</f>
        <v>0</v>
      </c>
      <c r="P103" s="24">
        <f>IF(E103&lt;&gt;0,$M103/E103,"")</f>
        <v>0</v>
      </c>
      <c r="Q103" s="24">
        <f>IF(E103&lt;&gt;0,$N103/E103,"")</f>
        <v>0</v>
      </c>
      <c r="R103" s="24">
        <f>IF(D103&lt;&gt;0,$F103/D103,"")</f>
        <v>0</v>
      </c>
      <c r="S103" s="24">
        <f>IF(D103&lt;&gt;0,$G103/D103,"")</f>
        <v>0</v>
      </c>
      <c r="T103" s="24">
        <f>IF(D103&lt;&gt;0,$H103/D103,"")</f>
        <v>0</v>
      </c>
      <c r="U103" s="10" t="s">
        <v>6</v>
      </c>
    </row>
    <row r="104" spans="1:21">
      <c r="A104" s="12" t="s">
        <v>157</v>
      </c>
      <c r="B104" s="27">
        <f>'Input'!B190+'Input'!C190+'Input'!D190</f>
        <v>0</v>
      </c>
      <c r="C104" s="29">
        <f>'Input'!E190</f>
        <v>0</v>
      </c>
      <c r="D104" s="27">
        <f>0.01*'Input'!F$15*('Adjust'!$E276*'Input'!E190+'Adjust'!$F276*'Input'!F190)+10*('Adjust'!$B276*'Input'!B190+'Adjust'!$C276*'Input'!C190+'Adjust'!$D276*'Input'!D190+'Adjust'!$G276*'Input'!G190)</f>
        <v>0</v>
      </c>
      <c r="E104" s="27">
        <f>10*('Adjust'!$B276*'Input'!B190+'Adjust'!$C276*'Input'!C190+'Adjust'!$D276*'Input'!D190)</f>
        <v>0</v>
      </c>
      <c r="F104" s="27">
        <f>'Adjust'!E276*'Input'!$F$15*'Input'!$E190/100</f>
        <v>0</v>
      </c>
      <c r="G104" s="27">
        <f>'Adjust'!F276*'Input'!$F$15*'Input'!$F190/100</f>
        <v>0</v>
      </c>
      <c r="H104" s="27">
        <f>'Adjust'!G276*'Input'!$G190*10</f>
        <v>0</v>
      </c>
      <c r="I104" s="6">
        <f>IF(B104&lt;&gt;0,0.1*D104/B104,"")</f>
        <v>0</v>
      </c>
      <c r="J104" s="31">
        <f>IF(C104&lt;&gt;0,D104/C104,"")</f>
        <v>0</v>
      </c>
      <c r="K104" s="6">
        <f>IF(B104&lt;&gt;0,0.1*E104/B104,0)</f>
        <v>0</v>
      </c>
      <c r="L104" s="27">
        <f>'Adjust'!B276*'Input'!$B190*10</f>
        <v>0</v>
      </c>
      <c r="M104" s="27">
        <f>'Adjust'!C276*'Input'!$C190*10</f>
        <v>0</v>
      </c>
      <c r="N104" s="27">
        <f>'Adjust'!D276*'Input'!$D190*10</f>
        <v>0</v>
      </c>
      <c r="O104" s="24">
        <f>IF(E104&lt;&gt;0,$L104/E104,"")</f>
        <v>0</v>
      </c>
      <c r="P104" s="24">
        <f>IF(E104&lt;&gt;0,$M104/E104,"")</f>
        <v>0</v>
      </c>
      <c r="Q104" s="24">
        <f>IF(E104&lt;&gt;0,$N104/E104,"")</f>
        <v>0</v>
      </c>
      <c r="R104" s="24">
        <f>IF(D104&lt;&gt;0,$F104/D104,"")</f>
        <v>0</v>
      </c>
      <c r="S104" s="24">
        <f>IF(D104&lt;&gt;0,$G104/D104,"")</f>
        <v>0</v>
      </c>
      <c r="T104" s="24">
        <f>IF(D104&lt;&gt;0,$H104/D104,"")</f>
        <v>0</v>
      </c>
      <c r="U104" s="10" t="s">
        <v>6</v>
      </c>
    </row>
    <row r="105" spans="1:21">
      <c r="A105" s="17" t="s">
        <v>158</v>
      </c>
      <c r="U105" s="10" t="s">
        <v>6</v>
      </c>
    </row>
    <row r="106" spans="1:21">
      <c r="A106" s="12" t="s">
        <v>110</v>
      </c>
      <c r="B106" s="27">
        <f>'Input'!B192+'Input'!C192+'Input'!D192</f>
        <v>0</v>
      </c>
      <c r="C106" s="29">
        <f>'Input'!E192</f>
        <v>0</v>
      </c>
      <c r="D106" s="27">
        <f>0.01*'Input'!F$15*('Adjust'!$E278*'Input'!E192+'Adjust'!$F278*'Input'!F192)+10*('Adjust'!$B278*'Input'!B192+'Adjust'!$C278*'Input'!C192+'Adjust'!$D278*'Input'!D192+'Adjust'!$G278*'Input'!G192)</f>
        <v>0</v>
      </c>
      <c r="E106" s="27">
        <f>10*('Adjust'!$B278*'Input'!B192+'Adjust'!$C278*'Input'!C192+'Adjust'!$D278*'Input'!D192)</f>
        <v>0</v>
      </c>
      <c r="F106" s="27">
        <f>'Adjust'!E278*'Input'!$F$15*'Input'!$E192/100</f>
        <v>0</v>
      </c>
      <c r="G106" s="27">
        <f>'Adjust'!F278*'Input'!$F$15*'Input'!$F192/100</f>
        <v>0</v>
      </c>
      <c r="H106" s="27">
        <f>'Adjust'!G278*'Input'!$G192*10</f>
        <v>0</v>
      </c>
      <c r="I106" s="6">
        <f>IF(B106&lt;&gt;0,0.1*D106/B106,"")</f>
        <v>0</v>
      </c>
      <c r="J106" s="31">
        <f>IF(C106&lt;&gt;0,D106/C106,"")</f>
        <v>0</v>
      </c>
      <c r="K106" s="6">
        <f>IF(B106&lt;&gt;0,0.1*E106/B106,0)</f>
        <v>0</v>
      </c>
      <c r="L106" s="27">
        <f>'Adjust'!B278*'Input'!$B192*10</f>
        <v>0</v>
      </c>
      <c r="M106" s="27">
        <f>'Adjust'!C278*'Input'!$C192*10</f>
        <v>0</v>
      </c>
      <c r="N106" s="27">
        <f>'Adjust'!D278*'Input'!$D192*10</f>
        <v>0</v>
      </c>
      <c r="O106" s="24">
        <f>IF(E106&lt;&gt;0,$L106/E106,"")</f>
        <v>0</v>
      </c>
      <c r="P106" s="24">
        <f>IF(E106&lt;&gt;0,$M106/E106,"")</f>
        <v>0</v>
      </c>
      <c r="Q106" s="24">
        <f>IF(E106&lt;&gt;0,$N106/E106,"")</f>
        <v>0</v>
      </c>
      <c r="R106" s="24">
        <f>IF(D106&lt;&gt;0,$F106/D106,"")</f>
        <v>0</v>
      </c>
      <c r="S106" s="24">
        <f>IF(D106&lt;&gt;0,$G106/D106,"")</f>
        <v>0</v>
      </c>
      <c r="T106" s="24">
        <f>IF(D106&lt;&gt;0,$H106/D106,"")</f>
        <v>0</v>
      </c>
      <c r="U106" s="10" t="s">
        <v>6</v>
      </c>
    </row>
    <row r="107" spans="1:21">
      <c r="A107" s="12" t="s">
        <v>159</v>
      </c>
      <c r="B107" s="27">
        <f>'Input'!B193+'Input'!C193+'Input'!D193</f>
        <v>0</v>
      </c>
      <c r="C107" s="29">
        <f>'Input'!E193</f>
        <v>0</v>
      </c>
      <c r="D107" s="27">
        <f>0.01*'Input'!F$15*('Adjust'!$E279*'Input'!E193+'Adjust'!$F279*'Input'!F193)+10*('Adjust'!$B279*'Input'!B193+'Adjust'!$C279*'Input'!C193+'Adjust'!$D279*'Input'!D193+'Adjust'!$G279*'Input'!G193)</f>
        <v>0</v>
      </c>
      <c r="E107" s="27">
        <f>10*('Adjust'!$B279*'Input'!B193+'Adjust'!$C279*'Input'!C193+'Adjust'!$D279*'Input'!D193)</f>
        <v>0</v>
      </c>
      <c r="F107" s="27">
        <f>'Adjust'!E279*'Input'!$F$15*'Input'!$E193/100</f>
        <v>0</v>
      </c>
      <c r="G107" s="27">
        <f>'Adjust'!F279*'Input'!$F$15*'Input'!$F193/100</f>
        <v>0</v>
      </c>
      <c r="H107" s="27">
        <f>'Adjust'!G279*'Input'!$G193*10</f>
        <v>0</v>
      </c>
      <c r="I107" s="6">
        <f>IF(B107&lt;&gt;0,0.1*D107/B107,"")</f>
        <v>0</v>
      </c>
      <c r="J107" s="31">
        <f>IF(C107&lt;&gt;0,D107/C107,"")</f>
        <v>0</v>
      </c>
      <c r="K107" s="6">
        <f>IF(B107&lt;&gt;0,0.1*E107/B107,0)</f>
        <v>0</v>
      </c>
      <c r="L107" s="27">
        <f>'Adjust'!B279*'Input'!$B193*10</f>
        <v>0</v>
      </c>
      <c r="M107" s="27">
        <f>'Adjust'!C279*'Input'!$C193*10</f>
        <v>0</v>
      </c>
      <c r="N107" s="27">
        <f>'Adjust'!D279*'Input'!$D193*10</f>
        <v>0</v>
      </c>
      <c r="O107" s="24">
        <f>IF(E107&lt;&gt;0,$L107/E107,"")</f>
        <v>0</v>
      </c>
      <c r="P107" s="24">
        <f>IF(E107&lt;&gt;0,$M107/E107,"")</f>
        <v>0</v>
      </c>
      <c r="Q107" s="24">
        <f>IF(E107&lt;&gt;0,$N107/E107,"")</f>
        <v>0</v>
      </c>
      <c r="R107" s="24">
        <f>IF(D107&lt;&gt;0,$F107/D107,"")</f>
        <v>0</v>
      </c>
      <c r="S107" s="24">
        <f>IF(D107&lt;&gt;0,$G107/D107,"")</f>
        <v>0</v>
      </c>
      <c r="T107" s="24">
        <f>IF(D107&lt;&gt;0,$H107/D107,"")</f>
        <v>0</v>
      </c>
      <c r="U107" s="10" t="s">
        <v>6</v>
      </c>
    </row>
    <row r="108" spans="1:21">
      <c r="A108" s="12" t="s">
        <v>160</v>
      </c>
      <c r="B108" s="27">
        <f>'Input'!B194+'Input'!C194+'Input'!D194</f>
        <v>0</v>
      </c>
      <c r="C108" s="29">
        <f>'Input'!E194</f>
        <v>0</v>
      </c>
      <c r="D108" s="27">
        <f>0.01*'Input'!F$15*('Adjust'!$E280*'Input'!E194+'Adjust'!$F280*'Input'!F194)+10*('Adjust'!$B280*'Input'!B194+'Adjust'!$C280*'Input'!C194+'Adjust'!$D280*'Input'!D194+'Adjust'!$G280*'Input'!G194)</f>
        <v>0</v>
      </c>
      <c r="E108" s="27">
        <f>10*('Adjust'!$B280*'Input'!B194+'Adjust'!$C280*'Input'!C194+'Adjust'!$D280*'Input'!D194)</f>
        <v>0</v>
      </c>
      <c r="F108" s="27">
        <f>'Adjust'!E280*'Input'!$F$15*'Input'!$E194/100</f>
        <v>0</v>
      </c>
      <c r="G108" s="27">
        <f>'Adjust'!F280*'Input'!$F$15*'Input'!$F194/100</f>
        <v>0</v>
      </c>
      <c r="H108" s="27">
        <f>'Adjust'!G280*'Input'!$G194*10</f>
        <v>0</v>
      </c>
      <c r="I108" s="6">
        <f>IF(B108&lt;&gt;0,0.1*D108/B108,"")</f>
        <v>0</v>
      </c>
      <c r="J108" s="31">
        <f>IF(C108&lt;&gt;0,D108/C108,"")</f>
        <v>0</v>
      </c>
      <c r="K108" s="6">
        <f>IF(B108&lt;&gt;0,0.1*E108/B108,0)</f>
        <v>0</v>
      </c>
      <c r="L108" s="27">
        <f>'Adjust'!B280*'Input'!$B194*10</f>
        <v>0</v>
      </c>
      <c r="M108" s="27">
        <f>'Adjust'!C280*'Input'!$C194*10</f>
        <v>0</v>
      </c>
      <c r="N108" s="27">
        <f>'Adjust'!D280*'Input'!$D194*10</f>
        <v>0</v>
      </c>
      <c r="O108" s="24">
        <f>IF(E108&lt;&gt;0,$L108/E108,"")</f>
        <v>0</v>
      </c>
      <c r="P108" s="24">
        <f>IF(E108&lt;&gt;0,$M108/E108,"")</f>
        <v>0</v>
      </c>
      <c r="Q108" s="24">
        <f>IF(E108&lt;&gt;0,$N108/E108,"")</f>
        <v>0</v>
      </c>
      <c r="R108" s="24">
        <f>IF(D108&lt;&gt;0,$F108/D108,"")</f>
        <v>0</v>
      </c>
      <c r="S108" s="24">
        <f>IF(D108&lt;&gt;0,$G108/D108,"")</f>
        <v>0</v>
      </c>
      <c r="T108" s="24">
        <f>IF(D108&lt;&gt;0,$H108/D108,"")</f>
        <v>0</v>
      </c>
      <c r="U108" s="10" t="s">
        <v>6</v>
      </c>
    </row>
    <row r="109" spans="1:21">
      <c r="A109" s="17" t="s">
        <v>161</v>
      </c>
      <c r="U109" s="10" t="s">
        <v>6</v>
      </c>
    </row>
    <row r="110" spans="1:21">
      <c r="A110" s="12" t="s">
        <v>111</v>
      </c>
      <c r="B110" s="27">
        <f>'Input'!B196+'Input'!C196+'Input'!D196</f>
        <v>0</v>
      </c>
      <c r="C110" s="29">
        <f>'Input'!E196</f>
        <v>0</v>
      </c>
      <c r="D110" s="27">
        <f>0.01*'Input'!F$15*('Adjust'!$E282*'Input'!E196+'Adjust'!$F282*'Input'!F196)+10*('Adjust'!$B282*'Input'!B196+'Adjust'!$C282*'Input'!C196+'Adjust'!$D282*'Input'!D196+'Adjust'!$G282*'Input'!G196)</f>
        <v>0</v>
      </c>
      <c r="E110" s="27">
        <f>10*('Adjust'!$B282*'Input'!B196+'Adjust'!$C282*'Input'!C196+'Adjust'!$D282*'Input'!D196)</f>
        <v>0</v>
      </c>
      <c r="F110" s="27">
        <f>'Adjust'!E282*'Input'!$F$15*'Input'!$E196/100</f>
        <v>0</v>
      </c>
      <c r="G110" s="27">
        <f>'Adjust'!F282*'Input'!$F$15*'Input'!$F196/100</f>
        <v>0</v>
      </c>
      <c r="H110" s="27">
        <f>'Adjust'!G282*'Input'!$G196*10</f>
        <v>0</v>
      </c>
      <c r="I110" s="6">
        <f>IF(B110&lt;&gt;0,0.1*D110/B110,"")</f>
        <v>0</v>
      </c>
      <c r="J110" s="31">
        <f>IF(C110&lt;&gt;0,D110/C110,"")</f>
        <v>0</v>
      </c>
      <c r="K110" s="6">
        <f>IF(B110&lt;&gt;0,0.1*E110/B110,0)</f>
        <v>0</v>
      </c>
      <c r="L110" s="27">
        <f>'Adjust'!B282*'Input'!$B196*10</f>
        <v>0</v>
      </c>
      <c r="M110" s="27">
        <f>'Adjust'!C282*'Input'!$C196*10</f>
        <v>0</v>
      </c>
      <c r="N110" s="27">
        <f>'Adjust'!D282*'Input'!$D196*10</f>
        <v>0</v>
      </c>
      <c r="O110" s="24">
        <f>IF(E110&lt;&gt;0,$L110/E110,"")</f>
        <v>0</v>
      </c>
      <c r="P110" s="24">
        <f>IF(E110&lt;&gt;0,$M110/E110,"")</f>
        <v>0</v>
      </c>
      <c r="Q110" s="24">
        <f>IF(E110&lt;&gt;0,$N110/E110,"")</f>
        <v>0</v>
      </c>
      <c r="R110" s="24">
        <f>IF(D110&lt;&gt;0,$F110/D110,"")</f>
        <v>0</v>
      </c>
      <c r="S110" s="24">
        <f>IF(D110&lt;&gt;0,$G110/D110,"")</f>
        <v>0</v>
      </c>
      <c r="T110" s="24">
        <f>IF(D110&lt;&gt;0,$H110/D110,"")</f>
        <v>0</v>
      </c>
      <c r="U110" s="10" t="s">
        <v>6</v>
      </c>
    </row>
    <row r="111" spans="1:21">
      <c r="A111" s="12" t="s">
        <v>162</v>
      </c>
      <c r="B111" s="27">
        <f>'Input'!B197+'Input'!C197+'Input'!D197</f>
        <v>0</v>
      </c>
      <c r="C111" s="29">
        <f>'Input'!E197</f>
        <v>0</v>
      </c>
      <c r="D111" s="27">
        <f>0.01*'Input'!F$15*('Adjust'!$E283*'Input'!E197+'Adjust'!$F283*'Input'!F197)+10*('Adjust'!$B283*'Input'!B197+'Adjust'!$C283*'Input'!C197+'Adjust'!$D283*'Input'!D197+'Adjust'!$G283*'Input'!G197)</f>
        <v>0</v>
      </c>
      <c r="E111" s="27">
        <f>10*('Adjust'!$B283*'Input'!B197+'Adjust'!$C283*'Input'!C197+'Adjust'!$D283*'Input'!D197)</f>
        <v>0</v>
      </c>
      <c r="F111" s="27">
        <f>'Adjust'!E283*'Input'!$F$15*'Input'!$E197/100</f>
        <v>0</v>
      </c>
      <c r="G111" s="27">
        <f>'Adjust'!F283*'Input'!$F$15*'Input'!$F197/100</f>
        <v>0</v>
      </c>
      <c r="H111" s="27">
        <f>'Adjust'!G283*'Input'!$G197*10</f>
        <v>0</v>
      </c>
      <c r="I111" s="6">
        <f>IF(B111&lt;&gt;0,0.1*D111/B111,"")</f>
        <v>0</v>
      </c>
      <c r="J111" s="31">
        <f>IF(C111&lt;&gt;0,D111/C111,"")</f>
        <v>0</v>
      </c>
      <c r="K111" s="6">
        <f>IF(B111&lt;&gt;0,0.1*E111/B111,0)</f>
        <v>0</v>
      </c>
      <c r="L111" s="27">
        <f>'Adjust'!B283*'Input'!$B197*10</f>
        <v>0</v>
      </c>
      <c r="M111" s="27">
        <f>'Adjust'!C283*'Input'!$C197*10</f>
        <v>0</v>
      </c>
      <c r="N111" s="27">
        <f>'Adjust'!D283*'Input'!$D197*10</f>
        <v>0</v>
      </c>
      <c r="O111" s="24">
        <f>IF(E111&lt;&gt;0,$L111/E111,"")</f>
        <v>0</v>
      </c>
      <c r="P111" s="24">
        <f>IF(E111&lt;&gt;0,$M111/E111,"")</f>
        <v>0</v>
      </c>
      <c r="Q111" s="24">
        <f>IF(E111&lt;&gt;0,$N111/E111,"")</f>
        <v>0</v>
      </c>
      <c r="R111" s="24">
        <f>IF(D111&lt;&gt;0,$F111/D111,"")</f>
        <v>0</v>
      </c>
      <c r="S111" s="24">
        <f>IF(D111&lt;&gt;0,$G111/D111,"")</f>
        <v>0</v>
      </c>
      <c r="T111" s="24">
        <f>IF(D111&lt;&gt;0,$H111/D111,"")</f>
        <v>0</v>
      </c>
      <c r="U111" s="10" t="s">
        <v>6</v>
      </c>
    </row>
    <row r="112" spans="1:21">
      <c r="A112" s="12" t="s">
        <v>163</v>
      </c>
      <c r="B112" s="27">
        <f>'Input'!B198+'Input'!C198+'Input'!D198</f>
        <v>0</v>
      </c>
      <c r="C112" s="29">
        <f>'Input'!E198</f>
        <v>0</v>
      </c>
      <c r="D112" s="27">
        <f>0.01*'Input'!F$15*('Adjust'!$E284*'Input'!E198+'Adjust'!$F284*'Input'!F198)+10*('Adjust'!$B284*'Input'!B198+'Adjust'!$C284*'Input'!C198+'Adjust'!$D284*'Input'!D198+'Adjust'!$G284*'Input'!G198)</f>
        <v>0</v>
      </c>
      <c r="E112" s="27">
        <f>10*('Adjust'!$B284*'Input'!B198+'Adjust'!$C284*'Input'!C198+'Adjust'!$D284*'Input'!D198)</f>
        <v>0</v>
      </c>
      <c r="F112" s="27">
        <f>'Adjust'!E284*'Input'!$F$15*'Input'!$E198/100</f>
        <v>0</v>
      </c>
      <c r="G112" s="27">
        <f>'Adjust'!F284*'Input'!$F$15*'Input'!$F198/100</f>
        <v>0</v>
      </c>
      <c r="H112" s="27">
        <f>'Adjust'!G284*'Input'!$G198*10</f>
        <v>0</v>
      </c>
      <c r="I112" s="6">
        <f>IF(B112&lt;&gt;0,0.1*D112/B112,"")</f>
        <v>0</v>
      </c>
      <c r="J112" s="31">
        <f>IF(C112&lt;&gt;0,D112/C112,"")</f>
        <v>0</v>
      </c>
      <c r="K112" s="6">
        <f>IF(B112&lt;&gt;0,0.1*E112/B112,0)</f>
        <v>0</v>
      </c>
      <c r="L112" s="27">
        <f>'Adjust'!B284*'Input'!$B198*10</f>
        <v>0</v>
      </c>
      <c r="M112" s="27">
        <f>'Adjust'!C284*'Input'!$C198*10</f>
        <v>0</v>
      </c>
      <c r="N112" s="27">
        <f>'Adjust'!D284*'Input'!$D198*10</f>
        <v>0</v>
      </c>
      <c r="O112" s="24">
        <f>IF(E112&lt;&gt;0,$L112/E112,"")</f>
        <v>0</v>
      </c>
      <c r="P112" s="24">
        <f>IF(E112&lt;&gt;0,$M112/E112,"")</f>
        <v>0</v>
      </c>
      <c r="Q112" s="24">
        <f>IF(E112&lt;&gt;0,$N112/E112,"")</f>
        <v>0</v>
      </c>
      <c r="R112" s="24">
        <f>IF(D112&lt;&gt;0,$F112/D112,"")</f>
        <v>0</v>
      </c>
      <c r="S112" s="24">
        <f>IF(D112&lt;&gt;0,$G112/D112,"")</f>
        <v>0</v>
      </c>
      <c r="T112" s="24">
        <f>IF(D112&lt;&gt;0,$H112/D112,"")</f>
        <v>0</v>
      </c>
      <c r="U112" s="10" t="s">
        <v>6</v>
      </c>
    </row>
    <row r="113" spans="1:21">
      <c r="A113" s="17" t="s">
        <v>164</v>
      </c>
      <c r="U113" s="10" t="s">
        <v>6</v>
      </c>
    </row>
    <row r="114" spans="1:21">
      <c r="A114" s="12" t="s">
        <v>112</v>
      </c>
      <c r="B114" s="27">
        <f>'Input'!B200+'Input'!C200+'Input'!D200</f>
        <v>0</v>
      </c>
      <c r="C114" s="29">
        <f>'Input'!E200</f>
        <v>0</v>
      </c>
      <c r="D114" s="27">
        <f>0.01*'Input'!F$15*('Adjust'!$E286*'Input'!E200+'Adjust'!$F286*'Input'!F200)+10*('Adjust'!$B286*'Input'!B200+'Adjust'!$C286*'Input'!C200+'Adjust'!$D286*'Input'!D200+'Adjust'!$G286*'Input'!G200)</f>
        <v>0</v>
      </c>
      <c r="E114" s="27">
        <f>10*('Adjust'!$B286*'Input'!B200+'Adjust'!$C286*'Input'!C200+'Adjust'!$D286*'Input'!D200)</f>
        <v>0</v>
      </c>
      <c r="F114" s="27">
        <f>'Adjust'!E286*'Input'!$F$15*'Input'!$E200/100</f>
        <v>0</v>
      </c>
      <c r="G114" s="27">
        <f>'Adjust'!F286*'Input'!$F$15*'Input'!$F200/100</f>
        <v>0</v>
      </c>
      <c r="H114" s="27">
        <f>'Adjust'!G286*'Input'!$G200*10</f>
        <v>0</v>
      </c>
      <c r="I114" s="6">
        <f>IF(B114&lt;&gt;0,0.1*D114/B114,"")</f>
        <v>0</v>
      </c>
      <c r="J114" s="31">
        <f>IF(C114&lt;&gt;0,D114/C114,"")</f>
        <v>0</v>
      </c>
      <c r="K114" s="6">
        <f>IF(B114&lt;&gt;0,0.1*E114/B114,0)</f>
        <v>0</v>
      </c>
      <c r="L114" s="27">
        <f>'Adjust'!B286*'Input'!$B200*10</f>
        <v>0</v>
      </c>
      <c r="M114" s="27">
        <f>'Adjust'!C286*'Input'!$C200*10</f>
        <v>0</v>
      </c>
      <c r="N114" s="27">
        <f>'Adjust'!D286*'Input'!$D200*10</f>
        <v>0</v>
      </c>
      <c r="O114" s="24">
        <f>IF(E114&lt;&gt;0,$L114/E114,"")</f>
        <v>0</v>
      </c>
      <c r="P114" s="24">
        <f>IF(E114&lt;&gt;0,$M114/E114,"")</f>
        <v>0</v>
      </c>
      <c r="Q114" s="24">
        <f>IF(E114&lt;&gt;0,$N114/E114,"")</f>
        <v>0</v>
      </c>
      <c r="R114" s="24">
        <f>IF(D114&lt;&gt;0,$F114/D114,"")</f>
        <v>0</v>
      </c>
      <c r="S114" s="24">
        <f>IF(D114&lt;&gt;0,$G114/D114,"")</f>
        <v>0</v>
      </c>
      <c r="T114" s="24">
        <f>IF(D114&lt;&gt;0,$H114/D114,"")</f>
        <v>0</v>
      </c>
      <c r="U114" s="10" t="s">
        <v>6</v>
      </c>
    </row>
    <row r="115" spans="1:21">
      <c r="A115" s="12" t="s">
        <v>165</v>
      </c>
      <c r="B115" s="27">
        <f>'Input'!B201+'Input'!C201+'Input'!D201</f>
        <v>0</v>
      </c>
      <c r="C115" s="29">
        <f>'Input'!E201</f>
        <v>0</v>
      </c>
      <c r="D115" s="27">
        <f>0.01*'Input'!F$15*('Adjust'!$E287*'Input'!E201+'Adjust'!$F287*'Input'!F201)+10*('Adjust'!$B287*'Input'!B201+'Adjust'!$C287*'Input'!C201+'Adjust'!$D287*'Input'!D201+'Adjust'!$G287*'Input'!G201)</f>
        <v>0</v>
      </c>
      <c r="E115" s="27">
        <f>10*('Adjust'!$B287*'Input'!B201+'Adjust'!$C287*'Input'!C201+'Adjust'!$D287*'Input'!D201)</f>
        <v>0</v>
      </c>
      <c r="F115" s="27">
        <f>'Adjust'!E287*'Input'!$F$15*'Input'!$E201/100</f>
        <v>0</v>
      </c>
      <c r="G115" s="27">
        <f>'Adjust'!F287*'Input'!$F$15*'Input'!$F201/100</f>
        <v>0</v>
      </c>
      <c r="H115" s="27">
        <f>'Adjust'!G287*'Input'!$G201*10</f>
        <v>0</v>
      </c>
      <c r="I115" s="6">
        <f>IF(B115&lt;&gt;0,0.1*D115/B115,"")</f>
        <v>0</v>
      </c>
      <c r="J115" s="31">
        <f>IF(C115&lt;&gt;0,D115/C115,"")</f>
        <v>0</v>
      </c>
      <c r="K115" s="6">
        <f>IF(B115&lt;&gt;0,0.1*E115/B115,0)</f>
        <v>0</v>
      </c>
      <c r="L115" s="27">
        <f>'Adjust'!B287*'Input'!$B201*10</f>
        <v>0</v>
      </c>
      <c r="M115" s="27">
        <f>'Adjust'!C287*'Input'!$C201*10</f>
        <v>0</v>
      </c>
      <c r="N115" s="27">
        <f>'Adjust'!D287*'Input'!$D201*10</f>
        <v>0</v>
      </c>
      <c r="O115" s="24">
        <f>IF(E115&lt;&gt;0,$L115/E115,"")</f>
        <v>0</v>
      </c>
      <c r="P115" s="24">
        <f>IF(E115&lt;&gt;0,$M115/E115,"")</f>
        <v>0</v>
      </c>
      <c r="Q115" s="24">
        <f>IF(E115&lt;&gt;0,$N115/E115,"")</f>
        <v>0</v>
      </c>
      <c r="R115" s="24">
        <f>IF(D115&lt;&gt;0,$F115/D115,"")</f>
        <v>0</v>
      </c>
      <c r="S115" s="24">
        <f>IF(D115&lt;&gt;0,$G115/D115,"")</f>
        <v>0</v>
      </c>
      <c r="T115" s="24">
        <f>IF(D115&lt;&gt;0,$H115/D115,"")</f>
        <v>0</v>
      </c>
      <c r="U115" s="10" t="s">
        <v>6</v>
      </c>
    </row>
    <row r="116" spans="1:21">
      <c r="A116" s="12" t="s">
        <v>166</v>
      </c>
      <c r="B116" s="27">
        <f>'Input'!B202+'Input'!C202+'Input'!D202</f>
        <v>0</v>
      </c>
      <c r="C116" s="29">
        <f>'Input'!E202</f>
        <v>0</v>
      </c>
      <c r="D116" s="27">
        <f>0.01*'Input'!F$15*('Adjust'!$E288*'Input'!E202+'Adjust'!$F288*'Input'!F202)+10*('Adjust'!$B288*'Input'!B202+'Adjust'!$C288*'Input'!C202+'Adjust'!$D288*'Input'!D202+'Adjust'!$G288*'Input'!G202)</f>
        <v>0</v>
      </c>
      <c r="E116" s="27">
        <f>10*('Adjust'!$B288*'Input'!B202+'Adjust'!$C288*'Input'!C202+'Adjust'!$D288*'Input'!D202)</f>
        <v>0</v>
      </c>
      <c r="F116" s="27">
        <f>'Adjust'!E288*'Input'!$F$15*'Input'!$E202/100</f>
        <v>0</v>
      </c>
      <c r="G116" s="27">
        <f>'Adjust'!F288*'Input'!$F$15*'Input'!$F202/100</f>
        <v>0</v>
      </c>
      <c r="H116" s="27">
        <f>'Adjust'!G288*'Input'!$G202*10</f>
        <v>0</v>
      </c>
      <c r="I116" s="6">
        <f>IF(B116&lt;&gt;0,0.1*D116/B116,"")</f>
        <v>0</v>
      </c>
      <c r="J116" s="31">
        <f>IF(C116&lt;&gt;0,D116/C116,"")</f>
        <v>0</v>
      </c>
      <c r="K116" s="6">
        <f>IF(B116&lt;&gt;0,0.1*E116/B116,0)</f>
        <v>0</v>
      </c>
      <c r="L116" s="27">
        <f>'Adjust'!B288*'Input'!$B202*10</f>
        <v>0</v>
      </c>
      <c r="M116" s="27">
        <f>'Adjust'!C288*'Input'!$C202*10</f>
        <v>0</v>
      </c>
      <c r="N116" s="27">
        <f>'Adjust'!D288*'Input'!$D202*10</f>
        <v>0</v>
      </c>
      <c r="O116" s="24">
        <f>IF(E116&lt;&gt;0,$L116/E116,"")</f>
        <v>0</v>
      </c>
      <c r="P116" s="24">
        <f>IF(E116&lt;&gt;0,$M116/E116,"")</f>
        <v>0</v>
      </c>
      <c r="Q116" s="24">
        <f>IF(E116&lt;&gt;0,$N116/E116,"")</f>
        <v>0</v>
      </c>
      <c r="R116" s="24">
        <f>IF(D116&lt;&gt;0,$F116/D116,"")</f>
        <v>0</v>
      </c>
      <c r="S116" s="24">
        <f>IF(D116&lt;&gt;0,$G116/D116,"")</f>
        <v>0</v>
      </c>
      <c r="T116" s="24">
        <f>IF(D116&lt;&gt;0,$H116/D116,"")</f>
        <v>0</v>
      </c>
      <c r="U116" s="10" t="s">
        <v>6</v>
      </c>
    </row>
    <row r="117" spans="1:21">
      <c r="A117" s="17" t="s">
        <v>167</v>
      </c>
      <c r="U117" s="10" t="s">
        <v>6</v>
      </c>
    </row>
    <row r="118" spans="1:21">
      <c r="A118" s="12" t="s">
        <v>113</v>
      </c>
      <c r="B118" s="27">
        <f>'Input'!B204+'Input'!C204+'Input'!D204</f>
        <v>0</v>
      </c>
      <c r="C118" s="29">
        <f>'Input'!E204</f>
        <v>0</v>
      </c>
      <c r="D118" s="27">
        <f>0.01*'Input'!F$15*('Adjust'!$E290*'Input'!E204+'Adjust'!$F290*'Input'!F204)+10*('Adjust'!$B290*'Input'!B204+'Adjust'!$C290*'Input'!C204+'Adjust'!$D290*'Input'!D204+'Adjust'!$G290*'Input'!G204)</f>
        <v>0</v>
      </c>
      <c r="E118" s="27">
        <f>10*('Adjust'!$B290*'Input'!B204+'Adjust'!$C290*'Input'!C204+'Adjust'!$D290*'Input'!D204)</f>
        <v>0</v>
      </c>
      <c r="F118" s="27">
        <f>'Adjust'!E290*'Input'!$F$15*'Input'!$E204/100</f>
        <v>0</v>
      </c>
      <c r="G118" s="27">
        <f>'Adjust'!F290*'Input'!$F$15*'Input'!$F204/100</f>
        <v>0</v>
      </c>
      <c r="H118" s="27">
        <f>'Adjust'!G290*'Input'!$G204*10</f>
        <v>0</v>
      </c>
      <c r="I118" s="6">
        <f>IF(B118&lt;&gt;0,0.1*D118/B118,"")</f>
        <v>0</v>
      </c>
      <c r="J118" s="31">
        <f>IF(C118&lt;&gt;0,D118/C118,"")</f>
        <v>0</v>
      </c>
      <c r="K118" s="6">
        <f>IF(B118&lt;&gt;0,0.1*E118/B118,0)</f>
        <v>0</v>
      </c>
      <c r="L118" s="27">
        <f>'Adjust'!B290*'Input'!$B204*10</f>
        <v>0</v>
      </c>
      <c r="M118" s="27">
        <f>'Adjust'!C290*'Input'!$C204*10</f>
        <v>0</v>
      </c>
      <c r="N118" s="27">
        <f>'Adjust'!D290*'Input'!$D204*10</f>
        <v>0</v>
      </c>
      <c r="O118" s="24">
        <f>IF(E118&lt;&gt;0,$L118/E118,"")</f>
        <v>0</v>
      </c>
      <c r="P118" s="24">
        <f>IF(E118&lt;&gt;0,$M118/E118,"")</f>
        <v>0</v>
      </c>
      <c r="Q118" s="24">
        <f>IF(E118&lt;&gt;0,$N118/E118,"")</f>
        <v>0</v>
      </c>
      <c r="R118" s="24">
        <f>IF(D118&lt;&gt;0,$F118/D118,"")</f>
        <v>0</v>
      </c>
      <c r="S118" s="24">
        <f>IF(D118&lt;&gt;0,$G118/D118,"")</f>
        <v>0</v>
      </c>
      <c r="T118" s="24">
        <f>IF(D118&lt;&gt;0,$H118/D118,"")</f>
        <v>0</v>
      </c>
      <c r="U118" s="10" t="s">
        <v>6</v>
      </c>
    </row>
    <row r="119" spans="1:21">
      <c r="A119" s="12" t="s">
        <v>168</v>
      </c>
      <c r="B119" s="27">
        <f>'Input'!B205+'Input'!C205+'Input'!D205</f>
        <v>0</v>
      </c>
      <c r="C119" s="29">
        <f>'Input'!E205</f>
        <v>0</v>
      </c>
      <c r="D119" s="27">
        <f>0.01*'Input'!F$15*('Adjust'!$E291*'Input'!E205+'Adjust'!$F291*'Input'!F205)+10*('Adjust'!$B291*'Input'!B205+'Adjust'!$C291*'Input'!C205+'Adjust'!$D291*'Input'!D205+'Adjust'!$G291*'Input'!G205)</f>
        <v>0</v>
      </c>
      <c r="E119" s="27">
        <f>10*('Adjust'!$B291*'Input'!B205+'Adjust'!$C291*'Input'!C205+'Adjust'!$D291*'Input'!D205)</f>
        <v>0</v>
      </c>
      <c r="F119" s="27">
        <f>'Adjust'!E291*'Input'!$F$15*'Input'!$E205/100</f>
        <v>0</v>
      </c>
      <c r="G119" s="27">
        <f>'Adjust'!F291*'Input'!$F$15*'Input'!$F205/100</f>
        <v>0</v>
      </c>
      <c r="H119" s="27">
        <f>'Adjust'!G291*'Input'!$G205*10</f>
        <v>0</v>
      </c>
      <c r="I119" s="6">
        <f>IF(B119&lt;&gt;0,0.1*D119/B119,"")</f>
        <v>0</v>
      </c>
      <c r="J119" s="31">
        <f>IF(C119&lt;&gt;0,D119/C119,"")</f>
        <v>0</v>
      </c>
      <c r="K119" s="6">
        <f>IF(B119&lt;&gt;0,0.1*E119/B119,0)</f>
        <v>0</v>
      </c>
      <c r="L119" s="27">
        <f>'Adjust'!B291*'Input'!$B205*10</f>
        <v>0</v>
      </c>
      <c r="M119" s="27">
        <f>'Adjust'!C291*'Input'!$C205*10</f>
        <v>0</v>
      </c>
      <c r="N119" s="27">
        <f>'Adjust'!D291*'Input'!$D205*10</f>
        <v>0</v>
      </c>
      <c r="O119" s="24">
        <f>IF(E119&lt;&gt;0,$L119/E119,"")</f>
        <v>0</v>
      </c>
      <c r="P119" s="24">
        <f>IF(E119&lt;&gt;0,$M119/E119,"")</f>
        <v>0</v>
      </c>
      <c r="Q119" s="24">
        <f>IF(E119&lt;&gt;0,$N119/E119,"")</f>
        <v>0</v>
      </c>
      <c r="R119" s="24">
        <f>IF(D119&lt;&gt;0,$F119/D119,"")</f>
        <v>0</v>
      </c>
      <c r="S119" s="24">
        <f>IF(D119&lt;&gt;0,$G119/D119,"")</f>
        <v>0</v>
      </c>
      <c r="T119" s="24">
        <f>IF(D119&lt;&gt;0,$H119/D119,"")</f>
        <v>0</v>
      </c>
      <c r="U119" s="10" t="s">
        <v>6</v>
      </c>
    </row>
    <row r="120" spans="1:21">
      <c r="A120" s="12" t="s">
        <v>169</v>
      </c>
      <c r="B120" s="27">
        <f>'Input'!B206+'Input'!C206+'Input'!D206</f>
        <v>0</v>
      </c>
      <c r="C120" s="29">
        <f>'Input'!E206</f>
        <v>0</v>
      </c>
      <c r="D120" s="27">
        <f>0.01*'Input'!F$15*('Adjust'!$E292*'Input'!E206+'Adjust'!$F292*'Input'!F206)+10*('Adjust'!$B292*'Input'!B206+'Adjust'!$C292*'Input'!C206+'Adjust'!$D292*'Input'!D206+'Adjust'!$G292*'Input'!G206)</f>
        <v>0</v>
      </c>
      <c r="E120" s="27">
        <f>10*('Adjust'!$B292*'Input'!B206+'Adjust'!$C292*'Input'!C206+'Adjust'!$D292*'Input'!D206)</f>
        <v>0</v>
      </c>
      <c r="F120" s="27">
        <f>'Adjust'!E292*'Input'!$F$15*'Input'!$E206/100</f>
        <v>0</v>
      </c>
      <c r="G120" s="27">
        <f>'Adjust'!F292*'Input'!$F$15*'Input'!$F206/100</f>
        <v>0</v>
      </c>
      <c r="H120" s="27">
        <f>'Adjust'!G292*'Input'!$G206*10</f>
        <v>0</v>
      </c>
      <c r="I120" s="6">
        <f>IF(B120&lt;&gt;0,0.1*D120/B120,"")</f>
        <v>0</v>
      </c>
      <c r="J120" s="31">
        <f>IF(C120&lt;&gt;0,D120/C120,"")</f>
        <v>0</v>
      </c>
      <c r="K120" s="6">
        <f>IF(B120&lt;&gt;0,0.1*E120/B120,0)</f>
        <v>0</v>
      </c>
      <c r="L120" s="27">
        <f>'Adjust'!B292*'Input'!$B206*10</f>
        <v>0</v>
      </c>
      <c r="M120" s="27">
        <f>'Adjust'!C292*'Input'!$C206*10</f>
        <v>0</v>
      </c>
      <c r="N120" s="27">
        <f>'Adjust'!D292*'Input'!$D206*10</f>
        <v>0</v>
      </c>
      <c r="O120" s="24">
        <f>IF(E120&lt;&gt;0,$L120/E120,"")</f>
        <v>0</v>
      </c>
      <c r="P120" s="24">
        <f>IF(E120&lt;&gt;0,$M120/E120,"")</f>
        <v>0</v>
      </c>
      <c r="Q120" s="24">
        <f>IF(E120&lt;&gt;0,$N120/E120,"")</f>
        <v>0</v>
      </c>
      <c r="R120" s="24">
        <f>IF(D120&lt;&gt;0,$F120/D120,"")</f>
        <v>0</v>
      </c>
      <c r="S120" s="24">
        <f>IF(D120&lt;&gt;0,$G120/D120,"")</f>
        <v>0</v>
      </c>
      <c r="T120" s="24">
        <f>IF(D120&lt;&gt;0,$H120/D120,"")</f>
        <v>0</v>
      </c>
      <c r="U120" s="10" t="s">
        <v>6</v>
      </c>
    </row>
    <row r="121" spans="1:21">
      <c r="A121" s="17" t="s">
        <v>170</v>
      </c>
      <c r="U121" s="10" t="s">
        <v>6</v>
      </c>
    </row>
    <row r="122" spans="1:21">
      <c r="A122" s="12" t="s">
        <v>74</v>
      </c>
      <c r="B122" s="27">
        <f>'Input'!B208+'Input'!C208+'Input'!D208</f>
        <v>0</v>
      </c>
      <c r="C122" s="29">
        <f>'Input'!E208</f>
        <v>0</v>
      </c>
      <c r="D122" s="27">
        <f>0.01*'Input'!F$15*('Adjust'!$E294*'Input'!E208+'Adjust'!$F294*'Input'!F208)+10*('Adjust'!$B294*'Input'!B208+'Adjust'!$C294*'Input'!C208+'Adjust'!$D294*'Input'!D208+'Adjust'!$G294*'Input'!G208)</f>
        <v>0</v>
      </c>
      <c r="E122" s="27">
        <f>10*('Adjust'!$B294*'Input'!B208+'Adjust'!$C294*'Input'!C208+'Adjust'!$D294*'Input'!D208)</f>
        <v>0</v>
      </c>
      <c r="F122" s="27">
        <f>'Adjust'!E294*'Input'!$F$15*'Input'!$E208/100</f>
        <v>0</v>
      </c>
      <c r="G122" s="27">
        <f>'Adjust'!F294*'Input'!$F$15*'Input'!$F208/100</f>
        <v>0</v>
      </c>
      <c r="H122" s="27">
        <f>'Adjust'!G294*'Input'!$G208*10</f>
        <v>0</v>
      </c>
      <c r="I122" s="6">
        <f>IF(B122&lt;&gt;0,0.1*D122/B122,"")</f>
        <v>0</v>
      </c>
      <c r="J122" s="31">
        <f>IF(C122&lt;&gt;0,D122/C122,"")</f>
        <v>0</v>
      </c>
      <c r="K122" s="6">
        <f>IF(B122&lt;&gt;0,0.1*E122/B122,0)</f>
        <v>0</v>
      </c>
      <c r="L122" s="27">
        <f>'Adjust'!B294*'Input'!$B208*10</f>
        <v>0</v>
      </c>
      <c r="M122" s="27">
        <f>'Adjust'!C294*'Input'!$C208*10</f>
        <v>0</v>
      </c>
      <c r="N122" s="27">
        <f>'Adjust'!D294*'Input'!$D208*10</f>
        <v>0</v>
      </c>
      <c r="O122" s="24">
        <f>IF(E122&lt;&gt;0,$L122/E122,"")</f>
        <v>0</v>
      </c>
      <c r="P122" s="24">
        <f>IF(E122&lt;&gt;0,$M122/E122,"")</f>
        <v>0</v>
      </c>
      <c r="Q122" s="24">
        <f>IF(E122&lt;&gt;0,$N122/E122,"")</f>
        <v>0</v>
      </c>
      <c r="R122" s="24">
        <f>IF(D122&lt;&gt;0,$F122/D122,"")</f>
        <v>0</v>
      </c>
      <c r="S122" s="24">
        <f>IF(D122&lt;&gt;0,$G122/D122,"")</f>
        <v>0</v>
      </c>
      <c r="T122" s="24">
        <f>IF(D122&lt;&gt;0,$H122/D122,"")</f>
        <v>0</v>
      </c>
      <c r="U122" s="10" t="s">
        <v>6</v>
      </c>
    </row>
    <row r="123" spans="1:21">
      <c r="A123" s="12" t="s">
        <v>171</v>
      </c>
      <c r="B123" s="27">
        <f>'Input'!B209+'Input'!C209+'Input'!D209</f>
        <v>0</v>
      </c>
      <c r="C123" s="29">
        <f>'Input'!E209</f>
        <v>0</v>
      </c>
      <c r="D123" s="27">
        <f>0.01*'Input'!F$15*('Adjust'!$E295*'Input'!E209+'Adjust'!$F295*'Input'!F209)+10*('Adjust'!$B295*'Input'!B209+'Adjust'!$C295*'Input'!C209+'Adjust'!$D295*'Input'!D209+'Adjust'!$G295*'Input'!G209)</f>
        <v>0</v>
      </c>
      <c r="E123" s="27">
        <f>10*('Adjust'!$B295*'Input'!B209+'Adjust'!$C295*'Input'!C209+'Adjust'!$D295*'Input'!D209)</f>
        <v>0</v>
      </c>
      <c r="F123" s="27">
        <f>'Adjust'!E295*'Input'!$F$15*'Input'!$E209/100</f>
        <v>0</v>
      </c>
      <c r="G123" s="27">
        <f>'Adjust'!F295*'Input'!$F$15*'Input'!$F209/100</f>
        <v>0</v>
      </c>
      <c r="H123" s="27">
        <f>'Adjust'!G295*'Input'!$G209*10</f>
        <v>0</v>
      </c>
      <c r="I123" s="6">
        <f>IF(B123&lt;&gt;0,0.1*D123/B123,"")</f>
        <v>0</v>
      </c>
      <c r="J123" s="31">
        <f>IF(C123&lt;&gt;0,D123/C123,"")</f>
        <v>0</v>
      </c>
      <c r="K123" s="6">
        <f>IF(B123&lt;&gt;0,0.1*E123/B123,0)</f>
        <v>0</v>
      </c>
      <c r="L123" s="27">
        <f>'Adjust'!B295*'Input'!$B209*10</f>
        <v>0</v>
      </c>
      <c r="M123" s="27">
        <f>'Adjust'!C295*'Input'!$C209*10</f>
        <v>0</v>
      </c>
      <c r="N123" s="27">
        <f>'Adjust'!D295*'Input'!$D209*10</f>
        <v>0</v>
      </c>
      <c r="O123" s="24">
        <f>IF(E123&lt;&gt;0,$L123/E123,"")</f>
        <v>0</v>
      </c>
      <c r="P123" s="24">
        <f>IF(E123&lt;&gt;0,$M123/E123,"")</f>
        <v>0</v>
      </c>
      <c r="Q123" s="24">
        <f>IF(E123&lt;&gt;0,$N123/E123,"")</f>
        <v>0</v>
      </c>
      <c r="R123" s="24">
        <f>IF(D123&lt;&gt;0,$F123/D123,"")</f>
        <v>0</v>
      </c>
      <c r="S123" s="24">
        <f>IF(D123&lt;&gt;0,$G123/D123,"")</f>
        <v>0</v>
      </c>
      <c r="T123" s="24">
        <f>IF(D123&lt;&gt;0,$H123/D123,"")</f>
        <v>0</v>
      </c>
      <c r="U123" s="10" t="s">
        <v>6</v>
      </c>
    </row>
    <row r="124" spans="1:21">
      <c r="A124" s="12" t="s">
        <v>172</v>
      </c>
      <c r="B124" s="27">
        <f>'Input'!B210+'Input'!C210+'Input'!D210</f>
        <v>0</v>
      </c>
      <c r="C124" s="29">
        <f>'Input'!E210</f>
        <v>0</v>
      </c>
      <c r="D124" s="27">
        <f>0.01*'Input'!F$15*('Adjust'!$E296*'Input'!E210+'Adjust'!$F296*'Input'!F210)+10*('Adjust'!$B296*'Input'!B210+'Adjust'!$C296*'Input'!C210+'Adjust'!$D296*'Input'!D210+'Adjust'!$G296*'Input'!G210)</f>
        <v>0</v>
      </c>
      <c r="E124" s="27">
        <f>10*('Adjust'!$B296*'Input'!B210+'Adjust'!$C296*'Input'!C210+'Adjust'!$D296*'Input'!D210)</f>
        <v>0</v>
      </c>
      <c r="F124" s="27">
        <f>'Adjust'!E296*'Input'!$F$15*'Input'!$E210/100</f>
        <v>0</v>
      </c>
      <c r="G124" s="27">
        <f>'Adjust'!F296*'Input'!$F$15*'Input'!$F210/100</f>
        <v>0</v>
      </c>
      <c r="H124" s="27">
        <f>'Adjust'!G296*'Input'!$G210*10</f>
        <v>0</v>
      </c>
      <c r="I124" s="6">
        <f>IF(B124&lt;&gt;0,0.1*D124/B124,"")</f>
        <v>0</v>
      </c>
      <c r="J124" s="31">
        <f>IF(C124&lt;&gt;0,D124/C124,"")</f>
        <v>0</v>
      </c>
      <c r="K124" s="6">
        <f>IF(B124&lt;&gt;0,0.1*E124/B124,0)</f>
        <v>0</v>
      </c>
      <c r="L124" s="27">
        <f>'Adjust'!B296*'Input'!$B210*10</f>
        <v>0</v>
      </c>
      <c r="M124" s="27">
        <f>'Adjust'!C296*'Input'!$C210*10</f>
        <v>0</v>
      </c>
      <c r="N124" s="27">
        <f>'Adjust'!D296*'Input'!$D210*10</f>
        <v>0</v>
      </c>
      <c r="O124" s="24">
        <f>IF(E124&lt;&gt;0,$L124/E124,"")</f>
        <v>0</v>
      </c>
      <c r="P124" s="24">
        <f>IF(E124&lt;&gt;0,$M124/E124,"")</f>
        <v>0</v>
      </c>
      <c r="Q124" s="24">
        <f>IF(E124&lt;&gt;0,$N124/E124,"")</f>
        <v>0</v>
      </c>
      <c r="R124" s="24">
        <f>IF(D124&lt;&gt;0,$F124/D124,"")</f>
        <v>0</v>
      </c>
      <c r="S124" s="24">
        <f>IF(D124&lt;&gt;0,$G124/D124,"")</f>
        <v>0</v>
      </c>
      <c r="T124" s="24">
        <f>IF(D124&lt;&gt;0,$H124/D124,"")</f>
        <v>0</v>
      </c>
      <c r="U124" s="10" t="s">
        <v>6</v>
      </c>
    </row>
    <row r="125" spans="1:21">
      <c r="A125" s="17" t="s">
        <v>173</v>
      </c>
      <c r="U125" s="10" t="s">
        <v>6</v>
      </c>
    </row>
    <row r="126" spans="1:21">
      <c r="A126" s="12" t="s">
        <v>75</v>
      </c>
      <c r="B126" s="27">
        <f>'Input'!B212+'Input'!C212+'Input'!D212</f>
        <v>0</v>
      </c>
      <c r="C126" s="29">
        <f>'Input'!E212</f>
        <v>0</v>
      </c>
      <c r="D126" s="27">
        <f>0.01*'Input'!F$15*('Adjust'!$E298*'Input'!E212+'Adjust'!$F298*'Input'!F212)+10*('Adjust'!$B298*'Input'!B212+'Adjust'!$C298*'Input'!C212+'Adjust'!$D298*'Input'!D212+'Adjust'!$G298*'Input'!G212)</f>
        <v>0</v>
      </c>
      <c r="E126" s="27">
        <f>10*('Adjust'!$B298*'Input'!B212+'Adjust'!$C298*'Input'!C212+'Adjust'!$D298*'Input'!D212)</f>
        <v>0</v>
      </c>
      <c r="F126" s="27">
        <f>'Adjust'!E298*'Input'!$F$15*'Input'!$E212/100</f>
        <v>0</v>
      </c>
      <c r="G126" s="27">
        <f>'Adjust'!F298*'Input'!$F$15*'Input'!$F212/100</f>
        <v>0</v>
      </c>
      <c r="H126" s="27">
        <f>'Adjust'!G298*'Input'!$G212*10</f>
        <v>0</v>
      </c>
      <c r="I126" s="6">
        <f>IF(B126&lt;&gt;0,0.1*D126/B126,"")</f>
        <v>0</v>
      </c>
      <c r="J126" s="31">
        <f>IF(C126&lt;&gt;0,D126/C126,"")</f>
        <v>0</v>
      </c>
      <c r="K126" s="6">
        <f>IF(B126&lt;&gt;0,0.1*E126/B126,0)</f>
        <v>0</v>
      </c>
      <c r="L126" s="27">
        <f>'Adjust'!B298*'Input'!$B212*10</f>
        <v>0</v>
      </c>
      <c r="M126" s="27">
        <f>'Adjust'!C298*'Input'!$C212*10</f>
        <v>0</v>
      </c>
      <c r="N126" s="27">
        <f>'Adjust'!D298*'Input'!$D212*10</f>
        <v>0</v>
      </c>
      <c r="O126" s="24">
        <f>IF(E126&lt;&gt;0,$L126/E126,"")</f>
        <v>0</v>
      </c>
      <c r="P126" s="24">
        <f>IF(E126&lt;&gt;0,$M126/E126,"")</f>
        <v>0</v>
      </c>
      <c r="Q126" s="24">
        <f>IF(E126&lt;&gt;0,$N126/E126,"")</f>
        <v>0</v>
      </c>
      <c r="R126" s="24">
        <f>IF(D126&lt;&gt;0,$F126/D126,"")</f>
        <v>0</v>
      </c>
      <c r="S126" s="24">
        <f>IF(D126&lt;&gt;0,$G126/D126,"")</f>
        <v>0</v>
      </c>
      <c r="T126" s="24">
        <f>IF(D126&lt;&gt;0,$H126/D126,"")</f>
        <v>0</v>
      </c>
      <c r="U126" s="10" t="s">
        <v>6</v>
      </c>
    </row>
    <row r="127" spans="1:21">
      <c r="A127" s="12" t="s">
        <v>174</v>
      </c>
      <c r="B127" s="27">
        <f>'Input'!B213+'Input'!C213+'Input'!D213</f>
        <v>0</v>
      </c>
      <c r="C127" s="29">
        <f>'Input'!E213</f>
        <v>0</v>
      </c>
      <c r="D127" s="27">
        <f>0.01*'Input'!F$15*('Adjust'!$E299*'Input'!E213+'Adjust'!$F299*'Input'!F213)+10*('Adjust'!$B299*'Input'!B213+'Adjust'!$C299*'Input'!C213+'Adjust'!$D299*'Input'!D213+'Adjust'!$G299*'Input'!G213)</f>
        <v>0</v>
      </c>
      <c r="E127" s="27">
        <f>10*('Adjust'!$B299*'Input'!B213+'Adjust'!$C299*'Input'!C213+'Adjust'!$D299*'Input'!D213)</f>
        <v>0</v>
      </c>
      <c r="F127" s="27">
        <f>'Adjust'!E299*'Input'!$F$15*'Input'!$E213/100</f>
        <v>0</v>
      </c>
      <c r="G127" s="27">
        <f>'Adjust'!F299*'Input'!$F$15*'Input'!$F213/100</f>
        <v>0</v>
      </c>
      <c r="H127" s="27">
        <f>'Adjust'!G299*'Input'!$G213*10</f>
        <v>0</v>
      </c>
      <c r="I127" s="6">
        <f>IF(B127&lt;&gt;0,0.1*D127/B127,"")</f>
        <v>0</v>
      </c>
      <c r="J127" s="31">
        <f>IF(C127&lt;&gt;0,D127/C127,"")</f>
        <v>0</v>
      </c>
      <c r="K127" s="6">
        <f>IF(B127&lt;&gt;0,0.1*E127/B127,0)</f>
        <v>0</v>
      </c>
      <c r="L127" s="27">
        <f>'Adjust'!B299*'Input'!$B213*10</f>
        <v>0</v>
      </c>
      <c r="M127" s="27">
        <f>'Adjust'!C299*'Input'!$C213*10</f>
        <v>0</v>
      </c>
      <c r="N127" s="27">
        <f>'Adjust'!D299*'Input'!$D213*10</f>
        <v>0</v>
      </c>
      <c r="O127" s="24">
        <f>IF(E127&lt;&gt;0,$L127/E127,"")</f>
        <v>0</v>
      </c>
      <c r="P127" s="24">
        <f>IF(E127&lt;&gt;0,$M127/E127,"")</f>
        <v>0</v>
      </c>
      <c r="Q127" s="24">
        <f>IF(E127&lt;&gt;0,$N127/E127,"")</f>
        <v>0</v>
      </c>
      <c r="R127" s="24">
        <f>IF(D127&lt;&gt;0,$F127/D127,"")</f>
        <v>0</v>
      </c>
      <c r="S127" s="24">
        <f>IF(D127&lt;&gt;0,$G127/D127,"")</f>
        <v>0</v>
      </c>
      <c r="T127" s="24">
        <f>IF(D127&lt;&gt;0,$H127/D127,"")</f>
        <v>0</v>
      </c>
      <c r="U127" s="10" t="s">
        <v>6</v>
      </c>
    </row>
    <row r="128" spans="1:21">
      <c r="A128" s="17" t="s">
        <v>175</v>
      </c>
      <c r="U128" s="10" t="s">
        <v>6</v>
      </c>
    </row>
    <row r="129" spans="1:21">
      <c r="A129" s="12" t="s">
        <v>76</v>
      </c>
      <c r="B129" s="27">
        <f>'Input'!B215+'Input'!C215+'Input'!D215</f>
        <v>0</v>
      </c>
      <c r="C129" s="29">
        <f>'Input'!E215</f>
        <v>0</v>
      </c>
      <c r="D129" s="27">
        <f>0.01*'Input'!F$15*('Adjust'!$E301*'Input'!E215+'Adjust'!$F301*'Input'!F215)+10*('Adjust'!$B301*'Input'!B215+'Adjust'!$C301*'Input'!C215+'Adjust'!$D301*'Input'!D215+'Adjust'!$G301*'Input'!G215)</f>
        <v>0</v>
      </c>
      <c r="E129" s="27">
        <f>10*('Adjust'!$B301*'Input'!B215+'Adjust'!$C301*'Input'!C215+'Adjust'!$D301*'Input'!D215)</f>
        <v>0</v>
      </c>
      <c r="F129" s="27">
        <f>'Adjust'!E301*'Input'!$F$15*'Input'!$E215/100</f>
        <v>0</v>
      </c>
      <c r="G129" s="27">
        <f>'Adjust'!F301*'Input'!$F$15*'Input'!$F215/100</f>
        <v>0</v>
      </c>
      <c r="H129" s="27">
        <f>'Adjust'!G301*'Input'!$G215*10</f>
        <v>0</v>
      </c>
      <c r="I129" s="6">
        <f>IF(B129&lt;&gt;0,0.1*D129/B129,"")</f>
        <v>0</v>
      </c>
      <c r="J129" s="31">
        <f>IF(C129&lt;&gt;0,D129/C129,"")</f>
        <v>0</v>
      </c>
      <c r="K129" s="6">
        <f>IF(B129&lt;&gt;0,0.1*E129/B129,0)</f>
        <v>0</v>
      </c>
      <c r="L129" s="27">
        <f>'Adjust'!B301*'Input'!$B215*10</f>
        <v>0</v>
      </c>
      <c r="M129" s="27">
        <f>'Adjust'!C301*'Input'!$C215*10</f>
        <v>0</v>
      </c>
      <c r="N129" s="27">
        <f>'Adjust'!D301*'Input'!$D215*10</f>
        <v>0</v>
      </c>
      <c r="O129" s="24">
        <f>IF(E129&lt;&gt;0,$L129/E129,"")</f>
        <v>0</v>
      </c>
      <c r="P129" s="24">
        <f>IF(E129&lt;&gt;0,$M129/E129,"")</f>
        <v>0</v>
      </c>
      <c r="Q129" s="24">
        <f>IF(E129&lt;&gt;0,$N129/E129,"")</f>
        <v>0</v>
      </c>
      <c r="R129" s="24">
        <f>IF(D129&lt;&gt;0,$F129/D129,"")</f>
        <v>0</v>
      </c>
      <c r="S129" s="24">
        <f>IF(D129&lt;&gt;0,$G129/D129,"")</f>
        <v>0</v>
      </c>
      <c r="T129" s="24">
        <f>IF(D129&lt;&gt;0,$H129/D129,"")</f>
        <v>0</v>
      </c>
      <c r="U129" s="10" t="s">
        <v>6</v>
      </c>
    </row>
    <row r="130" spans="1:21">
      <c r="A130" s="12" t="s">
        <v>176</v>
      </c>
      <c r="B130" s="27">
        <f>'Input'!B216+'Input'!C216+'Input'!D216</f>
        <v>0</v>
      </c>
      <c r="C130" s="29">
        <f>'Input'!E216</f>
        <v>0</v>
      </c>
      <c r="D130" s="27">
        <f>0.01*'Input'!F$15*('Adjust'!$E302*'Input'!E216+'Adjust'!$F302*'Input'!F216)+10*('Adjust'!$B302*'Input'!B216+'Adjust'!$C302*'Input'!C216+'Adjust'!$D302*'Input'!D216+'Adjust'!$G302*'Input'!G216)</f>
        <v>0</v>
      </c>
      <c r="E130" s="27">
        <f>10*('Adjust'!$B302*'Input'!B216+'Adjust'!$C302*'Input'!C216+'Adjust'!$D302*'Input'!D216)</f>
        <v>0</v>
      </c>
      <c r="F130" s="27">
        <f>'Adjust'!E302*'Input'!$F$15*'Input'!$E216/100</f>
        <v>0</v>
      </c>
      <c r="G130" s="27">
        <f>'Adjust'!F302*'Input'!$F$15*'Input'!$F216/100</f>
        <v>0</v>
      </c>
      <c r="H130" s="27">
        <f>'Adjust'!G302*'Input'!$G216*10</f>
        <v>0</v>
      </c>
      <c r="I130" s="6">
        <f>IF(B130&lt;&gt;0,0.1*D130/B130,"")</f>
        <v>0</v>
      </c>
      <c r="J130" s="31">
        <f>IF(C130&lt;&gt;0,D130/C130,"")</f>
        <v>0</v>
      </c>
      <c r="K130" s="6">
        <f>IF(B130&lt;&gt;0,0.1*E130/B130,0)</f>
        <v>0</v>
      </c>
      <c r="L130" s="27">
        <f>'Adjust'!B302*'Input'!$B216*10</f>
        <v>0</v>
      </c>
      <c r="M130" s="27">
        <f>'Adjust'!C302*'Input'!$C216*10</f>
        <v>0</v>
      </c>
      <c r="N130" s="27">
        <f>'Adjust'!D302*'Input'!$D216*10</f>
        <v>0</v>
      </c>
      <c r="O130" s="24">
        <f>IF(E130&lt;&gt;0,$L130/E130,"")</f>
        <v>0</v>
      </c>
      <c r="P130" s="24">
        <f>IF(E130&lt;&gt;0,$M130/E130,"")</f>
        <v>0</v>
      </c>
      <c r="Q130" s="24">
        <f>IF(E130&lt;&gt;0,$N130/E130,"")</f>
        <v>0</v>
      </c>
      <c r="R130" s="24">
        <f>IF(D130&lt;&gt;0,$F130/D130,"")</f>
        <v>0</v>
      </c>
      <c r="S130" s="24">
        <f>IF(D130&lt;&gt;0,$G130/D130,"")</f>
        <v>0</v>
      </c>
      <c r="T130" s="24">
        <f>IF(D130&lt;&gt;0,$H130/D130,"")</f>
        <v>0</v>
      </c>
      <c r="U130" s="10" t="s">
        <v>6</v>
      </c>
    </row>
    <row r="131" spans="1:21">
      <c r="A131" s="12" t="s">
        <v>177</v>
      </c>
      <c r="B131" s="27">
        <f>'Input'!B217+'Input'!C217+'Input'!D217</f>
        <v>0</v>
      </c>
      <c r="C131" s="29">
        <f>'Input'!E217</f>
        <v>0</v>
      </c>
      <c r="D131" s="27">
        <f>0.01*'Input'!F$15*('Adjust'!$E303*'Input'!E217+'Adjust'!$F303*'Input'!F217)+10*('Adjust'!$B303*'Input'!B217+'Adjust'!$C303*'Input'!C217+'Adjust'!$D303*'Input'!D217+'Adjust'!$G303*'Input'!G217)</f>
        <v>0</v>
      </c>
      <c r="E131" s="27">
        <f>10*('Adjust'!$B303*'Input'!B217+'Adjust'!$C303*'Input'!C217+'Adjust'!$D303*'Input'!D217)</f>
        <v>0</v>
      </c>
      <c r="F131" s="27">
        <f>'Adjust'!E303*'Input'!$F$15*'Input'!$E217/100</f>
        <v>0</v>
      </c>
      <c r="G131" s="27">
        <f>'Adjust'!F303*'Input'!$F$15*'Input'!$F217/100</f>
        <v>0</v>
      </c>
      <c r="H131" s="27">
        <f>'Adjust'!G303*'Input'!$G217*10</f>
        <v>0</v>
      </c>
      <c r="I131" s="6">
        <f>IF(B131&lt;&gt;0,0.1*D131/B131,"")</f>
        <v>0</v>
      </c>
      <c r="J131" s="31">
        <f>IF(C131&lt;&gt;0,D131/C131,"")</f>
        <v>0</v>
      </c>
      <c r="K131" s="6">
        <f>IF(B131&lt;&gt;0,0.1*E131/B131,0)</f>
        <v>0</v>
      </c>
      <c r="L131" s="27">
        <f>'Adjust'!B303*'Input'!$B217*10</f>
        <v>0</v>
      </c>
      <c r="M131" s="27">
        <f>'Adjust'!C303*'Input'!$C217*10</f>
        <v>0</v>
      </c>
      <c r="N131" s="27">
        <f>'Adjust'!D303*'Input'!$D217*10</f>
        <v>0</v>
      </c>
      <c r="O131" s="24">
        <f>IF(E131&lt;&gt;0,$L131/E131,"")</f>
        <v>0</v>
      </c>
      <c r="P131" s="24">
        <f>IF(E131&lt;&gt;0,$M131/E131,"")</f>
        <v>0</v>
      </c>
      <c r="Q131" s="24">
        <f>IF(E131&lt;&gt;0,$N131/E131,"")</f>
        <v>0</v>
      </c>
      <c r="R131" s="24">
        <f>IF(D131&lt;&gt;0,$F131/D131,"")</f>
        <v>0</v>
      </c>
      <c r="S131" s="24">
        <f>IF(D131&lt;&gt;0,$G131/D131,"")</f>
        <v>0</v>
      </c>
      <c r="T131" s="24">
        <f>IF(D131&lt;&gt;0,$H131/D131,"")</f>
        <v>0</v>
      </c>
      <c r="U131" s="10" t="s">
        <v>6</v>
      </c>
    </row>
    <row r="132" spans="1:21">
      <c r="A132" s="17" t="s">
        <v>178</v>
      </c>
      <c r="U132" s="10" t="s">
        <v>6</v>
      </c>
    </row>
    <row r="133" spans="1:21">
      <c r="A133" s="12" t="s">
        <v>77</v>
      </c>
      <c r="B133" s="27">
        <f>'Input'!B219+'Input'!C219+'Input'!D219</f>
        <v>0</v>
      </c>
      <c r="C133" s="29">
        <f>'Input'!E219</f>
        <v>0</v>
      </c>
      <c r="D133" s="27">
        <f>0.01*'Input'!F$15*('Adjust'!$E305*'Input'!E219+'Adjust'!$F305*'Input'!F219)+10*('Adjust'!$B305*'Input'!B219+'Adjust'!$C305*'Input'!C219+'Adjust'!$D305*'Input'!D219+'Adjust'!$G305*'Input'!G219)</f>
        <v>0</v>
      </c>
      <c r="E133" s="27">
        <f>10*('Adjust'!$B305*'Input'!B219+'Adjust'!$C305*'Input'!C219+'Adjust'!$D305*'Input'!D219)</f>
        <v>0</v>
      </c>
      <c r="F133" s="27">
        <f>'Adjust'!E305*'Input'!$F$15*'Input'!$E219/100</f>
        <v>0</v>
      </c>
      <c r="G133" s="27">
        <f>'Adjust'!F305*'Input'!$F$15*'Input'!$F219/100</f>
        <v>0</v>
      </c>
      <c r="H133" s="27">
        <f>'Adjust'!G305*'Input'!$G219*10</f>
        <v>0</v>
      </c>
      <c r="I133" s="6">
        <f>IF(B133&lt;&gt;0,0.1*D133/B133,"")</f>
        <v>0</v>
      </c>
      <c r="J133" s="31">
        <f>IF(C133&lt;&gt;0,D133/C133,"")</f>
        <v>0</v>
      </c>
      <c r="K133" s="6">
        <f>IF(B133&lt;&gt;0,0.1*E133/B133,0)</f>
        <v>0</v>
      </c>
      <c r="L133" s="27">
        <f>'Adjust'!B305*'Input'!$B219*10</f>
        <v>0</v>
      </c>
      <c r="M133" s="27">
        <f>'Adjust'!C305*'Input'!$C219*10</f>
        <v>0</v>
      </c>
      <c r="N133" s="27">
        <f>'Adjust'!D305*'Input'!$D219*10</f>
        <v>0</v>
      </c>
      <c r="O133" s="24">
        <f>IF(E133&lt;&gt;0,$L133/E133,"")</f>
        <v>0</v>
      </c>
      <c r="P133" s="24">
        <f>IF(E133&lt;&gt;0,$M133/E133,"")</f>
        <v>0</v>
      </c>
      <c r="Q133" s="24">
        <f>IF(E133&lt;&gt;0,$N133/E133,"")</f>
        <v>0</v>
      </c>
      <c r="R133" s="24">
        <f>IF(D133&lt;&gt;0,$F133/D133,"")</f>
        <v>0</v>
      </c>
      <c r="S133" s="24">
        <f>IF(D133&lt;&gt;0,$G133/D133,"")</f>
        <v>0</v>
      </c>
      <c r="T133" s="24">
        <f>IF(D133&lt;&gt;0,$H133/D133,"")</f>
        <v>0</v>
      </c>
      <c r="U133" s="10" t="s">
        <v>6</v>
      </c>
    </row>
    <row r="134" spans="1:21">
      <c r="A134" s="12" t="s">
        <v>179</v>
      </c>
      <c r="B134" s="27">
        <f>'Input'!B220+'Input'!C220+'Input'!D220</f>
        <v>0</v>
      </c>
      <c r="C134" s="29">
        <f>'Input'!E220</f>
        <v>0</v>
      </c>
      <c r="D134" s="27">
        <f>0.01*'Input'!F$15*('Adjust'!$E306*'Input'!E220+'Adjust'!$F306*'Input'!F220)+10*('Adjust'!$B306*'Input'!B220+'Adjust'!$C306*'Input'!C220+'Adjust'!$D306*'Input'!D220+'Adjust'!$G306*'Input'!G220)</f>
        <v>0</v>
      </c>
      <c r="E134" s="27">
        <f>10*('Adjust'!$B306*'Input'!B220+'Adjust'!$C306*'Input'!C220+'Adjust'!$D306*'Input'!D220)</f>
        <v>0</v>
      </c>
      <c r="F134" s="27">
        <f>'Adjust'!E306*'Input'!$F$15*'Input'!$E220/100</f>
        <v>0</v>
      </c>
      <c r="G134" s="27">
        <f>'Adjust'!F306*'Input'!$F$15*'Input'!$F220/100</f>
        <v>0</v>
      </c>
      <c r="H134" s="27">
        <f>'Adjust'!G306*'Input'!$G220*10</f>
        <v>0</v>
      </c>
      <c r="I134" s="6">
        <f>IF(B134&lt;&gt;0,0.1*D134/B134,"")</f>
        <v>0</v>
      </c>
      <c r="J134" s="31">
        <f>IF(C134&lt;&gt;0,D134/C134,"")</f>
        <v>0</v>
      </c>
      <c r="K134" s="6">
        <f>IF(B134&lt;&gt;0,0.1*E134/B134,0)</f>
        <v>0</v>
      </c>
      <c r="L134" s="27">
        <f>'Adjust'!B306*'Input'!$B220*10</f>
        <v>0</v>
      </c>
      <c r="M134" s="27">
        <f>'Adjust'!C306*'Input'!$C220*10</f>
        <v>0</v>
      </c>
      <c r="N134" s="27">
        <f>'Adjust'!D306*'Input'!$D220*10</f>
        <v>0</v>
      </c>
      <c r="O134" s="24">
        <f>IF(E134&lt;&gt;0,$L134/E134,"")</f>
        <v>0</v>
      </c>
      <c r="P134" s="24">
        <f>IF(E134&lt;&gt;0,$M134/E134,"")</f>
        <v>0</v>
      </c>
      <c r="Q134" s="24">
        <f>IF(E134&lt;&gt;0,$N134/E134,"")</f>
        <v>0</v>
      </c>
      <c r="R134" s="24">
        <f>IF(D134&lt;&gt;0,$F134/D134,"")</f>
        <v>0</v>
      </c>
      <c r="S134" s="24">
        <f>IF(D134&lt;&gt;0,$G134/D134,"")</f>
        <v>0</v>
      </c>
      <c r="T134" s="24">
        <f>IF(D134&lt;&gt;0,$H134/D134,"")</f>
        <v>0</v>
      </c>
      <c r="U134" s="10" t="s">
        <v>6</v>
      </c>
    </row>
    <row r="135" spans="1:21">
      <c r="A135" s="12" t="s">
        <v>180</v>
      </c>
      <c r="B135" s="27">
        <f>'Input'!B221+'Input'!C221+'Input'!D221</f>
        <v>0</v>
      </c>
      <c r="C135" s="29">
        <f>'Input'!E221</f>
        <v>0</v>
      </c>
      <c r="D135" s="27">
        <f>0.01*'Input'!F$15*('Adjust'!$E307*'Input'!E221+'Adjust'!$F307*'Input'!F221)+10*('Adjust'!$B307*'Input'!B221+'Adjust'!$C307*'Input'!C221+'Adjust'!$D307*'Input'!D221+'Adjust'!$G307*'Input'!G221)</f>
        <v>0</v>
      </c>
      <c r="E135" s="27">
        <f>10*('Adjust'!$B307*'Input'!B221+'Adjust'!$C307*'Input'!C221+'Adjust'!$D307*'Input'!D221)</f>
        <v>0</v>
      </c>
      <c r="F135" s="27">
        <f>'Adjust'!E307*'Input'!$F$15*'Input'!$E221/100</f>
        <v>0</v>
      </c>
      <c r="G135" s="27">
        <f>'Adjust'!F307*'Input'!$F$15*'Input'!$F221/100</f>
        <v>0</v>
      </c>
      <c r="H135" s="27">
        <f>'Adjust'!G307*'Input'!$G221*10</f>
        <v>0</v>
      </c>
      <c r="I135" s="6">
        <f>IF(B135&lt;&gt;0,0.1*D135/B135,"")</f>
        <v>0</v>
      </c>
      <c r="J135" s="31">
        <f>IF(C135&lt;&gt;0,D135/C135,"")</f>
        <v>0</v>
      </c>
      <c r="K135" s="6">
        <f>IF(B135&lt;&gt;0,0.1*E135/B135,0)</f>
        <v>0</v>
      </c>
      <c r="L135" s="27">
        <f>'Adjust'!B307*'Input'!$B221*10</f>
        <v>0</v>
      </c>
      <c r="M135" s="27">
        <f>'Adjust'!C307*'Input'!$C221*10</f>
        <v>0</v>
      </c>
      <c r="N135" s="27">
        <f>'Adjust'!D307*'Input'!$D221*10</f>
        <v>0</v>
      </c>
      <c r="O135" s="24">
        <f>IF(E135&lt;&gt;0,$L135/E135,"")</f>
        <v>0</v>
      </c>
      <c r="P135" s="24">
        <f>IF(E135&lt;&gt;0,$M135/E135,"")</f>
        <v>0</v>
      </c>
      <c r="Q135" s="24">
        <f>IF(E135&lt;&gt;0,$N135/E135,"")</f>
        <v>0</v>
      </c>
      <c r="R135" s="24">
        <f>IF(D135&lt;&gt;0,$F135/D135,"")</f>
        <v>0</v>
      </c>
      <c r="S135" s="24">
        <f>IF(D135&lt;&gt;0,$G135/D135,"")</f>
        <v>0</v>
      </c>
      <c r="T135" s="24">
        <f>IF(D135&lt;&gt;0,$H135/D135,"")</f>
        <v>0</v>
      </c>
      <c r="U135" s="10" t="s">
        <v>6</v>
      </c>
    </row>
    <row r="136" spans="1:21">
      <c r="A136" s="17" t="s">
        <v>181</v>
      </c>
      <c r="U136" s="10" t="s">
        <v>6</v>
      </c>
    </row>
    <row r="137" spans="1:21">
      <c r="A137" s="12" t="s">
        <v>78</v>
      </c>
      <c r="B137" s="27">
        <f>'Input'!B223+'Input'!C223+'Input'!D223</f>
        <v>0</v>
      </c>
      <c r="C137" s="29">
        <f>'Input'!E223</f>
        <v>0</v>
      </c>
      <c r="D137" s="27">
        <f>0.01*'Input'!F$15*('Adjust'!$E309*'Input'!E223+'Adjust'!$F309*'Input'!F223)+10*('Adjust'!$B309*'Input'!B223+'Adjust'!$C309*'Input'!C223+'Adjust'!$D309*'Input'!D223+'Adjust'!$G309*'Input'!G223)</f>
        <v>0</v>
      </c>
      <c r="E137" s="27">
        <f>10*('Adjust'!$B309*'Input'!B223+'Adjust'!$C309*'Input'!C223+'Adjust'!$D309*'Input'!D223)</f>
        <v>0</v>
      </c>
      <c r="F137" s="27">
        <f>'Adjust'!E309*'Input'!$F$15*'Input'!$E223/100</f>
        <v>0</v>
      </c>
      <c r="G137" s="27">
        <f>'Adjust'!F309*'Input'!$F$15*'Input'!$F223/100</f>
        <v>0</v>
      </c>
      <c r="H137" s="27">
        <f>'Adjust'!G309*'Input'!$G223*10</f>
        <v>0</v>
      </c>
      <c r="I137" s="6">
        <f>IF(B137&lt;&gt;0,0.1*D137/B137,"")</f>
        <v>0</v>
      </c>
      <c r="J137" s="31">
        <f>IF(C137&lt;&gt;0,D137/C137,"")</f>
        <v>0</v>
      </c>
      <c r="K137" s="6">
        <f>IF(B137&lt;&gt;0,0.1*E137/B137,0)</f>
        <v>0</v>
      </c>
      <c r="L137" s="27">
        <f>'Adjust'!B309*'Input'!$B223*10</f>
        <v>0</v>
      </c>
      <c r="M137" s="27">
        <f>'Adjust'!C309*'Input'!$C223*10</f>
        <v>0</v>
      </c>
      <c r="N137" s="27">
        <f>'Adjust'!D309*'Input'!$D223*10</f>
        <v>0</v>
      </c>
      <c r="O137" s="24">
        <f>IF(E137&lt;&gt;0,$L137/E137,"")</f>
        <v>0</v>
      </c>
      <c r="P137" s="24">
        <f>IF(E137&lt;&gt;0,$M137/E137,"")</f>
        <v>0</v>
      </c>
      <c r="Q137" s="24">
        <f>IF(E137&lt;&gt;0,$N137/E137,"")</f>
        <v>0</v>
      </c>
      <c r="R137" s="24">
        <f>IF(D137&lt;&gt;0,$F137/D137,"")</f>
        <v>0</v>
      </c>
      <c r="S137" s="24">
        <f>IF(D137&lt;&gt;0,$G137/D137,"")</f>
        <v>0</v>
      </c>
      <c r="T137" s="24">
        <f>IF(D137&lt;&gt;0,$H137/D137,"")</f>
        <v>0</v>
      </c>
      <c r="U137" s="10" t="s">
        <v>6</v>
      </c>
    </row>
    <row r="138" spans="1:21">
      <c r="A138" s="12" t="s">
        <v>182</v>
      </c>
      <c r="B138" s="27">
        <f>'Input'!B224+'Input'!C224+'Input'!D224</f>
        <v>0</v>
      </c>
      <c r="C138" s="29">
        <f>'Input'!E224</f>
        <v>0</v>
      </c>
      <c r="D138" s="27">
        <f>0.01*'Input'!F$15*('Adjust'!$E310*'Input'!E224+'Adjust'!$F310*'Input'!F224)+10*('Adjust'!$B310*'Input'!B224+'Adjust'!$C310*'Input'!C224+'Adjust'!$D310*'Input'!D224+'Adjust'!$G310*'Input'!G224)</f>
        <v>0</v>
      </c>
      <c r="E138" s="27">
        <f>10*('Adjust'!$B310*'Input'!B224+'Adjust'!$C310*'Input'!C224+'Adjust'!$D310*'Input'!D224)</f>
        <v>0</v>
      </c>
      <c r="F138" s="27">
        <f>'Adjust'!E310*'Input'!$F$15*'Input'!$E224/100</f>
        <v>0</v>
      </c>
      <c r="G138" s="27">
        <f>'Adjust'!F310*'Input'!$F$15*'Input'!$F224/100</f>
        <v>0</v>
      </c>
      <c r="H138" s="27">
        <f>'Adjust'!G310*'Input'!$G224*10</f>
        <v>0</v>
      </c>
      <c r="I138" s="6">
        <f>IF(B138&lt;&gt;0,0.1*D138/B138,"")</f>
        <v>0</v>
      </c>
      <c r="J138" s="31">
        <f>IF(C138&lt;&gt;0,D138/C138,"")</f>
        <v>0</v>
      </c>
      <c r="K138" s="6">
        <f>IF(B138&lt;&gt;0,0.1*E138/B138,0)</f>
        <v>0</v>
      </c>
      <c r="L138" s="27">
        <f>'Adjust'!B310*'Input'!$B224*10</f>
        <v>0</v>
      </c>
      <c r="M138" s="27">
        <f>'Adjust'!C310*'Input'!$C224*10</f>
        <v>0</v>
      </c>
      <c r="N138" s="27">
        <f>'Adjust'!D310*'Input'!$D224*10</f>
        <v>0</v>
      </c>
      <c r="O138" s="24">
        <f>IF(E138&lt;&gt;0,$L138/E138,"")</f>
        <v>0</v>
      </c>
      <c r="P138" s="24">
        <f>IF(E138&lt;&gt;0,$M138/E138,"")</f>
        <v>0</v>
      </c>
      <c r="Q138" s="24">
        <f>IF(E138&lt;&gt;0,$N138/E138,"")</f>
        <v>0</v>
      </c>
      <c r="R138" s="24">
        <f>IF(D138&lt;&gt;0,$F138/D138,"")</f>
        <v>0</v>
      </c>
      <c r="S138" s="24">
        <f>IF(D138&lt;&gt;0,$G138/D138,"")</f>
        <v>0</v>
      </c>
      <c r="T138" s="24">
        <f>IF(D138&lt;&gt;0,$H138/D138,"")</f>
        <v>0</v>
      </c>
      <c r="U138" s="10" t="s">
        <v>6</v>
      </c>
    </row>
    <row r="139" spans="1:21">
      <c r="A139" s="17" t="s">
        <v>183</v>
      </c>
      <c r="U139" s="10" t="s">
        <v>6</v>
      </c>
    </row>
    <row r="140" spans="1:21">
      <c r="A140" s="12" t="s">
        <v>79</v>
      </c>
      <c r="B140" s="27">
        <f>'Input'!B226+'Input'!C226+'Input'!D226</f>
        <v>0</v>
      </c>
      <c r="C140" s="29">
        <f>'Input'!E226</f>
        <v>0</v>
      </c>
      <c r="D140" s="27">
        <f>0.01*'Input'!F$15*('Adjust'!$E312*'Input'!E226+'Adjust'!$F312*'Input'!F226)+10*('Adjust'!$B312*'Input'!B226+'Adjust'!$C312*'Input'!C226+'Adjust'!$D312*'Input'!D226+'Adjust'!$G312*'Input'!G226)</f>
        <v>0</v>
      </c>
      <c r="E140" s="27">
        <f>10*('Adjust'!$B312*'Input'!B226+'Adjust'!$C312*'Input'!C226+'Adjust'!$D312*'Input'!D226)</f>
        <v>0</v>
      </c>
      <c r="F140" s="27">
        <f>'Adjust'!E312*'Input'!$F$15*'Input'!$E226/100</f>
        <v>0</v>
      </c>
      <c r="G140" s="27">
        <f>'Adjust'!F312*'Input'!$F$15*'Input'!$F226/100</f>
        <v>0</v>
      </c>
      <c r="H140" s="27">
        <f>'Adjust'!G312*'Input'!$G226*10</f>
        <v>0</v>
      </c>
      <c r="I140" s="6">
        <f>IF(B140&lt;&gt;0,0.1*D140/B140,"")</f>
        <v>0</v>
      </c>
      <c r="J140" s="31">
        <f>IF(C140&lt;&gt;0,D140/C140,"")</f>
        <v>0</v>
      </c>
      <c r="K140" s="6">
        <f>IF(B140&lt;&gt;0,0.1*E140/B140,0)</f>
        <v>0</v>
      </c>
      <c r="L140" s="27">
        <f>'Adjust'!B312*'Input'!$B226*10</f>
        <v>0</v>
      </c>
      <c r="M140" s="27">
        <f>'Adjust'!C312*'Input'!$C226*10</f>
        <v>0</v>
      </c>
      <c r="N140" s="27">
        <f>'Adjust'!D312*'Input'!$D226*10</f>
        <v>0</v>
      </c>
      <c r="O140" s="24">
        <f>IF(E140&lt;&gt;0,$L140/E140,"")</f>
        <v>0</v>
      </c>
      <c r="P140" s="24">
        <f>IF(E140&lt;&gt;0,$M140/E140,"")</f>
        <v>0</v>
      </c>
      <c r="Q140" s="24">
        <f>IF(E140&lt;&gt;0,$N140/E140,"")</f>
        <v>0</v>
      </c>
      <c r="R140" s="24">
        <f>IF(D140&lt;&gt;0,$F140/D140,"")</f>
        <v>0</v>
      </c>
      <c r="S140" s="24">
        <f>IF(D140&lt;&gt;0,$G140/D140,"")</f>
        <v>0</v>
      </c>
      <c r="T140" s="24">
        <f>IF(D140&lt;&gt;0,$H140/D140,"")</f>
        <v>0</v>
      </c>
      <c r="U140" s="10" t="s">
        <v>6</v>
      </c>
    </row>
    <row r="141" spans="1:21">
      <c r="A141" s="12" t="s">
        <v>184</v>
      </c>
      <c r="B141" s="27">
        <f>'Input'!B227+'Input'!C227+'Input'!D227</f>
        <v>0</v>
      </c>
      <c r="C141" s="29">
        <f>'Input'!E227</f>
        <v>0</v>
      </c>
      <c r="D141" s="27">
        <f>0.01*'Input'!F$15*('Adjust'!$E313*'Input'!E227+'Adjust'!$F313*'Input'!F227)+10*('Adjust'!$B313*'Input'!B227+'Adjust'!$C313*'Input'!C227+'Adjust'!$D313*'Input'!D227+'Adjust'!$G313*'Input'!G227)</f>
        <v>0</v>
      </c>
      <c r="E141" s="27">
        <f>10*('Adjust'!$B313*'Input'!B227+'Adjust'!$C313*'Input'!C227+'Adjust'!$D313*'Input'!D227)</f>
        <v>0</v>
      </c>
      <c r="F141" s="27">
        <f>'Adjust'!E313*'Input'!$F$15*'Input'!$E227/100</f>
        <v>0</v>
      </c>
      <c r="G141" s="27">
        <f>'Adjust'!F313*'Input'!$F$15*'Input'!$F227/100</f>
        <v>0</v>
      </c>
      <c r="H141" s="27">
        <f>'Adjust'!G313*'Input'!$G227*10</f>
        <v>0</v>
      </c>
      <c r="I141" s="6">
        <f>IF(B141&lt;&gt;0,0.1*D141/B141,"")</f>
        <v>0</v>
      </c>
      <c r="J141" s="31">
        <f>IF(C141&lt;&gt;0,D141/C141,"")</f>
        <v>0</v>
      </c>
      <c r="K141" s="6">
        <f>IF(B141&lt;&gt;0,0.1*E141/B141,0)</f>
        <v>0</v>
      </c>
      <c r="L141" s="27">
        <f>'Adjust'!B313*'Input'!$B227*10</f>
        <v>0</v>
      </c>
      <c r="M141" s="27">
        <f>'Adjust'!C313*'Input'!$C227*10</f>
        <v>0</v>
      </c>
      <c r="N141" s="27">
        <f>'Adjust'!D313*'Input'!$D227*10</f>
        <v>0</v>
      </c>
      <c r="O141" s="24">
        <f>IF(E141&lt;&gt;0,$L141/E141,"")</f>
        <v>0</v>
      </c>
      <c r="P141" s="24">
        <f>IF(E141&lt;&gt;0,$M141/E141,"")</f>
        <v>0</v>
      </c>
      <c r="Q141" s="24">
        <f>IF(E141&lt;&gt;0,$N141/E141,"")</f>
        <v>0</v>
      </c>
      <c r="R141" s="24">
        <f>IF(D141&lt;&gt;0,$F141/D141,"")</f>
        <v>0</v>
      </c>
      <c r="S141" s="24">
        <f>IF(D141&lt;&gt;0,$G141/D141,"")</f>
        <v>0</v>
      </c>
      <c r="T141" s="24">
        <f>IF(D141&lt;&gt;0,$H141/D141,"")</f>
        <v>0</v>
      </c>
      <c r="U141" s="10" t="s">
        <v>6</v>
      </c>
    </row>
    <row r="142" spans="1:21">
      <c r="A142" s="17" t="s">
        <v>185</v>
      </c>
      <c r="U142" s="10" t="s">
        <v>6</v>
      </c>
    </row>
    <row r="143" spans="1:21">
      <c r="A143" s="12" t="s">
        <v>88</v>
      </c>
      <c r="B143" s="27">
        <f>'Input'!B229+'Input'!C229+'Input'!D229</f>
        <v>0</v>
      </c>
      <c r="C143" s="29">
        <f>'Input'!E229</f>
        <v>0</v>
      </c>
      <c r="D143" s="27">
        <f>0.01*'Input'!F$15*('Adjust'!$E315*'Input'!E229+'Adjust'!$F315*'Input'!F229)+10*('Adjust'!$B315*'Input'!B229+'Adjust'!$C315*'Input'!C229+'Adjust'!$D315*'Input'!D229+'Adjust'!$G315*'Input'!G229)</f>
        <v>0</v>
      </c>
      <c r="E143" s="27">
        <f>10*('Adjust'!$B315*'Input'!B229+'Adjust'!$C315*'Input'!C229+'Adjust'!$D315*'Input'!D229)</f>
        <v>0</v>
      </c>
      <c r="F143" s="27">
        <f>'Adjust'!E315*'Input'!$F$15*'Input'!$E229/100</f>
        <v>0</v>
      </c>
      <c r="G143" s="27">
        <f>'Adjust'!F315*'Input'!$F$15*'Input'!$F229/100</f>
        <v>0</v>
      </c>
      <c r="H143" s="27">
        <f>'Adjust'!G315*'Input'!$G229*10</f>
        <v>0</v>
      </c>
      <c r="I143" s="6">
        <f>IF(B143&lt;&gt;0,0.1*D143/B143,"")</f>
        <v>0</v>
      </c>
      <c r="J143" s="31">
        <f>IF(C143&lt;&gt;0,D143/C143,"")</f>
        <v>0</v>
      </c>
      <c r="K143" s="6">
        <f>IF(B143&lt;&gt;0,0.1*E143/B143,0)</f>
        <v>0</v>
      </c>
      <c r="L143" s="27">
        <f>'Adjust'!B315*'Input'!$B229*10</f>
        <v>0</v>
      </c>
      <c r="M143" s="27">
        <f>'Adjust'!C315*'Input'!$C229*10</f>
        <v>0</v>
      </c>
      <c r="N143" s="27">
        <f>'Adjust'!D315*'Input'!$D229*10</f>
        <v>0</v>
      </c>
      <c r="O143" s="24">
        <f>IF(E143&lt;&gt;0,$L143/E143,"")</f>
        <v>0</v>
      </c>
      <c r="P143" s="24">
        <f>IF(E143&lt;&gt;0,$M143/E143,"")</f>
        <v>0</v>
      </c>
      <c r="Q143" s="24">
        <f>IF(E143&lt;&gt;0,$N143/E143,"")</f>
        <v>0</v>
      </c>
      <c r="R143" s="24">
        <f>IF(D143&lt;&gt;0,$F143/D143,"")</f>
        <v>0</v>
      </c>
      <c r="S143" s="24">
        <f>IF(D143&lt;&gt;0,$G143/D143,"")</f>
        <v>0</v>
      </c>
      <c r="T143" s="24">
        <f>IF(D143&lt;&gt;0,$H143/D143,"")</f>
        <v>0</v>
      </c>
      <c r="U143" s="10" t="s">
        <v>6</v>
      </c>
    </row>
    <row r="144" spans="1:21">
      <c r="A144" s="12" t="s">
        <v>186</v>
      </c>
      <c r="B144" s="27">
        <f>'Input'!B230+'Input'!C230+'Input'!D230</f>
        <v>0</v>
      </c>
      <c r="C144" s="29">
        <f>'Input'!E230</f>
        <v>0</v>
      </c>
      <c r="D144" s="27">
        <f>0.01*'Input'!F$15*('Adjust'!$E316*'Input'!E230+'Adjust'!$F316*'Input'!F230)+10*('Adjust'!$B316*'Input'!B230+'Adjust'!$C316*'Input'!C230+'Adjust'!$D316*'Input'!D230+'Adjust'!$G316*'Input'!G230)</f>
        <v>0</v>
      </c>
      <c r="E144" s="27">
        <f>10*('Adjust'!$B316*'Input'!B230+'Adjust'!$C316*'Input'!C230+'Adjust'!$D316*'Input'!D230)</f>
        <v>0</v>
      </c>
      <c r="F144" s="27">
        <f>'Adjust'!E316*'Input'!$F$15*'Input'!$E230/100</f>
        <v>0</v>
      </c>
      <c r="G144" s="27">
        <f>'Adjust'!F316*'Input'!$F$15*'Input'!$F230/100</f>
        <v>0</v>
      </c>
      <c r="H144" s="27">
        <f>'Adjust'!G316*'Input'!$G230*10</f>
        <v>0</v>
      </c>
      <c r="I144" s="6">
        <f>IF(B144&lt;&gt;0,0.1*D144/B144,"")</f>
        <v>0</v>
      </c>
      <c r="J144" s="31">
        <f>IF(C144&lt;&gt;0,D144/C144,"")</f>
        <v>0</v>
      </c>
      <c r="K144" s="6">
        <f>IF(B144&lt;&gt;0,0.1*E144/B144,0)</f>
        <v>0</v>
      </c>
      <c r="L144" s="27">
        <f>'Adjust'!B316*'Input'!$B230*10</f>
        <v>0</v>
      </c>
      <c r="M144" s="27">
        <f>'Adjust'!C316*'Input'!$C230*10</f>
        <v>0</v>
      </c>
      <c r="N144" s="27">
        <f>'Adjust'!D316*'Input'!$D230*10</f>
        <v>0</v>
      </c>
      <c r="O144" s="24">
        <f>IF(E144&lt;&gt;0,$L144/E144,"")</f>
        <v>0</v>
      </c>
      <c r="P144" s="24">
        <f>IF(E144&lt;&gt;0,$M144/E144,"")</f>
        <v>0</v>
      </c>
      <c r="Q144" s="24">
        <f>IF(E144&lt;&gt;0,$N144/E144,"")</f>
        <v>0</v>
      </c>
      <c r="R144" s="24">
        <f>IF(D144&lt;&gt;0,$F144/D144,"")</f>
        <v>0</v>
      </c>
      <c r="S144" s="24">
        <f>IF(D144&lt;&gt;0,$G144/D144,"")</f>
        <v>0</v>
      </c>
      <c r="T144" s="24">
        <f>IF(D144&lt;&gt;0,$H144/D144,"")</f>
        <v>0</v>
      </c>
      <c r="U144" s="10" t="s">
        <v>6</v>
      </c>
    </row>
    <row r="145" spans="1:21">
      <c r="A145" s="17" t="s">
        <v>187</v>
      </c>
      <c r="U145" s="10" t="s">
        <v>6</v>
      </c>
    </row>
    <row r="146" spans="1:21">
      <c r="A146" s="12" t="s">
        <v>89</v>
      </c>
      <c r="B146" s="27">
        <f>'Input'!B232+'Input'!C232+'Input'!D232</f>
        <v>0</v>
      </c>
      <c r="C146" s="29">
        <f>'Input'!E232</f>
        <v>0</v>
      </c>
      <c r="D146" s="27">
        <f>0.01*'Input'!F$15*('Adjust'!$E318*'Input'!E232+'Adjust'!$F318*'Input'!F232)+10*('Adjust'!$B318*'Input'!B232+'Adjust'!$C318*'Input'!C232+'Adjust'!$D318*'Input'!D232+'Adjust'!$G318*'Input'!G232)</f>
        <v>0</v>
      </c>
      <c r="E146" s="27">
        <f>10*('Adjust'!$B318*'Input'!B232+'Adjust'!$C318*'Input'!C232+'Adjust'!$D318*'Input'!D232)</f>
        <v>0</v>
      </c>
      <c r="F146" s="27">
        <f>'Adjust'!E318*'Input'!$F$15*'Input'!$E232/100</f>
        <v>0</v>
      </c>
      <c r="G146" s="27">
        <f>'Adjust'!F318*'Input'!$F$15*'Input'!$F232/100</f>
        <v>0</v>
      </c>
      <c r="H146" s="27">
        <f>'Adjust'!G318*'Input'!$G232*10</f>
        <v>0</v>
      </c>
      <c r="I146" s="6">
        <f>IF(B146&lt;&gt;0,0.1*D146/B146,"")</f>
        <v>0</v>
      </c>
      <c r="J146" s="31">
        <f>IF(C146&lt;&gt;0,D146/C146,"")</f>
        <v>0</v>
      </c>
      <c r="K146" s="6">
        <f>IF(B146&lt;&gt;0,0.1*E146/B146,0)</f>
        <v>0</v>
      </c>
      <c r="L146" s="27">
        <f>'Adjust'!B318*'Input'!$B232*10</f>
        <v>0</v>
      </c>
      <c r="M146" s="27">
        <f>'Adjust'!C318*'Input'!$C232*10</f>
        <v>0</v>
      </c>
      <c r="N146" s="27">
        <f>'Adjust'!D318*'Input'!$D232*10</f>
        <v>0</v>
      </c>
      <c r="O146" s="24">
        <f>IF(E146&lt;&gt;0,$L146/E146,"")</f>
        <v>0</v>
      </c>
      <c r="P146" s="24">
        <f>IF(E146&lt;&gt;0,$M146/E146,"")</f>
        <v>0</v>
      </c>
      <c r="Q146" s="24">
        <f>IF(E146&lt;&gt;0,$N146/E146,"")</f>
        <v>0</v>
      </c>
      <c r="R146" s="24">
        <f>IF(D146&lt;&gt;0,$F146/D146,"")</f>
        <v>0</v>
      </c>
      <c r="S146" s="24">
        <f>IF(D146&lt;&gt;0,$G146/D146,"")</f>
        <v>0</v>
      </c>
      <c r="T146" s="24">
        <f>IF(D146&lt;&gt;0,$H146/D146,"")</f>
        <v>0</v>
      </c>
      <c r="U146" s="10" t="s">
        <v>6</v>
      </c>
    </row>
    <row r="147" spans="1:21">
      <c r="A147" s="12" t="s">
        <v>188</v>
      </c>
      <c r="B147" s="27">
        <f>'Input'!B233+'Input'!C233+'Input'!D233</f>
        <v>0</v>
      </c>
      <c r="C147" s="29">
        <f>'Input'!E233</f>
        <v>0</v>
      </c>
      <c r="D147" s="27">
        <f>0.01*'Input'!F$15*('Adjust'!$E319*'Input'!E233+'Adjust'!$F319*'Input'!F233)+10*('Adjust'!$B319*'Input'!B233+'Adjust'!$C319*'Input'!C233+'Adjust'!$D319*'Input'!D233+'Adjust'!$G319*'Input'!G233)</f>
        <v>0</v>
      </c>
      <c r="E147" s="27">
        <f>10*('Adjust'!$B319*'Input'!B233+'Adjust'!$C319*'Input'!C233+'Adjust'!$D319*'Input'!D233)</f>
        <v>0</v>
      </c>
      <c r="F147" s="27">
        <f>'Adjust'!E319*'Input'!$F$15*'Input'!$E233/100</f>
        <v>0</v>
      </c>
      <c r="G147" s="27">
        <f>'Adjust'!F319*'Input'!$F$15*'Input'!$F233/100</f>
        <v>0</v>
      </c>
      <c r="H147" s="27">
        <f>'Adjust'!G319*'Input'!$G233*10</f>
        <v>0</v>
      </c>
      <c r="I147" s="6">
        <f>IF(B147&lt;&gt;0,0.1*D147/B147,"")</f>
        <v>0</v>
      </c>
      <c r="J147" s="31">
        <f>IF(C147&lt;&gt;0,D147/C147,"")</f>
        <v>0</v>
      </c>
      <c r="K147" s="6">
        <f>IF(B147&lt;&gt;0,0.1*E147/B147,0)</f>
        <v>0</v>
      </c>
      <c r="L147" s="27">
        <f>'Adjust'!B319*'Input'!$B233*10</f>
        <v>0</v>
      </c>
      <c r="M147" s="27">
        <f>'Adjust'!C319*'Input'!$C233*10</f>
        <v>0</v>
      </c>
      <c r="N147" s="27">
        <f>'Adjust'!D319*'Input'!$D233*10</f>
        <v>0</v>
      </c>
      <c r="O147" s="24">
        <f>IF(E147&lt;&gt;0,$L147/E147,"")</f>
        <v>0</v>
      </c>
      <c r="P147" s="24">
        <f>IF(E147&lt;&gt;0,$M147/E147,"")</f>
        <v>0</v>
      </c>
      <c r="Q147" s="24">
        <f>IF(E147&lt;&gt;0,$N147/E147,"")</f>
        <v>0</v>
      </c>
      <c r="R147" s="24">
        <f>IF(D147&lt;&gt;0,$F147/D147,"")</f>
        <v>0</v>
      </c>
      <c r="S147" s="24">
        <f>IF(D147&lt;&gt;0,$G147/D147,"")</f>
        <v>0</v>
      </c>
      <c r="T147" s="24">
        <f>IF(D147&lt;&gt;0,$H147/D147,"")</f>
        <v>0</v>
      </c>
      <c r="U147" s="10" t="s">
        <v>6</v>
      </c>
    </row>
    <row r="148" spans="1:21">
      <c r="A148" s="17" t="s">
        <v>189</v>
      </c>
      <c r="U148" s="10" t="s">
        <v>6</v>
      </c>
    </row>
    <row r="149" spans="1:21">
      <c r="A149" s="12" t="s">
        <v>90</v>
      </c>
      <c r="B149" s="27">
        <f>'Input'!B235+'Input'!C235+'Input'!D235</f>
        <v>0</v>
      </c>
      <c r="C149" s="29">
        <f>'Input'!E235</f>
        <v>0</v>
      </c>
      <c r="D149" s="27">
        <f>0.01*'Input'!F$15*('Adjust'!$E321*'Input'!E235+'Adjust'!$F321*'Input'!F235)+10*('Adjust'!$B321*'Input'!B235+'Adjust'!$C321*'Input'!C235+'Adjust'!$D321*'Input'!D235+'Adjust'!$G321*'Input'!G235)</f>
        <v>0</v>
      </c>
      <c r="E149" s="27">
        <f>10*('Adjust'!$B321*'Input'!B235+'Adjust'!$C321*'Input'!C235+'Adjust'!$D321*'Input'!D235)</f>
        <v>0</v>
      </c>
      <c r="F149" s="27">
        <f>'Adjust'!E321*'Input'!$F$15*'Input'!$E235/100</f>
        <v>0</v>
      </c>
      <c r="G149" s="27">
        <f>'Adjust'!F321*'Input'!$F$15*'Input'!$F235/100</f>
        <v>0</v>
      </c>
      <c r="H149" s="27">
        <f>'Adjust'!G321*'Input'!$G235*10</f>
        <v>0</v>
      </c>
      <c r="I149" s="6">
        <f>IF(B149&lt;&gt;0,0.1*D149/B149,"")</f>
        <v>0</v>
      </c>
      <c r="J149" s="31">
        <f>IF(C149&lt;&gt;0,D149/C149,"")</f>
        <v>0</v>
      </c>
      <c r="K149" s="6">
        <f>IF(B149&lt;&gt;0,0.1*E149/B149,0)</f>
        <v>0</v>
      </c>
      <c r="L149" s="27">
        <f>'Adjust'!B321*'Input'!$B235*10</f>
        <v>0</v>
      </c>
      <c r="M149" s="27">
        <f>'Adjust'!C321*'Input'!$C235*10</f>
        <v>0</v>
      </c>
      <c r="N149" s="27">
        <f>'Adjust'!D321*'Input'!$D235*10</f>
        <v>0</v>
      </c>
      <c r="O149" s="24">
        <f>IF(E149&lt;&gt;0,$L149/E149,"")</f>
        <v>0</v>
      </c>
      <c r="P149" s="24">
        <f>IF(E149&lt;&gt;0,$M149/E149,"")</f>
        <v>0</v>
      </c>
      <c r="Q149" s="24">
        <f>IF(E149&lt;&gt;0,$N149/E149,"")</f>
        <v>0</v>
      </c>
      <c r="R149" s="24">
        <f>IF(D149&lt;&gt;0,$F149/D149,"")</f>
        <v>0</v>
      </c>
      <c r="S149" s="24">
        <f>IF(D149&lt;&gt;0,$G149/D149,"")</f>
        <v>0</v>
      </c>
      <c r="T149" s="24">
        <f>IF(D149&lt;&gt;0,$H149/D149,"")</f>
        <v>0</v>
      </c>
      <c r="U149" s="10" t="s">
        <v>6</v>
      </c>
    </row>
    <row r="150" spans="1:21">
      <c r="A150" s="17" t="s">
        <v>190</v>
      </c>
      <c r="U150" s="10" t="s">
        <v>6</v>
      </c>
    </row>
    <row r="151" spans="1:21">
      <c r="A151" s="12" t="s">
        <v>91</v>
      </c>
      <c r="B151" s="27">
        <f>'Input'!B237+'Input'!C237+'Input'!D237</f>
        <v>0</v>
      </c>
      <c r="C151" s="29">
        <f>'Input'!E237</f>
        <v>0</v>
      </c>
      <c r="D151" s="27">
        <f>0.01*'Input'!F$15*('Adjust'!$E323*'Input'!E237+'Adjust'!$F323*'Input'!F237)+10*('Adjust'!$B323*'Input'!B237+'Adjust'!$C323*'Input'!C237+'Adjust'!$D323*'Input'!D237+'Adjust'!$G323*'Input'!G237)</f>
        <v>0</v>
      </c>
      <c r="E151" s="27">
        <f>10*('Adjust'!$B323*'Input'!B237+'Adjust'!$C323*'Input'!C237+'Adjust'!$D323*'Input'!D237)</f>
        <v>0</v>
      </c>
      <c r="F151" s="27">
        <f>'Adjust'!E323*'Input'!$F$15*'Input'!$E237/100</f>
        <v>0</v>
      </c>
      <c r="G151" s="27">
        <f>'Adjust'!F323*'Input'!$F$15*'Input'!$F237/100</f>
        <v>0</v>
      </c>
      <c r="H151" s="27">
        <f>'Adjust'!G323*'Input'!$G237*10</f>
        <v>0</v>
      </c>
      <c r="I151" s="6">
        <f>IF(B151&lt;&gt;0,0.1*D151/B151,"")</f>
        <v>0</v>
      </c>
      <c r="J151" s="31">
        <f>IF(C151&lt;&gt;0,D151/C151,"")</f>
        <v>0</v>
      </c>
      <c r="K151" s="6">
        <f>IF(B151&lt;&gt;0,0.1*E151/B151,0)</f>
        <v>0</v>
      </c>
      <c r="L151" s="27">
        <f>'Adjust'!B323*'Input'!$B237*10</f>
        <v>0</v>
      </c>
      <c r="M151" s="27">
        <f>'Adjust'!C323*'Input'!$C237*10</f>
        <v>0</v>
      </c>
      <c r="N151" s="27">
        <f>'Adjust'!D323*'Input'!$D237*10</f>
        <v>0</v>
      </c>
      <c r="O151" s="24">
        <f>IF(E151&lt;&gt;0,$L151/E151,"")</f>
        <v>0</v>
      </c>
      <c r="P151" s="24">
        <f>IF(E151&lt;&gt;0,$M151/E151,"")</f>
        <v>0</v>
      </c>
      <c r="Q151" s="24">
        <f>IF(E151&lt;&gt;0,$N151/E151,"")</f>
        <v>0</v>
      </c>
      <c r="R151" s="24">
        <f>IF(D151&lt;&gt;0,$F151/D151,"")</f>
        <v>0</v>
      </c>
      <c r="S151" s="24">
        <f>IF(D151&lt;&gt;0,$G151/D151,"")</f>
        <v>0</v>
      </c>
      <c r="T151" s="24">
        <f>IF(D151&lt;&gt;0,$H151/D151,"")</f>
        <v>0</v>
      </c>
      <c r="U151" s="10" t="s">
        <v>6</v>
      </c>
    </row>
    <row r="153" spans="1:21">
      <c r="A153" s="11" t="s">
        <v>1524</v>
      </c>
    </row>
    <row r="154" spans="1:21">
      <c r="A154" s="10" t="s">
        <v>6</v>
      </c>
    </row>
    <row r="155" spans="1:21">
      <c r="A155" s="2" t="s">
        <v>257</v>
      </c>
    </row>
    <row r="156" spans="1:21">
      <c r="A156" s="13" t="s">
        <v>1525</v>
      </c>
    </row>
    <row r="157" spans="1:21">
      <c r="A157" s="13" t="s">
        <v>1526</v>
      </c>
    </row>
    <row r="158" spans="1:21">
      <c r="A158" s="13" t="s">
        <v>1527</v>
      </c>
    </row>
    <row r="159" spans="1:21">
      <c r="A159" s="13" t="s">
        <v>1528</v>
      </c>
    </row>
    <row r="160" spans="1:21">
      <c r="A160" s="13" t="s">
        <v>1529</v>
      </c>
    </row>
    <row r="161" spans="1:9">
      <c r="A161" s="13" t="s">
        <v>1530</v>
      </c>
    </row>
    <row r="162" spans="1:9">
      <c r="A162" s="13" t="s">
        <v>1531</v>
      </c>
    </row>
    <row r="163" spans="1:9">
      <c r="A163" s="21" t="s">
        <v>260</v>
      </c>
      <c r="B163" s="21" t="s">
        <v>390</v>
      </c>
      <c r="C163" s="21" t="s">
        <v>390</v>
      </c>
      <c r="D163" s="21" t="s">
        <v>390</v>
      </c>
      <c r="E163" s="21" t="s">
        <v>390</v>
      </c>
      <c r="F163" s="21" t="s">
        <v>390</v>
      </c>
      <c r="G163" s="21" t="s">
        <v>390</v>
      </c>
      <c r="H163" s="21" t="s">
        <v>390</v>
      </c>
    </row>
    <row r="164" spans="1:9">
      <c r="A164" s="21" t="s">
        <v>263</v>
      </c>
      <c r="B164" s="21" t="s">
        <v>440</v>
      </c>
      <c r="C164" s="21" t="s">
        <v>441</v>
      </c>
      <c r="D164" s="21" t="s">
        <v>442</v>
      </c>
      <c r="E164" s="21" t="s">
        <v>443</v>
      </c>
      <c r="F164" s="21" t="s">
        <v>392</v>
      </c>
      <c r="G164" s="21" t="s">
        <v>444</v>
      </c>
      <c r="H164" s="21" t="s">
        <v>1532</v>
      </c>
    </row>
    <row r="165" spans="1:9">
      <c r="B165" s="3" t="s">
        <v>1533</v>
      </c>
      <c r="C165" s="3" t="s">
        <v>1534</v>
      </c>
      <c r="D165" s="3" t="s">
        <v>1403</v>
      </c>
      <c r="E165" s="3" t="s">
        <v>1535</v>
      </c>
      <c r="F165" s="3" t="s">
        <v>1536</v>
      </c>
      <c r="G165" s="3" t="s">
        <v>1537</v>
      </c>
      <c r="H165" s="3" t="s">
        <v>1538</v>
      </c>
    </row>
    <row r="166" spans="1:9">
      <c r="A166" s="12" t="s">
        <v>1539</v>
      </c>
      <c r="B166" s="27">
        <f>SUM(B$57:B$151)</f>
        <v>0</v>
      </c>
      <c r="C166" s="27">
        <f>SUM(C$57:C$151)</f>
        <v>0</v>
      </c>
      <c r="D166" s="27">
        <f>SUM(D$57:D$151)</f>
        <v>0</v>
      </c>
      <c r="E166" s="27">
        <f>SUM(E$57:E$151)</f>
        <v>0</v>
      </c>
      <c r="F166" s="27">
        <f>SUM($F$57:$F$151)</f>
        <v>0</v>
      </c>
      <c r="G166" s="27">
        <f>SUM($G$57:$G$151)</f>
        <v>0</v>
      </c>
      <c r="H166" s="27">
        <f>SUM($H$57:$H$151)</f>
        <v>0</v>
      </c>
      <c r="I166" s="10" t="s">
        <v>6</v>
      </c>
    </row>
  </sheetData>
  <sheetProtection sheet="1" objects="1" scenarios="1"/>
  <hyperlinks>
    <hyperlink ref="A18" location="'Input'!D15" display="x1 = 1010. Annuity proportion for customer-contributed assets (in Financial and general assumptions)"/>
    <hyperlink ref="A19" location="'Adjust'!D213" display="x2 = 3606. Total net revenues from scaler (£) (in Revenue forecast summary)"/>
    <hyperlink ref="A20" location="'Adjust'!G213" display="x3 = 3606. Deviation from target revenue (£) (in Revenue forecast summary)"/>
    <hyperlink ref="A21" location="'Summary'!D26" display="x4 = Deviation from target revenue (£) (copy) (in Workbook build options and main parameters)"/>
    <hyperlink ref="A22" location="'Revenue'!B59" display="x5 = 3402. Target net income from all use of system charges (£/year)"/>
    <hyperlink ref="A31" location="'Input'!B143" display="x1 = 1053. Rate 1 units (MWh) by tariff (in Volume forecasts for the charging year)"/>
    <hyperlink ref="A32" location="'Input'!C143" display="x2 = 1053. Rate 2 units (MWh) by tariff (in Volume forecasts for the charging year)"/>
    <hyperlink ref="A33" location="'Input'!D143" display="x3 = 1053. Rate 3 units (MWh) by tariff (in Volume forecasts for the charging year)"/>
    <hyperlink ref="A34" location="'Input'!E143" display="x4 = 1053. MPANs by tariff (in Volume forecasts for the charging year)"/>
    <hyperlink ref="A35" location="'Input'!F15" display="x5 = 1010. Days in the charging year (in Financial and general assumptions)"/>
    <hyperlink ref="A36" location="'Adjust'!E229" display="x6 = 3607. Fixed charge p/MPAN/day (in Tariffs)"/>
    <hyperlink ref="A37" location="'Adjust'!F229" display="x7 = 3607. Capacity charge p/kVA/day (in Tariffs)"/>
    <hyperlink ref="A38" location="'Input'!F143" display="x8 = 1053. Import capacity (kVA) by tariff (in Volume forecasts for the charging year)"/>
    <hyperlink ref="A39" location="'Adjust'!B229" display="x9 = 3607. Unit rate 1 p/kWh (in Tariffs)"/>
    <hyperlink ref="A40" location="'Adjust'!C229" display="x10 = 3607. Unit rate 2 p/kWh (in Tariffs)"/>
    <hyperlink ref="A41" location="'Adjust'!D229" display="x11 = 3607. Unit rate 3 p/kWh (in Tariffs)"/>
    <hyperlink ref="A42" location="'Adjust'!G229" display="x12 = 3607. Reactive power charge p/kVArh (in Tariffs)"/>
    <hyperlink ref="A43" location="'Input'!G143" display="x13 = 1053. Reactive power units (MVArh) by tariff (in Volume forecasts for the charging year)"/>
    <hyperlink ref="A44" location="'Summary'!B57" display="x14 = All units (MWh) (in Revenue summary)"/>
    <hyperlink ref="A45" location="'Summary'!D57" display="x15 = Net revenues (£) (in Revenue summary)"/>
    <hyperlink ref="A46" location="'Summary'!C57" display="x16 = MPANs by tariff (in Volume forecasts for the charging year) (copy) (in Revenue summary)"/>
    <hyperlink ref="A47" location="'Summary'!E57" display="x17 = Revenues from unit rates (£) (in Revenue summary)"/>
    <hyperlink ref="A48" location="'Summary'!L57" display="x18 = Net revenues from unit rate 1 (£) (in Revenue summary)"/>
    <hyperlink ref="A49" location="'Summary'!M57" display="x19 = Net revenues from unit rate 2 (£) (in Revenue summary)"/>
    <hyperlink ref="A50" location="'Summary'!N57" display="x20 = Net revenues from unit rate 3 (£) (in Revenue summary)"/>
    <hyperlink ref="A51" location="'Summary'!F57" display="x21 = Revenues from fixed charges (£) (in Revenue summary)"/>
    <hyperlink ref="A52" location="'Summary'!G57" display="x22 = Revenues from capacity charges (£) (in Revenue summary)"/>
    <hyperlink ref="A53" location="'Summary'!H57" display="x23 = Revenues from reactive power charges (£) (in Revenue summary)"/>
    <hyperlink ref="A156" location="'Summary'!B57" display="x1 = 3802. All units (MWh) (in Revenue summary)"/>
    <hyperlink ref="A157" location="'Summary'!C57" display="x2 = 3802. MPANs by tariff (in Volume forecasts for the charging year) (copy) (in Revenue summary)"/>
    <hyperlink ref="A158" location="'Summary'!D57" display="x3 = 3802. Net revenues (£) (in Revenue summary)"/>
    <hyperlink ref="A159" location="'Summary'!E57" display="x4 = 3802. Revenues from unit rates (£) (in Revenue summary)"/>
    <hyperlink ref="A160" location="'Summary'!F57" display="x5 = 3802. Revenues from fixed charges (£) (in Revenue summary)"/>
    <hyperlink ref="A161" location="'Summary'!G57" display="x6 = 3802. Revenues from capacity charges (£) (in Revenue summary)"/>
    <hyperlink ref="A162" location="'Summary'!H57" display="x7 = 3802. Revenues from reactive power charges (£) (in Revenue summary)"/>
  </hyperlinks>
  <pageMargins left="0.7" right="0.7" top="0.75" bottom="0.75" header="0.3" footer="0.3"/>
  <pageSetup orientation="landscape"/>
  <headerFooter>
    <oddHeader>&amp;L&amp;A&amp;Cr6126&amp;R&amp;P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1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>
      <c r="A1" s="1">
        <f>"r6126: Tariff matrices"&amp;" for "&amp;'Input'!B8&amp;" in "&amp;'Input'!C8&amp;" ("&amp;'Input'!D8&amp;")"</f>
        <v>0</v>
      </c>
    </row>
    <row r="2" spans="1:1">
      <c r="A2" s="2" t="s">
        <v>1562</v>
      </c>
    </row>
    <row r="3" spans="1:1">
      <c r="A3" s="2" t="s">
        <v>1447</v>
      </c>
    </row>
    <row r="4" spans="1:1">
      <c r="A4" s="13" t="s">
        <v>66</v>
      </c>
    </row>
    <row r="5" spans="1:1">
      <c r="A5" s="13" t="s">
        <v>67</v>
      </c>
    </row>
    <row r="6" spans="1:1">
      <c r="A6" s="13" t="s">
        <v>107</v>
      </c>
    </row>
    <row r="7" spans="1:1">
      <c r="A7" s="13" t="s">
        <v>68</v>
      </c>
    </row>
    <row r="8" spans="1:1">
      <c r="A8" s="13" t="s">
        <v>69</v>
      </c>
    </row>
    <row r="9" spans="1:1">
      <c r="A9" s="13" t="s">
        <v>108</v>
      </c>
    </row>
    <row r="10" spans="1:1">
      <c r="A10" s="13" t="s">
        <v>70</v>
      </c>
    </row>
    <row r="11" spans="1:1">
      <c r="A11" s="13" t="s">
        <v>71</v>
      </c>
    </row>
    <row r="12" spans="1:1">
      <c r="A12" s="13" t="s">
        <v>85</v>
      </c>
    </row>
    <row r="13" spans="1:1">
      <c r="A13" s="13" t="s">
        <v>72</v>
      </c>
    </row>
    <row r="14" spans="1:1">
      <c r="A14" s="13" t="s">
        <v>73</v>
      </c>
    </row>
    <row r="15" spans="1:1">
      <c r="A15" s="13" t="s">
        <v>86</v>
      </c>
    </row>
    <row r="16" spans="1:1">
      <c r="A16" s="13" t="s">
        <v>87</v>
      </c>
    </row>
    <row r="17" spans="1:1">
      <c r="A17" s="13" t="s">
        <v>109</v>
      </c>
    </row>
    <row r="18" spans="1:1">
      <c r="A18" s="13" t="s">
        <v>110</v>
      </c>
    </row>
    <row r="19" spans="1:1">
      <c r="A19" s="13" t="s">
        <v>111</v>
      </c>
    </row>
    <row r="20" spans="1:1">
      <c r="A20" s="13" t="s">
        <v>112</v>
      </c>
    </row>
    <row r="21" spans="1:1">
      <c r="A21" s="13" t="s">
        <v>113</v>
      </c>
    </row>
    <row r="22" spans="1:1">
      <c r="A22" s="13" t="s">
        <v>74</v>
      </c>
    </row>
    <row r="23" spans="1:1">
      <c r="A23" s="13" t="s">
        <v>75</v>
      </c>
    </row>
    <row r="24" spans="1:1">
      <c r="A24" s="13" t="s">
        <v>76</v>
      </c>
    </row>
    <row r="25" spans="1:1">
      <c r="A25" s="13" t="s">
        <v>77</v>
      </c>
    </row>
    <row r="26" spans="1:1">
      <c r="A26" s="13" t="s">
        <v>78</v>
      </c>
    </row>
    <row r="27" spans="1:1">
      <c r="A27" s="13" t="s">
        <v>79</v>
      </c>
    </row>
    <row r="28" spans="1:1">
      <c r="A28" s="13" t="s">
        <v>88</v>
      </c>
    </row>
    <row r="29" spans="1:1">
      <c r="A29" s="13" t="s">
        <v>89</v>
      </c>
    </row>
    <row r="30" spans="1:1">
      <c r="A30" s="13" t="s">
        <v>90</v>
      </c>
    </row>
    <row r="31" spans="1:1">
      <c r="A31" s="13" t="s">
        <v>91</v>
      </c>
    </row>
    <row r="34" spans="1:7">
      <c r="A34" s="11" t="s">
        <v>66</v>
      </c>
    </row>
    <row r="35" spans="1:7">
      <c r="A35" s="10" t="s">
        <v>6</v>
      </c>
    </row>
    <row r="36" spans="1:7">
      <c r="B36" s="3" t="s">
        <v>118</v>
      </c>
      <c r="C36" s="3" t="s">
        <v>121</v>
      </c>
      <c r="D36" s="3" t="s">
        <v>1540</v>
      </c>
      <c r="E36" s="3" t="s">
        <v>1541</v>
      </c>
    </row>
    <row r="37" spans="1:7">
      <c r="A37" s="12" t="s">
        <v>66</v>
      </c>
      <c r="B37" s="29">
        <f>'Loads'!B$299</f>
        <v>0</v>
      </c>
      <c r="C37" s="29">
        <f>'Loads'!E$299</f>
        <v>0</v>
      </c>
      <c r="D37" s="29">
        <f>'Multi'!B$116</f>
        <v>0</v>
      </c>
      <c r="E37" s="6">
        <f>IF(C37,D37/C37,"")</f>
        <v>0</v>
      </c>
      <c r="F37" s="10" t="s">
        <v>6</v>
      </c>
    </row>
    <row r="39" spans="1:7">
      <c r="B39" s="3" t="s">
        <v>1347</v>
      </c>
      <c r="C39" s="3" t="s">
        <v>1350</v>
      </c>
      <c r="D39" s="3" t="s">
        <v>1542</v>
      </c>
      <c r="E39" s="3" t="s">
        <v>1512</v>
      </c>
      <c r="F39" s="3" t="s">
        <v>1543</v>
      </c>
    </row>
    <row r="40" spans="1:7">
      <c r="A40" s="12" t="s">
        <v>356</v>
      </c>
      <c r="B40" s="7">
        <f>'Standing'!$C$55</f>
        <v>0</v>
      </c>
      <c r="C40" s="33">
        <f>'NHH'!$C$89</f>
        <v>0</v>
      </c>
      <c r="D40" s="27">
        <f>0.01*'Input'!$F$15*(C40*$C$37)+10*(B40*$B$37)</f>
        <v>0</v>
      </c>
      <c r="E40" s="6">
        <f>IF($D$37&lt;&gt;0,0.1*D40/$D$37,"")</f>
        <v>0</v>
      </c>
      <c r="F40" s="31">
        <f>IF($C$37&lt;&gt;0,D40/$C$37,"")</f>
        <v>0</v>
      </c>
      <c r="G40" s="10" t="s">
        <v>6</v>
      </c>
    </row>
    <row r="41" spans="1:7">
      <c r="A41" s="12" t="s">
        <v>357</v>
      </c>
      <c r="B41" s="7">
        <f>'Standing'!$D$55</f>
        <v>0</v>
      </c>
      <c r="C41" s="33">
        <f>'NHH'!$D$89</f>
        <v>0</v>
      </c>
      <c r="D41" s="27">
        <f>0.01*'Input'!$F$15*(C41*$C$37)+10*(B41*$B$37)</f>
        <v>0</v>
      </c>
      <c r="E41" s="6">
        <f>IF($D$37&lt;&gt;0,0.1*D41/$D$37,"")</f>
        <v>0</v>
      </c>
      <c r="F41" s="31">
        <f>IF($C$37&lt;&gt;0,D41/$C$37,"")</f>
        <v>0</v>
      </c>
      <c r="G41" s="10" t="s">
        <v>6</v>
      </c>
    </row>
    <row r="42" spans="1:7">
      <c r="A42" s="12" t="s">
        <v>358</v>
      </c>
      <c r="B42" s="7">
        <f>'Standing'!$E$55</f>
        <v>0</v>
      </c>
      <c r="C42" s="33">
        <f>'NHH'!$E$89</f>
        <v>0</v>
      </c>
      <c r="D42" s="27">
        <f>0.01*'Input'!$F$15*(C42*$C$37)+10*(B42*$B$37)</f>
        <v>0</v>
      </c>
      <c r="E42" s="6">
        <f>IF($D$37&lt;&gt;0,0.1*D42/$D$37,"")</f>
        <v>0</v>
      </c>
      <c r="F42" s="31">
        <f>IF($C$37&lt;&gt;0,D42/$C$37,"")</f>
        <v>0</v>
      </c>
      <c r="G42" s="10" t="s">
        <v>6</v>
      </c>
    </row>
    <row r="43" spans="1:7">
      <c r="A43" s="12" t="s">
        <v>359</v>
      </c>
      <c r="B43" s="7">
        <f>'Standing'!$F$55</f>
        <v>0</v>
      </c>
      <c r="C43" s="33">
        <f>'NHH'!$F$89</f>
        <v>0</v>
      </c>
      <c r="D43" s="27">
        <f>0.01*'Input'!$F$15*(C43*$C$37)+10*(B43*$B$37)</f>
        <v>0</v>
      </c>
      <c r="E43" s="6">
        <f>IF($D$37&lt;&gt;0,0.1*D43/$D$37,"")</f>
        <v>0</v>
      </c>
      <c r="F43" s="31">
        <f>IF($C$37&lt;&gt;0,D43/$C$37,"")</f>
        <v>0</v>
      </c>
      <c r="G43" s="10" t="s">
        <v>6</v>
      </c>
    </row>
    <row r="44" spans="1:7">
      <c r="A44" s="12" t="s">
        <v>360</v>
      </c>
      <c r="B44" s="7">
        <f>'Standing'!$G$55</f>
        <v>0</v>
      </c>
      <c r="C44" s="33">
        <f>'NHH'!$G$89</f>
        <v>0</v>
      </c>
      <c r="D44" s="27">
        <f>0.01*'Input'!$F$15*(C44*$C$37)+10*(B44*$B$37)</f>
        <v>0</v>
      </c>
      <c r="E44" s="6">
        <f>IF($D$37&lt;&gt;0,0.1*D44/$D$37,"")</f>
        <v>0</v>
      </c>
      <c r="F44" s="31">
        <f>IF($C$37&lt;&gt;0,D44/$C$37,"")</f>
        <v>0</v>
      </c>
      <c r="G44" s="10" t="s">
        <v>6</v>
      </c>
    </row>
    <row r="45" spans="1:7">
      <c r="A45" s="12" t="s">
        <v>361</v>
      </c>
      <c r="B45" s="7">
        <f>'Standing'!$H$55</f>
        <v>0</v>
      </c>
      <c r="C45" s="33">
        <f>'NHH'!$H$89</f>
        <v>0</v>
      </c>
      <c r="D45" s="27">
        <f>0.01*'Input'!$F$15*(C45*$C$37)+10*(B45*$B$37)</f>
        <v>0</v>
      </c>
      <c r="E45" s="6">
        <f>IF($D$37&lt;&gt;0,0.1*D45/$D$37,"")</f>
        <v>0</v>
      </c>
      <c r="F45" s="31">
        <f>IF($C$37&lt;&gt;0,D45/$C$37,"")</f>
        <v>0</v>
      </c>
      <c r="G45" s="10" t="s">
        <v>6</v>
      </c>
    </row>
    <row r="46" spans="1:7">
      <c r="A46" s="12" t="s">
        <v>362</v>
      </c>
      <c r="B46" s="7">
        <f>'Standing'!$I$55</f>
        <v>0</v>
      </c>
      <c r="C46" s="33">
        <f>'NHH'!$I$89</f>
        <v>0</v>
      </c>
      <c r="D46" s="27">
        <f>0.01*'Input'!$F$15*(C46*$C$37)+10*(B46*$B$37)</f>
        <v>0</v>
      </c>
      <c r="E46" s="6">
        <f>IF($D$37&lt;&gt;0,0.1*D46/$D$37,"")</f>
        <v>0</v>
      </c>
      <c r="F46" s="31">
        <f>IF($C$37&lt;&gt;0,D46/$C$37,"")</f>
        <v>0</v>
      </c>
      <c r="G46" s="10" t="s">
        <v>6</v>
      </c>
    </row>
    <row r="47" spans="1:7">
      <c r="A47" s="12" t="s">
        <v>363</v>
      </c>
      <c r="B47" s="7">
        <f>'Standing'!$J$55</f>
        <v>0</v>
      </c>
      <c r="C47" s="33">
        <f>'NHH'!$J$89</f>
        <v>0</v>
      </c>
      <c r="D47" s="27">
        <f>0.01*'Input'!$F$15*(C47*$C$37)+10*(B47*$B$37)</f>
        <v>0</v>
      </c>
      <c r="E47" s="6">
        <f>IF($D$37&lt;&gt;0,0.1*D47/$D$37,"")</f>
        <v>0</v>
      </c>
      <c r="F47" s="31">
        <f>IF($C$37&lt;&gt;0,D47/$C$37,"")</f>
        <v>0</v>
      </c>
      <c r="G47" s="10" t="s">
        <v>6</v>
      </c>
    </row>
    <row r="48" spans="1:7">
      <c r="A48" s="12" t="s">
        <v>1544</v>
      </c>
      <c r="B48" s="8"/>
      <c r="C48" s="33">
        <f>'SM'!$B$109</f>
        <v>0</v>
      </c>
      <c r="D48" s="27">
        <f>0.01*'Input'!$F$15*(C48*$C$37)+10*(B48*$B$37)</f>
        <v>0</v>
      </c>
      <c r="E48" s="6">
        <f>IF($D$37&lt;&gt;0,0.1*D48/$D$37,"")</f>
        <v>0</v>
      </c>
      <c r="F48" s="31">
        <f>IF($C$37&lt;&gt;0,D48/$C$37,"")</f>
        <v>0</v>
      </c>
      <c r="G48" s="10" t="s">
        <v>6</v>
      </c>
    </row>
    <row r="49" spans="1:7">
      <c r="A49" s="12" t="s">
        <v>1545</v>
      </c>
      <c r="B49" s="8"/>
      <c r="C49" s="33">
        <f>'SM'!$C$109</f>
        <v>0</v>
      </c>
      <c r="D49" s="27">
        <f>0.01*'Input'!$F$15*(C49*$C$37)+10*(B49*$B$37)</f>
        <v>0</v>
      </c>
      <c r="E49" s="6">
        <f>IF($D$37&lt;&gt;0,0.1*D49/$D$37,"")</f>
        <v>0</v>
      </c>
      <c r="F49" s="31">
        <f>IF($C$37&lt;&gt;0,D49/$C$37,"")</f>
        <v>0</v>
      </c>
      <c r="G49" s="10" t="s">
        <v>6</v>
      </c>
    </row>
    <row r="50" spans="1:7">
      <c r="A50" s="12" t="s">
        <v>1546</v>
      </c>
      <c r="B50" s="7">
        <f>'Standing'!$K$55</f>
        <v>0</v>
      </c>
      <c r="C50" s="33">
        <f>'NHH'!$K$89</f>
        <v>0</v>
      </c>
      <c r="D50" s="27">
        <f>0.01*'Input'!$F$15*(C50*$C$37)+10*(B50*$B$37)</f>
        <v>0</v>
      </c>
      <c r="E50" s="6">
        <f>IF($D$37&lt;&gt;0,0.1*D50/$D$37,"")</f>
        <v>0</v>
      </c>
      <c r="F50" s="31">
        <f>IF($C$37&lt;&gt;0,D50/$C$37,"")</f>
        <v>0</v>
      </c>
      <c r="G50" s="10" t="s">
        <v>6</v>
      </c>
    </row>
    <row r="51" spans="1:7">
      <c r="A51" s="12" t="s">
        <v>1547</v>
      </c>
      <c r="B51" s="7">
        <f>'Standing'!$L$55</f>
        <v>0</v>
      </c>
      <c r="C51" s="33">
        <f>'NHH'!$L$89</f>
        <v>0</v>
      </c>
      <c r="D51" s="27">
        <f>0.01*'Input'!$F$15*(C51*$C$37)+10*(B51*$B$37)</f>
        <v>0</v>
      </c>
      <c r="E51" s="6">
        <f>IF($D$37&lt;&gt;0,0.1*D51/$D$37,"")</f>
        <v>0</v>
      </c>
      <c r="F51" s="31">
        <f>IF($C$37&lt;&gt;0,D51/$C$37,"")</f>
        <v>0</v>
      </c>
      <c r="G51" s="10" t="s">
        <v>6</v>
      </c>
    </row>
    <row r="52" spans="1:7">
      <c r="A52" s="12" t="s">
        <v>1548</v>
      </c>
      <c r="B52" s="7">
        <f>'Standing'!$M$55</f>
        <v>0</v>
      </c>
      <c r="C52" s="33">
        <f>'NHH'!$M$89</f>
        <v>0</v>
      </c>
      <c r="D52" s="27">
        <f>0.01*'Input'!$F$15*(C52*$C$37)+10*(B52*$B$37)</f>
        <v>0</v>
      </c>
      <c r="E52" s="6">
        <f>IF($D$37&lt;&gt;0,0.1*D52/$D$37,"")</f>
        <v>0</v>
      </c>
      <c r="F52" s="31">
        <f>IF($C$37&lt;&gt;0,D52/$C$37,"")</f>
        <v>0</v>
      </c>
      <c r="G52" s="10" t="s">
        <v>6</v>
      </c>
    </row>
    <row r="53" spans="1:7">
      <c r="A53" s="12" t="s">
        <v>1549</v>
      </c>
      <c r="B53" s="7">
        <f>'Standing'!$N$55</f>
        <v>0</v>
      </c>
      <c r="C53" s="33">
        <f>'NHH'!$N$89</f>
        <v>0</v>
      </c>
      <c r="D53" s="27">
        <f>0.01*'Input'!$F$15*(C53*$C$37)+10*(B53*$B$37)</f>
        <v>0</v>
      </c>
      <c r="E53" s="6">
        <f>IF($D$37&lt;&gt;0,0.1*D53/$D$37,"")</f>
        <v>0</v>
      </c>
      <c r="F53" s="31">
        <f>IF($C$37&lt;&gt;0,D53/$C$37,"")</f>
        <v>0</v>
      </c>
      <c r="G53" s="10" t="s">
        <v>6</v>
      </c>
    </row>
    <row r="54" spans="1:7">
      <c r="A54" s="12" t="s">
        <v>1550</v>
      </c>
      <c r="B54" s="7">
        <f>'Standing'!$O$55</f>
        <v>0</v>
      </c>
      <c r="C54" s="33">
        <f>'NHH'!$O$89</f>
        <v>0</v>
      </c>
      <c r="D54" s="27">
        <f>0.01*'Input'!$F$15*(C54*$C$37)+10*(B54*$B$37)</f>
        <v>0</v>
      </c>
      <c r="E54" s="6">
        <f>IF($D$37&lt;&gt;0,0.1*D54/$D$37,"")</f>
        <v>0</v>
      </c>
      <c r="F54" s="31">
        <f>IF($C$37&lt;&gt;0,D54/$C$37,"")</f>
        <v>0</v>
      </c>
      <c r="G54" s="10" t="s">
        <v>6</v>
      </c>
    </row>
    <row r="55" spans="1:7">
      <c r="A55" s="12" t="s">
        <v>1551</v>
      </c>
      <c r="B55" s="7">
        <f>'Standing'!$P$55</f>
        <v>0</v>
      </c>
      <c r="C55" s="33">
        <f>'NHH'!$P$89</f>
        <v>0</v>
      </c>
      <c r="D55" s="27">
        <f>0.01*'Input'!$F$15*(C55*$C$37)+10*(B55*$B$37)</f>
        <v>0</v>
      </c>
      <c r="E55" s="6">
        <f>IF($D$37&lt;&gt;0,0.1*D55/$D$37,"")</f>
        <v>0</v>
      </c>
      <c r="F55" s="31">
        <f>IF($C$37&lt;&gt;0,D55/$C$37,"")</f>
        <v>0</v>
      </c>
      <c r="G55" s="10" t="s">
        <v>6</v>
      </c>
    </row>
    <row r="56" spans="1:7">
      <c r="A56" s="12" t="s">
        <v>1552</v>
      </c>
      <c r="B56" s="7">
        <f>'Standing'!$Q$55</f>
        <v>0</v>
      </c>
      <c r="C56" s="33">
        <f>'NHH'!$Q$89</f>
        <v>0</v>
      </c>
      <c r="D56" s="27">
        <f>0.01*'Input'!$F$15*(C56*$C$37)+10*(B56*$B$37)</f>
        <v>0</v>
      </c>
      <c r="E56" s="6">
        <f>IF($D$37&lt;&gt;0,0.1*D56/$D$37,"")</f>
        <v>0</v>
      </c>
      <c r="F56" s="31">
        <f>IF($C$37&lt;&gt;0,D56/$C$37,"")</f>
        <v>0</v>
      </c>
      <c r="G56" s="10" t="s">
        <v>6</v>
      </c>
    </row>
    <row r="57" spans="1:7">
      <c r="A57" s="12" t="s">
        <v>1553</v>
      </c>
      <c r="B57" s="7">
        <f>'Standing'!$R$55</f>
        <v>0</v>
      </c>
      <c r="C57" s="33">
        <f>'NHH'!$R$89</f>
        <v>0</v>
      </c>
      <c r="D57" s="27">
        <f>0.01*'Input'!$F$15*(C57*$C$37)+10*(B57*$B$37)</f>
        <v>0</v>
      </c>
      <c r="E57" s="6">
        <f>IF($D$37&lt;&gt;0,0.1*D57/$D$37,"")</f>
        <v>0</v>
      </c>
      <c r="F57" s="31">
        <f>IF($C$37&lt;&gt;0,D57/$C$37,"")</f>
        <v>0</v>
      </c>
      <c r="G57" s="10" t="s">
        <v>6</v>
      </c>
    </row>
    <row r="58" spans="1:7">
      <c r="A58" s="12" t="s">
        <v>1554</v>
      </c>
      <c r="B58" s="7">
        <f>'Standing'!$S$55</f>
        <v>0</v>
      </c>
      <c r="C58" s="33">
        <f>'NHH'!$S$89</f>
        <v>0</v>
      </c>
      <c r="D58" s="27">
        <f>0.01*'Input'!$F$15*(C58*$C$37)+10*(B58*$B$37)</f>
        <v>0</v>
      </c>
      <c r="E58" s="6">
        <f>IF($D$37&lt;&gt;0,0.1*D58/$D$37,"")</f>
        <v>0</v>
      </c>
      <c r="F58" s="31">
        <f>IF($C$37&lt;&gt;0,D58/$C$37,"")</f>
        <v>0</v>
      </c>
      <c r="G58" s="10" t="s">
        <v>6</v>
      </c>
    </row>
    <row r="59" spans="1:7">
      <c r="A59" s="12" t="s">
        <v>1555</v>
      </c>
      <c r="B59" s="8"/>
      <c r="C59" s="33">
        <f>'Otex'!$B$122</f>
        <v>0</v>
      </c>
      <c r="D59" s="27">
        <f>0.01*'Input'!$F$15*(C59*$C$37)+10*(B59*$B$37)</f>
        <v>0</v>
      </c>
      <c r="E59" s="6">
        <f>IF($D$37&lt;&gt;0,0.1*D59/$D$37,"")</f>
        <v>0</v>
      </c>
      <c r="F59" s="31">
        <f>IF($C$37&lt;&gt;0,D59/$C$37,"")</f>
        <v>0</v>
      </c>
      <c r="G59" s="10" t="s">
        <v>6</v>
      </c>
    </row>
    <row r="60" spans="1:7">
      <c r="A60" s="12" t="s">
        <v>1556</v>
      </c>
      <c r="B60" s="8"/>
      <c r="C60" s="33">
        <f>'Otex'!$C$122</f>
        <v>0</v>
      </c>
      <c r="D60" s="27">
        <f>0.01*'Input'!$F$15*(C60*$C$37)+10*(B60*$B$37)</f>
        <v>0</v>
      </c>
      <c r="E60" s="6">
        <f>IF($D$37&lt;&gt;0,0.1*D60/$D$37,"")</f>
        <v>0</v>
      </c>
      <c r="F60" s="31">
        <f>IF($C$37&lt;&gt;0,D60/$C$37,"")</f>
        <v>0</v>
      </c>
      <c r="G60" s="10" t="s">
        <v>6</v>
      </c>
    </row>
    <row r="61" spans="1:7">
      <c r="A61" s="12" t="s">
        <v>1557</v>
      </c>
      <c r="B61" s="7">
        <f>'Scaler'!$B$408</f>
        <v>0</v>
      </c>
      <c r="C61" s="33">
        <f>'Scaler'!$E$408</f>
        <v>0</v>
      </c>
      <c r="D61" s="27">
        <f>0.01*'Input'!$F$15*(C61*$C$37)+10*(B61*$B$37)</f>
        <v>0</v>
      </c>
      <c r="E61" s="6">
        <f>IF($D$37&lt;&gt;0,0.1*D61/$D$37,"")</f>
        <v>0</v>
      </c>
      <c r="F61" s="31">
        <f>IF($C$37&lt;&gt;0,D61/$C$37,"")</f>
        <v>0</v>
      </c>
      <c r="G61" s="10" t="s">
        <v>6</v>
      </c>
    </row>
    <row r="62" spans="1:7">
      <c r="A62" s="12" t="s">
        <v>1558</v>
      </c>
      <c r="B62" s="7">
        <f>'Adjust'!$B$74</f>
        <v>0</v>
      </c>
      <c r="C62" s="33">
        <f>'Adjust'!$E$74</f>
        <v>0</v>
      </c>
      <c r="D62" s="27">
        <f>0.01*'Input'!$F$15*(C62*$C$37)+10*(B62*$B$37)</f>
        <v>0</v>
      </c>
      <c r="E62" s="6">
        <f>IF($D$37&lt;&gt;0,0.1*D62/$D$37,"")</f>
        <v>0</v>
      </c>
      <c r="F62" s="31">
        <f>IF($C$37&lt;&gt;0,D62/$C$37,"")</f>
        <v>0</v>
      </c>
      <c r="G62" s="10" t="s">
        <v>6</v>
      </c>
    </row>
    <row r="64" spans="1:7">
      <c r="A64" s="12" t="s">
        <v>1559</v>
      </c>
      <c r="B64" s="6">
        <f>SUM($B$40:$B$62)</f>
        <v>0</v>
      </c>
      <c r="C64" s="31">
        <f>SUM($C$40:$C$62)</f>
        <v>0</v>
      </c>
      <c r="D64" s="27">
        <f>SUM($D$40:$D$62)</f>
        <v>0</v>
      </c>
      <c r="E64" s="6">
        <f>SUM($E$40:$E$62)</f>
        <v>0</v>
      </c>
      <c r="F64" s="31">
        <f>SUM($F$40:$F$62)</f>
        <v>0</v>
      </c>
      <c r="G64" s="10" t="s">
        <v>6</v>
      </c>
    </row>
    <row r="66" spans="1:9">
      <c r="A66" s="11" t="s">
        <v>67</v>
      </c>
    </row>
    <row r="67" spans="1:9">
      <c r="A67" s="10" t="s">
        <v>6</v>
      </c>
    </row>
    <row r="68" spans="1:9">
      <c r="B68" s="3" t="s">
        <v>118</v>
      </c>
      <c r="C68" s="3" t="s">
        <v>119</v>
      </c>
      <c r="D68" s="3" t="s">
        <v>121</v>
      </c>
      <c r="E68" s="3" t="s">
        <v>1540</v>
      </c>
      <c r="F68" s="3" t="s">
        <v>1541</v>
      </c>
    </row>
    <row r="69" spans="1:9">
      <c r="A69" s="12" t="s">
        <v>67</v>
      </c>
      <c r="B69" s="29">
        <f>'Loads'!B$300</f>
        <v>0</v>
      </c>
      <c r="C69" s="29">
        <f>'Loads'!C$300</f>
        <v>0</v>
      </c>
      <c r="D69" s="29">
        <f>'Loads'!E$300</f>
        <v>0</v>
      </c>
      <c r="E69" s="29">
        <f>'Multi'!B$117</f>
        <v>0</v>
      </c>
      <c r="F69" s="6">
        <f>IF(D69,E69/D69,"")</f>
        <v>0</v>
      </c>
      <c r="G69" s="10" t="s">
        <v>6</v>
      </c>
    </row>
    <row r="71" spans="1:9">
      <c r="B71" s="3" t="s">
        <v>1347</v>
      </c>
      <c r="C71" s="3" t="s">
        <v>1348</v>
      </c>
      <c r="D71" s="3" t="s">
        <v>1350</v>
      </c>
      <c r="E71" s="3" t="s">
        <v>1560</v>
      </c>
      <c r="F71" s="3" t="s">
        <v>1542</v>
      </c>
      <c r="G71" s="3" t="s">
        <v>1512</v>
      </c>
      <c r="H71" s="3" t="s">
        <v>1543</v>
      </c>
    </row>
    <row r="72" spans="1:9">
      <c r="A72" s="12" t="s">
        <v>356</v>
      </c>
      <c r="B72" s="7">
        <f>'Standing'!$C$84</f>
        <v>0</v>
      </c>
      <c r="C72" s="7">
        <f>'Standing'!$C$111</f>
        <v>0</v>
      </c>
      <c r="D72" s="33">
        <f>'NHH'!$C$90</f>
        <v>0</v>
      </c>
      <c r="E72" s="6">
        <f>IF(E$69&lt;&gt;0,(($B72*B$69+$C72*C$69))/E$69,0)</f>
        <v>0</v>
      </c>
      <c r="F72" s="27">
        <f>0.01*'Input'!$F$15*(D72*$D$69)+10*(B72*$B$69+C72*$C$69)</f>
        <v>0</v>
      </c>
      <c r="G72" s="6">
        <f>IF($E$69&lt;&gt;0,0.1*F72/$E$69,"")</f>
        <v>0</v>
      </c>
      <c r="H72" s="31">
        <f>IF($D$69&lt;&gt;0,F72/$D$69,"")</f>
        <v>0</v>
      </c>
      <c r="I72" s="10" t="s">
        <v>6</v>
      </c>
    </row>
    <row r="73" spans="1:9">
      <c r="A73" s="12" t="s">
        <v>357</v>
      </c>
      <c r="B73" s="7">
        <f>'Standing'!$D$84</f>
        <v>0</v>
      </c>
      <c r="C73" s="7">
        <f>'Standing'!$D$111</f>
        <v>0</v>
      </c>
      <c r="D73" s="33">
        <f>'NHH'!$D$90</f>
        <v>0</v>
      </c>
      <c r="E73" s="6">
        <f>IF(E$69&lt;&gt;0,(($B73*B$69+$C73*C$69))/E$69,0)</f>
        <v>0</v>
      </c>
      <c r="F73" s="27">
        <f>0.01*'Input'!$F$15*(D73*$D$69)+10*(B73*$B$69+C73*$C$69)</f>
        <v>0</v>
      </c>
      <c r="G73" s="6">
        <f>IF($E$69&lt;&gt;0,0.1*F73/$E$69,"")</f>
        <v>0</v>
      </c>
      <c r="H73" s="31">
        <f>IF($D$69&lt;&gt;0,F73/$D$69,"")</f>
        <v>0</v>
      </c>
      <c r="I73" s="10" t="s">
        <v>6</v>
      </c>
    </row>
    <row r="74" spans="1:9">
      <c r="A74" s="12" t="s">
        <v>358</v>
      </c>
      <c r="B74" s="7">
        <f>'Standing'!$E$84</f>
        <v>0</v>
      </c>
      <c r="C74" s="7">
        <f>'Standing'!$E$111</f>
        <v>0</v>
      </c>
      <c r="D74" s="33">
        <f>'NHH'!$E$90</f>
        <v>0</v>
      </c>
      <c r="E74" s="6">
        <f>IF(E$69&lt;&gt;0,(($B74*B$69+$C74*C$69))/E$69,0)</f>
        <v>0</v>
      </c>
      <c r="F74" s="27">
        <f>0.01*'Input'!$F$15*(D74*$D$69)+10*(B74*$B$69+C74*$C$69)</f>
        <v>0</v>
      </c>
      <c r="G74" s="6">
        <f>IF($E$69&lt;&gt;0,0.1*F74/$E$69,"")</f>
        <v>0</v>
      </c>
      <c r="H74" s="31">
        <f>IF($D$69&lt;&gt;0,F74/$D$69,"")</f>
        <v>0</v>
      </c>
      <c r="I74" s="10" t="s">
        <v>6</v>
      </c>
    </row>
    <row r="75" spans="1:9">
      <c r="A75" s="12" t="s">
        <v>359</v>
      </c>
      <c r="B75" s="7">
        <f>'Standing'!$F$84</f>
        <v>0</v>
      </c>
      <c r="C75" s="7">
        <f>'Standing'!$F$111</f>
        <v>0</v>
      </c>
      <c r="D75" s="33">
        <f>'NHH'!$F$90</f>
        <v>0</v>
      </c>
      <c r="E75" s="6">
        <f>IF(E$69&lt;&gt;0,(($B75*B$69+$C75*C$69))/E$69,0)</f>
        <v>0</v>
      </c>
      <c r="F75" s="27">
        <f>0.01*'Input'!$F$15*(D75*$D$69)+10*(B75*$B$69+C75*$C$69)</f>
        <v>0</v>
      </c>
      <c r="G75" s="6">
        <f>IF($E$69&lt;&gt;0,0.1*F75/$E$69,"")</f>
        <v>0</v>
      </c>
      <c r="H75" s="31">
        <f>IF($D$69&lt;&gt;0,F75/$D$69,"")</f>
        <v>0</v>
      </c>
      <c r="I75" s="10" t="s">
        <v>6</v>
      </c>
    </row>
    <row r="76" spans="1:9">
      <c r="A76" s="12" t="s">
        <v>360</v>
      </c>
      <c r="B76" s="7">
        <f>'Standing'!$G$84</f>
        <v>0</v>
      </c>
      <c r="C76" s="7">
        <f>'Standing'!$G$111</f>
        <v>0</v>
      </c>
      <c r="D76" s="33">
        <f>'NHH'!$G$90</f>
        <v>0</v>
      </c>
      <c r="E76" s="6">
        <f>IF(E$69&lt;&gt;0,(($B76*B$69+$C76*C$69))/E$69,0)</f>
        <v>0</v>
      </c>
      <c r="F76" s="27">
        <f>0.01*'Input'!$F$15*(D76*$D$69)+10*(B76*$B$69+C76*$C$69)</f>
        <v>0</v>
      </c>
      <c r="G76" s="6">
        <f>IF($E$69&lt;&gt;0,0.1*F76/$E$69,"")</f>
        <v>0</v>
      </c>
      <c r="H76" s="31">
        <f>IF($D$69&lt;&gt;0,F76/$D$69,"")</f>
        <v>0</v>
      </c>
      <c r="I76" s="10" t="s">
        <v>6</v>
      </c>
    </row>
    <row r="77" spans="1:9">
      <c r="A77" s="12" t="s">
        <v>361</v>
      </c>
      <c r="B77" s="7">
        <f>'Standing'!$H$84</f>
        <v>0</v>
      </c>
      <c r="C77" s="7">
        <f>'Standing'!$H$111</f>
        <v>0</v>
      </c>
      <c r="D77" s="33">
        <f>'NHH'!$H$90</f>
        <v>0</v>
      </c>
      <c r="E77" s="6">
        <f>IF(E$69&lt;&gt;0,(($B77*B$69+$C77*C$69))/E$69,0)</f>
        <v>0</v>
      </c>
      <c r="F77" s="27">
        <f>0.01*'Input'!$F$15*(D77*$D$69)+10*(B77*$B$69+C77*$C$69)</f>
        <v>0</v>
      </c>
      <c r="G77" s="6">
        <f>IF($E$69&lt;&gt;0,0.1*F77/$E$69,"")</f>
        <v>0</v>
      </c>
      <c r="H77" s="31">
        <f>IF($D$69&lt;&gt;0,F77/$D$69,"")</f>
        <v>0</v>
      </c>
      <c r="I77" s="10" t="s">
        <v>6</v>
      </c>
    </row>
    <row r="78" spans="1:9">
      <c r="A78" s="12" t="s">
        <v>362</v>
      </c>
      <c r="B78" s="7">
        <f>'Standing'!$I$84</f>
        <v>0</v>
      </c>
      <c r="C78" s="7">
        <f>'Standing'!$I$111</f>
        <v>0</v>
      </c>
      <c r="D78" s="33">
        <f>'NHH'!$I$90</f>
        <v>0</v>
      </c>
      <c r="E78" s="6">
        <f>IF(E$69&lt;&gt;0,(($B78*B$69+$C78*C$69))/E$69,0)</f>
        <v>0</v>
      </c>
      <c r="F78" s="27">
        <f>0.01*'Input'!$F$15*(D78*$D$69)+10*(B78*$B$69+C78*$C$69)</f>
        <v>0</v>
      </c>
      <c r="G78" s="6">
        <f>IF($E$69&lt;&gt;0,0.1*F78/$E$69,"")</f>
        <v>0</v>
      </c>
      <c r="H78" s="31">
        <f>IF($D$69&lt;&gt;0,F78/$D$69,"")</f>
        <v>0</v>
      </c>
      <c r="I78" s="10" t="s">
        <v>6</v>
      </c>
    </row>
    <row r="79" spans="1:9">
      <c r="A79" s="12" t="s">
        <v>363</v>
      </c>
      <c r="B79" s="7">
        <f>'Standing'!$J$84</f>
        <v>0</v>
      </c>
      <c r="C79" s="7">
        <f>'Standing'!$J$111</f>
        <v>0</v>
      </c>
      <c r="D79" s="33">
        <f>'NHH'!$J$90</f>
        <v>0</v>
      </c>
      <c r="E79" s="6">
        <f>IF(E$69&lt;&gt;0,(($B79*B$69+$C79*C$69))/E$69,0)</f>
        <v>0</v>
      </c>
      <c r="F79" s="27">
        <f>0.01*'Input'!$F$15*(D79*$D$69)+10*(B79*$B$69+C79*$C$69)</f>
        <v>0</v>
      </c>
      <c r="G79" s="6">
        <f>IF($E$69&lt;&gt;0,0.1*F79/$E$69,"")</f>
        <v>0</v>
      </c>
      <c r="H79" s="31">
        <f>IF($D$69&lt;&gt;0,F79/$D$69,"")</f>
        <v>0</v>
      </c>
      <c r="I79" s="10" t="s">
        <v>6</v>
      </c>
    </row>
    <row r="80" spans="1:9">
      <c r="A80" s="12" t="s">
        <v>1544</v>
      </c>
      <c r="B80" s="8"/>
      <c r="C80" s="8"/>
      <c r="D80" s="33">
        <f>'SM'!$B$110</f>
        <v>0</v>
      </c>
      <c r="E80" s="6">
        <f>IF(E$69&lt;&gt;0,(($B80*B$69+$C80*C$69))/E$69,0)</f>
        <v>0</v>
      </c>
      <c r="F80" s="27">
        <f>0.01*'Input'!$F$15*(D80*$D$69)+10*(B80*$B$69+C80*$C$69)</f>
        <v>0</v>
      </c>
      <c r="G80" s="6">
        <f>IF($E$69&lt;&gt;0,0.1*F80/$E$69,"")</f>
        <v>0</v>
      </c>
      <c r="H80" s="31">
        <f>IF($D$69&lt;&gt;0,F80/$D$69,"")</f>
        <v>0</v>
      </c>
      <c r="I80" s="10" t="s">
        <v>6</v>
      </c>
    </row>
    <row r="81" spans="1:9">
      <c r="A81" s="12" t="s">
        <v>1545</v>
      </c>
      <c r="B81" s="8"/>
      <c r="C81" s="8"/>
      <c r="D81" s="33">
        <f>'SM'!$C$110</f>
        <v>0</v>
      </c>
      <c r="E81" s="6">
        <f>IF(E$69&lt;&gt;0,(($B81*B$69+$C81*C$69))/E$69,0)</f>
        <v>0</v>
      </c>
      <c r="F81" s="27">
        <f>0.01*'Input'!$F$15*(D81*$D$69)+10*(B81*$B$69+C81*$C$69)</f>
        <v>0</v>
      </c>
      <c r="G81" s="6">
        <f>IF($E$69&lt;&gt;0,0.1*F81/$E$69,"")</f>
        <v>0</v>
      </c>
      <c r="H81" s="31">
        <f>IF($D$69&lt;&gt;0,F81/$D$69,"")</f>
        <v>0</v>
      </c>
      <c r="I81" s="10" t="s">
        <v>6</v>
      </c>
    </row>
    <row r="82" spans="1:9">
      <c r="A82" s="12" t="s">
        <v>1546</v>
      </c>
      <c r="B82" s="7">
        <f>'Standing'!$K$84</f>
        <v>0</v>
      </c>
      <c r="C82" s="7">
        <f>'Standing'!$K$111</f>
        <v>0</v>
      </c>
      <c r="D82" s="33">
        <f>'NHH'!$K$90</f>
        <v>0</v>
      </c>
      <c r="E82" s="6">
        <f>IF(E$69&lt;&gt;0,(($B82*B$69+$C82*C$69))/E$69,0)</f>
        <v>0</v>
      </c>
      <c r="F82" s="27">
        <f>0.01*'Input'!$F$15*(D82*$D$69)+10*(B82*$B$69+C82*$C$69)</f>
        <v>0</v>
      </c>
      <c r="G82" s="6">
        <f>IF($E$69&lt;&gt;0,0.1*F82/$E$69,"")</f>
        <v>0</v>
      </c>
      <c r="H82" s="31">
        <f>IF($D$69&lt;&gt;0,F82/$D$69,"")</f>
        <v>0</v>
      </c>
      <c r="I82" s="10" t="s">
        <v>6</v>
      </c>
    </row>
    <row r="83" spans="1:9">
      <c r="A83" s="12" t="s">
        <v>1547</v>
      </c>
      <c r="B83" s="7">
        <f>'Standing'!$L$84</f>
        <v>0</v>
      </c>
      <c r="C83" s="7">
        <f>'Standing'!$L$111</f>
        <v>0</v>
      </c>
      <c r="D83" s="33">
        <f>'NHH'!$L$90</f>
        <v>0</v>
      </c>
      <c r="E83" s="6">
        <f>IF(E$69&lt;&gt;0,(($B83*B$69+$C83*C$69))/E$69,0)</f>
        <v>0</v>
      </c>
      <c r="F83" s="27">
        <f>0.01*'Input'!$F$15*(D83*$D$69)+10*(B83*$B$69+C83*$C$69)</f>
        <v>0</v>
      </c>
      <c r="G83" s="6">
        <f>IF($E$69&lt;&gt;0,0.1*F83/$E$69,"")</f>
        <v>0</v>
      </c>
      <c r="H83" s="31">
        <f>IF($D$69&lt;&gt;0,F83/$D$69,"")</f>
        <v>0</v>
      </c>
      <c r="I83" s="10" t="s">
        <v>6</v>
      </c>
    </row>
    <row r="84" spans="1:9">
      <c r="A84" s="12" t="s">
        <v>1548</v>
      </c>
      <c r="B84" s="7">
        <f>'Standing'!$M$84</f>
        <v>0</v>
      </c>
      <c r="C84" s="7">
        <f>'Standing'!$M$111</f>
        <v>0</v>
      </c>
      <c r="D84" s="33">
        <f>'NHH'!$M$90</f>
        <v>0</v>
      </c>
      <c r="E84" s="6">
        <f>IF(E$69&lt;&gt;0,(($B84*B$69+$C84*C$69))/E$69,0)</f>
        <v>0</v>
      </c>
      <c r="F84" s="27">
        <f>0.01*'Input'!$F$15*(D84*$D$69)+10*(B84*$B$69+C84*$C$69)</f>
        <v>0</v>
      </c>
      <c r="G84" s="6">
        <f>IF($E$69&lt;&gt;0,0.1*F84/$E$69,"")</f>
        <v>0</v>
      </c>
      <c r="H84" s="31">
        <f>IF($D$69&lt;&gt;0,F84/$D$69,"")</f>
        <v>0</v>
      </c>
      <c r="I84" s="10" t="s">
        <v>6</v>
      </c>
    </row>
    <row r="85" spans="1:9">
      <c r="A85" s="12" t="s">
        <v>1549</v>
      </c>
      <c r="B85" s="7">
        <f>'Standing'!$N$84</f>
        <v>0</v>
      </c>
      <c r="C85" s="7">
        <f>'Standing'!$N$111</f>
        <v>0</v>
      </c>
      <c r="D85" s="33">
        <f>'NHH'!$N$90</f>
        <v>0</v>
      </c>
      <c r="E85" s="6">
        <f>IF(E$69&lt;&gt;0,(($B85*B$69+$C85*C$69))/E$69,0)</f>
        <v>0</v>
      </c>
      <c r="F85" s="27">
        <f>0.01*'Input'!$F$15*(D85*$D$69)+10*(B85*$B$69+C85*$C$69)</f>
        <v>0</v>
      </c>
      <c r="G85" s="6">
        <f>IF($E$69&lt;&gt;0,0.1*F85/$E$69,"")</f>
        <v>0</v>
      </c>
      <c r="H85" s="31">
        <f>IF($D$69&lt;&gt;0,F85/$D$69,"")</f>
        <v>0</v>
      </c>
      <c r="I85" s="10" t="s">
        <v>6</v>
      </c>
    </row>
    <row r="86" spans="1:9">
      <c r="A86" s="12" t="s">
        <v>1550</v>
      </c>
      <c r="B86" s="7">
        <f>'Standing'!$O$84</f>
        <v>0</v>
      </c>
      <c r="C86" s="7">
        <f>'Standing'!$O$111</f>
        <v>0</v>
      </c>
      <c r="D86" s="33">
        <f>'NHH'!$O$90</f>
        <v>0</v>
      </c>
      <c r="E86" s="6">
        <f>IF(E$69&lt;&gt;0,(($B86*B$69+$C86*C$69))/E$69,0)</f>
        <v>0</v>
      </c>
      <c r="F86" s="27">
        <f>0.01*'Input'!$F$15*(D86*$D$69)+10*(B86*$B$69+C86*$C$69)</f>
        <v>0</v>
      </c>
      <c r="G86" s="6">
        <f>IF($E$69&lt;&gt;0,0.1*F86/$E$69,"")</f>
        <v>0</v>
      </c>
      <c r="H86" s="31">
        <f>IF($D$69&lt;&gt;0,F86/$D$69,"")</f>
        <v>0</v>
      </c>
      <c r="I86" s="10" t="s">
        <v>6</v>
      </c>
    </row>
    <row r="87" spans="1:9">
      <c r="A87" s="12" t="s">
        <v>1551</v>
      </c>
      <c r="B87" s="7">
        <f>'Standing'!$P$84</f>
        <v>0</v>
      </c>
      <c r="C87" s="7">
        <f>'Standing'!$P$111</f>
        <v>0</v>
      </c>
      <c r="D87" s="33">
        <f>'NHH'!$P$90</f>
        <v>0</v>
      </c>
      <c r="E87" s="6">
        <f>IF(E$69&lt;&gt;0,(($B87*B$69+$C87*C$69))/E$69,0)</f>
        <v>0</v>
      </c>
      <c r="F87" s="27">
        <f>0.01*'Input'!$F$15*(D87*$D$69)+10*(B87*$B$69+C87*$C$69)</f>
        <v>0</v>
      </c>
      <c r="G87" s="6">
        <f>IF($E$69&lt;&gt;0,0.1*F87/$E$69,"")</f>
        <v>0</v>
      </c>
      <c r="H87" s="31">
        <f>IF($D$69&lt;&gt;0,F87/$D$69,"")</f>
        <v>0</v>
      </c>
      <c r="I87" s="10" t="s">
        <v>6</v>
      </c>
    </row>
    <row r="88" spans="1:9">
      <c r="A88" s="12" t="s">
        <v>1552</v>
      </c>
      <c r="B88" s="7">
        <f>'Standing'!$Q$84</f>
        <v>0</v>
      </c>
      <c r="C88" s="7">
        <f>'Standing'!$Q$111</f>
        <v>0</v>
      </c>
      <c r="D88" s="33">
        <f>'NHH'!$Q$90</f>
        <v>0</v>
      </c>
      <c r="E88" s="6">
        <f>IF(E$69&lt;&gt;0,(($B88*B$69+$C88*C$69))/E$69,0)</f>
        <v>0</v>
      </c>
      <c r="F88" s="27">
        <f>0.01*'Input'!$F$15*(D88*$D$69)+10*(B88*$B$69+C88*$C$69)</f>
        <v>0</v>
      </c>
      <c r="G88" s="6">
        <f>IF($E$69&lt;&gt;0,0.1*F88/$E$69,"")</f>
        <v>0</v>
      </c>
      <c r="H88" s="31">
        <f>IF($D$69&lt;&gt;0,F88/$D$69,"")</f>
        <v>0</v>
      </c>
      <c r="I88" s="10" t="s">
        <v>6</v>
      </c>
    </row>
    <row r="89" spans="1:9">
      <c r="A89" s="12" t="s">
        <v>1553</v>
      </c>
      <c r="B89" s="7">
        <f>'Standing'!$R$84</f>
        <v>0</v>
      </c>
      <c r="C89" s="7">
        <f>'Standing'!$R$111</f>
        <v>0</v>
      </c>
      <c r="D89" s="33">
        <f>'NHH'!$R$90</f>
        <v>0</v>
      </c>
      <c r="E89" s="6">
        <f>IF(E$69&lt;&gt;0,(($B89*B$69+$C89*C$69))/E$69,0)</f>
        <v>0</v>
      </c>
      <c r="F89" s="27">
        <f>0.01*'Input'!$F$15*(D89*$D$69)+10*(B89*$B$69+C89*$C$69)</f>
        <v>0</v>
      </c>
      <c r="G89" s="6">
        <f>IF($E$69&lt;&gt;0,0.1*F89/$E$69,"")</f>
        <v>0</v>
      </c>
      <c r="H89" s="31">
        <f>IF($D$69&lt;&gt;0,F89/$D$69,"")</f>
        <v>0</v>
      </c>
      <c r="I89" s="10" t="s">
        <v>6</v>
      </c>
    </row>
    <row r="90" spans="1:9">
      <c r="A90" s="12" t="s">
        <v>1554</v>
      </c>
      <c r="B90" s="7">
        <f>'Standing'!$S$84</f>
        <v>0</v>
      </c>
      <c r="C90" s="7">
        <f>'Standing'!$S$111</f>
        <v>0</v>
      </c>
      <c r="D90" s="33">
        <f>'NHH'!$S$90</f>
        <v>0</v>
      </c>
      <c r="E90" s="6">
        <f>IF(E$69&lt;&gt;0,(($B90*B$69+$C90*C$69))/E$69,0)</f>
        <v>0</v>
      </c>
      <c r="F90" s="27">
        <f>0.01*'Input'!$F$15*(D90*$D$69)+10*(B90*$B$69+C90*$C$69)</f>
        <v>0</v>
      </c>
      <c r="G90" s="6">
        <f>IF($E$69&lt;&gt;0,0.1*F90/$E$69,"")</f>
        <v>0</v>
      </c>
      <c r="H90" s="31">
        <f>IF($D$69&lt;&gt;0,F90/$D$69,"")</f>
        <v>0</v>
      </c>
      <c r="I90" s="10" t="s">
        <v>6</v>
      </c>
    </row>
    <row r="91" spans="1:9">
      <c r="A91" s="12" t="s">
        <v>1555</v>
      </c>
      <c r="B91" s="8"/>
      <c r="C91" s="8"/>
      <c r="D91" s="33">
        <f>'Otex'!$B$123</f>
        <v>0</v>
      </c>
      <c r="E91" s="6">
        <f>IF(E$69&lt;&gt;0,(($B91*B$69+$C91*C$69))/E$69,0)</f>
        <v>0</v>
      </c>
      <c r="F91" s="27">
        <f>0.01*'Input'!$F$15*(D91*$D$69)+10*(B91*$B$69+C91*$C$69)</f>
        <v>0</v>
      </c>
      <c r="G91" s="6">
        <f>IF($E$69&lt;&gt;0,0.1*F91/$E$69,"")</f>
        <v>0</v>
      </c>
      <c r="H91" s="31">
        <f>IF($D$69&lt;&gt;0,F91/$D$69,"")</f>
        <v>0</v>
      </c>
      <c r="I91" s="10" t="s">
        <v>6</v>
      </c>
    </row>
    <row r="92" spans="1:9">
      <c r="A92" s="12" t="s">
        <v>1556</v>
      </c>
      <c r="B92" s="8"/>
      <c r="C92" s="8"/>
      <c r="D92" s="33">
        <f>'Otex'!$C$123</f>
        <v>0</v>
      </c>
      <c r="E92" s="6">
        <f>IF(E$69&lt;&gt;0,(($B92*B$69+$C92*C$69))/E$69,0)</f>
        <v>0</v>
      </c>
      <c r="F92" s="27">
        <f>0.01*'Input'!$F$15*(D92*$D$69)+10*(B92*$B$69+C92*$C$69)</f>
        <v>0</v>
      </c>
      <c r="G92" s="6">
        <f>IF($E$69&lt;&gt;0,0.1*F92/$E$69,"")</f>
        <v>0</v>
      </c>
      <c r="H92" s="31">
        <f>IF($D$69&lt;&gt;0,F92/$D$69,"")</f>
        <v>0</v>
      </c>
      <c r="I92" s="10" t="s">
        <v>6</v>
      </c>
    </row>
    <row r="93" spans="1:9">
      <c r="A93" s="12" t="s">
        <v>1557</v>
      </c>
      <c r="B93" s="7">
        <f>'Scaler'!$B$409</f>
        <v>0</v>
      </c>
      <c r="C93" s="7">
        <f>'Scaler'!$C$409</f>
        <v>0</v>
      </c>
      <c r="D93" s="33">
        <f>'Scaler'!$E$409</f>
        <v>0</v>
      </c>
      <c r="E93" s="6">
        <f>IF(E$69&lt;&gt;0,(($B93*B$69+$C93*C$69))/E$69,0)</f>
        <v>0</v>
      </c>
      <c r="F93" s="27">
        <f>0.01*'Input'!$F$15*(D93*$D$69)+10*(B93*$B$69+C93*$C$69)</f>
        <v>0</v>
      </c>
      <c r="G93" s="6">
        <f>IF($E$69&lt;&gt;0,0.1*F93/$E$69,"")</f>
        <v>0</v>
      </c>
      <c r="H93" s="31">
        <f>IF($D$69&lt;&gt;0,F93/$D$69,"")</f>
        <v>0</v>
      </c>
      <c r="I93" s="10" t="s">
        <v>6</v>
      </c>
    </row>
    <row r="94" spans="1:9">
      <c r="A94" s="12" t="s">
        <v>1558</v>
      </c>
      <c r="B94" s="7">
        <f>'Adjust'!$B$75</f>
        <v>0</v>
      </c>
      <c r="C94" s="7">
        <f>'Adjust'!$C$75</f>
        <v>0</v>
      </c>
      <c r="D94" s="33">
        <f>'Adjust'!$E$75</f>
        <v>0</v>
      </c>
      <c r="E94" s="6">
        <f>IF(E$69&lt;&gt;0,(($B94*B$69+$C94*C$69))/E$69,0)</f>
        <v>0</v>
      </c>
      <c r="F94" s="27">
        <f>0.01*'Input'!$F$15*(D94*$D$69)+10*(B94*$B$69+C94*$C$69)</f>
        <v>0</v>
      </c>
      <c r="G94" s="6">
        <f>IF($E$69&lt;&gt;0,0.1*F94/$E$69,"")</f>
        <v>0</v>
      </c>
      <c r="H94" s="31">
        <f>IF($D$69&lt;&gt;0,F94/$D$69,"")</f>
        <v>0</v>
      </c>
      <c r="I94" s="10" t="s">
        <v>6</v>
      </c>
    </row>
    <row r="96" spans="1:9">
      <c r="A96" s="12" t="s">
        <v>1559</v>
      </c>
      <c r="B96" s="6">
        <f>SUM($B$72:$B$94)</f>
        <v>0</v>
      </c>
      <c r="C96" s="6">
        <f>SUM($C$72:$C$94)</f>
        <v>0</v>
      </c>
      <c r="D96" s="31">
        <f>SUM($D$72:$D$94)</f>
        <v>0</v>
      </c>
      <c r="E96" s="6">
        <f>SUM(E$72:E$94)</f>
        <v>0</v>
      </c>
      <c r="F96" s="27">
        <f>SUM($F$72:$F$94)</f>
        <v>0</v>
      </c>
      <c r="G96" s="6">
        <f>SUM($G$72:$G$94)</f>
        <v>0</v>
      </c>
      <c r="H96" s="31">
        <f>SUM($H$72:$H$94)</f>
        <v>0</v>
      </c>
      <c r="I96" s="10" t="s">
        <v>6</v>
      </c>
    </row>
    <row r="98" spans="1:5">
      <c r="A98" s="11" t="s">
        <v>107</v>
      </c>
    </row>
    <row r="99" spans="1:5">
      <c r="A99" s="10" t="s">
        <v>6</v>
      </c>
    </row>
    <row r="100" spans="1:5">
      <c r="B100" s="3" t="s">
        <v>118</v>
      </c>
      <c r="C100" s="3" t="s">
        <v>1540</v>
      </c>
    </row>
    <row r="101" spans="1:5">
      <c r="A101" s="12" t="s">
        <v>107</v>
      </c>
      <c r="B101" s="29">
        <f>'Loads'!B$301</f>
        <v>0</v>
      </c>
      <c r="C101" s="29">
        <f>'Multi'!B$118</f>
        <v>0</v>
      </c>
      <c r="D101" s="10" t="s">
        <v>6</v>
      </c>
    </row>
    <row r="103" spans="1:5">
      <c r="B103" s="3" t="s">
        <v>1347</v>
      </c>
      <c r="C103" s="3" t="s">
        <v>1542</v>
      </c>
      <c r="D103" s="3" t="s">
        <v>1512</v>
      </c>
    </row>
    <row r="104" spans="1:5">
      <c r="A104" s="12" t="s">
        <v>356</v>
      </c>
      <c r="B104" s="7">
        <f>'Standing'!$C$85</f>
        <v>0</v>
      </c>
      <c r="C104" s="27">
        <f>0+10*(B104*$B$101)</f>
        <v>0</v>
      </c>
      <c r="D104" s="6">
        <f>IF($C$101&lt;&gt;0,0.1*C104/$C$101,"")</f>
        <v>0</v>
      </c>
      <c r="E104" s="10" t="s">
        <v>6</v>
      </c>
    </row>
    <row r="105" spans="1:5">
      <c r="A105" s="12" t="s">
        <v>357</v>
      </c>
      <c r="B105" s="7">
        <f>'Standing'!$D$85</f>
        <v>0</v>
      </c>
      <c r="C105" s="27">
        <f>0+10*(B105*$B$101)</f>
        <v>0</v>
      </c>
      <c r="D105" s="6">
        <f>IF($C$101&lt;&gt;0,0.1*C105/$C$101,"")</f>
        <v>0</v>
      </c>
      <c r="E105" s="10" t="s">
        <v>6</v>
      </c>
    </row>
    <row r="106" spans="1:5">
      <c r="A106" s="12" t="s">
        <v>358</v>
      </c>
      <c r="B106" s="7">
        <f>'Standing'!$E$85</f>
        <v>0</v>
      </c>
      <c r="C106" s="27">
        <f>0+10*(B106*$B$101)</f>
        <v>0</v>
      </c>
      <c r="D106" s="6">
        <f>IF($C$101&lt;&gt;0,0.1*C106/$C$101,"")</f>
        <v>0</v>
      </c>
      <c r="E106" s="10" t="s">
        <v>6</v>
      </c>
    </row>
    <row r="107" spans="1:5">
      <c r="A107" s="12" t="s">
        <v>359</v>
      </c>
      <c r="B107" s="7">
        <f>'Standing'!$F$85</f>
        <v>0</v>
      </c>
      <c r="C107" s="27">
        <f>0+10*(B107*$B$101)</f>
        <v>0</v>
      </c>
      <c r="D107" s="6">
        <f>IF($C$101&lt;&gt;0,0.1*C107/$C$101,"")</f>
        <v>0</v>
      </c>
      <c r="E107" s="10" t="s">
        <v>6</v>
      </c>
    </row>
    <row r="108" spans="1:5">
      <c r="A108" s="12" t="s">
        <v>360</v>
      </c>
      <c r="B108" s="7">
        <f>'Standing'!$G$85</f>
        <v>0</v>
      </c>
      <c r="C108" s="27">
        <f>0+10*(B108*$B$101)</f>
        <v>0</v>
      </c>
      <c r="D108" s="6">
        <f>IF($C$101&lt;&gt;0,0.1*C108/$C$101,"")</f>
        <v>0</v>
      </c>
      <c r="E108" s="10" t="s">
        <v>6</v>
      </c>
    </row>
    <row r="109" spans="1:5">
      <c r="A109" s="12" t="s">
        <v>361</v>
      </c>
      <c r="B109" s="7">
        <f>'Standing'!$H$85</f>
        <v>0</v>
      </c>
      <c r="C109" s="27">
        <f>0+10*(B109*$B$101)</f>
        <v>0</v>
      </c>
      <c r="D109" s="6">
        <f>IF($C$101&lt;&gt;0,0.1*C109/$C$101,"")</f>
        <v>0</v>
      </c>
      <c r="E109" s="10" t="s">
        <v>6</v>
      </c>
    </row>
    <row r="110" spans="1:5">
      <c r="A110" s="12" t="s">
        <v>362</v>
      </c>
      <c r="B110" s="7">
        <f>'Standing'!$I$85</f>
        <v>0</v>
      </c>
      <c r="C110" s="27">
        <f>0+10*(B110*$B$101)</f>
        <v>0</v>
      </c>
      <c r="D110" s="6">
        <f>IF($C$101&lt;&gt;0,0.1*C110/$C$101,"")</f>
        <v>0</v>
      </c>
      <c r="E110" s="10" t="s">
        <v>6</v>
      </c>
    </row>
    <row r="111" spans="1:5">
      <c r="A111" s="12" t="s">
        <v>363</v>
      </c>
      <c r="B111" s="7">
        <f>'Standing'!$J$85</f>
        <v>0</v>
      </c>
      <c r="C111" s="27">
        <f>0+10*(B111*$B$101)</f>
        <v>0</v>
      </c>
      <c r="D111" s="6">
        <f>IF($C$101&lt;&gt;0,0.1*C111/$C$101,"")</f>
        <v>0</v>
      </c>
      <c r="E111" s="10" t="s">
        <v>6</v>
      </c>
    </row>
    <row r="112" spans="1:5">
      <c r="A112" s="12" t="s">
        <v>1546</v>
      </c>
      <c r="B112" s="7">
        <f>'Standing'!$K$85</f>
        <v>0</v>
      </c>
      <c r="C112" s="27">
        <f>0+10*(B112*$B$101)</f>
        <v>0</v>
      </c>
      <c r="D112" s="6">
        <f>IF($C$101&lt;&gt;0,0.1*C112/$C$101,"")</f>
        <v>0</v>
      </c>
      <c r="E112" s="10" t="s">
        <v>6</v>
      </c>
    </row>
    <row r="113" spans="1:5">
      <c r="A113" s="12" t="s">
        <v>1547</v>
      </c>
      <c r="B113" s="7">
        <f>'Standing'!$L$85</f>
        <v>0</v>
      </c>
      <c r="C113" s="27">
        <f>0+10*(B113*$B$101)</f>
        <v>0</v>
      </c>
      <c r="D113" s="6">
        <f>IF($C$101&lt;&gt;0,0.1*C113/$C$101,"")</f>
        <v>0</v>
      </c>
      <c r="E113" s="10" t="s">
        <v>6</v>
      </c>
    </row>
    <row r="114" spans="1:5">
      <c r="A114" s="12" t="s">
        <v>1548</v>
      </c>
      <c r="B114" s="7">
        <f>'Standing'!$M$85</f>
        <v>0</v>
      </c>
      <c r="C114" s="27">
        <f>0+10*(B114*$B$101)</f>
        <v>0</v>
      </c>
      <c r="D114" s="6">
        <f>IF($C$101&lt;&gt;0,0.1*C114/$C$101,"")</f>
        <v>0</v>
      </c>
      <c r="E114" s="10" t="s">
        <v>6</v>
      </c>
    </row>
    <row r="115" spans="1:5">
      <c r="A115" s="12" t="s">
        <v>1549</v>
      </c>
      <c r="B115" s="7">
        <f>'Standing'!$N$85</f>
        <v>0</v>
      </c>
      <c r="C115" s="27">
        <f>0+10*(B115*$B$101)</f>
        <v>0</v>
      </c>
      <c r="D115" s="6">
        <f>IF($C$101&lt;&gt;0,0.1*C115/$C$101,"")</f>
        <v>0</v>
      </c>
      <c r="E115" s="10" t="s">
        <v>6</v>
      </c>
    </row>
    <row r="116" spans="1:5">
      <c r="A116" s="12" t="s">
        <v>1550</v>
      </c>
      <c r="B116" s="7">
        <f>'Standing'!$O$85</f>
        <v>0</v>
      </c>
      <c r="C116" s="27">
        <f>0+10*(B116*$B$101)</f>
        <v>0</v>
      </c>
      <c r="D116" s="6">
        <f>IF($C$101&lt;&gt;0,0.1*C116/$C$101,"")</f>
        <v>0</v>
      </c>
      <c r="E116" s="10" t="s">
        <v>6</v>
      </c>
    </row>
    <row r="117" spans="1:5">
      <c r="A117" s="12" t="s">
        <v>1551</v>
      </c>
      <c r="B117" s="7">
        <f>'Standing'!$P$85</f>
        <v>0</v>
      </c>
      <c r="C117" s="27">
        <f>0+10*(B117*$B$101)</f>
        <v>0</v>
      </c>
      <c r="D117" s="6">
        <f>IF($C$101&lt;&gt;0,0.1*C117/$C$101,"")</f>
        <v>0</v>
      </c>
      <c r="E117" s="10" t="s">
        <v>6</v>
      </c>
    </row>
    <row r="118" spans="1:5">
      <c r="A118" s="12" t="s">
        <v>1552</v>
      </c>
      <c r="B118" s="7">
        <f>'Standing'!$Q$85</f>
        <v>0</v>
      </c>
      <c r="C118" s="27">
        <f>0+10*(B118*$B$101)</f>
        <v>0</v>
      </c>
      <c r="D118" s="6">
        <f>IF($C$101&lt;&gt;0,0.1*C118/$C$101,"")</f>
        <v>0</v>
      </c>
      <c r="E118" s="10" t="s">
        <v>6</v>
      </c>
    </row>
    <row r="119" spans="1:5">
      <c r="A119" s="12" t="s">
        <v>1553</v>
      </c>
      <c r="B119" s="7">
        <f>'Standing'!$R$85</f>
        <v>0</v>
      </c>
      <c r="C119" s="27">
        <f>0+10*(B119*$B$101)</f>
        <v>0</v>
      </c>
      <c r="D119" s="6">
        <f>IF($C$101&lt;&gt;0,0.1*C119/$C$101,"")</f>
        <v>0</v>
      </c>
      <c r="E119" s="10" t="s">
        <v>6</v>
      </c>
    </row>
    <row r="120" spans="1:5">
      <c r="A120" s="12" t="s">
        <v>1554</v>
      </c>
      <c r="B120" s="7">
        <f>'Standing'!$S$85</f>
        <v>0</v>
      </c>
      <c r="C120" s="27">
        <f>0+10*(B120*$B$101)</f>
        <v>0</v>
      </c>
      <c r="D120" s="6">
        <f>IF($C$101&lt;&gt;0,0.1*C120/$C$101,"")</f>
        <v>0</v>
      </c>
      <c r="E120" s="10" t="s">
        <v>6</v>
      </c>
    </row>
    <row r="121" spans="1:5">
      <c r="A121" s="12" t="s">
        <v>1557</v>
      </c>
      <c r="B121" s="7">
        <f>'Scaler'!$B$410</f>
        <v>0</v>
      </c>
      <c r="C121" s="27">
        <f>0+10*(B121*$B$101)</f>
        <v>0</v>
      </c>
      <c r="D121" s="6">
        <f>IF($C$101&lt;&gt;0,0.1*C121/$C$101,"")</f>
        <v>0</v>
      </c>
      <c r="E121" s="10" t="s">
        <v>6</v>
      </c>
    </row>
    <row r="122" spans="1:5">
      <c r="A122" s="12" t="s">
        <v>1558</v>
      </c>
      <c r="B122" s="7">
        <f>'Adjust'!$B$76</f>
        <v>0</v>
      </c>
      <c r="C122" s="27">
        <f>0+10*(B122*$B$101)</f>
        <v>0</v>
      </c>
      <c r="D122" s="6">
        <f>IF($C$101&lt;&gt;0,0.1*C122/$C$101,"")</f>
        <v>0</v>
      </c>
      <c r="E122" s="10" t="s">
        <v>6</v>
      </c>
    </row>
    <row r="124" spans="1:5">
      <c r="A124" s="12" t="s">
        <v>1559</v>
      </c>
      <c r="B124" s="6">
        <f>SUM($B$104:$B$122)</f>
        <v>0</v>
      </c>
      <c r="C124" s="27">
        <f>SUM($C$104:$C$122)</f>
        <v>0</v>
      </c>
      <c r="D124" s="6">
        <f>SUM($D$104:$D$122)</f>
        <v>0</v>
      </c>
      <c r="E124" s="10" t="s">
        <v>6</v>
      </c>
    </row>
    <row r="126" spans="1:5">
      <c r="A126" s="11" t="s">
        <v>68</v>
      </c>
    </row>
    <row r="127" spans="1:5">
      <c r="A127" s="10" t="s">
        <v>6</v>
      </c>
    </row>
    <row r="128" spans="1:5">
      <c r="B128" s="3" t="s">
        <v>118</v>
      </c>
      <c r="C128" s="3" t="s">
        <v>121</v>
      </c>
      <c r="D128" s="3" t="s">
        <v>1540</v>
      </c>
      <c r="E128" s="3" t="s">
        <v>1541</v>
      </c>
    </row>
    <row r="129" spans="1:7">
      <c r="A129" s="12" t="s">
        <v>68</v>
      </c>
      <c r="B129" s="29">
        <f>'Loads'!B$302</f>
        <v>0</v>
      </c>
      <c r="C129" s="29">
        <f>'Loads'!E$302</f>
        <v>0</v>
      </c>
      <c r="D129" s="29">
        <f>'Multi'!B$119</f>
        <v>0</v>
      </c>
      <c r="E129" s="6">
        <f>IF(C129,D129/C129,"")</f>
        <v>0</v>
      </c>
      <c r="F129" s="10" t="s">
        <v>6</v>
      </c>
    </row>
    <row r="131" spans="1:7">
      <c r="B131" s="3" t="s">
        <v>1347</v>
      </c>
      <c r="C131" s="3" t="s">
        <v>1350</v>
      </c>
      <c r="D131" s="3" t="s">
        <v>1542</v>
      </c>
      <c r="E131" s="3" t="s">
        <v>1512</v>
      </c>
      <c r="F131" s="3" t="s">
        <v>1543</v>
      </c>
    </row>
    <row r="132" spans="1:7">
      <c r="A132" s="12" t="s">
        <v>356</v>
      </c>
      <c r="B132" s="7">
        <f>'Standing'!$C$58</f>
        <v>0</v>
      </c>
      <c r="C132" s="33">
        <f>'NHH'!$C$91</f>
        <v>0</v>
      </c>
      <c r="D132" s="27">
        <f>0.01*'Input'!$F$15*(C132*$C$129)+10*(B132*$B$129)</f>
        <v>0</v>
      </c>
      <c r="E132" s="6">
        <f>IF($D$129&lt;&gt;0,0.1*D132/$D$129,"")</f>
        <v>0</v>
      </c>
      <c r="F132" s="31">
        <f>IF($C$129&lt;&gt;0,D132/$C$129,"")</f>
        <v>0</v>
      </c>
      <c r="G132" s="10" t="s">
        <v>6</v>
      </c>
    </row>
    <row r="133" spans="1:7">
      <c r="A133" s="12" t="s">
        <v>357</v>
      </c>
      <c r="B133" s="7">
        <f>'Standing'!$D$58</f>
        <v>0</v>
      </c>
      <c r="C133" s="33">
        <f>'NHH'!$D$91</f>
        <v>0</v>
      </c>
      <c r="D133" s="27">
        <f>0.01*'Input'!$F$15*(C133*$C$129)+10*(B133*$B$129)</f>
        <v>0</v>
      </c>
      <c r="E133" s="6">
        <f>IF($D$129&lt;&gt;0,0.1*D133/$D$129,"")</f>
        <v>0</v>
      </c>
      <c r="F133" s="31">
        <f>IF($C$129&lt;&gt;0,D133/$C$129,"")</f>
        <v>0</v>
      </c>
      <c r="G133" s="10" t="s">
        <v>6</v>
      </c>
    </row>
    <row r="134" spans="1:7">
      <c r="A134" s="12" t="s">
        <v>358</v>
      </c>
      <c r="B134" s="7">
        <f>'Standing'!$E$58</f>
        <v>0</v>
      </c>
      <c r="C134" s="33">
        <f>'NHH'!$E$91</f>
        <v>0</v>
      </c>
      <c r="D134" s="27">
        <f>0.01*'Input'!$F$15*(C134*$C$129)+10*(B134*$B$129)</f>
        <v>0</v>
      </c>
      <c r="E134" s="6">
        <f>IF($D$129&lt;&gt;0,0.1*D134/$D$129,"")</f>
        <v>0</v>
      </c>
      <c r="F134" s="31">
        <f>IF($C$129&lt;&gt;0,D134/$C$129,"")</f>
        <v>0</v>
      </c>
      <c r="G134" s="10" t="s">
        <v>6</v>
      </c>
    </row>
    <row r="135" spans="1:7">
      <c r="A135" s="12" t="s">
        <v>359</v>
      </c>
      <c r="B135" s="7">
        <f>'Standing'!$F$58</f>
        <v>0</v>
      </c>
      <c r="C135" s="33">
        <f>'NHH'!$F$91</f>
        <v>0</v>
      </c>
      <c r="D135" s="27">
        <f>0.01*'Input'!$F$15*(C135*$C$129)+10*(B135*$B$129)</f>
        <v>0</v>
      </c>
      <c r="E135" s="6">
        <f>IF($D$129&lt;&gt;0,0.1*D135/$D$129,"")</f>
        <v>0</v>
      </c>
      <c r="F135" s="31">
        <f>IF($C$129&lt;&gt;0,D135/$C$129,"")</f>
        <v>0</v>
      </c>
      <c r="G135" s="10" t="s">
        <v>6</v>
      </c>
    </row>
    <row r="136" spans="1:7">
      <c r="A136" s="12" t="s">
        <v>360</v>
      </c>
      <c r="B136" s="7">
        <f>'Standing'!$G$58</f>
        <v>0</v>
      </c>
      <c r="C136" s="33">
        <f>'NHH'!$G$91</f>
        <v>0</v>
      </c>
      <c r="D136" s="27">
        <f>0.01*'Input'!$F$15*(C136*$C$129)+10*(B136*$B$129)</f>
        <v>0</v>
      </c>
      <c r="E136" s="6">
        <f>IF($D$129&lt;&gt;0,0.1*D136/$D$129,"")</f>
        <v>0</v>
      </c>
      <c r="F136" s="31">
        <f>IF($C$129&lt;&gt;0,D136/$C$129,"")</f>
        <v>0</v>
      </c>
      <c r="G136" s="10" t="s">
        <v>6</v>
      </c>
    </row>
    <row r="137" spans="1:7">
      <c r="A137" s="12" t="s">
        <v>361</v>
      </c>
      <c r="B137" s="7">
        <f>'Standing'!$H$58</f>
        <v>0</v>
      </c>
      <c r="C137" s="33">
        <f>'NHH'!$H$91</f>
        <v>0</v>
      </c>
      <c r="D137" s="27">
        <f>0.01*'Input'!$F$15*(C137*$C$129)+10*(B137*$B$129)</f>
        <v>0</v>
      </c>
      <c r="E137" s="6">
        <f>IF($D$129&lt;&gt;0,0.1*D137/$D$129,"")</f>
        <v>0</v>
      </c>
      <c r="F137" s="31">
        <f>IF($C$129&lt;&gt;0,D137/$C$129,"")</f>
        <v>0</v>
      </c>
      <c r="G137" s="10" t="s">
        <v>6</v>
      </c>
    </row>
    <row r="138" spans="1:7">
      <c r="A138" s="12" t="s">
        <v>362</v>
      </c>
      <c r="B138" s="7">
        <f>'Standing'!$I$58</f>
        <v>0</v>
      </c>
      <c r="C138" s="33">
        <f>'NHH'!$I$91</f>
        <v>0</v>
      </c>
      <c r="D138" s="27">
        <f>0.01*'Input'!$F$15*(C138*$C$129)+10*(B138*$B$129)</f>
        <v>0</v>
      </c>
      <c r="E138" s="6">
        <f>IF($D$129&lt;&gt;0,0.1*D138/$D$129,"")</f>
        <v>0</v>
      </c>
      <c r="F138" s="31">
        <f>IF($C$129&lt;&gt;0,D138/$C$129,"")</f>
        <v>0</v>
      </c>
      <c r="G138" s="10" t="s">
        <v>6</v>
      </c>
    </row>
    <row r="139" spans="1:7">
      <c r="A139" s="12" t="s">
        <v>363</v>
      </c>
      <c r="B139" s="7">
        <f>'Standing'!$J$58</f>
        <v>0</v>
      </c>
      <c r="C139" s="33">
        <f>'NHH'!$J$91</f>
        <v>0</v>
      </c>
      <c r="D139" s="27">
        <f>0.01*'Input'!$F$15*(C139*$C$129)+10*(B139*$B$129)</f>
        <v>0</v>
      </c>
      <c r="E139" s="6">
        <f>IF($D$129&lt;&gt;0,0.1*D139/$D$129,"")</f>
        <v>0</v>
      </c>
      <c r="F139" s="31">
        <f>IF($C$129&lt;&gt;0,D139/$C$129,"")</f>
        <v>0</v>
      </c>
      <c r="G139" s="10" t="s">
        <v>6</v>
      </c>
    </row>
    <row r="140" spans="1:7">
      <c r="A140" s="12" t="s">
        <v>1544</v>
      </c>
      <c r="B140" s="8"/>
      <c r="C140" s="33">
        <f>'SM'!$B$112</f>
        <v>0</v>
      </c>
      <c r="D140" s="27">
        <f>0.01*'Input'!$F$15*(C140*$C$129)+10*(B140*$B$129)</f>
        <v>0</v>
      </c>
      <c r="E140" s="6">
        <f>IF($D$129&lt;&gt;0,0.1*D140/$D$129,"")</f>
        <v>0</v>
      </c>
      <c r="F140" s="31">
        <f>IF($C$129&lt;&gt;0,D140/$C$129,"")</f>
        <v>0</v>
      </c>
      <c r="G140" s="10" t="s">
        <v>6</v>
      </c>
    </row>
    <row r="141" spans="1:7">
      <c r="A141" s="12" t="s">
        <v>1545</v>
      </c>
      <c r="B141" s="8"/>
      <c r="C141" s="33">
        <f>'SM'!$C$112</f>
        <v>0</v>
      </c>
      <c r="D141" s="27">
        <f>0.01*'Input'!$F$15*(C141*$C$129)+10*(B141*$B$129)</f>
        <v>0</v>
      </c>
      <c r="E141" s="6">
        <f>IF($D$129&lt;&gt;0,0.1*D141/$D$129,"")</f>
        <v>0</v>
      </c>
      <c r="F141" s="31">
        <f>IF($C$129&lt;&gt;0,D141/$C$129,"")</f>
        <v>0</v>
      </c>
      <c r="G141" s="10" t="s">
        <v>6</v>
      </c>
    </row>
    <row r="142" spans="1:7">
      <c r="A142" s="12" t="s">
        <v>1546</v>
      </c>
      <c r="B142" s="7">
        <f>'Standing'!$K$58</f>
        <v>0</v>
      </c>
      <c r="C142" s="33">
        <f>'NHH'!$K$91</f>
        <v>0</v>
      </c>
      <c r="D142" s="27">
        <f>0.01*'Input'!$F$15*(C142*$C$129)+10*(B142*$B$129)</f>
        <v>0</v>
      </c>
      <c r="E142" s="6">
        <f>IF($D$129&lt;&gt;0,0.1*D142/$D$129,"")</f>
        <v>0</v>
      </c>
      <c r="F142" s="31">
        <f>IF($C$129&lt;&gt;0,D142/$C$129,"")</f>
        <v>0</v>
      </c>
      <c r="G142" s="10" t="s">
        <v>6</v>
      </c>
    </row>
    <row r="143" spans="1:7">
      <c r="A143" s="12" t="s">
        <v>1547</v>
      </c>
      <c r="B143" s="7">
        <f>'Standing'!$L$58</f>
        <v>0</v>
      </c>
      <c r="C143" s="33">
        <f>'NHH'!$L$91</f>
        <v>0</v>
      </c>
      <c r="D143" s="27">
        <f>0.01*'Input'!$F$15*(C143*$C$129)+10*(B143*$B$129)</f>
        <v>0</v>
      </c>
      <c r="E143" s="6">
        <f>IF($D$129&lt;&gt;0,0.1*D143/$D$129,"")</f>
        <v>0</v>
      </c>
      <c r="F143" s="31">
        <f>IF($C$129&lt;&gt;0,D143/$C$129,"")</f>
        <v>0</v>
      </c>
      <c r="G143" s="10" t="s">
        <v>6</v>
      </c>
    </row>
    <row r="144" spans="1:7">
      <c r="A144" s="12" t="s">
        <v>1548</v>
      </c>
      <c r="B144" s="7">
        <f>'Standing'!$M$58</f>
        <v>0</v>
      </c>
      <c r="C144" s="33">
        <f>'NHH'!$M$91</f>
        <v>0</v>
      </c>
      <c r="D144" s="27">
        <f>0.01*'Input'!$F$15*(C144*$C$129)+10*(B144*$B$129)</f>
        <v>0</v>
      </c>
      <c r="E144" s="6">
        <f>IF($D$129&lt;&gt;0,0.1*D144/$D$129,"")</f>
        <v>0</v>
      </c>
      <c r="F144" s="31">
        <f>IF($C$129&lt;&gt;0,D144/$C$129,"")</f>
        <v>0</v>
      </c>
      <c r="G144" s="10" t="s">
        <v>6</v>
      </c>
    </row>
    <row r="145" spans="1:7">
      <c r="A145" s="12" t="s">
        <v>1549</v>
      </c>
      <c r="B145" s="7">
        <f>'Standing'!$N$58</f>
        <v>0</v>
      </c>
      <c r="C145" s="33">
        <f>'NHH'!$N$91</f>
        <v>0</v>
      </c>
      <c r="D145" s="27">
        <f>0.01*'Input'!$F$15*(C145*$C$129)+10*(B145*$B$129)</f>
        <v>0</v>
      </c>
      <c r="E145" s="6">
        <f>IF($D$129&lt;&gt;0,0.1*D145/$D$129,"")</f>
        <v>0</v>
      </c>
      <c r="F145" s="31">
        <f>IF($C$129&lt;&gt;0,D145/$C$129,"")</f>
        <v>0</v>
      </c>
      <c r="G145" s="10" t="s">
        <v>6</v>
      </c>
    </row>
    <row r="146" spans="1:7">
      <c r="A146" s="12" t="s">
        <v>1550</v>
      </c>
      <c r="B146" s="7">
        <f>'Standing'!$O$58</f>
        <v>0</v>
      </c>
      <c r="C146" s="33">
        <f>'NHH'!$O$91</f>
        <v>0</v>
      </c>
      <c r="D146" s="27">
        <f>0.01*'Input'!$F$15*(C146*$C$129)+10*(B146*$B$129)</f>
        <v>0</v>
      </c>
      <c r="E146" s="6">
        <f>IF($D$129&lt;&gt;0,0.1*D146/$D$129,"")</f>
        <v>0</v>
      </c>
      <c r="F146" s="31">
        <f>IF($C$129&lt;&gt;0,D146/$C$129,"")</f>
        <v>0</v>
      </c>
      <c r="G146" s="10" t="s">
        <v>6</v>
      </c>
    </row>
    <row r="147" spans="1:7">
      <c r="A147" s="12" t="s">
        <v>1551</v>
      </c>
      <c r="B147" s="7">
        <f>'Standing'!$P$58</f>
        <v>0</v>
      </c>
      <c r="C147" s="33">
        <f>'NHH'!$P$91</f>
        <v>0</v>
      </c>
      <c r="D147" s="27">
        <f>0.01*'Input'!$F$15*(C147*$C$129)+10*(B147*$B$129)</f>
        <v>0</v>
      </c>
      <c r="E147" s="6">
        <f>IF($D$129&lt;&gt;0,0.1*D147/$D$129,"")</f>
        <v>0</v>
      </c>
      <c r="F147" s="31">
        <f>IF($C$129&lt;&gt;0,D147/$C$129,"")</f>
        <v>0</v>
      </c>
      <c r="G147" s="10" t="s">
        <v>6</v>
      </c>
    </row>
    <row r="148" spans="1:7">
      <c r="A148" s="12" t="s">
        <v>1552</v>
      </c>
      <c r="B148" s="7">
        <f>'Standing'!$Q$58</f>
        <v>0</v>
      </c>
      <c r="C148" s="33">
        <f>'NHH'!$Q$91</f>
        <v>0</v>
      </c>
      <c r="D148" s="27">
        <f>0.01*'Input'!$F$15*(C148*$C$129)+10*(B148*$B$129)</f>
        <v>0</v>
      </c>
      <c r="E148" s="6">
        <f>IF($D$129&lt;&gt;0,0.1*D148/$D$129,"")</f>
        <v>0</v>
      </c>
      <c r="F148" s="31">
        <f>IF($C$129&lt;&gt;0,D148/$C$129,"")</f>
        <v>0</v>
      </c>
      <c r="G148" s="10" t="s">
        <v>6</v>
      </c>
    </row>
    <row r="149" spans="1:7">
      <c r="A149" s="12" t="s">
        <v>1553</v>
      </c>
      <c r="B149" s="7">
        <f>'Standing'!$R$58</f>
        <v>0</v>
      </c>
      <c r="C149" s="33">
        <f>'NHH'!$R$91</f>
        <v>0</v>
      </c>
      <c r="D149" s="27">
        <f>0.01*'Input'!$F$15*(C149*$C$129)+10*(B149*$B$129)</f>
        <v>0</v>
      </c>
      <c r="E149" s="6">
        <f>IF($D$129&lt;&gt;0,0.1*D149/$D$129,"")</f>
        <v>0</v>
      </c>
      <c r="F149" s="31">
        <f>IF($C$129&lt;&gt;0,D149/$C$129,"")</f>
        <v>0</v>
      </c>
      <c r="G149" s="10" t="s">
        <v>6</v>
      </c>
    </row>
    <row r="150" spans="1:7">
      <c r="A150" s="12" t="s">
        <v>1554</v>
      </c>
      <c r="B150" s="7">
        <f>'Standing'!$S$58</f>
        <v>0</v>
      </c>
      <c r="C150" s="33">
        <f>'NHH'!$S$91</f>
        <v>0</v>
      </c>
      <c r="D150" s="27">
        <f>0.01*'Input'!$F$15*(C150*$C$129)+10*(B150*$B$129)</f>
        <v>0</v>
      </c>
      <c r="E150" s="6">
        <f>IF($D$129&lt;&gt;0,0.1*D150/$D$129,"")</f>
        <v>0</v>
      </c>
      <c r="F150" s="31">
        <f>IF($C$129&lt;&gt;0,D150/$C$129,"")</f>
        <v>0</v>
      </c>
      <c r="G150" s="10" t="s">
        <v>6</v>
      </c>
    </row>
    <row r="151" spans="1:7">
      <c r="A151" s="12" t="s">
        <v>1555</v>
      </c>
      <c r="B151" s="8"/>
      <c r="C151" s="33">
        <f>'Otex'!$B$125</f>
        <v>0</v>
      </c>
      <c r="D151" s="27">
        <f>0.01*'Input'!$F$15*(C151*$C$129)+10*(B151*$B$129)</f>
        <v>0</v>
      </c>
      <c r="E151" s="6">
        <f>IF($D$129&lt;&gt;0,0.1*D151/$D$129,"")</f>
        <v>0</v>
      </c>
      <c r="F151" s="31">
        <f>IF($C$129&lt;&gt;0,D151/$C$129,"")</f>
        <v>0</v>
      </c>
      <c r="G151" s="10" t="s">
        <v>6</v>
      </c>
    </row>
    <row r="152" spans="1:7">
      <c r="A152" s="12" t="s">
        <v>1556</v>
      </c>
      <c r="B152" s="8"/>
      <c r="C152" s="33">
        <f>'Otex'!$C$125</f>
        <v>0</v>
      </c>
      <c r="D152" s="27">
        <f>0.01*'Input'!$F$15*(C152*$C$129)+10*(B152*$B$129)</f>
        <v>0</v>
      </c>
      <c r="E152" s="6">
        <f>IF($D$129&lt;&gt;0,0.1*D152/$D$129,"")</f>
        <v>0</v>
      </c>
      <c r="F152" s="31">
        <f>IF($C$129&lt;&gt;0,D152/$C$129,"")</f>
        <v>0</v>
      </c>
      <c r="G152" s="10" t="s">
        <v>6</v>
      </c>
    </row>
    <row r="153" spans="1:7">
      <c r="A153" s="12" t="s">
        <v>1557</v>
      </c>
      <c r="B153" s="7">
        <f>'Scaler'!$B$411</f>
        <v>0</v>
      </c>
      <c r="C153" s="33">
        <f>'Scaler'!$E$411</f>
        <v>0</v>
      </c>
      <c r="D153" s="27">
        <f>0.01*'Input'!$F$15*(C153*$C$129)+10*(B153*$B$129)</f>
        <v>0</v>
      </c>
      <c r="E153" s="6">
        <f>IF($D$129&lt;&gt;0,0.1*D153/$D$129,"")</f>
        <v>0</v>
      </c>
      <c r="F153" s="31">
        <f>IF($C$129&lt;&gt;0,D153/$C$129,"")</f>
        <v>0</v>
      </c>
      <c r="G153" s="10" t="s">
        <v>6</v>
      </c>
    </row>
    <row r="154" spans="1:7">
      <c r="A154" s="12" t="s">
        <v>1558</v>
      </c>
      <c r="B154" s="7">
        <f>'Adjust'!$B$77</f>
        <v>0</v>
      </c>
      <c r="C154" s="33">
        <f>'Adjust'!$E$77</f>
        <v>0</v>
      </c>
      <c r="D154" s="27">
        <f>0.01*'Input'!$F$15*(C154*$C$129)+10*(B154*$B$129)</f>
        <v>0</v>
      </c>
      <c r="E154" s="6">
        <f>IF($D$129&lt;&gt;0,0.1*D154/$D$129,"")</f>
        <v>0</v>
      </c>
      <c r="F154" s="31">
        <f>IF($C$129&lt;&gt;0,D154/$C$129,"")</f>
        <v>0</v>
      </c>
      <c r="G154" s="10" t="s">
        <v>6</v>
      </c>
    </row>
    <row r="156" spans="1:7">
      <c r="A156" s="12" t="s">
        <v>1559</v>
      </c>
      <c r="B156" s="6">
        <f>SUM($B$132:$B$154)</f>
        <v>0</v>
      </c>
      <c r="C156" s="31">
        <f>SUM($C$132:$C$154)</f>
        <v>0</v>
      </c>
      <c r="D156" s="27">
        <f>SUM($D$132:$D$154)</f>
        <v>0</v>
      </c>
      <c r="E156" s="6">
        <f>SUM($E$132:$E$154)</f>
        <v>0</v>
      </c>
      <c r="F156" s="31">
        <f>SUM($F$132:$F$154)</f>
        <v>0</v>
      </c>
      <c r="G156" s="10" t="s">
        <v>6</v>
      </c>
    </row>
    <row r="158" spans="1:7">
      <c r="A158" s="11" t="s">
        <v>69</v>
      </c>
    </row>
    <row r="159" spans="1:7">
      <c r="A159" s="10" t="s">
        <v>6</v>
      </c>
    </row>
    <row r="160" spans="1:7">
      <c r="B160" s="3" t="s">
        <v>118</v>
      </c>
      <c r="C160" s="3" t="s">
        <v>119</v>
      </c>
      <c r="D160" s="3" t="s">
        <v>121</v>
      </c>
      <c r="E160" s="3" t="s">
        <v>1540</v>
      </c>
      <c r="F160" s="3" t="s">
        <v>1541</v>
      </c>
    </row>
    <row r="161" spans="1:9">
      <c r="A161" s="12" t="s">
        <v>69</v>
      </c>
      <c r="B161" s="29">
        <f>'Loads'!B$303</f>
        <v>0</v>
      </c>
      <c r="C161" s="29">
        <f>'Loads'!C$303</f>
        <v>0</v>
      </c>
      <c r="D161" s="29">
        <f>'Loads'!E$303</f>
        <v>0</v>
      </c>
      <c r="E161" s="29">
        <f>'Multi'!B$120</f>
        <v>0</v>
      </c>
      <c r="F161" s="6">
        <f>IF(D161,E161/D161,"")</f>
        <v>0</v>
      </c>
      <c r="G161" s="10" t="s">
        <v>6</v>
      </c>
    </row>
    <row r="163" spans="1:9">
      <c r="B163" s="3" t="s">
        <v>1347</v>
      </c>
      <c r="C163" s="3" t="s">
        <v>1348</v>
      </c>
      <c r="D163" s="3" t="s">
        <v>1350</v>
      </c>
      <c r="E163" s="3" t="s">
        <v>1560</v>
      </c>
      <c r="F163" s="3" t="s">
        <v>1542</v>
      </c>
      <c r="G163" s="3" t="s">
        <v>1512</v>
      </c>
      <c r="H163" s="3" t="s">
        <v>1543</v>
      </c>
    </row>
    <row r="164" spans="1:9">
      <c r="A164" s="12" t="s">
        <v>356</v>
      </c>
      <c r="B164" s="7">
        <f>'Standing'!$C$86</f>
        <v>0</v>
      </c>
      <c r="C164" s="7">
        <f>'Standing'!$C$112</f>
        <v>0</v>
      </c>
      <c r="D164" s="33">
        <f>'NHH'!$C$92</f>
        <v>0</v>
      </c>
      <c r="E164" s="6">
        <f>IF(E$161&lt;&gt;0,(($B164*B$161+$C164*C$161))/E$161,0)</f>
        <v>0</v>
      </c>
      <c r="F164" s="27">
        <f>0.01*'Input'!$F$15*(D164*$D$161)+10*(B164*$B$161+C164*$C$161)</f>
        <v>0</v>
      </c>
      <c r="G164" s="6">
        <f>IF($E$161&lt;&gt;0,0.1*F164/$E$161,"")</f>
        <v>0</v>
      </c>
      <c r="H164" s="31">
        <f>IF($D$161&lt;&gt;0,F164/$D$161,"")</f>
        <v>0</v>
      </c>
      <c r="I164" s="10" t="s">
        <v>6</v>
      </c>
    </row>
    <row r="165" spans="1:9">
      <c r="A165" s="12" t="s">
        <v>357</v>
      </c>
      <c r="B165" s="7">
        <f>'Standing'!$D$86</f>
        <v>0</v>
      </c>
      <c r="C165" s="7">
        <f>'Standing'!$D$112</f>
        <v>0</v>
      </c>
      <c r="D165" s="33">
        <f>'NHH'!$D$92</f>
        <v>0</v>
      </c>
      <c r="E165" s="6">
        <f>IF(E$161&lt;&gt;0,(($B165*B$161+$C165*C$161))/E$161,0)</f>
        <v>0</v>
      </c>
      <c r="F165" s="27">
        <f>0.01*'Input'!$F$15*(D165*$D$161)+10*(B165*$B$161+C165*$C$161)</f>
        <v>0</v>
      </c>
      <c r="G165" s="6">
        <f>IF($E$161&lt;&gt;0,0.1*F165/$E$161,"")</f>
        <v>0</v>
      </c>
      <c r="H165" s="31">
        <f>IF($D$161&lt;&gt;0,F165/$D$161,"")</f>
        <v>0</v>
      </c>
      <c r="I165" s="10" t="s">
        <v>6</v>
      </c>
    </row>
    <row r="166" spans="1:9">
      <c r="A166" s="12" t="s">
        <v>358</v>
      </c>
      <c r="B166" s="7">
        <f>'Standing'!$E$86</f>
        <v>0</v>
      </c>
      <c r="C166" s="7">
        <f>'Standing'!$E$112</f>
        <v>0</v>
      </c>
      <c r="D166" s="33">
        <f>'NHH'!$E$92</f>
        <v>0</v>
      </c>
      <c r="E166" s="6">
        <f>IF(E$161&lt;&gt;0,(($B166*B$161+$C166*C$161))/E$161,0)</f>
        <v>0</v>
      </c>
      <c r="F166" s="27">
        <f>0.01*'Input'!$F$15*(D166*$D$161)+10*(B166*$B$161+C166*$C$161)</f>
        <v>0</v>
      </c>
      <c r="G166" s="6">
        <f>IF($E$161&lt;&gt;0,0.1*F166/$E$161,"")</f>
        <v>0</v>
      </c>
      <c r="H166" s="31">
        <f>IF($D$161&lt;&gt;0,F166/$D$161,"")</f>
        <v>0</v>
      </c>
      <c r="I166" s="10" t="s">
        <v>6</v>
      </c>
    </row>
    <row r="167" spans="1:9">
      <c r="A167" s="12" t="s">
        <v>359</v>
      </c>
      <c r="B167" s="7">
        <f>'Standing'!$F$86</f>
        <v>0</v>
      </c>
      <c r="C167" s="7">
        <f>'Standing'!$F$112</f>
        <v>0</v>
      </c>
      <c r="D167" s="33">
        <f>'NHH'!$F$92</f>
        <v>0</v>
      </c>
      <c r="E167" s="6">
        <f>IF(E$161&lt;&gt;0,(($B167*B$161+$C167*C$161))/E$161,0)</f>
        <v>0</v>
      </c>
      <c r="F167" s="27">
        <f>0.01*'Input'!$F$15*(D167*$D$161)+10*(B167*$B$161+C167*$C$161)</f>
        <v>0</v>
      </c>
      <c r="G167" s="6">
        <f>IF($E$161&lt;&gt;0,0.1*F167/$E$161,"")</f>
        <v>0</v>
      </c>
      <c r="H167" s="31">
        <f>IF($D$161&lt;&gt;0,F167/$D$161,"")</f>
        <v>0</v>
      </c>
      <c r="I167" s="10" t="s">
        <v>6</v>
      </c>
    </row>
    <row r="168" spans="1:9">
      <c r="A168" s="12" t="s">
        <v>360</v>
      </c>
      <c r="B168" s="7">
        <f>'Standing'!$G$86</f>
        <v>0</v>
      </c>
      <c r="C168" s="7">
        <f>'Standing'!$G$112</f>
        <v>0</v>
      </c>
      <c r="D168" s="33">
        <f>'NHH'!$G$92</f>
        <v>0</v>
      </c>
      <c r="E168" s="6">
        <f>IF(E$161&lt;&gt;0,(($B168*B$161+$C168*C$161))/E$161,0)</f>
        <v>0</v>
      </c>
      <c r="F168" s="27">
        <f>0.01*'Input'!$F$15*(D168*$D$161)+10*(B168*$B$161+C168*$C$161)</f>
        <v>0</v>
      </c>
      <c r="G168" s="6">
        <f>IF($E$161&lt;&gt;0,0.1*F168/$E$161,"")</f>
        <v>0</v>
      </c>
      <c r="H168" s="31">
        <f>IF($D$161&lt;&gt;0,F168/$D$161,"")</f>
        <v>0</v>
      </c>
      <c r="I168" s="10" t="s">
        <v>6</v>
      </c>
    </row>
    <row r="169" spans="1:9">
      <c r="A169" s="12" t="s">
        <v>361</v>
      </c>
      <c r="B169" s="7">
        <f>'Standing'!$H$86</f>
        <v>0</v>
      </c>
      <c r="C169" s="7">
        <f>'Standing'!$H$112</f>
        <v>0</v>
      </c>
      <c r="D169" s="33">
        <f>'NHH'!$H$92</f>
        <v>0</v>
      </c>
      <c r="E169" s="6">
        <f>IF(E$161&lt;&gt;0,(($B169*B$161+$C169*C$161))/E$161,0)</f>
        <v>0</v>
      </c>
      <c r="F169" s="27">
        <f>0.01*'Input'!$F$15*(D169*$D$161)+10*(B169*$B$161+C169*$C$161)</f>
        <v>0</v>
      </c>
      <c r="G169" s="6">
        <f>IF($E$161&lt;&gt;0,0.1*F169/$E$161,"")</f>
        <v>0</v>
      </c>
      <c r="H169" s="31">
        <f>IF($D$161&lt;&gt;0,F169/$D$161,"")</f>
        <v>0</v>
      </c>
      <c r="I169" s="10" t="s">
        <v>6</v>
      </c>
    </row>
    <row r="170" spans="1:9">
      <c r="A170" s="12" t="s">
        <v>362</v>
      </c>
      <c r="B170" s="7">
        <f>'Standing'!$I$86</f>
        <v>0</v>
      </c>
      <c r="C170" s="7">
        <f>'Standing'!$I$112</f>
        <v>0</v>
      </c>
      <c r="D170" s="33">
        <f>'NHH'!$I$92</f>
        <v>0</v>
      </c>
      <c r="E170" s="6">
        <f>IF(E$161&lt;&gt;0,(($B170*B$161+$C170*C$161))/E$161,0)</f>
        <v>0</v>
      </c>
      <c r="F170" s="27">
        <f>0.01*'Input'!$F$15*(D170*$D$161)+10*(B170*$B$161+C170*$C$161)</f>
        <v>0</v>
      </c>
      <c r="G170" s="6">
        <f>IF($E$161&lt;&gt;0,0.1*F170/$E$161,"")</f>
        <v>0</v>
      </c>
      <c r="H170" s="31">
        <f>IF($D$161&lt;&gt;0,F170/$D$161,"")</f>
        <v>0</v>
      </c>
      <c r="I170" s="10" t="s">
        <v>6</v>
      </c>
    </row>
    <row r="171" spans="1:9">
      <c r="A171" s="12" t="s">
        <v>363</v>
      </c>
      <c r="B171" s="7">
        <f>'Standing'!$J$86</f>
        <v>0</v>
      </c>
      <c r="C171" s="7">
        <f>'Standing'!$J$112</f>
        <v>0</v>
      </c>
      <c r="D171" s="33">
        <f>'NHH'!$J$92</f>
        <v>0</v>
      </c>
      <c r="E171" s="6">
        <f>IF(E$161&lt;&gt;0,(($B171*B$161+$C171*C$161))/E$161,0)</f>
        <v>0</v>
      </c>
      <c r="F171" s="27">
        <f>0.01*'Input'!$F$15*(D171*$D$161)+10*(B171*$B$161+C171*$C$161)</f>
        <v>0</v>
      </c>
      <c r="G171" s="6">
        <f>IF($E$161&lt;&gt;0,0.1*F171/$E$161,"")</f>
        <v>0</v>
      </c>
      <c r="H171" s="31">
        <f>IF($D$161&lt;&gt;0,F171/$D$161,"")</f>
        <v>0</v>
      </c>
      <c r="I171" s="10" t="s">
        <v>6</v>
      </c>
    </row>
    <row r="172" spans="1:9">
      <c r="A172" s="12" t="s">
        <v>1544</v>
      </c>
      <c r="B172" s="8"/>
      <c r="C172" s="8"/>
      <c r="D172" s="33">
        <f>'SM'!$B$113</f>
        <v>0</v>
      </c>
      <c r="E172" s="6">
        <f>IF(E$161&lt;&gt;0,(($B172*B$161+$C172*C$161))/E$161,0)</f>
        <v>0</v>
      </c>
      <c r="F172" s="27">
        <f>0.01*'Input'!$F$15*(D172*$D$161)+10*(B172*$B$161+C172*$C$161)</f>
        <v>0</v>
      </c>
      <c r="G172" s="6">
        <f>IF($E$161&lt;&gt;0,0.1*F172/$E$161,"")</f>
        <v>0</v>
      </c>
      <c r="H172" s="31">
        <f>IF($D$161&lt;&gt;0,F172/$D$161,"")</f>
        <v>0</v>
      </c>
      <c r="I172" s="10" t="s">
        <v>6</v>
      </c>
    </row>
    <row r="173" spans="1:9">
      <c r="A173" s="12" t="s">
        <v>1545</v>
      </c>
      <c r="B173" s="8"/>
      <c r="C173" s="8"/>
      <c r="D173" s="33">
        <f>'SM'!$C$113</f>
        <v>0</v>
      </c>
      <c r="E173" s="6">
        <f>IF(E$161&lt;&gt;0,(($B173*B$161+$C173*C$161))/E$161,0)</f>
        <v>0</v>
      </c>
      <c r="F173" s="27">
        <f>0.01*'Input'!$F$15*(D173*$D$161)+10*(B173*$B$161+C173*$C$161)</f>
        <v>0</v>
      </c>
      <c r="G173" s="6">
        <f>IF($E$161&lt;&gt;0,0.1*F173/$E$161,"")</f>
        <v>0</v>
      </c>
      <c r="H173" s="31">
        <f>IF($D$161&lt;&gt;0,F173/$D$161,"")</f>
        <v>0</v>
      </c>
      <c r="I173" s="10" t="s">
        <v>6</v>
      </c>
    </row>
    <row r="174" spans="1:9">
      <c r="A174" s="12" t="s">
        <v>1546</v>
      </c>
      <c r="B174" s="7">
        <f>'Standing'!$K$86</f>
        <v>0</v>
      </c>
      <c r="C174" s="7">
        <f>'Standing'!$K$112</f>
        <v>0</v>
      </c>
      <c r="D174" s="33">
        <f>'NHH'!$K$92</f>
        <v>0</v>
      </c>
      <c r="E174" s="6">
        <f>IF(E$161&lt;&gt;0,(($B174*B$161+$C174*C$161))/E$161,0)</f>
        <v>0</v>
      </c>
      <c r="F174" s="27">
        <f>0.01*'Input'!$F$15*(D174*$D$161)+10*(B174*$B$161+C174*$C$161)</f>
        <v>0</v>
      </c>
      <c r="G174" s="6">
        <f>IF($E$161&lt;&gt;0,0.1*F174/$E$161,"")</f>
        <v>0</v>
      </c>
      <c r="H174" s="31">
        <f>IF($D$161&lt;&gt;0,F174/$D$161,"")</f>
        <v>0</v>
      </c>
      <c r="I174" s="10" t="s">
        <v>6</v>
      </c>
    </row>
    <row r="175" spans="1:9">
      <c r="A175" s="12" t="s">
        <v>1547</v>
      </c>
      <c r="B175" s="7">
        <f>'Standing'!$L$86</f>
        <v>0</v>
      </c>
      <c r="C175" s="7">
        <f>'Standing'!$L$112</f>
        <v>0</v>
      </c>
      <c r="D175" s="33">
        <f>'NHH'!$L$92</f>
        <v>0</v>
      </c>
      <c r="E175" s="6">
        <f>IF(E$161&lt;&gt;0,(($B175*B$161+$C175*C$161))/E$161,0)</f>
        <v>0</v>
      </c>
      <c r="F175" s="27">
        <f>0.01*'Input'!$F$15*(D175*$D$161)+10*(B175*$B$161+C175*$C$161)</f>
        <v>0</v>
      </c>
      <c r="G175" s="6">
        <f>IF($E$161&lt;&gt;0,0.1*F175/$E$161,"")</f>
        <v>0</v>
      </c>
      <c r="H175" s="31">
        <f>IF($D$161&lt;&gt;0,F175/$D$161,"")</f>
        <v>0</v>
      </c>
      <c r="I175" s="10" t="s">
        <v>6</v>
      </c>
    </row>
    <row r="176" spans="1:9">
      <c r="A176" s="12" t="s">
        <v>1548</v>
      </c>
      <c r="B176" s="7">
        <f>'Standing'!$M$86</f>
        <v>0</v>
      </c>
      <c r="C176" s="7">
        <f>'Standing'!$M$112</f>
        <v>0</v>
      </c>
      <c r="D176" s="33">
        <f>'NHH'!$M$92</f>
        <v>0</v>
      </c>
      <c r="E176" s="6">
        <f>IF(E$161&lt;&gt;0,(($B176*B$161+$C176*C$161))/E$161,0)</f>
        <v>0</v>
      </c>
      <c r="F176" s="27">
        <f>0.01*'Input'!$F$15*(D176*$D$161)+10*(B176*$B$161+C176*$C$161)</f>
        <v>0</v>
      </c>
      <c r="G176" s="6">
        <f>IF($E$161&lt;&gt;0,0.1*F176/$E$161,"")</f>
        <v>0</v>
      </c>
      <c r="H176" s="31">
        <f>IF($D$161&lt;&gt;0,F176/$D$161,"")</f>
        <v>0</v>
      </c>
      <c r="I176" s="10" t="s">
        <v>6</v>
      </c>
    </row>
    <row r="177" spans="1:9">
      <c r="A177" s="12" t="s">
        <v>1549</v>
      </c>
      <c r="B177" s="7">
        <f>'Standing'!$N$86</f>
        <v>0</v>
      </c>
      <c r="C177" s="7">
        <f>'Standing'!$N$112</f>
        <v>0</v>
      </c>
      <c r="D177" s="33">
        <f>'NHH'!$N$92</f>
        <v>0</v>
      </c>
      <c r="E177" s="6">
        <f>IF(E$161&lt;&gt;0,(($B177*B$161+$C177*C$161))/E$161,0)</f>
        <v>0</v>
      </c>
      <c r="F177" s="27">
        <f>0.01*'Input'!$F$15*(D177*$D$161)+10*(B177*$B$161+C177*$C$161)</f>
        <v>0</v>
      </c>
      <c r="G177" s="6">
        <f>IF($E$161&lt;&gt;0,0.1*F177/$E$161,"")</f>
        <v>0</v>
      </c>
      <c r="H177" s="31">
        <f>IF($D$161&lt;&gt;0,F177/$D$161,"")</f>
        <v>0</v>
      </c>
      <c r="I177" s="10" t="s">
        <v>6</v>
      </c>
    </row>
    <row r="178" spans="1:9">
      <c r="A178" s="12" t="s">
        <v>1550</v>
      </c>
      <c r="B178" s="7">
        <f>'Standing'!$O$86</f>
        <v>0</v>
      </c>
      <c r="C178" s="7">
        <f>'Standing'!$O$112</f>
        <v>0</v>
      </c>
      <c r="D178" s="33">
        <f>'NHH'!$O$92</f>
        <v>0</v>
      </c>
      <c r="E178" s="6">
        <f>IF(E$161&lt;&gt;0,(($B178*B$161+$C178*C$161))/E$161,0)</f>
        <v>0</v>
      </c>
      <c r="F178" s="27">
        <f>0.01*'Input'!$F$15*(D178*$D$161)+10*(B178*$B$161+C178*$C$161)</f>
        <v>0</v>
      </c>
      <c r="G178" s="6">
        <f>IF($E$161&lt;&gt;0,0.1*F178/$E$161,"")</f>
        <v>0</v>
      </c>
      <c r="H178" s="31">
        <f>IF($D$161&lt;&gt;0,F178/$D$161,"")</f>
        <v>0</v>
      </c>
      <c r="I178" s="10" t="s">
        <v>6</v>
      </c>
    </row>
    <row r="179" spans="1:9">
      <c r="A179" s="12" t="s">
        <v>1551</v>
      </c>
      <c r="B179" s="7">
        <f>'Standing'!$P$86</f>
        <v>0</v>
      </c>
      <c r="C179" s="7">
        <f>'Standing'!$P$112</f>
        <v>0</v>
      </c>
      <c r="D179" s="33">
        <f>'NHH'!$P$92</f>
        <v>0</v>
      </c>
      <c r="E179" s="6">
        <f>IF(E$161&lt;&gt;0,(($B179*B$161+$C179*C$161))/E$161,0)</f>
        <v>0</v>
      </c>
      <c r="F179" s="27">
        <f>0.01*'Input'!$F$15*(D179*$D$161)+10*(B179*$B$161+C179*$C$161)</f>
        <v>0</v>
      </c>
      <c r="G179" s="6">
        <f>IF($E$161&lt;&gt;0,0.1*F179/$E$161,"")</f>
        <v>0</v>
      </c>
      <c r="H179" s="31">
        <f>IF($D$161&lt;&gt;0,F179/$D$161,"")</f>
        <v>0</v>
      </c>
      <c r="I179" s="10" t="s">
        <v>6</v>
      </c>
    </row>
    <row r="180" spans="1:9">
      <c r="A180" s="12" t="s">
        <v>1552</v>
      </c>
      <c r="B180" s="7">
        <f>'Standing'!$Q$86</f>
        <v>0</v>
      </c>
      <c r="C180" s="7">
        <f>'Standing'!$Q$112</f>
        <v>0</v>
      </c>
      <c r="D180" s="33">
        <f>'NHH'!$Q$92</f>
        <v>0</v>
      </c>
      <c r="E180" s="6">
        <f>IF(E$161&lt;&gt;0,(($B180*B$161+$C180*C$161))/E$161,0)</f>
        <v>0</v>
      </c>
      <c r="F180" s="27">
        <f>0.01*'Input'!$F$15*(D180*$D$161)+10*(B180*$B$161+C180*$C$161)</f>
        <v>0</v>
      </c>
      <c r="G180" s="6">
        <f>IF($E$161&lt;&gt;0,0.1*F180/$E$161,"")</f>
        <v>0</v>
      </c>
      <c r="H180" s="31">
        <f>IF($D$161&lt;&gt;0,F180/$D$161,"")</f>
        <v>0</v>
      </c>
      <c r="I180" s="10" t="s">
        <v>6</v>
      </c>
    </row>
    <row r="181" spans="1:9">
      <c r="A181" s="12" t="s">
        <v>1553</v>
      </c>
      <c r="B181" s="7">
        <f>'Standing'!$R$86</f>
        <v>0</v>
      </c>
      <c r="C181" s="7">
        <f>'Standing'!$R$112</f>
        <v>0</v>
      </c>
      <c r="D181" s="33">
        <f>'NHH'!$R$92</f>
        <v>0</v>
      </c>
      <c r="E181" s="6">
        <f>IF(E$161&lt;&gt;0,(($B181*B$161+$C181*C$161))/E$161,0)</f>
        <v>0</v>
      </c>
      <c r="F181" s="27">
        <f>0.01*'Input'!$F$15*(D181*$D$161)+10*(B181*$B$161+C181*$C$161)</f>
        <v>0</v>
      </c>
      <c r="G181" s="6">
        <f>IF($E$161&lt;&gt;0,0.1*F181/$E$161,"")</f>
        <v>0</v>
      </c>
      <c r="H181" s="31">
        <f>IF($D$161&lt;&gt;0,F181/$D$161,"")</f>
        <v>0</v>
      </c>
      <c r="I181" s="10" t="s">
        <v>6</v>
      </c>
    </row>
    <row r="182" spans="1:9">
      <c r="A182" s="12" t="s">
        <v>1554</v>
      </c>
      <c r="B182" s="7">
        <f>'Standing'!$S$86</f>
        <v>0</v>
      </c>
      <c r="C182" s="7">
        <f>'Standing'!$S$112</f>
        <v>0</v>
      </c>
      <c r="D182" s="33">
        <f>'NHH'!$S$92</f>
        <v>0</v>
      </c>
      <c r="E182" s="6">
        <f>IF(E$161&lt;&gt;0,(($B182*B$161+$C182*C$161))/E$161,0)</f>
        <v>0</v>
      </c>
      <c r="F182" s="27">
        <f>0.01*'Input'!$F$15*(D182*$D$161)+10*(B182*$B$161+C182*$C$161)</f>
        <v>0</v>
      </c>
      <c r="G182" s="6">
        <f>IF($E$161&lt;&gt;0,0.1*F182/$E$161,"")</f>
        <v>0</v>
      </c>
      <c r="H182" s="31">
        <f>IF($D$161&lt;&gt;0,F182/$D$161,"")</f>
        <v>0</v>
      </c>
      <c r="I182" s="10" t="s">
        <v>6</v>
      </c>
    </row>
    <row r="183" spans="1:9">
      <c r="A183" s="12" t="s">
        <v>1555</v>
      </c>
      <c r="B183" s="8"/>
      <c r="C183" s="8"/>
      <c r="D183" s="33">
        <f>'Otex'!$B$126</f>
        <v>0</v>
      </c>
      <c r="E183" s="6">
        <f>IF(E$161&lt;&gt;0,(($B183*B$161+$C183*C$161))/E$161,0)</f>
        <v>0</v>
      </c>
      <c r="F183" s="27">
        <f>0.01*'Input'!$F$15*(D183*$D$161)+10*(B183*$B$161+C183*$C$161)</f>
        <v>0</v>
      </c>
      <c r="G183" s="6">
        <f>IF($E$161&lt;&gt;0,0.1*F183/$E$161,"")</f>
        <v>0</v>
      </c>
      <c r="H183" s="31">
        <f>IF($D$161&lt;&gt;0,F183/$D$161,"")</f>
        <v>0</v>
      </c>
      <c r="I183" s="10" t="s">
        <v>6</v>
      </c>
    </row>
    <row r="184" spans="1:9">
      <c r="A184" s="12" t="s">
        <v>1556</v>
      </c>
      <c r="B184" s="8"/>
      <c r="C184" s="8"/>
      <c r="D184" s="33">
        <f>'Otex'!$C$126</f>
        <v>0</v>
      </c>
      <c r="E184" s="6">
        <f>IF(E$161&lt;&gt;0,(($B184*B$161+$C184*C$161))/E$161,0)</f>
        <v>0</v>
      </c>
      <c r="F184" s="27">
        <f>0.01*'Input'!$F$15*(D184*$D$161)+10*(B184*$B$161+C184*$C$161)</f>
        <v>0</v>
      </c>
      <c r="G184" s="6">
        <f>IF($E$161&lt;&gt;0,0.1*F184/$E$161,"")</f>
        <v>0</v>
      </c>
      <c r="H184" s="31">
        <f>IF($D$161&lt;&gt;0,F184/$D$161,"")</f>
        <v>0</v>
      </c>
      <c r="I184" s="10" t="s">
        <v>6</v>
      </c>
    </row>
    <row r="185" spans="1:9">
      <c r="A185" s="12" t="s">
        <v>1557</v>
      </c>
      <c r="B185" s="7">
        <f>'Scaler'!$B$412</f>
        <v>0</v>
      </c>
      <c r="C185" s="7">
        <f>'Scaler'!$C$412</f>
        <v>0</v>
      </c>
      <c r="D185" s="33">
        <f>'Scaler'!$E$412</f>
        <v>0</v>
      </c>
      <c r="E185" s="6">
        <f>IF(E$161&lt;&gt;0,(($B185*B$161+$C185*C$161))/E$161,0)</f>
        <v>0</v>
      </c>
      <c r="F185" s="27">
        <f>0.01*'Input'!$F$15*(D185*$D$161)+10*(B185*$B$161+C185*$C$161)</f>
        <v>0</v>
      </c>
      <c r="G185" s="6">
        <f>IF($E$161&lt;&gt;0,0.1*F185/$E$161,"")</f>
        <v>0</v>
      </c>
      <c r="H185" s="31">
        <f>IF($D$161&lt;&gt;0,F185/$D$161,"")</f>
        <v>0</v>
      </c>
      <c r="I185" s="10" t="s">
        <v>6</v>
      </c>
    </row>
    <row r="186" spans="1:9">
      <c r="A186" s="12" t="s">
        <v>1558</v>
      </c>
      <c r="B186" s="7">
        <f>'Adjust'!$B$78</f>
        <v>0</v>
      </c>
      <c r="C186" s="7">
        <f>'Adjust'!$C$78</f>
        <v>0</v>
      </c>
      <c r="D186" s="33">
        <f>'Adjust'!$E$78</f>
        <v>0</v>
      </c>
      <c r="E186" s="6">
        <f>IF(E$161&lt;&gt;0,(($B186*B$161+$C186*C$161))/E$161,0)</f>
        <v>0</v>
      </c>
      <c r="F186" s="27">
        <f>0.01*'Input'!$F$15*(D186*$D$161)+10*(B186*$B$161+C186*$C$161)</f>
        <v>0</v>
      </c>
      <c r="G186" s="6">
        <f>IF($E$161&lt;&gt;0,0.1*F186/$E$161,"")</f>
        <v>0</v>
      </c>
      <c r="H186" s="31">
        <f>IF($D$161&lt;&gt;0,F186/$D$161,"")</f>
        <v>0</v>
      </c>
      <c r="I186" s="10" t="s">
        <v>6</v>
      </c>
    </row>
    <row r="188" spans="1:9">
      <c r="A188" s="12" t="s">
        <v>1559</v>
      </c>
      <c r="B188" s="6">
        <f>SUM($B$164:$B$186)</f>
        <v>0</v>
      </c>
      <c r="C188" s="6">
        <f>SUM($C$164:$C$186)</f>
        <v>0</v>
      </c>
      <c r="D188" s="31">
        <f>SUM($D$164:$D$186)</f>
        <v>0</v>
      </c>
      <c r="E188" s="6">
        <f>SUM(E$164:E$186)</f>
        <v>0</v>
      </c>
      <c r="F188" s="27">
        <f>SUM($F$164:$F$186)</f>
        <v>0</v>
      </c>
      <c r="G188" s="6">
        <f>SUM($G$164:$G$186)</f>
        <v>0</v>
      </c>
      <c r="H188" s="31">
        <f>SUM($H$164:$H$186)</f>
        <v>0</v>
      </c>
      <c r="I188" s="10" t="s">
        <v>6</v>
      </c>
    </row>
    <row r="190" spans="1:9">
      <c r="A190" s="11" t="s">
        <v>108</v>
      </c>
    </row>
    <row r="191" spans="1:9">
      <c r="A191" s="10" t="s">
        <v>6</v>
      </c>
    </row>
    <row r="192" spans="1:9">
      <c r="B192" s="3" t="s">
        <v>118</v>
      </c>
      <c r="C192" s="3" t="s">
        <v>1540</v>
      </c>
    </row>
    <row r="193" spans="1:5">
      <c r="A193" s="12" t="s">
        <v>108</v>
      </c>
      <c r="B193" s="29">
        <f>'Loads'!B$304</f>
        <v>0</v>
      </c>
      <c r="C193" s="29">
        <f>'Multi'!B$121</f>
        <v>0</v>
      </c>
      <c r="D193" s="10" t="s">
        <v>6</v>
      </c>
    </row>
    <row r="195" spans="1:5">
      <c r="B195" s="3" t="s">
        <v>1347</v>
      </c>
      <c r="C195" s="3" t="s">
        <v>1542</v>
      </c>
      <c r="D195" s="3" t="s">
        <v>1512</v>
      </c>
    </row>
    <row r="196" spans="1:5">
      <c r="A196" s="12" t="s">
        <v>356</v>
      </c>
      <c r="B196" s="7">
        <f>'Standing'!$C$87</f>
        <v>0</v>
      </c>
      <c r="C196" s="27">
        <f>0+10*(B196*$B$193)</f>
        <v>0</v>
      </c>
      <c r="D196" s="6">
        <f>IF($C$193&lt;&gt;0,0.1*C196/$C$193,"")</f>
        <v>0</v>
      </c>
      <c r="E196" s="10" t="s">
        <v>6</v>
      </c>
    </row>
    <row r="197" spans="1:5">
      <c r="A197" s="12" t="s">
        <v>357</v>
      </c>
      <c r="B197" s="7">
        <f>'Standing'!$D$87</f>
        <v>0</v>
      </c>
      <c r="C197" s="27">
        <f>0+10*(B197*$B$193)</f>
        <v>0</v>
      </c>
      <c r="D197" s="6">
        <f>IF($C$193&lt;&gt;0,0.1*C197/$C$193,"")</f>
        <v>0</v>
      </c>
      <c r="E197" s="10" t="s">
        <v>6</v>
      </c>
    </row>
    <row r="198" spans="1:5">
      <c r="A198" s="12" t="s">
        <v>358</v>
      </c>
      <c r="B198" s="7">
        <f>'Standing'!$E$87</f>
        <v>0</v>
      </c>
      <c r="C198" s="27">
        <f>0+10*(B198*$B$193)</f>
        <v>0</v>
      </c>
      <c r="D198" s="6">
        <f>IF($C$193&lt;&gt;0,0.1*C198/$C$193,"")</f>
        <v>0</v>
      </c>
      <c r="E198" s="10" t="s">
        <v>6</v>
      </c>
    </row>
    <row r="199" spans="1:5">
      <c r="A199" s="12" t="s">
        <v>359</v>
      </c>
      <c r="B199" s="7">
        <f>'Standing'!$F$87</f>
        <v>0</v>
      </c>
      <c r="C199" s="27">
        <f>0+10*(B199*$B$193)</f>
        <v>0</v>
      </c>
      <c r="D199" s="6">
        <f>IF($C$193&lt;&gt;0,0.1*C199/$C$193,"")</f>
        <v>0</v>
      </c>
      <c r="E199" s="10" t="s">
        <v>6</v>
      </c>
    </row>
    <row r="200" spans="1:5">
      <c r="A200" s="12" t="s">
        <v>360</v>
      </c>
      <c r="B200" s="7">
        <f>'Standing'!$G$87</f>
        <v>0</v>
      </c>
      <c r="C200" s="27">
        <f>0+10*(B200*$B$193)</f>
        <v>0</v>
      </c>
      <c r="D200" s="6">
        <f>IF($C$193&lt;&gt;0,0.1*C200/$C$193,"")</f>
        <v>0</v>
      </c>
      <c r="E200" s="10" t="s">
        <v>6</v>
      </c>
    </row>
    <row r="201" spans="1:5">
      <c r="A201" s="12" t="s">
        <v>361</v>
      </c>
      <c r="B201" s="7">
        <f>'Standing'!$H$87</f>
        <v>0</v>
      </c>
      <c r="C201" s="27">
        <f>0+10*(B201*$B$193)</f>
        <v>0</v>
      </c>
      <c r="D201" s="6">
        <f>IF($C$193&lt;&gt;0,0.1*C201/$C$193,"")</f>
        <v>0</v>
      </c>
      <c r="E201" s="10" t="s">
        <v>6</v>
      </c>
    </row>
    <row r="202" spans="1:5">
      <c r="A202" s="12" t="s">
        <v>362</v>
      </c>
      <c r="B202" s="7">
        <f>'Standing'!$I$87</f>
        <v>0</v>
      </c>
      <c r="C202" s="27">
        <f>0+10*(B202*$B$193)</f>
        <v>0</v>
      </c>
      <c r="D202" s="6">
        <f>IF($C$193&lt;&gt;0,0.1*C202/$C$193,"")</f>
        <v>0</v>
      </c>
      <c r="E202" s="10" t="s">
        <v>6</v>
      </c>
    </row>
    <row r="203" spans="1:5">
      <c r="A203" s="12" t="s">
        <v>363</v>
      </c>
      <c r="B203" s="7">
        <f>'Standing'!$J$87</f>
        <v>0</v>
      </c>
      <c r="C203" s="27">
        <f>0+10*(B203*$B$193)</f>
        <v>0</v>
      </c>
      <c r="D203" s="6">
        <f>IF($C$193&lt;&gt;0,0.1*C203/$C$193,"")</f>
        <v>0</v>
      </c>
      <c r="E203" s="10" t="s">
        <v>6</v>
      </c>
    </row>
    <row r="204" spans="1:5">
      <c r="A204" s="12" t="s">
        <v>1546</v>
      </c>
      <c r="B204" s="7">
        <f>'Standing'!$K$87</f>
        <v>0</v>
      </c>
      <c r="C204" s="27">
        <f>0+10*(B204*$B$193)</f>
        <v>0</v>
      </c>
      <c r="D204" s="6">
        <f>IF($C$193&lt;&gt;0,0.1*C204/$C$193,"")</f>
        <v>0</v>
      </c>
      <c r="E204" s="10" t="s">
        <v>6</v>
      </c>
    </row>
    <row r="205" spans="1:5">
      <c r="A205" s="12" t="s">
        <v>1547</v>
      </c>
      <c r="B205" s="7">
        <f>'Standing'!$L$87</f>
        <v>0</v>
      </c>
      <c r="C205" s="27">
        <f>0+10*(B205*$B$193)</f>
        <v>0</v>
      </c>
      <c r="D205" s="6">
        <f>IF($C$193&lt;&gt;0,0.1*C205/$C$193,"")</f>
        <v>0</v>
      </c>
      <c r="E205" s="10" t="s">
        <v>6</v>
      </c>
    </row>
    <row r="206" spans="1:5">
      <c r="A206" s="12" t="s">
        <v>1548</v>
      </c>
      <c r="B206" s="7">
        <f>'Standing'!$M$87</f>
        <v>0</v>
      </c>
      <c r="C206" s="27">
        <f>0+10*(B206*$B$193)</f>
        <v>0</v>
      </c>
      <c r="D206" s="6">
        <f>IF($C$193&lt;&gt;0,0.1*C206/$C$193,"")</f>
        <v>0</v>
      </c>
      <c r="E206" s="10" t="s">
        <v>6</v>
      </c>
    </row>
    <row r="207" spans="1:5">
      <c r="A207" s="12" t="s">
        <v>1549</v>
      </c>
      <c r="B207" s="7">
        <f>'Standing'!$N$87</f>
        <v>0</v>
      </c>
      <c r="C207" s="27">
        <f>0+10*(B207*$B$193)</f>
        <v>0</v>
      </c>
      <c r="D207" s="6">
        <f>IF($C$193&lt;&gt;0,0.1*C207/$C$193,"")</f>
        <v>0</v>
      </c>
      <c r="E207" s="10" t="s">
        <v>6</v>
      </c>
    </row>
    <row r="208" spans="1:5">
      <c r="A208" s="12" t="s">
        <v>1550</v>
      </c>
      <c r="B208" s="7">
        <f>'Standing'!$O$87</f>
        <v>0</v>
      </c>
      <c r="C208" s="27">
        <f>0+10*(B208*$B$193)</f>
        <v>0</v>
      </c>
      <c r="D208" s="6">
        <f>IF($C$193&lt;&gt;0,0.1*C208/$C$193,"")</f>
        <v>0</v>
      </c>
      <c r="E208" s="10" t="s">
        <v>6</v>
      </c>
    </row>
    <row r="209" spans="1:9">
      <c r="A209" s="12" t="s">
        <v>1551</v>
      </c>
      <c r="B209" s="7">
        <f>'Standing'!$P$87</f>
        <v>0</v>
      </c>
      <c r="C209" s="27">
        <f>0+10*(B209*$B$193)</f>
        <v>0</v>
      </c>
      <c r="D209" s="6">
        <f>IF($C$193&lt;&gt;0,0.1*C209/$C$193,"")</f>
        <v>0</v>
      </c>
      <c r="E209" s="10" t="s">
        <v>6</v>
      </c>
    </row>
    <row r="210" spans="1:9">
      <c r="A210" s="12" t="s">
        <v>1552</v>
      </c>
      <c r="B210" s="7">
        <f>'Standing'!$Q$87</f>
        <v>0</v>
      </c>
      <c r="C210" s="27">
        <f>0+10*(B210*$B$193)</f>
        <v>0</v>
      </c>
      <c r="D210" s="6">
        <f>IF($C$193&lt;&gt;0,0.1*C210/$C$193,"")</f>
        <v>0</v>
      </c>
      <c r="E210" s="10" t="s">
        <v>6</v>
      </c>
    </row>
    <row r="211" spans="1:9">
      <c r="A211" s="12" t="s">
        <v>1553</v>
      </c>
      <c r="B211" s="7">
        <f>'Standing'!$R$87</f>
        <v>0</v>
      </c>
      <c r="C211" s="27">
        <f>0+10*(B211*$B$193)</f>
        <v>0</v>
      </c>
      <c r="D211" s="6">
        <f>IF($C$193&lt;&gt;0,0.1*C211/$C$193,"")</f>
        <v>0</v>
      </c>
      <c r="E211" s="10" t="s">
        <v>6</v>
      </c>
    </row>
    <row r="212" spans="1:9">
      <c r="A212" s="12" t="s">
        <v>1554</v>
      </c>
      <c r="B212" s="7">
        <f>'Standing'!$S$87</f>
        <v>0</v>
      </c>
      <c r="C212" s="27">
        <f>0+10*(B212*$B$193)</f>
        <v>0</v>
      </c>
      <c r="D212" s="6">
        <f>IF($C$193&lt;&gt;0,0.1*C212/$C$193,"")</f>
        <v>0</v>
      </c>
      <c r="E212" s="10" t="s">
        <v>6</v>
      </c>
    </row>
    <row r="213" spans="1:9">
      <c r="A213" s="12" t="s">
        <v>1557</v>
      </c>
      <c r="B213" s="7">
        <f>'Scaler'!$B$413</f>
        <v>0</v>
      </c>
      <c r="C213" s="27">
        <f>0+10*(B213*$B$193)</f>
        <v>0</v>
      </c>
      <c r="D213" s="6">
        <f>IF($C$193&lt;&gt;0,0.1*C213/$C$193,"")</f>
        <v>0</v>
      </c>
      <c r="E213" s="10" t="s">
        <v>6</v>
      </c>
    </row>
    <row r="214" spans="1:9">
      <c r="A214" s="12" t="s">
        <v>1558</v>
      </c>
      <c r="B214" s="7">
        <f>'Adjust'!$B$79</f>
        <v>0</v>
      </c>
      <c r="C214" s="27">
        <f>0+10*(B214*$B$193)</f>
        <v>0</v>
      </c>
      <c r="D214" s="6">
        <f>IF($C$193&lt;&gt;0,0.1*C214/$C$193,"")</f>
        <v>0</v>
      </c>
      <c r="E214" s="10" t="s">
        <v>6</v>
      </c>
    </row>
    <row r="216" spans="1:9">
      <c r="A216" s="12" t="s">
        <v>1559</v>
      </c>
      <c r="B216" s="6">
        <f>SUM($B$196:$B$214)</f>
        <v>0</v>
      </c>
      <c r="C216" s="27">
        <f>SUM($C$196:$C$214)</f>
        <v>0</v>
      </c>
      <c r="D216" s="6">
        <f>SUM($D$196:$D$214)</f>
        <v>0</v>
      </c>
      <c r="E216" s="10" t="s">
        <v>6</v>
      </c>
    </row>
    <row r="218" spans="1:9">
      <c r="A218" s="11" t="s">
        <v>70</v>
      </c>
    </row>
    <row r="219" spans="1:9">
      <c r="A219" s="10" t="s">
        <v>6</v>
      </c>
    </row>
    <row r="220" spans="1:9">
      <c r="B220" s="3" t="s">
        <v>118</v>
      </c>
      <c r="C220" s="3" t="s">
        <v>119</v>
      </c>
      <c r="D220" s="3" t="s">
        <v>121</v>
      </c>
      <c r="E220" s="3" t="s">
        <v>1540</v>
      </c>
      <c r="F220" s="3" t="s">
        <v>1541</v>
      </c>
    </row>
    <row r="221" spans="1:9">
      <c r="A221" s="12" t="s">
        <v>70</v>
      </c>
      <c r="B221" s="29">
        <f>'Loads'!B$305</f>
        <v>0</v>
      </c>
      <c r="C221" s="29">
        <f>'Loads'!C$305</f>
        <v>0</v>
      </c>
      <c r="D221" s="29">
        <f>'Loads'!E$305</f>
        <v>0</v>
      </c>
      <c r="E221" s="29">
        <f>'Multi'!B$122</f>
        <v>0</v>
      </c>
      <c r="F221" s="6">
        <f>IF(D221,E221/D221,"")</f>
        <v>0</v>
      </c>
      <c r="G221" s="10" t="s">
        <v>6</v>
      </c>
    </row>
    <row r="223" spans="1:9">
      <c r="B223" s="3" t="s">
        <v>1347</v>
      </c>
      <c r="C223" s="3" t="s">
        <v>1348</v>
      </c>
      <c r="D223" s="3" t="s">
        <v>1350</v>
      </c>
      <c r="E223" s="3" t="s">
        <v>1560</v>
      </c>
      <c r="F223" s="3" t="s">
        <v>1542</v>
      </c>
      <c r="G223" s="3" t="s">
        <v>1512</v>
      </c>
      <c r="H223" s="3" t="s">
        <v>1543</v>
      </c>
    </row>
    <row r="224" spans="1:9">
      <c r="A224" s="12" t="s">
        <v>356</v>
      </c>
      <c r="B224" s="7">
        <f>'Standing'!$C$88</f>
        <v>0</v>
      </c>
      <c r="C224" s="7">
        <f>'Standing'!$C$113</f>
        <v>0</v>
      </c>
      <c r="D224" s="33">
        <f>'NHH'!$C$93</f>
        <v>0</v>
      </c>
      <c r="E224" s="6">
        <f>IF(E$221&lt;&gt;0,(($B224*B$221+$C224*C$221))/E$221,0)</f>
        <v>0</v>
      </c>
      <c r="F224" s="27">
        <f>0.01*'Input'!$F$15*(D224*$D$221)+10*(B224*$B$221+C224*$C$221)</f>
        <v>0</v>
      </c>
      <c r="G224" s="6">
        <f>IF($E$221&lt;&gt;0,0.1*F224/$E$221,"")</f>
        <v>0</v>
      </c>
      <c r="H224" s="31">
        <f>IF($D$221&lt;&gt;0,F224/$D$221,"")</f>
        <v>0</v>
      </c>
      <c r="I224" s="10" t="s">
        <v>6</v>
      </c>
    </row>
    <row r="225" spans="1:9">
      <c r="A225" s="12" t="s">
        <v>357</v>
      </c>
      <c r="B225" s="7">
        <f>'Standing'!$D$88</f>
        <v>0</v>
      </c>
      <c r="C225" s="7">
        <f>'Standing'!$D$113</f>
        <v>0</v>
      </c>
      <c r="D225" s="33">
        <f>'NHH'!$D$93</f>
        <v>0</v>
      </c>
      <c r="E225" s="6">
        <f>IF(E$221&lt;&gt;0,(($B225*B$221+$C225*C$221))/E$221,0)</f>
        <v>0</v>
      </c>
      <c r="F225" s="27">
        <f>0.01*'Input'!$F$15*(D225*$D$221)+10*(B225*$B$221+C225*$C$221)</f>
        <v>0</v>
      </c>
      <c r="G225" s="6">
        <f>IF($E$221&lt;&gt;0,0.1*F225/$E$221,"")</f>
        <v>0</v>
      </c>
      <c r="H225" s="31">
        <f>IF($D$221&lt;&gt;0,F225/$D$221,"")</f>
        <v>0</v>
      </c>
      <c r="I225" s="10" t="s">
        <v>6</v>
      </c>
    </row>
    <row r="226" spans="1:9">
      <c r="A226" s="12" t="s">
        <v>358</v>
      </c>
      <c r="B226" s="7">
        <f>'Standing'!$E$88</f>
        <v>0</v>
      </c>
      <c r="C226" s="7">
        <f>'Standing'!$E$113</f>
        <v>0</v>
      </c>
      <c r="D226" s="33">
        <f>'NHH'!$E$93</f>
        <v>0</v>
      </c>
      <c r="E226" s="6">
        <f>IF(E$221&lt;&gt;0,(($B226*B$221+$C226*C$221))/E$221,0)</f>
        <v>0</v>
      </c>
      <c r="F226" s="27">
        <f>0.01*'Input'!$F$15*(D226*$D$221)+10*(B226*$B$221+C226*$C$221)</f>
        <v>0</v>
      </c>
      <c r="G226" s="6">
        <f>IF($E$221&lt;&gt;0,0.1*F226/$E$221,"")</f>
        <v>0</v>
      </c>
      <c r="H226" s="31">
        <f>IF($D$221&lt;&gt;0,F226/$D$221,"")</f>
        <v>0</v>
      </c>
      <c r="I226" s="10" t="s">
        <v>6</v>
      </c>
    </row>
    <row r="227" spans="1:9">
      <c r="A227" s="12" t="s">
        <v>359</v>
      </c>
      <c r="B227" s="7">
        <f>'Standing'!$F$88</f>
        <v>0</v>
      </c>
      <c r="C227" s="7">
        <f>'Standing'!$F$113</f>
        <v>0</v>
      </c>
      <c r="D227" s="33">
        <f>'NHH'!$F$93</f>
        <v>0</v>
      </c>
      <c r="E227" s="6">
        <f>IF(E$221&lt;&gt;0,(($B227*B$221+$C227*C$221))/E$221,0)</f>
        <v>0</v>
      </c>
      <c r="F227" s="27">
        <f>0.01*'Input'!$F$15*(D227*$D$221)+10*(B227*$B$221+C227*$C$221)</f>
        <v>0</v>
      </c>
      <c r="G227" s="6">
        <f>IF($E$221&lt;&gt;0,0.1*F227/$E$221,"")</f>
        <v>0</v>
      </c>
      <c r="H227" s="31">
        <f>IF($D$221&lt;&gt;0,F227/$D$221,"")</f>
        <v>0</v>
      </c>
      <c r="I227" s="10" t="s">
        <v>6</v>
      </c>
    </row>
    <row r="228" spans="1:9">
      <c r="A228" s="12" t="s">
        <v>360</v>
      </c>
      <c r="B228" s="7">
        <f>'Standing'!$G$88</f>
        <v>0</v>
      </c>
      <c r="C228" s="7">
        <f>'Standing'!$G$113</f>
        <v>0</v>
      </c>
      <c r="D228" s="33">
        <f>'NHH'!$G$93</f>
        <v>0</v>
      </c>
      <c r="E228" s="6">
        <f>IF(E$221&lt;&gt;0,(($B228*B$221+$C228*C$221))/E$221,0)</f>
        <v>0</v>
      </c>
      <c r="F228" s="27">
        <f>0.01*'Input'!$F$15*(D228*$D$221)+10*(B228*$B$221+C228*$C$221)</f>
        <v>0</v>
      </c>
      <c r="G228" s="6">
        <f>IF($E$221&lt;&gt;0,0.1*F228/$E$221,"")</f>
        <v>0</v>
      </c>
      <c r="H228" s="31">
        <f>IF($D$221&lt;&gt;0,F228/$D$221,"")</f>
        <v>0</v>
      </c>
      <c r="I228" s="10" t="s">
        <v>6</v>
      </c>
    </row>
    <row r="229" spans="1:9">
      <c r="A229" s="12" t="s">
        <v>361</v>
      </c>
      <c r="B229" s="7">
        <f>'Standing'!$H$88</f>
        <v>0</v>
      </c>
      <c r="C229" s="7">
        <f>'Standing'!$H$113</f>
        <v>0</v>
      </c>
      <c r="D229" s="33">
        <f>'NHH'!$H$93</f>
        <v>0</v>
      </c>
      <c r="E229" s="6">
        <f>IF(E$221&lt;&gt;0,(($B229*B$221+$C229*C$221))/E$221,0)</f>
        <v>0</v>
      </c>
      <c r="F229" s="27">
        <f>0.01*'Input'!$F$15*(D229*$D$221)+10*(B229*$B$221+C229*$C$221)</f>
        <v>0</v>
      </c>
      <c r="G229" s="6">
        <f>IF($E$221&lt;&gt;0,0.1*F229/$E$221,"")</f>
        <v>0</v>
      </c>
      <c r="H229" s="31">
        <f>IF($D$221&lt;&gt;0,F229/$D$221,"")</f>
        <v>0</v>
      </c>
      <c r="I229" s="10" t="s">
        <v>6</v>
      </c>
    </row>
    <row r="230" spans="1:9">
      <c r="A230" s="12" t="s">
        <v>362</v>
      </c>
      <c r="B230" s="7">
        <f>'Standing'!$I$88</f>
        <v>0</v>
      </c>
      <c r="C230" s="7">
        <f>'Standing'!$I$113</f>
        <v>0</v>
      </c>
      <c r="D230" s="33">
        <f>'NHH'!$I$93</f>
        <v>0</v>
      </c>
      <c r="E230" s="6">
        <f>IF(E$221&lt;&gt;0,(($B230*B$221+$C230*C$221))/E$221,0)</f>
        <v>0</v>
      </c>
      <c r="F230" s="27">
        <f>0.01*'Input'!$F$15*(D230*$D$221)+10*(B230*$B$221+C230*$C$221)</f>
        <v>0</v>
      </c>
      <c r="G230" s="6">
        <f>IF($E$221&lt;&gt;0,0.1*F230/$E$221,"")</f>
        <v>0</v>
      </c>
      <c r="H230" s="31">
        <f>IF($D$221&lt;&gt;0,F230/$D$221,"")</f>
        <v>0</v>
      </c>
      <c r="I230" s="10" t="s">
        <v>6</v>
      </c>
    </row>
    <row r="231" spans="1:9">
      <c r="A231" s="12" t="s">
        <v>363</v>
      </c>
      <c r="B231" s="7">
        <f>'Standing'!$J$88</f>
        <v>0</v>
      </c>
      <c r="C231" s="7">
        <f>'Standing'!$J$113</f>
        <v>0</v>
      </c>
      <c r="D231" s="33">
        <f>'NHH'!$J$93</f>
        <v>0</v>
      </c>
      <c r="E231" s="6">
        <f>IF(E$221&lt;&gt;0,(($B231*B$221+$C231*C$221))/E$221,0)</f>
        <v>0</v>
      </c>
      <c r="F231" s="27">
        <f>0.01*'Input'!$F$15*(D231*$D$221)+10*(B231*$B$221+C231*$C$221)</f>
        <v>0</v>
      </c>
      <c r="G231" s="6">
        <f>IF($E$221&lt;&gt;0,0.1*F231/$E$221,"")</f>
        <v>0</v>
      </c>
      <c r="H231" s="31">
        <f>IF($D$221&lt;&gt;0,F231/$D$221,"")</f>
        <v>0</v>
      </c>
      <c r="I231" s="10" t="s">
        <v>6</v>
      </c>
    </row>
    <row r="232" spans="1:9">
      <c r="A232" s="12" t="s">
        <v>1544</v>
      </c>
      <c r="B232" s="8"/>
      <c r="C232" s="8"/>
      <c r="D232" s="33">
        <f>'SM'!$B$115</f>
        <v>0</v>
      </c>
      <c r="E232" s="6">
        <f>IF(E$221&lt;&gt;0,(($B232*B$221+$C232*C$221))/E$221,0)</f>
        <v>0</v>
      </c>
      <c r="F232" s="27">
        <f>0.01*'Input'!$F$15*(D232*$D$221)+10*(B232*$B$221+C232*$C$221)</f>
        <v>0</v>
      </c>
      <c r="G232" s="6">
        <f>IF($E$221&lt;&gt;0,0.1*F232/$E$221,"")</f>
        <v>0</v>
      </c>
      <c r="H232" s="31">
        <f>IF($D$221&lt;&gt;0,F232/$D$221,"")</f>
        <v>0</v>
      </c>
      <c r="I232" s="10" t="s">
        <v>6</v>
      </c>
    </row>
    <row r="233" spans="1:9">
      <c r="A233" s="12" t="s">
        <v>1545</v>
      </c>
      <c r="B233" s="8"/>
      <c r="C233" s="8"/>
      <c r="D233" s="33">
        <f>'SM'!$C$115</f>
        <v>0</v>
      </c>
      <c r="E233" s="6">
        <f>IF(E$221&lt;&gt;0,(($B233*B$221+$C233*C$221))/E$221,0)</f>
        <v>0</v>
      </c>
      <c r="F233" s="27">
        <f>0.01*'Input'!$F$15*(D233*$D$221)+10*(B233*$B$221+C233*$C$221)</f>
        <v>0</v>
      </c>
      <c r="G233" s="6">
        <f>IF($E$221&lt;&gt;0,0.1*F233/$E$221,"")</f>
        <v>0</v>
      </c>
      <c r="H233" s="31">
        <f>IF($D$221&lt;&gt;0,F233/$D$221,"")</f>
        <v>0</v>
      </c>
      <c r="I233" s="10" t="s">
        <v>6</v>
      </c>
    </row>
    <row r="234" spans="1:9">
      <c r="A234" s="12" t="s">
        <v>1546</v>
      </c>
      <c r="B234" s="7">
        <f>'Standing'!$K$88</f>
        <v>0</v>
      </c>
      <c r="C234" s="7">
        <f>'Standing'!$K$113</f>
        <v>0</v>
      </c>
      <c r="D234" s="33">
        <f>'NHH'!$K$93</f>
        <v>0</v>
      </c>
      <c r="E234" s="6">
        <f>IF(E$221&lt;&gt;0,(($B234*B$221+$C234*C$221))/E$221,0)</f>
        <v>0</v>
      </c>
      <c r="F234" s="27">
        <f>0.01*'Input'!$F$15*(D234*$D$221)+10*(B234*$B$221+C234*$C$221)</f>
        <v>0</v>
      </c>
      <c r="G234" s="6">
        <f>IF($E$221&lt;&gt;0,0.1*F234/$E$221,"")</f>
        <v>0</v>
      </c>
      <c r="H234" s="31">
        <f>IF($D$221&lt;&gt;0,F234/$D$221,"")</f>
        <v>0</v>
      </c>
      <c r="I234" s="10" t="s">
        <v>6</v>
      </c>
    </row>
    <row r="235" spans="1:9">
      <c r="A235" s="12" t="s">
        <v>1547</v>
      </c>
      <c r="B235" s="7">
        <f>'Standing'!$L$88</f>
        <v>0</v>
      </c>
      <c r="C235" s="7">
        <f>'Standing'!$L$113</f>
        <v>0</v>
      </c>
      <c r="D235" s="33">
        <f>'NHH'!$L$93</f>
        <v>0</v>
      </c>
      <c r="E235" s="6">
        <f>IF(E$221&lt;&gt;0,(($B235*B$221+$C235*C$221))/E$221,0)</f>
        <v>0</v>
      </c>
      <c r="F235" s="27">
        <f>0.01*'Input'!$F$15*(D235*$D$221)+10*(B235*$B$221+C235*$C$221)</f>
        <v>0</v>
      </c>
      <c r="G235" s="6">
        <f>IF($E$221&lt;&gt;0,0.1*F235/$E$221,"")</f>
        <v>0</v>
      </c>
      <c r="H235" s="31">
        <f>IF($D$221&lt;&gt;0,F235/$D$221,"")</f>
        <v>0</v>
      </c>
      <c r="I235" s="10" t="s">
        <v>6</v>
      </c>
    </row>
    <row r="236" spans="1:9">
      <c r="A236" s="12" t="s">
        <v>1548</v>
      </c>
      <c r="B236" s="7">
        <f>'Standing'!$M$88</f>
        <v>0</v>
      </c>
      <c r="C236" s="7">
        <f>'Standing'!$M$113</f>
        <v>0</v>
      </c>
      <c r="D236" s="33">
        <f>'NHH'!$M$93</f>
        <v>0</v>
      </c>
      <c r="E236" s="6">
        <f>IF(E$221&lt;&gt;0,(($B236*B$221+$C236*C$221))/E$221,0)</f>
        <v>0</v>
      </c>
      <c r="F236" s="27">
        <f>0.01*'Input'!$F$15*(D236*$D$221)+10*(B236*$B$221+C236*$C$221)</f>
        <v>0</v>
      </c>
      <c r="G236" s="6">
        <f>IF($E$221&lt;&gt;0,0.1*F236/$E$221,"")</f>
        <v>0</v>
      </c>
      <c r="H236" s="31">
        <f>IF($D$221&lt;&gt;0,F236/$D$221,"")</f>
        <v>0</v>
      </c>
      <c r="I236" s="10" t="s">
        <v>6</v>
      </c>
    </row>
    <row r="237" spans="1:9">
      <c r="A237" s="12" t="s">
        <v>1549</v>
      </c>
      <c r="B237" s="7">
        <f>'Standing'!$N$88</f>
        <v>0</v>
      </c>
      <c r="C237" s="7">
        <f>'Standing'!$N$113</f>
        <v>0</v>
      </c>
      <c r="D237" s="33">
        <f>'NHH'!$N$93</f>
        <v>0</v>
      </c>
      <c r="E237" s="6">
        <f>IF(E$221&lt;&gt;0,(($B237*B$221+$C237*C$221))/E$221,0)</f>
        <v>0</v>
      </c>
      <c r="F237" s="27">
        <f>0.01*'Input'!$F$15*(D237*$D$221)+10*(B237*$B$221+C237*$C$221)</f>
        <v>0</v>
      </c>
      <c r="G237" s="6">
        <f>IF($E$221&lt;&gt;0,0.1*F237/$E$221,"")</f>
        <v>0</v>
      </c>
      <c r="H237" s="31">
        <f>IF($D$221&lt;&gt;0,F237/$D$221,"")</f>
        <v>0</v>
      </c>
      <c r="I237" s="10" t="s">
        <v>6</v>
      </c>
    </row>
    <row r="238" spans="1:9">
      <c r="A238" s="12" t="s">
        <v>1550</v>
      </c>
      <c r="B238" s="7">
        <f>'Standing'!$O$88</f>
        <v>0</v>
      </c>
      <c r="C238" s="7">
        <f>'Standing'!$O$113</f>
        <v>0</v>
      </c>
      <c r="D238" s="33">
        <f>'NHH'!$O$93</f>
        <v>0</v>
      </c>
      <c r="E238" s="6">
        <f>IF(E$221&lt;&gt;0,(($B238*B$221+$C238*C$221))/E$221,0)</f>
        <v>0</v>
      </c>
      <c r="F238" s="27">
        <f>0.01*'Input'!$F$15*(D238*$D$221)+10*(B238*$B$221+C238*$C$221)</f>
        <v>0</v>
      </c>
      <c r="G238" s="6">
        <f>IF($E$221&lt;&gt;0,0.1*F238/$E$221,"")</f>
        <v>0</v>
      </c>
      <c r="H238" s="31">
        <f>IF($D$221&lt;&gt;0,F238/$D$221,"")</f>
        <v>0</v>
      </c>
      <c r="I238" s="10" t="s">
        <v>6</v>
      </c>
    </row>
    <row r="239" spans="1:9">
      <c r="A239" s="12" t="s">
        <v>1551</v>
      </c>
      <c r="B239" s="7">
        <f>'Standing'!$P$88</f>
        <v>0</v>
      </c>
      <c r="C239" s="7">
        <f>'Standing'!$P$113</f>
        <v>0</v>
      </c>
      <c r="D239" s="33">
        <f>'NHH'!$P$93</f>
        <v>0</v>
      </c>
      <c r="E239" s="6">
        <f>IF(E$221&lt;&gt;0,(($B239*B$221+$C239*C$221))/E$221,0)</f>
        <v>0</v>
      </c>
      <c r="F239" s="27">
        <f>0.01*'Input'!$F$15*(D239*$D$221)+10*(B239*$B$221+C239*$C$221)</f>
        <v>0</v>
      </c>
      <c r="G239" s="6">
        <f>IF($E$221&lt;&gt;0,0.1*F239/$E$221,"")</f>
        <v>0</v>
      </c>
      <c r="H239" s="31">
        <f>IF($D$221&lt;&gt;0,F239/$D$221,"")</f>
        <v>0</v>
      </c>
      <c r="I239" s="10" t="s">
        <v>6</v>
      </c>
    </row>
    <row r="240" spans="1:9">
      <c r="A240" s="12" t="s">
        <v>1552</v>
      </c>
      <c r="B240" s="7">
        <f>'Standing'!$Q$88</f>
        <v>0</v>
      </c>
      <c r="C240" s="7">
        <f>'Standing'!$Q$113</f>
        <v>0</v>
      </c>
      <c r="D240" s="33">
        <f>'NHH'!$Q$93</f>
        <v>0</v>
      </c>
      <c r="E240" s="6">
        <f>IF(E$221&lt;&gt;0,(($B240*B$221+$C240*C$221))/E$221,0)</f>
        <v>0</v>
      </c>
      <c r="F240" s="27">
        <f>0.01*'Input'!$F$15*(D240*$D$221)+10*(B240*$B$221+C240*$C$221)</f>
        <v>0</v>
      </c>
      <c r="G240" s="6">
        <f>IF($E$221&lt;&gt;0,0.1*F240/$E$221,"")</f>
        <v>0</v>
      </c>
      <c r="H240" s="31">
        <f>IF($D$221&lt;&gt;0,F240/$D$221,"")</f>
        <v>0</v>
      </c>
      <c r="I240" s="10" t="s">
        <v>6</v>
      </c>
    </row>
    <row r="241" spans="1:9">
      <c r="A241" s="12" t="s">
        <v>1553</v>
      </c>
      <c r="B241" s="7">
        <f>'Standing'!$R$88</f>
        <v>0</v>
      </c>
      <c r="C241" s="7">
        <f>'Standing'!$R$113</f>
        <v>0</v>
      </c>
      <c r="D241" s="33">
        <f>'NHH'!$R$93</f>
        <v>0</v>
      </c>
      <c r="E241" s="6">
        <f>IF(E$221&lt;&gt;0,(($B241*B$221+$C241*C$221))/E$221,0)</f>
        <v>0</v>
      </c>
      <c r="F241" s="27">
        <f>0.01*'Input'!$F$15*(D241*$D$221)+10*(B241*$B$221+C241*$C$221)</f>
        <v>0</v>
      </c>
      <c r="G241" s="6">
        <f>IF($E$221&lt;&gt;0,0.1*F241/$E$221,"")</f>
        <v>0</v>
      </c>
      <c r="H241" s="31">
        <f>IF($D$221&lt;&gt;0,F241/$D$221,"")</f>
        <v>0</v>
      </c>
      <c r="I241" s="10" t="s">
        <v>6</v>
      </c>
    </row>
    <row r="242" spans="1:9">
      <c r="A242" s="12" t="s">
        <v>1554</v>
      </c>
      <c r="B242" s="7">
        <f>'Standing'!$S$88</f>
        <v>0</v>
      </c>
      <c r="C242" s="7">
        <f>'Standing'!$S$113</f>
        <v>0</v>
      </c>
      <c r="D242" s="33">
        <f>'NHH'!$S$93</f>
        <v>0</v>
      </c>
      <c r="E242" s="6">
        <f>IF(E$221&lt;&gt;0,(($B242*B$221+$C242*C$221))/E$221,0)</f>
        <v>0</v>
      </c>
      <c r="F242" s="27">
        <f>0.01*'Input'!$F$15*(D242*$D$221)+10*(B242*$B$221+C242*$C$221)</f>
        <v>0</v>
      </c>
      <c r="G242" s="6">
        <f>IF($E$221&lt;&gt;0,0.1*F242/$E$221,"")</f>
        <v>0</v>
      </c>
      <c r="H242" s="31">
        <f>IF($D$221&lt;&gt;0,F242/$D$221,"")</f>
        <v>0</v>
      </c>
      <c r="I242" s="10" t="s">
        <v>6</v>
      </c>
    </row>
    <row r="243" spans="1:9">
      <c r="A243" s="12" t="s">
        <v>1555</v>
      </c>
      <c r="B243" s="8"/>
      <c r="C243" s="8"/>
      <c r="D243" s="33">
        <f>'Otex'!$B$128</f>
        <v>0</v>
      </c>
      <c r="E243" s="6">
        <f>IF(E$221&lt;&gt;0,(($B243*B$221+$C243*C$221))/E$221,0)</f>
        <v>0</v>
      </c>
      <c r="F243" s="27">
        <f>0.01*'Input'!$F$15*(D243*$D$221)+10*(B243*$B$221+C243*$C$221)</f>
        <v>0</v>
      </c>
      <c r="G243" s="6">
        <f>IF($E$221&lt;&gt;0,0.1*F243/$E$221,"")</f>
        <v>0</v>
      </c>
      <c r="H243" s="31">
        <f>IF($D$221&lt;&gt;0,F243/$D$221,"")</f>
        <v>0</v>
      </c>
      <c r="I243" s="10" t="s">
        <v>6</v>
      </c>
    </row>
    <row r="244" spans="1:9">
      <c r="A244" s="12" t="s">
        <v>1556</v>
      </c>
      <c r="B244" s="8"/>
      <c r="C244" s="8"/>
      <c r="D244" s="33">
        <f>'Otex'!$C$128</f>
        <v>0</v>
      </c>
      <c r="E244" s="6">
        <f>IF(E$221&lt;&gt;0,(($B244*B$221+$C244*C$221))/E$221,0)</f>
        <v>0</v>
      </c>
      <c r="F244" s="27">
        <f>0.01*'Input'!$F$15*(D244*$D$221)+10*(B244*$B$221+C244*$C$221)</f>
        <v>0</v>
      </c>
      <c r="G244" s="6">
        <f>IF($E$221&lt;&gt;0,0.1*F244/$E$221,"")</f>
        <v>0</v>
      </c>
      <c r="H244" s="31">
        <f>IF($D$221&lt;&gt;0,F244/$D$221,"")</f>
        <v>0</v>
      </c>
      <c r="I244" s="10" t="s">
        <v>6</v>
      </c>
    </row>
    <row r="245" spans="1:9">
      <c r="A245" s="12" t="s">
        <v>1557</v>
      </c>
      <c r="B245" s="7">
        <f>'Scaler'!$B$414</f>
        <v>0</v>
      </c>
      <c r="C245" s="7">
        <f>'Scaler'!$C$414</f>
        <v>0</v>
      </c>
      <c r="D245" s="33">
        <f>'Scaler'!$E$414</f>
        <v>0</v>
      </c>
      <c r="E245" s="6">
        <f>IF(E$221&lt;&gt;0,(($B245*B$221+$C245*C$221))/E$221,0)</f>
        <v>0</v>
      </c>
      <c r="F245" s="27">
        <f>0.01*'Input'!$F$15*(D245*$D$221)+10*(B245*$B$221+C245*$C$221)</f>
        <v>0</v>
      </c>
      <c r="G245" s="6">
        <f>IF($E$221&lt;&gt;0,0.1*F245/$E$221,"")</f>
        <v>0</v>
      </c>
      <c r="H245" s="31">
        <f>IF($D$221&lt;&gt;0,F245/$D$221,"")</f>
        <v>0</v>
      </c>
      <c r="I245" s="10" t="s">
        <v>6</v>
      </c>
    </row>
    <row r="246" spans="1:9">
      <c r="A246" s="12" t="s">
        <v>1558</v>
      </c>
      <c r="B246" s="7">
        <f>'Adjust'!$B$80</f>
        <v>0</v>
      </c>
      <c r="C246" s="7">
        <f>'Adjust'!$C$80</f>
        <v>0</v>
      </c>
      <c r="D246" s="33">
        <f>'Adjust'!$E$80</f>
        <v>0</v>
      </c>
      <c r="E246" s="6">
        <f>IF(E$221&lt;&gt;0,(($B246*B$221+$C246*C$221))/E$221,0)</f>
        <v>0</v>
      </c>
      <c r="F246" s="27">
        <f>0.01*'Input'!$F$15*(D246*$D$221)+10*(B246*$B$221+C246*$C$221)</f>
        <v>0</v>
      </c>
      <c r="G246" s="6">
        <f>IF($E$221&lt;&gt;0,0.1*F246/$E$221,"")</f>
        <v>0</v>
      </c>
      <c r="H246" s="31">
        <f>IF($D$221&lt;&gt;0,F246/$D$221,"")</f>
        <v>0</v>
      </c>
      <c r="I246" s="10" t="s">
        <v>6</v>
      </c>
    </row>
    <row r="248" spans="1:9">
      <c r="A248" s="12" t="s">
        <v>1559</v>
      </c>
      <c r="B248" s="6">
        <f>SUM($B$224:$B$246)</f>
        <v>0</v>
      </c>
      <c r="C248" s="6">
        <f>SUM($C$224:$C$246)</f>
        <v>0</v>
      </c>
      <c r="D248" s="31">
        <f>SUM($D$224:$D$246)</f>
        <v>0</v>
      </c>
      <c r="E248" s="6">
        <f>SUM(E$224:E$246)</f>
        <v>0</v>
      </c>
      <c r="F248" s="27">
        <f>SUM($F$224:$F$246)</f>
        <v>0</v>
      </c>
      <c r="G248" s="6">
        <f>SUM($G$224:$G$246)</f>
        <v>0</v>
      </c>
      <c r="H248" s="31">
        <f>SUM($H$224:$H$246)</f>
        <v>0</v>
      </c>
      <c r="I248" s="10" t="s">
        <v>6</v>
      </c>
    </row>
    <row r="250" spans="1:9">
      <c r="A250" s="11" t="s">
        <v>71</v>
      </c>
    </row>
    <row r="251" spans="1:9">
      <c r="A251" s="10" t="s">
        <v>6</v>
      </c>
    </row>
    <row r="252" spans="1:9">
      <c r="B252" s="3" t="s">
        <v>118</v>
      </c>
      <c r="C252" s="3" t="s">
        <v>119</v>
      </c>
      <c r="D252" s="3" t="s">
        <v>121</v>
      </c>
      <c r="E252" s="3" t="s">
        <v>1540</v>
      </c>
      <c r="F252" s="3" t="s">
        <v>1541</v>
      </c>
    </row>
    <row r="253" spans="1:9">
      <c r="A253" s="12" t="s">
        <v>71</v>
      </c>
      <c r="B253" s="29">
        <f>'Loads'!B$306</f>
        <v>0</v>
      </c>
      <c r="C253" s="29">
        <f>'Loads'!C$306</f>
        <v>0</v>
      </c>
      <c r="D253" s="29">
        <f>'Loads'!E$306</f>
        <v>0</v>
      </c>
      <c r="E253" s="29">
        <f>'Multi'!B$123</f>
        <v>0</v>
      </c>
      <c r="F253" s="6">
        <f>IF(D253,E253/D253,"")</f>
        <v>0</v>
      </c>
      <c r="G253" s="10" t="s">
        <v>6</v>
      </c>
    </row>
    <row r="255" spans="1:9">
      <c r="B255" s="3" t="s">
        <v>1347</v>
      </c>
      <c r="C255" s="3" t="s">
        <v>1348</v>
      </c>
      <c r="D255" s="3" t="s">
        <v>1350</v>
      </c>
      <c r="E255" s="3" t="s">
        <v>1560</v>
      </c>
      <c r="F255" s="3" t="s">
        <v>1542</v>
      </c>
      <c r="G255" s="3" t="s">
        <v>1512</v>
      </c>
      <c r="H255" s="3" t="s">
        <v>1543</v>
      </c>
    </row>
    <row r="256" spans="1:9">
      <c r="A256" s="12" t="s">
        <v>356</v>
      </c>
      <c r="B256" s="7">
        <f>'Standing'!$C$89</f>
        <v>0</v>
      </c>
      <c r="C256" s="7">
        <f>'Standing'!$C$114</f>
        <v>0</v>
      </c>
      <c r="D256" s="33">
        <f>'NHH'!$C$94</f>
        <v>0</v>
      </c>
      <c r="E256" s="6">
        <f>IF(E$253&lt;&gt;0,(($B256*B$253+$C256*C$253))/E$253,0)</f>
        <v>0</v>
      </c>
      <c r="F256" s="27">
        <f>0.01*'Input'!$F$15*(D256*$D$253)+10*(B256*$B$253+C256*$C$253)</f>
        <v>0</v>
      </c>
      <c r="G256" s="6">
        <f>IF($E$253&lt;&gt;0,0.1*F256/$E$253,"")</f>
        <v>0</v>
      </c>
      <c r="H256" s="31">
        <f>IF($D$253&lt;&gt;0,F256/$D$253,"")</f>
        <v>0</v>
      </c>
      <c r="I256" s="10" t="s">
        <v>6</v>
      </c>
    </row>
    <row r="257" spans="1:9">
      <c r="A257" s="12" t="s">
        <v>357</v>
      </c>
      <c r="B257" s="7">
        <f>'Standing'!$D$89</f>
        <v>0</v>
      </c>
      <c r="C257" s="7">
        <f>'Standing'!$D$114</f>
        <v>0</v>
      </c>
      <c r="D257" s="33">
        <f>'NHH'!$D$94</f>
        <v>0</v>
      </c>
      <c r="E257" s="6">
        <f>IF(E$253&lt;&gt;0,(($B257*B$253+$C257*C$253))/E$253,0)</f>
        <v>0</v>
      </c>
      <c r="F257" s="27">
        <f>0.01*'Input'!$F$15*(D257*$D$253)+10*(B257*$B$253+C257*$C$253)</f>
        <v>0</v>
      </c>
      <c r="G257" s="6">
        <f>IF($E$253&lt;&gt;0,0.1*F257/$E$253,"")</f>
        <v>0</v>
      </c>
      <c r="H257" s="31">
        <f>IF($D$253&lt;&gt;0,F257/$D$253,"")</f>
        <v>0</v>
      </c>
      <c r="I257" s="10" t="s">
        <v>6</v>
      </c>
    </row>
    <row r="258" spans="1:9">
      <c r="A258" s="12" t="s">
        <v>358</v>
      </c>
      <c r="B258" s="7">
        <f>'Standing'!$E$89</f>
        <v>0</v>
      </c>
      <c r="C258" s="7">
        <f>'Standing'!$E$114</f>
        <v>0</v>
      </c>
      <c r="D258" s="33">
        <f>'NHH'!$E$94</f>
        <v>0</v>
      </c>
      <c r="E258" s="6">
        <f>IF(E$253&lt;&gt;0,(($B258*B$253+$C258*C$253))/E$253,0)</f>
        <v>0</v>
      </c>
      <c r="F258" s="27">
        <f>0.01*'Input'!$F$15*(D258*$D$253)+10*(B258*$B$253+C258*$C$253)</f>
        <v>0</v>
      </c>
      <c r="G258" s="6">
        <f>IF($E$253&lt;&gt;0,0.1*F258/$E$253,"")</f>
        <v>0</v>
      </c>
      <c r="H258" s="31">
        <f>IF($D$253&lt;&gt;0,F258/$D$253,"")</f>
        <v>0</v>
      </c>
      <c r="I258" s="10" t="s">
        <v>6</v>
      </c>
    </row>
    <row r="259" spans="1:9">
      <c r="A259" s="12" t="s">
        <v>359</v>
      </c>
      <c r="B259" s="7">
        <f>'Standing'!$F$89</f>
        <v>0</v>
      </c>
      <c r="C259" s="7">
        <f>'Standing'!$F$114</f>
        <v>0</v>
      </c>
      <c r="D259" s="33">
        <f>'NHH'!$F$94</f>
        <v>0</v>
      </c>
      <c r="E259" s="6">
        <f>IF(E$253&lt;&gt;0,(($B259*B$253+$C259*C$253))/E$253,0)</f>
        <v>0</v>
      </c>
      <c r="F259" s="27">
        <f>0.01*'Input'!$F$15*(D259*$D$253)+10*(B259*$B$253+C259*$C$253)</f>
        <v>0</v>
      </c>
      <c r="G259" s="6">
        <f>IF($E$253&lt;&gt;0,0.1*F259/$E$253,"")</f>
        <v>0</v>
      </c>
      <c r="H259" s="31">
        <f>IF($D$253&lt;&gt;0,F259/$D$253,"")</f>
        <v>0</v>
      </c>
      <c r="I259" s="10" t="s">
        <v>6</v>
      </c>
    </row>
    <row r="260" spans="1:9">
      <c r="A260" s="12" t="s">
        <v>360</v>
      </c>
      <c r="B260" s="7">
        <f>'Standing'!$G$89</f>
        <v>0</v>
      </c>
      <c r="C260" s="7">
        <f>'Standing'!$G$114</f>
        <v>0</v>
      </c>
      <c r="D260" s="33">
        <f>'NHH'!$G$94</f>
        <v>0</v>
      </c>
      <c r="E260" s="6">
        <f>IF(E$253&lt;&gt;0,(($B260*B$253+$C260*C$253))/E$253,0)</f>
        <v>0</v>
      </c>
      <c r="F260" s="27">
        <f>0.01*'Input'!$F$15*(D260*$D$253)+10*(B260*$B$253+C260*$C$253)</f>
        <v>0</v>
      </c>
      <c r="G260" s="6">
        <f>IF($E$253&lt;&gt;0,0.1*F260/$E$253,"")</f>
        <v>0</v>
      </c>
      <c r="H260" s="31">
        <f>IF($D$253&lt;&gt;0,F260/$D$253,"")</f>
        <v>0</v>
      </c>
      <c r="I260" s="10" t="s">
        <v>6</v>
      </c>
    </row>
    <row r="261" spans="1:9">
      <c r="A261" s="12" t="s">
        <v>361</v>
      </c>
      <c r="B261" s="7">
        <f>'Standing'!$H$89</f>
        <v>0</v>
      </c>
      <c r="C261" s="7">
        <f>'Standing'!$H$114</f>
        <v>0</v>
      </c>
      <c r="D261" s="33">
        <f>'NHH'!$H$94</f>
        <v>0</v>
      </c>
      <c r="E261" s="6">
        <f>IF(E$253&lt;&gt;0,(($B261*B$253+$C261*C$253))/E$253,0)</f>
        <v>0</v>
      </c>
      <c r="F261" s="27">
        <f>0.01*'Input'!$F$15*(D261*$D$253)+10*(B261*$B$253+C261*$C$253)</f>
        <v>0</v>
      </c>
      <c r="G261" s="6">
        <f>IF($E$253&lt;&gt;0,0.1*F261/$E$253,"")</f>
        <v>0</v>
      </c>
      <c r="H261" s="31">
        <f>IF($D$253&lt;&gt;0,F261/$D$253,"")</f>
        <v>0</v>
      </c>
      <c r="I261" s="10" t="s">
        <v>6</v>
      </c>
    </row>
    <row r="262" spans="1:9">
      <c r="A262" s="12" t="s">
        <v>362</v>
      </c>
      <c r="B262" s="7">
        <f>'Standing'!$I$89</f>
        <v>0</v>
      </c>
      <c r="C262" s="7">
        <f>'Standing'!$I$114</f>
        <v>0</v>
      </c>
      <c r="D262" s="33">
        <f>'NHH'!$I$94</f>
        <v>0</v>
      </c>
      <c r="E262" s="6">
        <f>IF(E$253&lt;&gt;0,(($B262*B$253+$C262*C$253))/E$253,0)</f>
        <v>0</v>
      </c>
      <c r="F262" s="27">
        <f>0.01*'Input'!$F$15*(D262*$D$253)+10*(B262*$B$253+C262*$C$253)</f>
        <v>0</v>
      </c>
      <c r="G262" s="6">
        <f>IF($E$253&lt;&gt;0,0.1*F262/$E$253,"")</f>
        <v>0</v>
      </c>
      <c r="H262" s="31">
        <f>IF($D$253&lt;&gt;0,F262/$D$253,"")</f>
        <v>0</v>
      </c>
      <c r="I262" s="10" t="s">
        <v>6</v>
      </c>
    </row>
    <row r="263" spans="1:9">
      <c r="A263" s="12" t="s">
        <v>363</v>
      </c>
      <c r="B263" s="7">
        <f>'Standing'!$J$89</f>
        <v>0</v>
      </c>
      <c r="C263" s="7">
        <f>'Standing'!$J$114</f>
        <v>0</v>
      </c>
      <c r="D263" s="33">
        <f>'NHH'!$J$94</f>
        <v>0</v>
      </c>
      <c r="E263" s="6">
        <f>IF(E$253&lt;&gt;0,(($B263*B$253+$C263*C$253))/E$253,0)</f>
        <v>0</v>
      </c>
      <c r="F263" s="27">
        <f>0.01*'Input'!$F$15*(D263*$D$253)+10*(B263*$B$253+C263*$C$253)</f>
        <v>0</v>
      </c>
      <c r="G263" s="6">
        <f>IF($E$253&lt;&gt;0,0.1*F263/$E$253,"")</f>
        <v>0</v>
      </c>
      <c r="H263" s="31">
        <f>IF($D$253&lt;&gt;0,F263/$D$253,"")</f>
        <v>0</v>
      </c>
      <c r="I263" s="10" t="s">
        <v>6</v>
      </c>
    </row>
    <row r="264" spans="1:9">
      <c r="A264" s="12" t="s">
        <v>1544</v>
      </c>
      <c r="B264" s="8"/>
      <c r="C264" s="8"/>
      <c r="D264" s="33">
        <f>'SM'!$B$116</f>
        <v>0</v>
      </c>
      <c r="E264" s="6">
        <f>IF(E$253&lt;&gt;0,(($B264*B$253+$C264*C$253))/E$253,0)</f>
        <v>0</v>
      </c>
      <c r="F264" s="27">
        <f>0.01*'Input'!$F$15*(D264*$D$253)+10*(B264*$B$253+C264*$C$253)</f>
        <v>0</v>
      </c>
      <c r="G264" s="6">
        <f>IF($E$253&lt;&gt;0,0.1*F264/$E$253,"")</f>
        <v>0</v>
      </c>
      <c r="H264" s="31">
        <f>IF($D$253&lt;&gt;0,F264/$D$253,"")</f>
        <v>0</v>
      </c>
      <c r="I264" s="10" t="s">
        <v>6</v>
      </c>
    </row>
    <row r="265" spans="1:9">
      <c r="A265" s="12" t="s">
        <v>1545</v>
      </c>
      <c r="B265" s="8"/>
      <c r="C265" s="8"/>
      <c r="D265" s="33">
        <f>'SM'!$C$116</f>
        <v>0</v>
      </c>
      <c r="E265" s="6">
        <f>IF(E$253&lt;&gt;0,(($B265*B$253+$C265*C$253))/E$253,0)</f>
        <v>0</v>
      </c>
      <c r="F265" s="27">
        <f>0.01*'Input'!$F$15*(D265*$D$253)+10*(B265*$B$253+C265*$C$253)</f>
        <v>0</v>
      </c>
      <c r="G265" s="6">
        <f>IF($E$253&lt;&gt;0,0.1*F265/$E$253,"")</f>
        <v>0</v>
      </c>
      <c r="H265" s="31">
        <f>IF($D$253&lt;&gt;0,F265/$D$253,"")</f>
        <v>0</v>
      </c>
      <c r="I265" s="10" t="s">
        <v>6</v>
      </c>
    </row>
    <row r="266" spans="1:9">
      <c r="A266" s="12" t="s">
        <v>1546</v>
      </c>
      <c r="B266" s="7">
        <f>'Standing'!$K$89</f>
        <v>0</v>
      </c>
      <c r="C266" s="7">
        <f>'Standing'!$K$114</f>
        <v>0</v>
      </c>
      <c r="D266" s="33">
        <f>'NHH'!$K$94</f>
        <v>0</v>
      </c>
      <c r="E266" s="6">
        <f>IF(E$253&lt;&gt;0,(($B266*B$253+$C266*C$253))/E$253,0)</f>
        <v>0</v>
      </c>
      <c r="F266" s="27">
        <f>0.01*'Input'!$F$15*(D266*$D$253)+10*(B266*$B$253+C266*$C$253)</f>
        <v>0</v>
      </c>
      <c r="G266" s="6">
        <f>IF($E$253&lt;&gt;0,0.1*F266/$E$253,"")</f>
        <v>0</v>
      </c>
      <c r="H266" s="31">
        <f>IF($D$253&lt;&gt;0,F266/$D$253,"")</f>
        <v>0</v>
      </c>
      <c r="I266" s="10" t="s">
        <v>6</v>
      </c>
    </row>
    <row r="267" spans="1:9">
      <c r="A267" s="12" t="s">
        <v>1547</v>
      </c>
      <c r="B267" s="7">
        <f>'Standing'!$L$89</f>
        <v>0</v>
      </c>
      <c r="C267" s="7">
        <f>'Standing'!$L$114</f>
        <v>0</v>
      </c>
      <c r="D267" s="33">
        <f>'NHH'!$L$94</f>
        <v>0</v>
      </c>
      <c r="E267" s="6">
        <f>IF(E$253&lt;&gt;0,(($B267*B$253+$C267*C$253))/E$253,0)</f>
        <v>0</v>
      </c>
      <c r="F267" s="27">
        <f>0.01*'Input'!$F$15*(D267*$D$253)+10*(B267*$B$253+C267*$C$253)</f>
        <v>0</v>
      </c>
      <c r="G267" s="6">
        <f>IF($E$253&lt;&gt;0,0.1*F267/$E$253,"")</f>
        <v>0</v>
      </c>
      <c r="H267" s="31">
        <f>IF($D$253&lt;&gt;0,F267/$D$253,"")</f>
        <v>0</v>
      </c>
      <c r="I267" s="10" t="s">
        <v>6</v>
      </c>
    </row>
    <row r="268" spans="1:9">
      <c r="A268" s="12" t="s">
        <v>1548</v>
      </c>
      <c r="B268" s="7">
        <f>'Standing'!$M$89</f>
        <v>0</v>
      </c>
      <c r="C268" s="7">
        <f>'Standing'!$M$114</f>
        <v>0</v>
      </c>
      <c r="D268" s="33">
        <f>'NHH'!$M$94</f>
        <v>0</v>
      </c>
      <c r="E268" s="6">
        <f>IF(E$253&lt;&gt;0,(($B268*B$253+$C268*C$253))/E$253,0)</f>
        <v>0</v>
      </c>
      <c r="F268" s="27">
        <f>0.01*'Input'!$F$15*(D268*$D$253)+10*(B268*$B$253+C268*$C$253)</f>
        <v>0</v>
      </c>
      <c r="G268" s="6">
        <f>IF($E$253&lt;&gt;0,0.1*F268/$E$253,"")</f>
        <v>0</v>
      </c>
      <c r="H268" s="31">
        <f>IF($D$253&lt;&gt;0,F268/$D$253,"")</f>
        <v>0</v>
      </c>
      <c r="I268" s="10" t="s">
        <v>6</v>
      </c>
    </row>
    <row r="269" spans="1:9">
      <c r="A269" s="12" t="s">
        <v>1549</v>
      </c>
      <c r="B269" s="7">
        <f>'Standing'!$N$89</f>
        <v>0</v>
      </c>
      <c r="C269" s="7">
        <f>'Standing'!$N$114</f>
        <v>0</v>
      </c>
      <c r="D269" s="33">
        <f>'NHH'!$N$94</f>
        <v>0</v>
      </c>
      <c r="E269" s="6">
        <f>IF(E$253&lt;&gt;0,(($B269*B$253+$C269*C$253))/E$253,0)</f>
        <v>0</v>
      </c>
      <c r="F269" s="27">
        <f>0.01*'Input'!$F$15*(D269*$D$253)+10*(B269*$B$253+C269*$C$253)</f>
        <v>0</v>
      </c>
      <c r="G269" s="6">
        <f>IF($E$253&lt;&gt;0,0.1*F269/$E$253,"")</f>
        <v>0</v>
      </c>
      <c r="H269" s="31">
        <f>IF($D$253&lt;&gt;0,F269/$D$253,"")</f>
        <v>0</v>
      </c>
      <c r="I269" s="10" t="s">
        <v>6</v>
      </c>
    </row>
    <row r="270" spans="1:9">
      <c r="A270" s="12" t="s">
        <v>1550</v>
      </c>
      <c r="B270" s="7">
        <f>'Standing'!$O$89</f>
        <v>0</v>
      </c>
      <c r="C270" s="7">
        <f>'Standing'!$O$114</f>
        <v>0</v>
      </c>
      <c r="D270" s="33">
        <f>'NHH'!$O$94</f>
        <v>0</v>
      </c>
      <c r="E270" s="6">
        <f>IF(E$253&lt;&gt;0,(($B270*B$253+$C270*C$253))/E$253,0)</f>
        <v>0</v>
      </c>
      <c r="F270" s="27">
        <f>0.01*'Input'!$F$15*(D270*$D$253)+10*(B270*$B$253+C270*$C$253)</f>
        <v>0</v>
      </c>
      <c r="G270" s="6">
        <f>IF($E$253&lt;&gt;0,0.1*F270/$E$253,"")</f>
        <v>0</v>
      </c>
      <c r="H270" s="31">
        <f>IF($D$253&lt;&gt;0,F270/$D$253,"")</f>
        <v>0</v>
      </c>
      <c r="I270" s="10" t="s">
        <v>6</v>
      </c>
    </row>
    <row r="271" spans="1:9">
      <c r="A271" s="12" t="s">
        <v>1551</v>
      </c>
      <c r="B271" s="7">
        <f>'Standing'!$P$89</f>
        <v>0</v>
      </c>
      <c r="C271" s="7">
        <f>'Standing'!$P$114</f>
        <v>0</v>
      </c>
      <c r="D271" s="33">
        <f>'NHH'!$P$94</f>
        <v>0</v>
      </c>
      <c r="E271" s="6">
        <f>IF(E$253&lt;&gt;0,(($B271*B$253+$C271*C$253))/E$253,0)</f>
        <v>0</v>
      </c>
      <c r="F271" s="27">
        <f>0.01*'Input'!$F$15*(D271*$D$253)+10*(B271*$B$253+C271*$C$253)</f>
        <v>0</v>
      </c>
      <c r="G271" s="6">
        <f>IF($E$253&lt;&gt;0,0.1*F271/$E$253,"")</f>
        <v>0</v>
      </c>
      <c r="H271" s="31">
        <f>IF($D$253&lt;&gt;0,F271/$D$253,"")</f>
        <v>0</v>
      </c>
      <c r="I271" s="10" t="s">
        <v>6</v>
      </c>
    </row>
    <row r="272" spans="1:9">
      <c r="A272" s="12" t="s">
        <v>1552</v>
      </c>
      <c r="B272" s="7">
        <f>'Standing'!$Q$89</f>
        <v>0</v>
      </c>
      <c r="C272" s="7">
        <f>'Standing'!$Q$114</f>
        <v>0</v>
      </c>
      <c r="D272" s="33">
        <f>'NHH'!$Q$94</f>
        <v>0</v>
      </c>
      <c r="E272" s="6">
        <f>IF(E$253&lt;&gt;0,(($B272*B$253+$C272*C$253))/E$253,0)</f>
        <v>0</v>
      </c>
      <c r="F272" s="27">
        <f>0.01*'Input'!$F$15*(D272*$D$253)+10*(B272*$B$253+C272*$C$253)</f>
        <v>0</v>
      </c>
      <c r="G272" s="6">
        <f>IF($E$253&lt;&gt;0,0.1*F272/$E$253,"")</f>
        <v>0</v>
      </c>
      <c r="H272" s="31">
        <f>IF($D$253&lt;&gt;0,F272/$D$253,"")</f>
        <v>0</v>
      </c>
      <c r="I272" s="10" t="s">
        <v>6</v>
      </c>
    </row>
    <row r="273" spans="1:9">
      <c r="A273" s="12" t="s">
        <v>1553</v>
      </c>
      <c r="B273" s="7">
        <f>'Standing'!$R$89</f>
        <v>0</v>
      </c>
      <c r="C273" s="7">
        <f>'Standing'!$R$114</f>
        <v>0</v>
      </c>
      <c r="D273" s="33">
        <f>'NHH'!$R$94</f>
        <v>0</v>
      </c>
      <c r="E273" s="6">
        <f>IF(E$253&lt;&gt;0,(($B273*B$253+$C273*C$253))/E$253,0)</f>
        <v>0</v>
      </c>
      <c r="F273" s="27">
        <f>0.01*'Input'!$F$15*(D273*$D$253)+10*(B273*$B$253+C273*$C$253)</f>
        <v>0</v>
      </c>
      <c r="G273" s="6">
        <f>IF($E$253&lt;&gt;0,0.1*F273/$E$253,"")</f>
        <v>0</v>
      </c>
      <c r="H273" s="31">
        <f>IF($D$253&lt;&gt;0,F273/$D$253,"")</f>
        <v>0</v>
      </c>
      <c r="I273" s="10" t="s">
        <v>6</v>
      </c>
    </row>
    <row r="274" spans="1:9">
      <c r="A274" s="12" t="s">
        <v>1554</v>
      </c>
      <c r="B274" s="7">
        <f>'Standing'!$S$89</f>
        <v>0</v>
      </c>
      <c r="C274" s="7">
        <f>'Standing'!$S$114</f>
        <v>0</v>
      </c>
      <c r="D274" s="33">
        <f>'NHH'!$S$94</f>
        <v>0</v>
      </c>
      <c r="E274" s="6">
        <f>IF(E$253&lt;&gt;0,(($B274*B$253+$C274*C$253))/E$253,0)</f>
        <v>0</v>
      </c>
      <c r="F274" s="27">
        <f>0.01*'Input'!$F$15*(D274*$D$253)+10*(B274*$B$253+C274*$C$253)</f>
        <v>0</v>
      </c>
      <c r="G274" s="6">
        <f>IF($E$253&lt;&gt;0,0.1*F274/$E$253,"")</f>
        <v>0</v>
      </c>
      <c r="H274" s="31">
        <f>IF($D$253&lt;&gt;0,F274/$D$253,"")</f>
        <v>0</v>
      </c>
      <c r="I274" s="10" t="s">
        <v>6</v>
      </c>
    </row>
    <row r="275" spans="1:9">
      <c r="A275" s="12" t="s">
        <v>1555</v>
      </c>
      <c r="B275" s="8"/>
      <c r="C275" s="8"/>
      <c r="D275" s="33">
        <f>'Otex'!$B$129</f>
        <v>0</v>
      </c>
      <c r="E275" s="6">
        <f>IF(E$253&lt;&gt;0,(($B275*B$253+$C275*C$253))/E$253,0)</f>
        <v>0</v>
      </c>
      <c r="F275" s="27">
        <f>0.01*'Input'!$F$15*(D275*$D$253)+10*(B275*$B$253+C275*$C$253)</f>
        <v>0</v>
      </c>
      <c r="G275" s="6">
        <f>IF($E$253&lt;&gt;0,0.1*F275/$E$253,"")</f>
        <v>0</v>
      </c>
      <c r="H275" s="31">
        <f>IF($D$253&lt;&gt;0,F275/$D$253,"")</f>
        <v>0</v>
      </c>
      <c r="I275" s="10" t="s">
        <v>6</v>
      </c>
    </row>
    <row r="276" spans="1:9">
      <c r="A276" s="12" t="s">
        <v>1556</v>
      </c>
      <c r="B276" s="8"/>
      <c r="C276" s="8"/>
      <c r="D276" s="33">
        <f>'Otex'!$C$129</f>
        <v>0</v>
      </c>
      <c r="E276" s="6">
        <f>IF(E$253&lt;&gt;0,(($B276*B$253+$C276*C$253))/E$253,0)</f>
        <v>0</v>
      </c>
      <c r="F276" s="27">
        <f>0.01*'Input'!$F$15*(D276*$D$253)+10*(B276*$B$253+C276*$C$253)</f>
        <v>0</v>
      </c>
      <c r="G276" s="6">
        <f>IF($E$253&lt;&gt;0,0.1*F276/$E$253,"")</f>
        <v>0</v>
      </c>
      <c r="H276" s="31">
        <f>IF($D$253&lt;&gt;0,F276/$D$253,"")</f>
        <v>0</v>
      </c>
      <c r="I276" s="10" t="s">
        <v>6</v>
      </c>
    </row>
    <row r="277" spans="1:9">
      <c r="A277" s="12" t="s">
        <v>1557</v>
      </c>
      <c r="B277" s="7">
        <f>'Scaler'!$B$415</f>
        <v>0</v>
      </c>
      <c r="C277" s="7">
        <f>'Scaler'!$C$415</f>
        <v>0</v>
      </c>
      <c r="D277" s="33">
        <f>'Scaler'!$E$415</f>
        <v>0</v>
      </c>
      <c r="E277" s="6">
        <f>IF(E$253&lt;&gt;0,(($B277*B$253+$C277*C$253))/E$253,0)</f>
        <v>0</v>
      </c>
      <c r="F277" s="27">
        <f>0.01*'Input'!$F$15*(D277*$D$253)+10*(B277*$B$253+C277*$C$253)</f>
        <v>0</v>
      </c>
      <c r="G277" s="6">
        <f>IF($E$253&lt;&gt;0,0.1*F277/$E$253,"")</f>
        <v>0</v>
      </c>
      <c r="H277" s="31">
        <f>IF($D$253&lt;&gt;0,F277/$D$253,"")</f>
        <v>0</v>
      </c>
      <c r="I277" s="10" t="s">
        <v>6</v>
      </c>
    </row>
    <row r="278" spans="1:9">
      <c r="A278" s="12" t="s">
        <v>1558</v>
      </c>
      <c r="B278" s="7">
        <f>'Adjust'!$B$81</f>
        <v>0</v>
      </c>
      <c r="C278" s="7">
        <f>'Adjust'!$C$81</f>
        <v>0</v>
      </c>
      <c r="D278" s="33">
        <f>'Adjust'!$E$81</f>
        <v>0</v>
      </c>
      <c r="E278" s="6">
        <f>IF(E$253&lt;&gt;0,(($B278*B$253+$C278*C$253))/E$253,0)</f>
        <v>0</v>
      </c>
      <c r="F278" s="27">
        <f>0.01*'Input'!$F$15*(D278*$D$253)+10*(B278*$B$253+C278*$C$253)</f>
        <v>0</v>
      </c>
      <c r="G278" s="6">
        <f>IF($E$253&lt;&gt;0,0.1*F278/$E$253,"")</f>
        <v>0</v>
      </c>
      <c r="H278" s="31">
        <f>IF($D$253&lt;&gt;0,F278/$D$253,"")</f>
        <v>0</v>
      </c>
      <c r="I278" s="10" t="s">
        <v>6</v>
      </c>
    </row>
    <row r="280" spans="1:9">
      <c r="A280" s="12" t="s">
        <v>1559</v>
      </c>
      <c r="B280" s="6">
        <f>SUM($B$256:$B$278)</f>
        <v>0</v>
      </c>
      <c r="C280" s="6">
        <f>SUM($C$256:$C$278)</f>
        <v>0</v>
      </c>
      <c r="D280" s="31">
        <f>SUM($D$256:$D$278)</f>
        <v>0</v>
      </c>
      <c r="E280" s="6">
        <f>SUM(E$256:E$278)</f>
        <v>0</v>
      </c>
      <c r="F280" s="27">
        <f>SUM($F$256:$F$278)</f>
        <v>0</v>
      </c>
      <c r="G280" s="6">
        <f>SUM($G$256:$G$278)</f>
        <v>0</v>
      </c>
      <c r="H280" s="31">
        <f>SUM($H$256:$H$278)</f>
        <v>0</v>
      </c>
      <c r="I280" s="10" t="s">
        <v>6</v>
      </c>
    </row>
    <row r="282" spans="1:9">
      <c r="A282" s="11" t="s">
        <v>85</v>
      </c>
    </row>
    <row r="283" spans="1:9">
      <c r="A283" s="10" t="s">
        <v>6</v>
      </c>
    </row>
    <row r="284" spans="1:9">
      <c r="B284" s="3" t="s">
        <v>118</v>
      </c>
      <c r="C284" s="3" t="s">
        <v>119</v>
      </c>
      <c r="D284" s="3" t="s">
        <v>121</v>
      </c>
      <c r="E284" s="3" t="s">
        <v>1540</v>
      </c>
      <c r="F284" s="3" t="s">
        <v>1541</v>
      </c>
    </row>
    <row r="285" spans="1:9">
      <c r="A285" s="12" t="s">
        <v>85</v>
      </c>
      <c r="B285" s="29">
        <f>'Loads'!B$307</f>
        <v>0</v>
      </c>
      <c r="C285" s="29">
        <f>'Loads'!C$307</f>
        <v>0</v>
      </c>
      <c r="D285" s="29">
        <f>'Loads'!E$307</f>
        <v>0</v>
      </c>
      <c r="E285" s="29">
        <f>'Multi'!B$124</f>
        <v>0</v>
      </c>
      <c r="F285" s="6">
        <f>IF(D285,E285/D285,"")</f>
        <v>0</v>
      </c>
      <c r="G285" s="10" t="s">
        <v>6</v>
      </c>
    </row>
    <row r="287" spans="1:9">
      <c r="B287" s="3" t="s">
        <v>1347</v>
      </c>
      <c r="C287" s="3" t="s">
        <v>1348</v>
      </c>
      <c r="D287" s="3" t="s">
        <v>1350</v>
      </c>
      <c r="E287" s="3" t="s">
        <v>1560</v>
      </c>
      <c r="F287" s="3" t="s">
        <v>1542</v>
      </c>
      <c r="G287" s="3" t="s">
        <v>1512</v>
      </c>
      <c r="H287" s="3" t="s">
        <v>1543</v>
      </c>
    </row>
    <row r="288" spans="1:9">
      <c r="A288" s="12" t="s">
        <v>356</v>
      </c>
      <c r="B288" s="7">
        <f>'Standing'!$C$90</f>
        <v>0</v>
      </c>
      <c r="C288" s="7">
        <f>'Standing'!$C$115</f>
        <v>0</v>
      </c>
      <c r="D288" s="33">
        <f>'NHH'!$C$95</f>
        <v>0</v>
      </c>
      <c r="E288" s="6">
        <f>IF(E$285&lt;&gt;0,(($B288*B$285+$C288*C$285))/E$285,0)</f>
        <v>0</v>
      </c>
      <c r="F288" s="27">
        <f>0.01*'Input'!$F$15*(D288*$D$285)+10*(B288*$B$285+C288*$C$285)</f>
        <v>0</v>
      </c>
      <c r="G288" s="6">
        <f>IF($E$285&lt;&gt;0,0.1*F288/$E$285,"")</f>
        <v>0</v>
      </c>
      <c r="H288" s="31">
        <f>IF($D$285&lt;&gt;0,F288/$D$285,"")</f>
        <v>0</v>
      </c>
      <c r="I288" s="10" t="s">
        <v>6</v>
      </c>
    </row>
    <row r="289" spans="1:9">
      <c r="A289" s="12" t="s">
        <v>357</v>
      </c>
      <c r="B289" s="7">
        <f>'Standing'!$D$90</f>
        <v>0</v>
      </c>
      <c r="C289" s="7">
        <f>'Standing'!$D$115</f>
        <v>0</v>
      </c>
      <c r="D289" s="33">
        <f>'NHH'!$D$95</f>
        <v>0</v>
      </c>
      <c r="E289" s="6">
        <f>IF(E$285&lt;&gt;0,(($B289*B$285+$C289*C$285))/E$285,0)</f>
        <v>0</v>
      </c>
      <c r="F289" s="27">
        <f>0.01*'Input'!$F$15*(D289*$D$285)+10*(B289*$B$285+C289*$C$285)</f>
        <v>0</v>
      </c>
      <c r="G289" s="6">
        <f>IF($E$285&lt;&gt;0,0.1*F289/$E$285,"")</f>
        <v>0</v>
      </c>
      <c r="H289" s="31">
        <f>IF($D$285&lt;&gt;0,F289/$D$285,"")</f>
        <v>0</v>
      </c>
      <c r="I289" s="10" t="s">
        <v>6</v>
      </c>
    </row>
    <row r="290" spans="1:9">
      <c r="A290" s="12" t="s">
        <v>358</v>
      </c>
      <c r="B290" s="7">
        <f>'Standing'!$E$90</f>
        <v>0</v>
      </c>
      <c r="C290" s="7">
        <f>'Standing'!$E$115</f>
        <v>0</v>
      </c>
      <c r="D290" s="33">
        <f>'NHH'!$E$95</f>
        <v>0</v>
      </c>
      <c r="E290" s="6">
        <f>IF(E$285&lt;&gt;0,(($B290*B$285+$C290*C$285))/E$285,0)</f>
        <v>0</v>
      </c>
      <c r="F290" s="27">
        <f>0.01*'Input'!$F$15*(D290*$D$285)+10*(B290*$B$285+C290*$C$285)</f>
        <v>0</v>
      </c>
      <c r="G290" s="6">
        <f>IF($E$285&lt;&gt;0,0.1*F290/$E$285,"")</f>
        <v>0</v>
      </c>
      <c r="H290" s="31">
        <f>IF($D$285&lt;&gt;0,F290/$D$285,"")</f>
        <v>0</v>
      </c>
      <c r="I290" s="10" t="s">
        <v>6</v>
      </c>
    </row>
    <row r="291" spans="1:9">
      <c r="A291" s="12" t="s">
        <v>359</v>
      </c>
      <c r="B291" s="7">
        <f>'Standing'!$F$90</f>
        <v>0</v>
      </c>
      <c r="C291" s="7">
        <f>'Standing'!$F$115</f>
        <v>0</v>
      </c>
      <c r="D291" s="33">
        <f>'NHH'!$F$95</f>
        <v>0</v>
      </c>
      <c r="E291" s="6">
        <f>IF(E$285&lt;&gt;0,(($B291*B$285+$C291*C$285))/E$285,0)</f>
        <v>0</v>
      </c>
      <c r="F291" s="27">
        <f>0.01*'Input'!$F$15*(D291*$D$285)+10*(B291*$B$285+C291*$C$285)</f>
        <v>0</v>
      </c>
      <c r="G291" s="6">
        <f>IF($E$285&lt;&gt;0,0.1*F291/$E$285,"")</f>
        <v>0</v>
      </c>
      <c r="H291" s="31">
        <f>IF($D$285&lt;&gt;0,F291/$D$285,"")</f>
        <v>0</v>
      </c>
      <c r="I291" s="10" t="s">
        <v>6</v>
      </c>
    </row>
    <row r="292" spans="1:9">
      <c r="A292" s="12" t="s">
        <v>360</v>
      </c>
      <c r="B292" s="7">
        <f>'Standing'!$G$90</f>
        <v>0</v>
      </c>
      <c r="C292" s="7">
        <f>'Standing'!$G$115</f>
        <v>0</v>
      </c>
      <c r="D292" s="33">
        <f>'NHH'!$G$95</f>
        <v>0</v>
      </c>
      <c r="E292" s="6">
        <f>IF(E$285&lt;&gt;0,(($B292*B$285+$C292*C$285))/E$285,0)</f>
        <v>0</v>
      </c>
      <c r="F292" s="27">
        <f>0.01*'Input'!$F$15*(D292*$D$285)+10*(B292*$B$285+C292*$C$285)</f>
        <v>0</v>
      </c>
      <c r="G292" s="6">
        <f>IF($E$285&lt;&gt;0,0.1*F292/$E$285,"")</f>
        <v>0</v>
      </c>
      <c r="H292" s="31">
        <f>IF($D$285&lt;&gt;0,F292/$D$285,"")</f>
        <v>0</v>
      </c>
      <c r="I292" s="10" t="s">
        <v>6</v>
      </c>
    </row>
    <row r="293" spans="1:9">
      <c r="A293" s="12" t="s">
        <v>361</v>
      </c>
      <c r="B293" s="7">
        <f>'Standing'!$H$90</f>
        <v>0</v>
      </c>
      <c r="C293" s="7">
        <f>'Standing'!$H$115</f>
        <v>0</v>
      </c>
      <c r="D293" s="33">
        <f>'NHH'!$H$95</f>
        <v>0</v>
      </c>
      <c r="E293" s="6">
        <f>IF(E$285&lt;&gt;0,(($B293*B$285+$C293*C$285))/E$285,0)</f>
        <v>0</v>
      </c>
      <c r="F293" s="27">
        <f>0.01*'Input'!$F$15*(D293*$D$285)+10*(B293*$B$285+C293*$C$285)</f>
        <v>0</v>
      </c>
      <c r="G293" s="6">
        <f>IF($E$285&lt;&gt;0,0.1*F293/$E$285,"")</f>
        <v>0</v>
      </c>
      <c r="H293" s="31">
        <f>IF($D$285&lt;&gt;0,F293/$D$285,"")</f>
        <v>0</v>
      </c>
      <c r="I293" s="10" t="s">
        <v>6</v>
      </c>
    </row>
    <row r="294" spans="1:9">
      <c r="A294" s="12" t="s">
        <v>362</v>
      </c>
      <c r="B294" s="7">
        <f>'Standing'!$I$90</f>
        <v>0</v>
      </c>
      <c r="C294" s="7">
        <f>'Standing'!$I$115</f>
        <v>0</v>
      </c>
      <c r="D294" s="33">
        <f>'NHH'!$I$95</f>
        <v>0</v>
      </c>
      <c r="E294" s="6">
        <f>IF(E$285&lt;&gt;0,(($B294*B$285+$C294*C$285))/E$285,0)</f>
        <v>0</v>
      </c>
      <c r="F294" s="27">
        <f>0.01*'Input'!$F$15*(D294*$D$285)+10*(B294*$B$285+C294*$C$285)</f>
        <v>0</v>
      </c>
      <c r="G294" s="6">
        <f>IF($E$285&lt;&gt;0,0.1*F294/$E$285,"")</f>
        <v>0</v>
      </c>
      <c r="H294" s="31">
        <f>IF($D$285&lt;&gt;0,F294/$D$285,"")</f>
        <v>0</v>
      </c>
      <c r="I294" s="10" t="s">
        <v>6</v>
      </c>
    </row>
    <row r="295" spans="1:9">
      <c r="A295" s="12" t="s">
        <v>363</v>
      </c>
      <c r="B295" s="7">
        <f>'Standing'!$J$90</f>
        <v>0</v>
      </c>
      <c r="C295" s="7">
        <f>'Standing'!$J$115</f>
        <v>0</v>
      </c>
      <c r="D295" s="33">
        <f>'NHH'!$J$95</f>
        <v>0</v>
      </c>
      <c r="E295" s="6">
        <f>IF(E$285&lt;&gt;0,(($B295*B$285+$C295*C$285))/E$285,0)</f>
        <v>0</v>
      </c>
      <c r="F295" s="27">
        <f>0.01*'Input'!$F$15*(D295*$D$285)+10*(B295*$B$285+C295*$C$285)</f>
        <v>0</v>
      </c>
      <c r="G295" s="6">
        <f>IF($E$285&lt;&gt;0,0.1*F295/$E$285,"")</f>
        <v>0</v>
      </c>
      <c r="H295" s="31">
        <f>IF($D$285&lt;&gt;0,F295/$D$285,"")</f>
        <v>0</v>
      </c>
      <c r="I295" s="10" t="s">
        <v>6</v>
      </c>
    </row>
    <row r="296" spans="1:9">
      <c r="A296" s="12" t="s">
        <v>1544</v>
      </c>
      <c r="B296" s="8"/>
      <c r="C296" s="8"/>
      <c r="D296" s="33">
        <f>'SM'!$B$117</f>
        <v>0</v>
      </c>
      <c r="E296" s="6">
        <f>IF(E$285&lt;&gt;0,(($B296*B$285+$C296*C$285))/E$285,0)</f>
        <v>0</v>
      </c>
      <c r="F296" s="27">
        <f>0.01*'Input'!$F$15*(D296*$D$285)+10*(B296*$B$285+C296*$C$285)</f>
        <v>0</v>
      </c>
      <c r="G296" s="6">
        <f>IF($E$285&lt;&gt;0,0.1*F296/$E$285,"")</f>
        <v>0</v>
      </c>
      <c r="H296" s="31">
        <f>IF($D$285&lt;&gt;0,F296/$D$285,"")</f>
        <v>0</v>
      </c>
      <c r="I296" s="10" t="s">
        <v>6</v>
      </c>
    </row>
    <row r="297" spans="1:9">
      <c r="A297" s="12" t="s">
        <v>1545</v>
      </c>
      <c r="B297" s="8"/>
      <c r="C297" s="8"/>
      <c r="D297" s="33">
        <f>'SM'!$C$117</f>
        <v>0</v>
      </c>
      <c r="E297" s="6">
        <f>IF(E$285&lt;&gt;0,(($B297*B$285+$C297*C$285))/E$285,0)</f>
        <v>0</v>
      </c>
      <c r="F297" s="27">
        <f>0.01*'Input'!$F$15*(D297*$D$285)+10*(B297*$B$285+C297*$C$285)</f>
        <v>0</v>
      </c>
      <c r="G297" s="6">
        <f>IF($E$285&lt;&gt;0,0.1*F297/$E$285,"")</f>
        <v>0</v>
      </c>
      <c r="H297" s="31">
        <f>IF($D$285&lt;&gt;0,F297/$D$285,"")</f>
        <v>0</v>
      </c>
      <c r="I297" s="10" t="s">
        <v>6</v>
      </c>
    </row>
    <row r="298" spans="1:9">
      <c r="A298" s="12" t="s">
        <v>1546</v>
      </c>
      <c r="B298" s="7">
        <f>'Standing'!$K$90</f>
        <v>0</v>
      </c>
      <c r="C298" s="7">
        <f>'Standing'!$K$115</f>
        <v>0</v>
      </c>
      <c r="D298" s="33">
        <f>'NHH'!$K$95</f>
        <v>0</v>
      </c>
      <c r="E298" s="6">
        <f>IF(E$285&lt;&gt;0,(($B298*B$285+$C298*C$285))/E$285,0)</f>
        <v>0</v>
      </c>
      <c r="F298" s="27">
        <f>0.01*'Input'!$F$15*(D298*$D$285)+10*(B298*$B$285+C298*$C$285)</f>
        <v>0</v>
      </c>
      <c r="G298" s="6">
        <f>IF($E$285&lt;&gt;0,0.1*F298/$E$285,"")</f>
        <v>0</v>
      </c>
      <c r="H298" s="31">
        <f>IF($D$285&lt;&gt;0,F298/$D$285,"")</f>
        <v>0</v>
      </c>
      <c r="I298" s="10" t="s">
        <v>6</v>
      </c>
    </row>
    <row r="299" spans="1:9">
      <c r="A299" s="12" t="s">
        <v>1547</v>
      </c>
      <c r="B299" s="7">
        <f>'Standing'!$L$90</f>
        <v>0</v>
      </c>
      <c r="C299" s="7">
        <f>'Standing'!$L$115</f>
        <v>0</v>
      </c>
      <c r="D299" s="33">
        <f>'NHH'!$L$95</f>
        <v>0</v>
      </c>
      <c r="E299" s="6">
        <f>IF(E$285&lt;&gt;0,(($B299*B$285+$C299*C$285))/E$285,0)</f>
        <v>0</v>
      </c>
      <c r="F299" s="27">
        <f>0.01*'Input'!$F$15*(D299*$D$285)+10*(B299*$B$285+C299*$C$285)</f>
        <v>0</v>
      </c>
      <c r="G299" s="6">
        <f>IF($E$285&lt;&gt;0,0.1*F299/$E$285,"")</f>
        <v>0</v>
      </c>
      <c r="H299" s="31">
        <f>IF($D$285&lt;&gt;0,F299/$D$285,"")</f>
        <v>0</v>
      </c>
      <c r="I299" s="10" t="s">
        <v>6</v>
      </c>
    </row>
    <row r="300" spans="1:9">
      <c r="A300" s="12" t="s">
        <v>1548</v>
      </c>
      <c r="B300" s="7">
        <f>'Standing'!$M$90</f>
        <v>0</v>
      </c>
      <c r="C300" s="7">
        <f>'Standing'!$M$115</f>
        <v>0</v>
      </c>
      <c r="D300" s="33">
        <f>'NHH'!$M$95</f>
        <v>0</v>
      </c>
      <c r="E300" s="6">
        <f>IF(E$285&lt;&gt;0,(($B300*B$285+$C300*C$285))/E$285,0)</f>
        <v>0</v>
      </c>
      <c r="F300" s="27">
        <f>0.01*'Input'!$F$15*(D300*$D$285)+10*(B300*$B$285+C300*$C$285)</f>
        <v>0</v>
      </c>
      <c r="G300" s="6">
        <f>IF($E$285&lt;&gt;0,0.1*F300/$E$285,"")</f>
        <v>0</v>
      </c>
      <c r="H300" s="31">
        <f>IF($D$285&lt;&gt;0,F300/$D$285,"")</f>
        <v>0</v>
      </c>
      <c r="I300" s="10" t="s">
        <v>6</v>
      </c>
    </row>
    <row r="301" spans="1:9">
      <c r="A301" s="12" t="s">
        <v>1549</v>
      </c>
      <c r="B301" s="7">
        <f>'Standing'!$N$90</f>
        <v>0</v>
      </c>
      <c r="C301" s="7">
        <f>'Standing'!$N$115</f>
        <v>0</v>
      </c>
      <c r="D301" s="33">
        <f>'NHH'!$N$95</f>
        <v>0</v>
      </c>
      <c r="E301" s="6">
        <f>IF(E$285&lt;&gt;0,(($B301*B$285+$C301*C$285))/E$285,0)</f>
        <v>0</v>
      </c>
      <c r="F301" s="27">
        <f>0.01*'Input'!$F$15*(D301*$D$285)+10*(B301*$B$285+C301*$C$285)</f>
        <v>0</v>
      </c>
      <c r="G301" s="6">
        <f>IF($E$285&lt;&gt;0,0.1*F301/$E$285,"")</f>
        <v>0</v>
      </c>
      <c r="H301" s="31">
        <f>IF($D$285&lt;&gt;0,F301/$D$285,"")</f>
        <v>0</v>
      </c>
      <c r="I301" s="10" t="s">
        <v>6</v>
      </c>
    </row>
    <row r="302" spans="1:9">
      <c r="A302" s="12" t="s">
        <v>1550</v>
      </c>
      <c r="B302" s="7">
        <f>'Standing'!$O$90</f>
        <v>0</v>
      </c>
      <c r="C302" s="7">
        <f>'Standing'!$O$115</f>
        <v>0</v>
      </c>
      <c r="D302" s="33">
        <f>'NHH'!$O$95</f>
        <v>0</v>
      </c>
      <c r="E302" s="6">
        <f>IF(E$285&lt;&gt;0,(($B302*B$285+$C302*C$285))/E$285,0)</f>
        <v>0</v>
      </c>
      <c r="F302" s="27">
        <f>0.01*'Input'!$F$15*(D302*$D$285)+10*(B302*$B$285+C302*$C$285)</f>
        <v>0</v>
      </c>
      <c r="G302" s="6">
        <f>IF($E$285&lt;&gt;0,0.1*F302/$E$285,"")</f>
        <v>0</v>
      </c>
      <c r="H302" s="31">
        <f>IF($D$285&lt;&gt;0,F302/$D$285,"")</f>
        <v>0</v>
      </c>
      <c r="I302" s="10" t="s">
        <v>6</v>
      </c>
    </row>
    <row r="303" spans="1:9">
      <c r="A303" s="12" t="s">
        <v>1551</v>
      </c>
      <c r="B303" s="7">
        <f>'Standing'!$P$90</f>
        <v>0</v>
      </c>
      <c r="C303" s="7">
        <f>'Standing'!$P$115</f>
        <v>0</v>
      </c>
      <c r="D303" s="33">
        <f>'NHH'!$P$95</f>
        <v>0</v>
      </c>
      <c r="E303" s="6">
        <f>IF(E$285&lt;&gt;0,(($B303*B$285+$C303*C$285))/E$285,0)</f>
        <v>0</v>
      </c>
      <c r="F303" s="27">
        <f>0.01*'Input'!$F$15*(D303*$D$285)+10*(B303*$B$285+C303*$C$285)</f>
        <v>0</v>
      </c>
      <c r="G303" s="6">
        <f>IF($E$285&lt;&gt;0,0.1*F303/$E$285,"")</f>
        <v>0</v>
      </c>
      <c r="H303" s="31">
        <f>IF($D$285&lt;&gt;0,F303/$D$285,"")</f>
        <v>0</v>
      </c>
      <c r="I303" s="10" t="s">
        <v>6</v>
      </c>
    </row>
    <row r="304" spans="1:9">
      <c r="A304" s="12" t="s">
        <v>1552</v>
      </c>
      <c r="B304" s="7">
        <f>'Standing'!$Q$90</f>
        <v>0</v>
      </c>
      <c r="C304" s="7">
        <f>'Standing'!$Q$115</f>
        <v>0</v>
      </c>
      <c r="D304" s="33">
        <f>'NHH'!$Q$95</f>
        <v>0</v>
      </c>
      <c r="E304" s="6">
        <f>IF(E$285&lt;&gt;0,(($B304*B$285+$C304*C$285))/E$285,0)</f>
        <v>0</v>
      </c>
      <c r="F304" s="27">
        <f>0.01*'Input'!$F$15*(D304*$D$285)+10*(B304*$B$285+C304*$C$285)</f>
        <v>0</v>
      </c>
      <c r="G304" s="6">
        <f>IF($E$285&lt;&gt;0,0.1*F304/$E$285,"")</f>
        <v>0</v>
      </c>
      <c r="H304" s="31">
        <f>IF($D$285&lt;&gt;0,F304/$D$285,"")</f>
        <v>0</v>
      </c>
      <c r="I304" s="10" t="s">
        <v>6</v>
      </c>
    </row>
    <row r="305" spans="1:13">
      <c r="A305" s="12" t="s">
        <v>1553</v>
      </c>
      <c r="B305" s="7">
        <f>'Standing'!$R$90</f>
        <v>0</v>
      </c>
      <c r="C305" s="7">
        <f>'Standing'!$R$115</f>
        <v>0</v>
      </c>
      <c r="D305" s="33">
        <f>'NHH'!$R$95</f>
        <v>0</v>
      </c>
      <c r="E305" s="6">
        <f>IF(E$285&lt;&gt;0,(($B305*B$285+$C305*C$285))/E$285,0)</f>
        <v>0</v>
      </c>
      <c r="F305" s="27">
        <f>0.01*'Input'!$F$15*(D305*$D$285)+10*(B305*$B$285+C305*$C$285)</f>
        <v>0</v>
      </c>
      <c r="G305" s="6">
        <f>IF($E$285&lt;&gt;0,0.1*F305/$E$285,"")</f>
        <v>0</v>
      </c>
      <c r="H305" s="31">
        <f>IF($D$285&lt;&gt;0,F305/$D$285,"")</f>
        <v>0</v>
      </c>
      <c r="I305" s="10" t="s">
        <v>6</v>
      </c>
    </row>
    <row r="306" spans="1:13">
      <c r="A306" s="12" t="s">
        <v>1554</v>
      </c>
      <c r="B306" s="7">
        <f>'Standing'!$S$90</f>
        <v>0</v>
      </c>
      <c r="C306" s="7">
        <f>'Standing'!$S$115</f>
        <v>0</v>
      </c>
      <c r="D306" s="33">
        <f>'NHH'!$S$95</f>
        <v>0</v>
      </c>
      <c r="E306" s="6">
        <f>IF(E$285&lt;&gt;0,(($B306*B$285+$C306*C$285))/E$285,0)</f>
        <v>0</v>
      </c>
      <c r="F306" s="27">
        <f>0.01*'Input'!$F$15*(D306*$D$285)+10*(B306*$B$285+C306*$C$285)</f>
        <v>0</v>
      </c>
      <c r="G306" s="6">
        <f>IF($E$285&lt;&gt;0,0.1*F306/$E$285,"")</f>
        <v>0</v>
      </c>
      <c r="H306" s="31">
        <f>IF($D$285&lt;&gt;0,F306/$D$285,"")</f>
        <v>0</v>
      </c>
      <c r="I306" s="10" t="s">
        <v>6</v>
      </c>
    </row>
    <row r="307" spans="1:13">
      <c r="A307" s="12" t="s">
        <v>1555</v>
      </c>
      <c r="B307" s="8"/>
      <c r="C307" s="8"/>
      <c r="D307" s="33">
        <f>'Otex'!$B$130</f>
        <v>0</v>
      </c>
      <c r="E307" s="6">
        <f>IF(E$285&lt;&gt;0,(($B307*B$285+$C307*C$285))/E$285,0)</f>
        <v>0</v>
      </c>
      <c r="F307" s="27">
        <f>0.01*'Input'!$F$15*(D307*$D$285)+10*(B307*$B$285+C307*$C$285)</f>
        <v>0</v>
      </c>
      <c r="G307" s="6">
        <f>IF($E$285&lt;&gt;0,0.1*F307/$E$285,"")</f>
        <v>0</v>
      </c>
      <c r="H307" s="31">
        <f>IF($D$285&lt;&gt;0,F307/$D$285,"")</f>
        <v>0</v>
      </c>
      <c r="I307" s="10" t="s">
        <v>6</v>
      </c>
    </row>
    <row r="308" spans="1:13">
      <c r="A308" s="12" t="s">
        <v>1556</v>
      </c>
      <c r="B308" s="8"/>
      <c r="C308" s="8"/>
      <c r="D308" s="33">
        <f>'Otex'!$C$130</f>
        <v>0</v>
      </c>
      <c r="E308" s="6">
        <f>IF(E$285&lt;&gt;0,(($B308*B$285+$C308*C$285))/E$285,0)</f>
        <v>0</v>
      </c>
      <c r="F308" s="27">
        <f>0.01*'Input'!$F$15*(D308*$D$285)+10*(B308*$B$285+C308*$C$285)</f>
        <v>0</v>
      </c>
      <c r="G308" s="6">
        <f>IF($E$285&lt;&gt;0,0.1*F308/$E$285,"")</f>
        <v>0</v>
      </c>
      <c r="H308" s="31">
        <f>IF($D$285&lt;&gt;0,F308/$D$285,"")</f>
        <v>0</v>
      </c>
      <c r="I308" s="10" t="s">
        <v>6</v>
      </c>
    </row>
    <row r="309" spans="1:13">
      <c r="A309" s="12" t="s">
        <v>1557</v>
      </c>
      <c r="B309" s="7">
        <f>'Scaler'!$B$416</f>
        <v>0</v>
      </c>
      <c r="C309" s="7">
        <f>'Scaler'!$C$416</f>
        <v>0</v>
      </c>
      <c r="D309" s="33">
        <f>'Scaler'!$E$416</f>
        <v>0</v>
      </c>
      <c r="E309" s="6">
        <f>IF(E$285&lt;&gt;0,(($B309*B$285+$C309*C$285))/E$285,0)</f>
        <v>0</v>
      </c>
      <c r="F309" s="27">
        <f>0.01*'Input'!$F$15*(D309*$D$285)+10*(B309*$B$285+C309*$C$285)</f>
        <v>0</v>
      </c>
      <c r="G309" s="6">
        <f>IF($E$285&lt;&gt;0,0.1*F309/$E$285,"")</f>
        <v>0</v>
      </c>
      <c r="H309" s="31">
        <f>IF($D$285&lt;&gt;0,F309/$D$285,"")</f>
        <v>0</v>
      </c>
      <c r="I309" s="10" t="s">
        <v>6</v>
      </c>
    </row>
    <row r="310" spans="1:13">
      <c r="A310" s="12" t="s">
        <v>1558</v>
      </c>
      <c r="B310" s="7">
        <f>'Adjust'!$B$82</f>
        <v>0</v>
      </c>
      <c r="C310" s="7">
        <f>'Adjust'!$C$82</f>
        <v>0</v>
      </c>
      <c r="D310" s="33">
        <f>'Adjust'!$E$82</f>
        <v>0</v>
      </c>
      <c r="E310" s="6">
        <f>IF(E$285&lt;&gt;0,(($B310*B$285+$C310*C$285))/E$285,0)</f>
        <v>0</v>
      </c>
      <c r="F310" s="27">
        <f>0.01*'Input'!$F$15*(D310*$D$285)+10*(B310*$B$285+C310*$C$285)</f>
        <v>0</v>
      </c>
      <c r="G310" s="6">
        <f>IF($E$285&lt;&gt;0,0.1*F310/$E$285,"")</f>
        <v>0</v>
      </c>
      <c r="H310" s="31">
        <f>IF($D$285&lt;&gt;0,F310/$D$285,"")</f>
        <v>0</v>
      </c>
      <c r="I310" s="10" t="s">
        <v>6</v>
      </c>
    </row>
    <row r="312" spans="1:13">
      <c r="A312" s="12" t="s">
        <v>1559</v>
      </c>
      <c r="B312" s="6">
        <f>SUM($B$288:$B$310)</f>
        <v>0</v>
      </c>
      <c r="C312" s="6">
        <f>SUM($C$288:$C$310)</f>
        <v>0</v>
      </c>
      <c r="D312" s="31">
        <f>SUM($D$288:$D$310)</f>
        <v>0</v>
      </c>
      <c r="E312" s="6">
        <f>SUM(E$288:E$310)</f>
        <v>0</v>
      </c>
      <c r="F312" s="27">
        <f>SUM($F$288:$F$310)</f>
        <v>0</v>
      </c>
      <c r="G312" s="6">
        <f>SUM($G$288:$G$310)</f>
        <v>0</v>
      </c>
      <c r="H312" s="31">
        <f>SUM($H$288:$H$310)</f>
        <v>0</v>
      </c>
      <c r="I312" s="10" t="s">
        <v>6</v>
      </c>
    </row>
    <row r="314" spans="1:13">
      <c r="A314" s="11" t="s">
        <v>72</v>
      </c>
    </row>
    <row r="315" spans="1:13">
      <c r="A315" s="10" t="s">
        <v>6</v>
      </c>
    </row>
    <row r="316" spans="1:13">
      <c r="B316" s="3" t="s">
        <v>118</v>
      </c>
      <c r="C316" s="3" t="s">
        <v>119</v>
      </c>
      <c r="D316" s="3" t="s">
        <v>120</v>
      </c>
      <c r="E316" s="3" t="s">
        <v>121</v>
      </c>
      <c r="F316" s="3" t="s">
        <v>122</v>
      </c>
      <c r="G316" s="3" t="s">
        <v>123</v>
      </c>
      <c r="H316" s="3" t="s">
        <v>1540</v>
      </c>
      <c r="I316" s="3" t="s">
        <v>1541</v>
      </c>
    </row>
    <row r="317" spans="1:13">
      <c r="A317" s="12" t="s">
        <v>72</v>
      </c>
      <c r="B317" s="29">
        <f>'Loads'!B$308</f>
        <v>0</v>
      </c>
      <c r="C317" s="29">
        <f>'Loads'!C$308</f>
        <v>0</v>
      </c>
      <c r="D317" s="29">
        <f>'Loads'!D$308</f>
        <v>0</v>
      </c>
      <c r="E317" s="29">
        <f>'Loads'!E$308</f>
        <v>0</v>
      </c>
      <c r="F317" s="29">
        <f>'Loads'!F$308</f>
        <v>0</v>
      </c>
      <c r="G317" s="29">
        <f>'Loads'!G$308</f>
        <v>0</v>
      </c>
      <c r="H317" s="29">
        <f>'Multi'!B$125</f>
        <v>0</v>
      </c>
      <c r="I317" s="6">
        <f>IF(E317,H317/E317,"")</f>
        <v>0</v>
      </c>
      <c r="J317" s="10" t="s">
        <v>6</v>
      </c>
    </row>
    <row r="319" spans="1:13">
      <c r="B319" s="3" t="s">
        <v>1347</v>
      </c>
      <c r="C319" s="3" t="s">
        <v>1348</v>
      </c>
      <c r="D319" s="3" t="s">
        <v>1349</v>
      </c>
      <c r="E319" s="3" t="s">
        <v>1350</v>
      </c>
      <c r="F319" s="3" t="s">
        <v>1351</v>
      </c>
      <c r="G319" s="3" t="s">
        <v>975</v>
      </c>
      <c r="H319" s="3" t="s">
        <v>1560</v>
      </c>
      <c r="I319" s="3" t="s">
        <v>1542</v>
      </c>
      <c r="J319" s="3" t="s">
        <v>1512</v>
      </c>
      <c r="K319" s="3" t="s">
        <v>1543</v>
      </c>
      <c r="L319" s="3" t="s">
        <v>1561</v>
      </c>
    </row>
    <row r="320" spans="1:13">
      <c r="A320" s="12" t="s">
        <v>356</v>
      </c>
      <c r="B320" s="7">
        <f>'Standing'!$C$91</f>
        <v>0</v>
      </c>
      <c r="C320" s="7">
        <f>'Standing'!$C$116</f>
        <v>0</v>
      </c>
      <c r="D320" s="7">
        <f>'Standing'!$C$132</f>
        <v>0</v>
      </c>
      <c r="E320" s="8"/>
      <c r="F320" s="33">
        <f>'Standing'!$C$35</f>
        <v>0</v>
      </c>
      <c r="G320" s="7">
        <f>'Reactive'!$C$23</f>
        <v>0</v>
      </c>
      <c r="H320" s="6">
        <f>IF(H$317&lt;&gt;0,(($B320*B$317+$C320*C$317+$D320*D$317+$G320*G$317))/H$317,0)</f>
        <v>0</v>
      </c>
      <c r="I320" s="27">
        <f>0.01*'Input'!$F$15*(E320*$E$317+F320*$F$317)+10*(B320*$B$317+C320*$C$317+D320*$D$317+G320*$G$317)</f>
        <v>0</v>
      </c>
      <c r="J320" s="6">
        <f>IF($H$317&lt;&gt;0,0.1*I320/$H$317,"")</f>
        <v>0</v>
      </c>
      <c r="K320" s="31">
        <f>IF($E$317&lt;&gt;0,I320/$E$317,"")</f>
        <v>0</v>
      </c>
      <c r="L320" s="31">
        <f>IF($F$317&lt;&gt;0,I320/$F$317*100/'Input'!$F$15,"")</f>
        <v>0</v>
      </c>
      <c r="M320" s="10" t="s">
        <v>6</v>
      </c>
    </row>
    <row r="321" spans="1:13">
      <c r="A321" s="12" t="s">
        <v>357</v>
      </c>
      <c r="B321" s="7">
        <f>'Standing'!$D$91</f>
        <v>0</v>
      </c>
      <c r="C321" s="7">
        <f>'Standing'!$D$116</f>
        <v>0</v>
      </c>
      <c r="D321" s="7">
        <f>'Standing'!$D$132</f>
        <v>0</v>
      </c>
      <c r="E321" s="8"/>
      <c r="F321" s="33">
        <f>'Standing'!$D$35</f>
        <v>0</v>
      </c>
      <c r="G321" s="7">
        <f>'Reactive'!$D$23</f>
        <v>0</v>
      </c>
      <c r="H321" s="6">
        <f>IF(H$317&lt;&gt;0,(($B321*B$317+$C321*C$317+$D321*D$317+$G321*G$317))/H$317,0)</f>
        <v>0</v>
      </c>
      <c r="I321" s="27">
        <f>0.01*'Input'!$F$15*(E321*$E$317+F321*$F$317)+10*(B321*$B$317+C321*$C$317+D321*$D$317+G321*$G$317)</f>
        <v>0</v>
      </c>
      <c r="J321" s="6">
        <f>IF($H$317&lt;&gt;0,0.1*I321/$H$317,"")</f>
        <v>0</v>
      </c>
      <c r="K321" s="31">
        <f>IF($E$317&lt;&gt;0,I321/$E$317,"")</f>
        <v>0</v>
      </c>
      <c r="L321" s="31">
        <f>IF($F$317&lt;&gt;0,I321/$F$317*100/'Input'!$F$15,"")</f>
        <v>0</v>
      </c>
      <c r="M321" s="10" t="s">
        <v>6</v>
      </c>
    </row>
    <row r="322" spans="1:13">
      <c r="A322" s="12" t="s">
        <v>358</v>
      </c>
      <c r="B322" s="7">
        <f>'Standing'!$E$91</f>
        <v>0</v>
      </c>
      <c r="C322" s="7">
        <f>'Standing'!$E$116</f>
        <v>0</v>
      </c>
      <c r="D322" s="7">
        <f>'Standing'!$E$132</f>
        <v>0</v>
      </c>
      <c r="E322" s="8"/>
      <c r="F322" s="33">
        <f>'Standing'!$E$35</f>
        <v>0</v>
      </c>
      <c r="G322" s="7">
        <f>'Reactive'!$E$23</f>
        <v>0</v>
      </c>
      <c r="H322" s="6">
        <f>IF(H$317&lt;&gt;0,(($B322*B$317+$C322*C$317+$D322*D$317+$G322*G$317))/H$317,0)</f>
        <v>0</v>
      </c>
      <c r="I322" s="27">
        <f>0.01*'Input'!$F$15*(E322*$E$317+F322*$F$317)+10*(B322*$B$317+C322*$C$317+D322*$D$317+G322*$G$317)</f>
        <v>0</v>
      </c>
      <c r="J322" s="6">
        <f>IF($H$317&lt;&gt;0,0.1*I322/$H$317,"")</f>
        <v>0</v>
      </c>
      <c r="K322" s="31">
        <f>IF($E$317&lt;&gt;0,I322/$E$317,"")</f>
        <v>0</v>
      </c>
      <c r="L322" s="31">
        <f>IF($F$317&lt;&gt;0,I322/$F$317*100/'Input'!$F$15,"")</f>
        <v>0</v>
      </c>
      <c r="M322" s="10" t="s">
        <v>6</v>
      </c>
    </row>
    <row r="323" spans="1:13">
      <c r="A323" s="12" t="s">
        <v>359</v>
      </c>
      <c r="B323" s="7">
        <f>'Standing'!$F$91</f>
        <v>0</v>
      </c>
      <c r="C323" s="7">
        <f>'Standing'!$F$116</f>
        <v>0</v>
      </c>
      <c r="D323" s="7">
        <f>'Standing'!$F$132</f>
        <v>0</v>
      </c>
      <c r="E323" s="8"/>
      <c r="F323" s="33">
        <f>'Standing'!$F$35</f>
        <v>0</v>
      </c>
      <c r="G323" s="7">
        <f>'Reactive'!$F$23</f>
        <v>0</v>
      </c>
      <c r="H323" s="6">
        <f>IF(H$317&lt;&gt;0,(($B323*B$317+$C323*C$317+$D323*D$317+$G323*G$317))/H$317,0)</f>
        <v>0</v>
      </c>
      <c r="I323" s="27">
        <f>0.01*'Input'!$F$15*(E323*$E$317+F323*$F$317)+10*(B323*$B$317+C323*$C$317+D323*$D$317+G323*$G$317)</f>
        <v>0</v>
      </c>
      <c r="J323" s="6">
        <f>IF($H$317&lt;&gt;0,0.1*I323/$H$317,"")</f>
        <v>0</v>
      </c>
      <c r="K323" s="31">
        <f>IF($E$317&lt;&gt;0,I323/$E$317,"")</f>
        <v>0</v>
      </c>
      <c r="L323" s="31">
        <f>IF($F$317&lt;&gt;0,I323/$F$317*100/'Input'!$F$15,"")</f>
        <v>0</v>
      </c>
      <c r="M323" s="10" t="s">
        <v>6</v>
      </c>
    </row>
    <row r="324" spans="1:13">
      <c r="A324" s="12" t="s">
        <v>360</v>
      </c>
      <c r="B324" s="7">
        <f>'Standing'!$G$91</f>
        <v>0</v>
      </c>
      <c r="C324" s="7">
        <f>'Standing'!$G$116</f>
        <v>0</v>
      </c>
      <c r="D324" s="7">
        <f>'Standing'!$G$132</f>
        <v>0</v>
      </c>
      <c r="E324" s="8"/>
      <c r="F324" s="33">
        <f>'Standing'!$G$35</f>
        <v>0</v>
      </c>
      <c r="G324" s="7">
        <f>'Reactive'!$G$23</f>
        <v>0</v>
      </c>
      <c r="H324" s="6">
        <f>IF(H$317&lt;&gt;0,(($B324*B$317+$C324*C$317+$D324*D$317+$G324*G$317))/H$317,0)</f>
        <v>0</v>
      </c>
      <c r="I324" s="27">
        <f>0.01*'Input'!$F$15*(E324*$E$317+F324*$F$317)+10*(B324*$B$317+C324*$C$317+D324*$D$317+G324*$G$317)</f>
        <v>0</v>
      </c>
      <c r="J324" s="6">
        <f>IF($H$317&lt;&gt;0,0.1*I324/$H$317,"")</f>
        <v>0</v>
      </c>
      <c r="K324" s="31">
        <f>IF($E$317&lt;&gt;0,I324/$E$317,"")</f>
        <v>0</v>
      </c>
      <c r="L324" s="31">
        <f>IF($F$317&lt;&gt;0,I324/$F$317*100/'Input'!$F$15,"")</f>
        <v>0</v>
      </c>
      <c r="M324" s="10" t="s">
        <v>6</v>
      </c>
    </row>
    <row r="325" spans="1:13">
      <c r="A325" s="12" t="s">
        <v>361</v>
      </c>
      <c r="B325" s="7">
        <f>'Standing'!$H$91</f>
        <v>0</v>
      </c>
      <c r="C325" s="7">
        <f>'Standing'!$H$116</f>
        <v>0</v>
      </c>
      <c r="D325" s="7">
        <f>'Standing'!$H$132</f>
        <v>0</v>
      </c>
      <c r="E325" s="8"/>
      <c r="F325" s="33">
        <f>'Standing'!$H$35</f>
        <v>0</v>
      </c>
      <c r="G325" s="7">
        <f>'Reactive'!$H$23</f>
        <v>0</v>
      </c>
      <c r="H325" s="6">
        <f>IF(H$317&lt;&gt;0,(($B325*B$317+$C325*C$317+$D325*D$317+$G325*G$317))/H$317,0)</f>
        <v>0</v>
      </c>
      <c r="I325" s="27">
        <f>0.01*'Input'!$F$15*(E325*$E$317+F325*$F$317)+10*(B325*$B$317+C325*$C$317+D325*$D$317+G325*$G$317)</f>
        <v>0</v>
      </c>
      <c r="J325" s="6">
        <f>IF($H$317&lt;&gt;0,0.1*I325/$H$317,"")</f>
        <v>0</v>
      </c>
      <c r="K325" s="31">
        <f>IF($E$317&lt;&gt;0,I325/$E$317,"")</f>
        <v>0</v>
      </c>
      <c r="L325" s="31">
        <f>IF($F$317&lt;&gt;0,I325/$F$317*100/'Input'!$F$15,"")</f>
        <v>0</v>
      </c>
      <c r="M325" s="10" t="s">
        <v>6</v>
      </c>
    </row>
    <row r="326" spans="1:13">
      <c r="A326" s="12" t="s">
        <v>362</v>
      </c>
      <c r="B326" s="7">
        <f>'Standing'!$I$91</f>
        <v>0</v>
      </c>
      <c r="C326" s="7">
        <f>'Standing'!$I$116</f>
        <v>0</v>
      </c>
      <c r="D326" s="7">
        <f>'Standing'!$I$132</f>
        <v>0</v>
      </c>
      <c r="E326" s="8"/>
      <c r="F326" s="33">
        <f>'Standing'!$I$35</f>
        <v>0</v>
      </c>
      <c r="G326" s="7">
        <f>'Reactive'!$I$23</f>
        <v>0</v>
      </c>
      <c r="H326" s="6">
        <f>IF(H$317&lt;&gt;0,(($B326*B$317+$C326*C$317+$D326*D$317+$G326*G$317))/H$317,0)</f>
        <v>0</v>
      </c>
      <c r="I326" s="27">
        <f>0.01*'Input'!$F$15*(E326*$E$317+F326*$F$317)+10*(B326*$B$317+C326*$C$317+D326*$D$317+G326*$G$317)</f>
        <v>0</v>
      </c>
      <c r="J326" s="6">
        <f>IF($H$317&lt;&gt;0,0.1*I326/$H$317,"")</f>
        <v>0</v>
      </c>
      <c r="K326" s="31">
        <f>IF($E$317&lt;&gt;0,I326/$E$317,"")</f>
        <v>0</v>
      </c>
      <c r="L326" s="31">
        <f>IF($F$317&lt;&gt;0,I326/$F$317*100/'Input'!$F$15,"")</f>
        <v>0</v>
      </c>
      <c r="M326" s="10" t="s">
        <v>6</v>
      </c>
    </row>
    <row r="327" spans="1:13">
      <c r="A327" s="12" t="s">
        <v>363</v>
      </c>
      <c r="B327" s="7">
        <f>'Standing'!$J$91</f>
        <v>0</v>
      </c>
      <c r="C327" s="7">
        <f>'Standing'!$J$116</f>
        <v>0</v>
      </c>
      <c r="D327" s="7">
        <f>'Standing'!$J$132</f>
        <v>0</v>
      </c>
      <c r="E327" s="8"/>
      <c r="F327" s="33">
        <f>'Standing'!$J$35</f>
        <v>0</v>
      </c>
      <c r="G327" s="7">
        <f>'Reactive'!$J$23</f>
        <v>0</v>
      </c>
      <c r="H327" s="6">
        <f>IF(H$317&lt;&gt;0,(($B327*B$317+$C327*C$317+$D327*D$317+$G327*G$317))/H$317,0)</f>
        <v>0</v>
      </c>
      <c r="I327" s="27">
        <f>0.01*'Input'!$F$15*(E327*$E$317+F327*$F$317)+10*(B327*$B$317+C327*$C$317+D327*$D$317+G327*$G$317)</f>
        <v>0</v>
      </c>
      <c r="J327" s="6">
        <f>IF($H$317&lt;&gt;0,0.1*I327/$H$317,"")</f>
        <v>0</v>
      </c>
      <c r="K327" s="31">
        <f>IF($E$317&lt;&gt;0,I327/$E$317,"")</f>
        <v>0</v>
      </c>
      <c r="L327" s="31">
        <f>IF($F$317&lt;&gt;0,I327/$F$317*100/'Input'!$F$15,"")</f>
        <v>0</v>
      </c>
      <c r="M327" s="10" t="s">
        <v>6</v>
      </c>
    </row>
    <row r="328" spans="1:13">
      <c r="A328" s="12" t="s">
        <v>1544</v>
      </c>
      <c r="B328" s="8"/>
      <c r="C328" s="8"/>
      <c r="D328" s="8"/>
      <c r="E328" s="33">
        <f>'SM'!$B$118</f>
        <v>0</v>
      </c>
      <c r="F328" s="8"/>
      <c r="G328" s="8"/>
      <c r="H328" s="6">
        <f>IF(H$317&lt;&gt;0,(($B328*B$317+$C328*C$317+$D328*D$317+$G328*G$317))/H$317,0)</f>
        <v>0</v>
      </c>
      <c r="I328" s="27">
        <f>0.01*'Input'!$F$15*(E328*$E$317+F328*$F$317)+10*(B328*$B$317+C328*$C$317+D328*$D$317+G328*$G$317)</f>
        <v>0</v>
      </c>
      <c r="J328" s="6">
        <f>IF($H$317&lt;&gt;0,0.1*I328/$H$317,"")</f>
        <v>0</v>
      </c>
      <c r="K328" s="31">
        <f>IF($E$317&lt;&gt;0,I328/$E$317,"")</f>
        <v>0</v>
      </c>
      <c r="L328" s="31">
        <f>IF($F$317&lt;&gt;0,I328/$F$317*100/'Input'!$F$15,"")</f>
        <v>0</v>
      </c>
      <c r="M328" s="10" t="s">
        <v>6</v>
      </c>
    </row>
    <row r="329" spans="1:13">
      <c r="A329" s="12" t="s">
        <v>1545</v>
      </c>
      <c r="B329" s="8"/>
      <c r="C329" s="8"/>
      <c r="D329" s="8"/>
      <c r="E329" s="33">
        <f>'SM'!$C$118</f>
        <v>0</v>
      </c>
      <c r="F329" s="8"/>
      <c r="G329" s="8"/>
      <c r="H329" s="6">
        <f>IF(H$317&lt;&gt;0,(($B329*B$317+$C329*C$317+$D329*D$317+$G329*G$317))/H$317,0)</f>
        <v>0</v>
      </c>
      <c r="I329" s="27">
        <f>0.01*'Input'!$F$15*(E329*$E$317+F329*$F$317)+10*(B329*$B$317+C329*$C$317+D329*$D$317+G329*$G$317)</f>
        <v>0</v>
      </c>
      <c r="J329" s="6">
        <f>IF($H$317&lt;&gt;0,0.1*I329/$H$317,"")</f>
        <v>0</v>
      </c>
      <c r="K329" s="31">
        <f>IF($E$317&lt;&gt;0,I329/$E$317,"")</f>
        <v>0</v>
      </c>
      <c r="L329" s="31">
        <f>IF($F$317&lt;&gt;0,I329/$F$317*100/'Input'!$F$15,"")</f>
        <v>0</v>
      </c>
      <c r="M329" s="10" t="s">
        <v>6</v>
      </c>
    </row>
    <row r="330" spans="1:13">
      <c r="A330" s="12" t="s">
        <v>1546</v>
      </c>
      <c r="B330" s="7">
        <f>'Standing'!$K$91</f>
        <v>0</v>
      </c>
      <c r="C330" s="7">
        <f>'Standing'!$K$116</f>
        <v>0</v>
      </c>
      <c r="D330" s="7">
        <f>'Standing'!$K$132</f>
        <v>0</v>
      </c>
      <c r="E330" s="8"/>
      <c r="F330" s="33">
        <f>'Standing'!$K$35</f>
        <v>0</v>
      </c>
      <c r="G330" s="7">
        <f>'Reactive'!$K$23</f>
        <v>0</v>
      </c>
      <c r="H330" s="6">
        <f>IF(H$317&lt;&gt;0,(($B330*B$317+$C330*C$317+$D330*D$317+$G330*G$317))/H$317,0)</f>
        <v>0</v>
      </c>
      <c r="I330" s="27">
        <f>0.01*'Input'!$F$15*(E330*$E$317+F330*$F$317)+10*(B330*$B$317+C330*$C$317+D330*$D$317+G330*$G$317)</f>
        <v>0</v>
      </c>
      <c r="J330" s="6">
        <f>IF($H$317&lt;&gt;0,0.1*I330/$H$317,"")</f>
        <v>0</v>
      </c>
      <c r="K330" s="31">
        <f>IF($E$317&lt;&gt;0,I330/$E$317,"")</f>
        <v>0</v>
      </c>
      <c r="L330" s="31">
        <f>IF($F$317&lt;&gt;0,I330/$F$317*100/'Input'!$F$15,"")</f>
        <v>0</v>
      </c>
      <c r="M330" s="10" t="s">
        <v>6</v>
      </c>
    </row>
    <row r="331" spans="1:13">
      <c r="A331" s="12" t="s">
        <v>1547</v>
      </c>
      <c r="B331" s="7">
        <f>'Standing'!$L$91</f>
        <v>0</v>
      </c>
      <c r="C331" s="7">
        <f>'Standing'!$L$116</f>
        <v>0</v>
      </c>
      <c r="D331" s="7">
        <f>'Standing'!$L$132</f>
        <v>0</v>
      </c>
      <c r="E331" s="8"/>
      <c r="F331" s="33">
        <f>'Standing'!$L$35</f>
        <v>0</v>
      </c>
      <c r="G331" s="7">
        <f>'Reactive'!$L$23</f>
        <v>0</v>
      </c>
      <c r="H331" s="6">
        <f>IF(H$317&lt;&gt;0,(($B331*B$317+$C331*C$317+$D331*D$317+$G331*G$317))/H$317,0)</f>
        <v>0</v>
      </c>
      <c r="I331" s="27">
        <f>0.01*'Input'!$F$15*(E331*$E$317+F331*$F$317)+10*(B331*$B$317+C331*$C$317+D331*$D$317+G331*$G$317)</f>
        <v>0</v>
      </c>
      <c r="J331" s="6">
        <f>IF($H$317&lt;&gt;0,0.1*I331/$H$317,"")</f>
        <v>0</v>
      </c>
      <c r="K331" s="31">
        <f>IF($E$317&lt;&gt;0,I331/$E$317,"")</f>
        <v>0</v>
      </c>
      <c r="L331" s="31">
        <f>IF($F$317&lt;&gt;0,I331/$F$317*100/'Input'!$F$15,"")</f>
        <v>0</v>
      </c>
      <c r="M331" s="10" t="s">
        <v>6</v>
      </c>
    </row>
    <row r="332" spans="1:13">
      <c r="A332" s="12" t="s">
        <v>1548</v>
      </c>
      <c r="B332" s="7">
        <f>'Standing'!$M$91</f>
        <v>0</v>
      </c>
      <c r="C332" s="7">
        <f>'Standing'!$M$116</f>
        <v>0</v>
      </c>
      <c r="D332" s="7">
        <f>'Standing'!$M$132</f>
        <v>0</v>
      </c>
      <c r="E332" s="8"/>
      <c r="F332" s="33">
        <f>'Standing'!$M$35</f>
        <v>0</v>
      </c>
      <c r="G332" s="7">
        <f>'Reactive'!$M$23</f>
        <v>0</v>
      </c>
      <c r="H332" s="6">
        <f>IF(H$317&lt;&gt;0,(($B332*B$317+$C332*C$317+$D332*D$317+$G332*G$317))/H$317,0)</f>
        <v>0</v>
      </c>
      <c r="I332" s="27">
        <f>0.01*'Input'!$F$15*(E332*$E$317+F332*$F$317)+10*(B332*$B$317+C332*$C$317+D332*$D$317+G332*$G$317)</f>
        <v>0</v>
      </c>
      <c r="J332" s="6">
        <f>IF($H$317&lt;&gt;0,0.1*I332/$H$317,"")</f>
        <v>0</v>
      </c>
      <c r="K332" s="31">
        <f>IF($E$317&lt;&gt;0,I332/$E$317,"")</f>
        <v>0</v>
      </c>
      <c r="L332" s="31">
        <f>IF($F$317&lt;&gt;0,I332/$F$317*100/'Input'!$F$15,"")</f>
        <v>0</v>
      </c>
      <c r="M332" s="10" t="s">
        <v>6</v>
      </c>
    </row>
    <row r="333" spans="1:13">
      <c r="A333" s="12" t="s">
        <v>1549</v>
      </c>
      <c r="B333" s="7">
        <f>'Standing'!$N$91</f>
        <v>0</v>
      </c>
      <c r="C333" s="7">
        <f>'Standing'!$N$116</f>
        <v>0</v>
      </c>
      <c r="D333" s="7">
        <f>'Standing'!$N$132</f>
        <v>0</v>
      </c>
      <c r="E333" s="8"/>
      <c r="F333" s="33">
        <f>'Standing'!$N$35</f>
        <v>0</v>
      </c>
      <c r="G333" s="7">
        <f>'Reactive'!$N$23</f>
        <v>0</v>
      </c>
      <c r="H333" s="6">
        <f>IF(H$317&lt;&gt;0,(($B333*B$317+$C333*C$317+$D333*D$317+$G333*G$317))/H$317,0)</f>
        <v>0</v>
      </c>
      <c r="I333" s="27">
        <f>0.01*'Input'!$F$15*(E333*$E$317+F333*$F$317)+10*(B333*$B$317+C333*$C$317+D333*$D$317+G333*$G$317)</f>
        <v>0</v>
      </c>
      <c r="J333" s="6">
        <f>IF($H$317&lt;&gt;0,0.1*I333/$H$317,"")</f>
        <v>0</v>
      </c>
      <c r="K333" s="31">
        <f>IF($E$317&lt;&gt;0,I333/$E$317,"")</f>
        <v>0</v>
      </c>
      <c r="L333" s="31">
        <f>IF($F$317&lt;&gt;0,I333/$F$317*100/'Input'!$F$15,"")</f>
        <v>0</v>
      </c>
      <c r="M333" s="10" t="s">
        <v>6</v>
      </c>
    </row>
    <row r="334" spans="1:13">
      <c r="A334" s="12" t="s">
        <v>1550</v>
      </c>
      <c r="B334" s="7">
        <f>'Standing'!$O$91</f>
        <v>0</v>
      </c>
      <c r="C334" s="7">
        <f>'Standing'!$O$116</f>
        <v>0</v>
      </c>
      <c r="D334" s="7">
        <f>'Standing'!$O$132</f>
        <v>0</v>
      </c>
      <c r="E334" s="8"/>
      <c r="F334" s="33">
        <f>'Standing'!$O$35</f>
        <v>0</v>
      </c>
      <c r="G334" s="7">
        <f>'Reactive'!$O$23</f>
        <v>0</v>
      </c>
      <c r="H334" s="6">
        <f>IF(H$317&lt;&gt;0,(($B334*B$317+$C334*C$317+$D334*D$317+$G334*G$317))/H$317,0)</f>
        <v>0</v>
      </c>
      <c r="I334" s="27">
        <f>0.01*'Input'!$F$15*(E334*$E$317+F334*$F$317)+10*(B334*$B$317+C334*$C$317+D334*$D$317+G334*$G$317)</f>
        <v>0</v>
      </c>
      <c r="J334" s="6">
        <f>IF($H$317&lt;&gt;0,0.1*I334/$H$317,"")</f>
        <v>0</v>
      </c>
      <c r="K334" s="31">
        <f>IF($E$317&lt;&gt;0,I334/$E$317,"")</f>
        <v>0</v>
      </c>
      <c r="L334" s="31">
        <f>IF($F$317&lt;&gt;0,I334/$F$317*100/'Input'!$F$15,"")</f>
        <v>0</v>
      </c>
      <c r="M334" s="10" t="s">
        <v>6</v>
      </c>
    </row>
    <row r="335" spans="1:13">
      <c r="A335" s="12" t="s">
        <v>1551</v>
      </c>
      <c r="B335" s="7">
        <f>'Standing'!$P$91</f>
        <v>0</v>
      </c>
      <c r="C335" s="7">
        <f>'Standing'!$P$116</f>
        <v>0</v>
      </c>
      <c r="D335" s="7">
        <f>'Standing'!$P$132</f>
        <v>0</v>
      </c>
      <c r="E335" s="8"/>
      <c r="F335" s="33">
        <f>'Standing'!$P$35</f>
        <v>0</v>
      </c>
      <c r="G335" s="7">
        <f>'Reactive'!$P$23</f>
        <v>0</v>
      </c>
      <c r="H335" s="6">
        <f>IF(H$317&lt;&gt;0,(($B335*B$317+$C335*C$317+$D335*D$317+$G335*G$317))/H$317,0)</f>
        <v>0</v>
      </c>
      <c r="I335" s="27">
        <f>0.01*'Input'!$F$15*(E335*$E$317+F335*$F$317)+10*(B335*$B$317+C335*$C$317+D335*$D$317+G335*$G$317)</f>
        <v>0</v>
      </c>
      <c r="J335" s="6">
        <f>IF($H$317&lt;&gt;0,0.1*I335/$H$317,"")</f>
        <v>0</v>
      </c>
      <c r="K335" s="31">
        <f>IF($E$317&lt;&gt;0,I335/$E$317,"")</f>
        <v>0</v>
      </c>
      <c r="L335" s="31">
        <f>IF($F$317&lt;&gt;0,I335/$F$317*100/'Input'!$F$15,"")</f>
        <v>0</v>
      </c>
      <c r="M335" s="10" t="s">
        <v>6</v>
      </c>
    </row>
    <row r="336" spans="1:13">
      <c r="A336" s="12" t="s">
        <v>1552</v>
      </c>
      <c r="B336" s="7">
        <f>'Standing'!$Q$91</f>
        <v>0</v>
      </c>
      <c r="C336" s="7">
        <f>'Standing'!$Q$116</f>
        <v>0</v>
      </c>
      <c r="D336" s="7">
        <f>'Standing'!$Q$132</f>
        <v>0</v>
      </c>
      <c r="E336" s="8"/>
      <c r="F336" s="33">
        <f>'Standing'!$Q$35</f>
        <v>0</v>
      </c>
      <c r="G336" s="7">
        <f>'Reactive'!$Q$23</f>
        <v>0</v>
      </c>
      <c r="H336" s="6">
        <f>IF(H$317&lt;&gt;0,(($B336*B$317+$C336*C$317+$D336*D$317+$G336*G$317))/H$317,0)</f>
        <v>0</v>
      </c>
      <c r="I336" s="27">
        <f>0.01*'Input'!$F$15*(E336*$E$317+F336*$F$317)+10*(B336*$B$317+C336*$C$317+D336*$D$317+G336*$G$317)</f>
        <v>0</v>
      </c>
      <c r="J336" s="6">
        <f>IF($H$317&lt;&gt;0,0.1*I336/$H$317,"")</f>
        <v>0</v>
      </c>
      <c r="K336" s="31">
        <f>IF($E$317&lt;&gt;0,I336/$E$317,"")</f>
        <v>0</v>
      </c>
      <c r="L336" s="31">
        <f>IF($F$317&lt;&gt;0,I336/$F$317*100/'Input'!$F$15,"")</f>
        <v>0</v>
      </c>
      <c r="M336" s="10" t="s">
        <v>6</v>
      </c>
    </row>
    <row r="337" spans="1:13">
      <c r="A337" s="12" t="s">
        <v>1553</v>
      </c>
      <c r="B337" s="7">
        <f>'Standing'!$R$91</f>
        <v>0</v>
      </c>
      <c r="C337" s="7">
        <f>'Standing'!$R$116</f>
        <v>0</v>
      </c>
      <c r="D337" s="7">
        <f>'Standing'!$R$132</f>
        <v>0</v>
      </c>
      <c r="E337" s="8"/>
      <c r="F337" s="33">
        <f>'Standing'!$R$35</f>
        <v>0</v>
      </c>
      <c r="G337" s="7">
        <f>'Reactive'!$R$23</f>
        <v>0</v>
      </c>
      <c r="H337" s="6">
        <f>IF(H$317&lt;&gt;0,(($B337*B$317+$C337*C$317+$D337*D$317+$G337*G$317))/H$317,0)</f>
        <v>0</v>
      </c>
      <c r="I337" s="27">
        <f>0.01*'Input'!$F$15*(E337*$E$317+F337*$F$317)+10*(B337*$B$317+C337*$C$317+D337*$D$317+G337*$G$317)</f>
        <v>0</v>
      </c>
      <c r="J337" s="6">
        <f>IF($H$317&lt;&gt;0,0.1*I337/$H$317,"")</f>
        <v>0</v>
      </c>
      <c r="K337" s="31">
        <f>IF($E$317&lt;&gt;0,I337/$E$317,"")</f>
        <v>0</v>
      </c>
      <c r="L337" s="31">
        <f>IF($F$317&lt;&gt;0,I337/$F$317*100/'Input'!$F$15,"")</f>
        <v>0</v>
      </c>
      <c r="M337" s="10" t="s">
        <v>6</v>
      </c>
    </row>
    <row r="338" spans="1:13">
      <c r="A338" s="12" t="s">
        <v>1554</v>
      </c>
      <c r="B338" s="7">
        <f>'Standing'!$S$91</f>
        <v>0</v>
      </c>
      <c r="C338" s="7">
        <f>'Standing'!$S$116</f>
        <v>0</v>
      </c>
      <c r="D338" s="7">
        <f>'Standing'!$S$132</f>
        <v>0</v>
      </c>
      <c r="E338" s="8"/>
      <c r="F338" s="33">
        <f>'Standing'!$S$35</f>
        <v>0</v>
      </c>
      <c r="G338" s="7">
        <f>'Reactive'!$S$23</f>
        <v>0</v>
      </c>
      <c r="H338" s="6">
        <f>IF(H$317&lt;&gt;0,(($B338*B$317+$C338*C$317+$D338*D$317+$G338*G$317))/H$317,0)</f>
        <v>0</v>
      </c>
      <c r="I338" s="27">
        <f>0.01*'Input'!$F$15*(E338*$E$317+F338*$F$317)+10*(B338*$B$317+C338*$C$317+D338*$D$317+G338*$G$317)</f>
        <v>0</v>
      </c>
      <c r="J338" s="6">
        <f>IF($H$317&lt;&gt;0,0.1*I338/$H$317,"")</f>
        <v>0</v>
      </c>
      <c r="K338" s="31">
        <f>IF($E$317&lt;&gt;0,I338/$E$317,"")</f>
        <v>0</v>
      </c>
      <c r="L338" s="31">
        <f>IF($F$317&lt;&gt;0,I338/$F$317*100/'Input'!$F$15,"")</f>
        <v>0</v>
      </c>
      <c r="M338" s="10" t="s">
        <v>6</v>
      </c>
    </row>
    <row r="339" spans="1:13">
      <c r="A339" s="12" t="s">
        <v>1555</v>
      </c>
      <c r="B339" s="8"/>
      <c r="C339" s="8"/>
      <c r="D339" s="8"/>
      <c r="E339" s="33">
        <f>'Otex'!$B$131</f>
        <v>0</v>
      </c>
      <c r="F339" s="8"/>
      <c r="G339" s="8"/>
      <c r="H339" s="6">
        <f>IF(H$317&lt;&gt;0,(($B339*B$317+$C339*C$317+$D339*D$317+$G339*G$317))/H$317,0)</f>
        <v>0</v>
      </c>
      <c r="I339" s="27">
        <f>0.01*'Input'!$F$15*(E339*$E$317+F339*$F$317)+10*(B339*$B$317+C339*$C$317+D339*$D$317+G339*$G$317)</f>
        <v>0</v>
      </c>
      <c r="J339" s="6">
        <f>IF($H$317&lt;&gt;0,0.1*I339/$H$317,"")</f>
        <v>0</v>
      </c>
      <c r="K339" s="31">
        <f>IF($E$317&lt;&gt;0,I339/$E$317,"")</f>
        <v>0</v>
      </c>
      <c r="L339" s="31">
        <f>IF($F$317&lt;&gt;0,I339/$F$317*100/'Input'!$F$15,"")</f>
        <v>0</v>
      </c>
      <c r="M339" s="10" t="s">
        <v>6</v>
      </c>
    </row>
    <row r="340" spans="1:13">
      <c r="A340" s="12" t="s">
        <v>1556</v>
      </c>
      <c r="B340" s="8"/>
      <c r="C340" s="8"/>
      <c r="D340" s="8"/>
      <c r="E340" s="33">
        <f>'Otex'!$C$131</f>
        <v>0</v>
      </c>
      <c r="F340" s="8"/>
      <c r="G340" s="8"/>
      <c r="H340" s="6">
        <f>IF(H$317&lt;&gt;0,(($B340*B$317+$C340*C$317+$D340*D$317+$G340*G$317))/H$317,0)</f>
        <v>0</v>
      </c>
      <c r="I340" s="27">
        <f>0.01*'Input'!$F$15*(E340*$E$317+F340*$F$317)+10*(B340*$B$317+C340*$C$317+D340*$D$317+G340*$G$317)</f>
        <v>0</v>
      </c>
      <c r="J340" s="6">
        <f>IF($H$317&lt;&gt;0,0.1*I340/$H$317,"")</f>
        <v>0</v>
      </c>
      <c r="K340" s="31">
        <f>IF($E$317&lt;&gt;0,I340/$E$317,"")</f>
        <v>0</v>
      </c>
      <c r="L340" s="31">
        <f>IF($F$317&lt;&gt;0,I340/$F$317*100/'Input'!$F$15,"")</f>
        <v>0</v>
      </c>
      <c r="M340" s="10" t="s">
        <v>6</v>
      </c>
    </row>
    <row r="341" spans="1:13">
      <c r="A341" s="12" t="s">
        <v>1557</v>
      </c>
      <c r="B341" s="7">
        <f>'Scaler'!$B$417</f>
        <v>0</v>
      </c>
      <c r="C341" s="7">
        <f>'Scaler'!$C$417</f>
        <v>0</v>
      </c>
      <c r="D341" s="7">
        <f>'Scaler'!$D$417</f>
        <v>0</v>
      </c>
      <c r="E341" s="33">
        <f>'Scaler'!$E$417</f>
        <v>0</v>
      </c>
      <c r="F341" s="33">
        <f>'Scaler'!$F$417</f>
        <v>0</v>
      </c>
      <c r="G341" s="7">
        <f>'Scaler'!$G$417</f>
        <v>0</v>
      </c>
      <c r="H341" s="6">
        <f>IF(H$317&lt;&gt;0,(($B341*B$317+$C341*C$317+$D341*D$317+$G341*G$317))/H$317,0)</f>
        <v>0</v>
      </c>
      <c r="I341" s="27">
        <f>0.01*'Input'!$F$15*(E341*$E$317+F341*$F$317)+10*(B341*$B$317+C341*$C$317+D341*$D$317+G341*$G$317)</f>
        <v>0</v>
      </c>
      <c r="J341" s="6">
        <f>IF($H$317&lt;&gt;0,0.1*I341/$H$317,"")</f>
        <v>0</v>
      </c>
      <c r="K341" s="31">
        <f>IF($E$317&lt;&gt;0,I341/$E$317,"")</f>
        <v>0</v>
      </c>
      <c r="L341" s="31">
        <f>IF($F$317&lt;&gt;0,I341/$F$317*100/'Input'!$F$15,"")</f>
        <v>0</v>
      </c>
      <c r="M341" s="10" t="s">
        <v>6</v>
      </c>
    </row>
    <row r="342" spans="1:13">
      <c r="A342" s="12" t="s">
        <v>1558</v>
      </c>
      <c r="B342" s="7">
        <f>'Adjust'!$B$83</f>
        <v>0</v>
      </c>
      <c r="C342" s="7">
        <f>'Adjust'!$C$83</f>
        <v>0</v>
      </c>
      <c r="D342" s="7">
        <f>'Adjust'!$D$83</f>
        <v>0</v>
      </c>
      <c r="E342" s="33">
        <f>'Adjust'!$E$83</f>
        <v>0</v>
      </c>
      <c r="F342" s="33">
        <f>'Adjust'!$F$83</f>
        <v>0</v>
      </c>
      <c r="G342" s="7">
        <f>'Adjust'!$G$83</f>
        <v>0</v>
      </c>
      <c r="H342" s="6">
        <f>IF(H$317&lt;&gt;0,(($B342*B$317+$C342*C$317+$D342*D$317+$G342*G$317))/H$317,0)</f>
        <v>0</v>
      </c>
      <c r="I342" s="27">
        <f>0.01*'Input'!$F$15*(E342*$E$317+F342*$F$317)+10*(B342*$B$317+C342*$C$317+D342*$D$317+G342*$G$317)</f>
        <v>0</v>
      </c>
      <c r="J342" s="6">
        <f>IF($H$317&lt;&gt;0,0.1*I342/$H$317,"")</f>
        <v>0</v>
      </c>
      <c r="K342" s="31">
        <f>IF($E$317&lt;&gt;0,I342/$E$317,"")</f>
        <v>0</v>
      </c>
      <c r="L342" s="31">
        <f>IF($F$317&lt;&gt;0,I342/$F$317*100/'Input'!$F$15,"")</f>
        <v>0</v>
      </c>
      <c r="M342" s="10" t="s">
        <v>6</v>
      </c>
    </row>
    <row r="344" spans="1:13">
      <c r="A344" s="12" t="s">
        <v>1559</v>
      </c>
      <c r="B344" s="6">
        <f>SUM($B$320:$B$342)</f>
        <v>0</v>
      </c>
      <c r="C344" s="6">
        <f>SUM($C$320:$C$342)</f>
        <v>0</v>
      </c>
      <c r="D344" s="6">
        <f>SUM($D$320:$D$342)</f>
        <v>0</v>
      </c>
      <c r="E344" s="31">
        <f>SUM($E$320:$E$342)</f>
        <v>0</v>
      </c>
      <c r="F344" s="31">
        <f>SUM($F$320:$F$342)</f>
        <v>0</v>
      </c>
      <c r="G344" s="6">
        <f>SUM($G$320:$G$342)</f>
        <v>0</v>
      </c>
      <c r="H344" s="6">
        <f>SUM(H$320:H$342)</f>
        <v>0</v>
      </c>
      <c r="I344" s="27">
        <f>SUM($I$320:$I$342)</f>
        <v>0</v>
      </c>
      <c r="J344" s="6">
        <f>SUM($J$320:$J$342)</f>
        <v>0</v>
      </c>
      <c r="K344" s="31">
        <f>SUM($K$320:$K$342)</f>
        <v>0</v>
      </c>
      <c r="L344" s="31">
        <f>SUM($L$320:$L$342)</f>
        <v>0</v>
      </c>
      <c r="M344" s="10" t="s">
        <v>6</v>
      </c>
    </row>
    <row r="346" spans="1:13">
      <c r="A346" s="11" t="s">
        <v>73</v>
      </c>
    </row>
    <row r="347" spans="1:13">
      <c r="A347" s="10" t="s">
        <v>6</v>
      </c>
    </row>
    <row r="348" spans="1:13">
      <c r="B348" s="3" t="s">
        <v>118</v>
      </c>
      <c r="C348" s="3" t="s">
        <v>119</v>
      </c>
      <c r="D348" s="3" t="s">
        <v>120</v>
      </c>
      <c r="E348" s="3" t="s">
        <v>121</v>
      </c>
      <c r="F348" s="3" t="s">
        <v>122</v>
      </c>
      <c r="G348" s="3" t="s">
        <v>123</v>
      </c>
      <c r="H348" s="3" t="s">
        <v>1540</v>
      </c>
      <c r="I348" s="3" t="s">
        <v>1541</v>
      </c>
    </row>
    <row r="349" spans="1:13">
      <c r="A349" s="12" t="s">
        <v>73</v>
      </c>
      <c r="B349" s="29">
        <f>'Loads'!B$309</f>
        <v>0</v>
      </c>
      <c r="C349" s="29">
        <f>'Loads'!C$309</f>
        <v>0</v>
      </c>
      <c r="D349" s="29">
        <f>'Loads'!D$309</f>
        <v>0</v>
      </c>
      <c r="E349" s="29">
        <f>'Loads'!E$309</f>
        <v>0</v>
      </c>
      <c r="F349" s="29">
        <f>'Loads'!F$309</f>
        <v>0</v>
      </c>
      <c r="G349" s="29">
        <f>'Loads'!G$309</f>
        <v>0</v>
      </c>
      <c r="H349" s="29">
        <f>'Multi'!B$126</f>
        <v>0</v>
      </c>
      <c r="I349" s="6">
        <f>IF(E349,H349/E349,"")</f>
        <v>0</v>
      </c>
      <c r="J349" s="10" t="s">
        <v>6</v>
      </c>
    </row>
    <row r="351" spans="1:13">
      <c r="B351" s="3" t="s">
        <v>1347</v>
      </c>
      <c r="C351" s="3" t="s">
        <v>1348</v>
      </c>
      <c r="D351" s="3" t="s">
        <v>1349</v>
      </c>
      <c r="E351" s="3" t="s">
        <v>1350</v>
      </c>
      <c r="F351" s="3" t="s">
        <v>1351</v>
      </c>
      <c r="G351" s="3" t="s">
        <v>975</v>
      </c>
      <c r="H351" s="3" t="s">
        <v>1560</v>
      </c>
      <c r="I351" s="3" t="s">
        <v>1542</v>
      </c>
      <c r="J351" s="3" t="s">
        <v>1512</v>
      </c>
      <c r="K351" s="3" t="s">
        <v>1543</v>
      </c>
      <c r="L351" s="3" t="s">
        <v>1561</v>
      </c>
    </row>
    <row r="352" spans="1:13">
      <c r="A352" s="12" t="s">
        <v>356</v>
      </c>
      <c r="B352" s="7">
        <f>'Standing'!$C$92</f>
        <v>0</v>
      </c>
      <c r="C352" s="7">
        <f>'Standing'!$C$117</f>
        <v>0</v>
      </c>
      <c r="D352" s="7">
        <f>'Standing'!$C$133</f>
        <v>0</v>
      </c>
      <c r="E352" s="8"/>
      <c r="F352" s="33">
        <f>'Standing'!$C$36</f>
        <v>0</v>
      </c>
      <c r="G352" s="7">
        <f>'Reactive'!$C$24</f>
        <v>0</v>
      </c>
      <c r="H352" s="6">
        <f>IF(H$349&lt;&gt;0,(($B352*B$349+$C352*C$349+$D352*D$349+$G352*G$349))/H$349,0)</f>
        <v>0</v>
      </c>
      <c r="I352" s="27">
        <f>0.01*'Input'!$F$15*(E352*$E$349+F352*$F$349)+10*(B352*$B$349+C352*$C$349+D352*$D$349+G352*$G$349)</f>
        <v>0</v>
      </c>
      <c r="J352" s="6">
        <f>IF($H$349&lt;&gt;0,0.1*I352/$H$349,"")</f>
        <v>0</v>
      </c>
      <c r="K352" s="31">
        <f>IF($E$349&lt;&gt;0,I352/$E$349,"")</f>
        <v>0</v>
      </c>
      <c r="L352" s="31">
        <f>IF($F$349&lt;&gt;0,I352/$F$349*100/'Input'!$F$15,"")</f>
        <v>0</v>
      </c>
      <c r="M352" s="10" t="s">
        <v>6</v>
      </c>
    </row>
    <row r="353" spans="1:13">
      <c r="A353" s="12" t="s">
        <v>357</v>
      </c>
      <c r="B353" s="7">
        <f>'Standing'!$D$92</f>
        <v>0</v>
      </c>
      <c r="C353" s="7">
        <f>'Standing'!$D$117</f>
        <v>0</v>
      </c>
      <c r="D353" s="7">
        <f>'Standing'!$D$133</f>
        <v>0</v>
      </c>
      <c r="E353" s="8"/>
      <c r="F353" s="33">
        <f>'Standing'!$D$36</f>
        <v>0</v>
      </c>
      <c r="G353" s="7">
        <f>'Reactive'!$D$24</f>
        <v>0</v>
      </c>
      <c r="H353" s="6">
        <f>IF(H$349&lt;&gt;0,(($B353*B$349+$C353*C$349+$D353*D$349+$G353*G$349))/H$349,0)</f>
        <v>0</v>
      </c>
      <c r="I353" s="27">
        <f>0.01*'Input'!$F$15*(E353*$E$349+F353*$F$349)+10*(B353*$B$349+C353*$C$349+D353*$D$349+G353*$G$349)</f>
        <v>0</v>
      </c>
      <c r="J353" s="6">
        <f>IF($H$349&lt;&gt;0,0.1*I353/$H$349,"")</f>
        <v>0</v>
      </c>
      <c r="K353" s="31">
        <f>IF($E$349&lt;&gt;0,I353/$E$349,"")</f>
        <v>0</v>
      </c>
      <c r="L353" s="31">
        <f>IF($F$349&lt;&gt;0,I353/$F$349*100/'Input'!$F$15,"")</f>
        <v>0</v>
      </c>
      <c r="M353" s="10" t="s">
        <v>6</v>
      </c>
    </row>
    <row r="354" spans="1:13">
      <c r="A354" s="12" t="s">
        <v>358</v>
      </c>
      <c r="B354" s="7">
        <f>'Standing'!$E$92</f>
        <v>0</v>
      </c>
      <c r="C354" s="7">
        <f>'Standing'!$E$117</f>
        <v>0</v>
      </c>
      <c r="D354" s="7">
        <f>'Standing'!$E$133</f>
        <v>0</v>
      </c>
      <c r="E354" s="8"/>
      <c r="F354" s="33">
        <f>'Standing'!$E$36</f>
        <v>0</v>
      </c>
      <c r="G354" s="7">
        <f>'Reactive'!$E$24</f>
        <v>0</v>
      </c>
      <c r="H354" s="6">
        <f>IF(H$349&lt;&gt;0,(($B354*B$349+$C354*C$349+$D354*D$349+$G354*G$349))/H$349,0)</f>
        <v>0</v>
      </c>
      <c r="I354" s="27">
        <f>0.01*'Input'!$F$15*(E354*$E$349+F354*$F$349)+10*(B354*$B$349+C354*$C$349+D354*$D$349+G354*$G$349)</f>
        <v>0</v>
      </c>
      <c r="J354" s="6">
        <f>IF($H$349&lt;&gt;0,0.1*I354/$H$349,"")</f>
        <v>0</v>
      </c>
      <c r="K354" s="31">
        <f>IF($E$349&lt;&gt;0,I354/$E$349,"")</f>
        <v>0</v>
      </c>
      <c r="L354" s="31">
        <f>IF($F$349&lt;&gt;0,I354/$F$349*100/'Input'!$F$15,"")</f>
        <v>0</v>
      </c>
      <c r="M354" s="10" t="s">
        <v>6</v>
      </c>
    </row>
    <row r="355" spans="1:13">
      <c r="A355" s="12" t="s">
        <v>359</v>
      </c>
      <c r="B355" s="7">
        <f>'Standing'!$F$92</f>
        <v>0</v>
      </c>
      <c r="C355" s="7">
        <f>'Standing'!$F$117</f>
        <v>0</v>
      </c>
      <c r="D355" s="7">
        <f>'Standing'!$F$133</f>
        <v>0</v>
      </c>
      <c r="E355" s="8"/>
      <c r="F355" s="33">
        <f>'Standing'!$F$36</f>
        <v>0</v>
      </c>
      <c r="G355" s="7">
        <f>'Reactive'!$F$24</f>
        <v>0</v>
      </c>
      <c r="H355" s="6">
        <f>IF(H$349&lt;&gt;0,(($B355*B$349+$C355*C$349+$D355*D$349+$G355*G$349))/H$349,0)</f>
        <v>0</v>
      </c>
      <c r="I355" s="27">
        <f>0.01*'Input'!$F$15*(E355*$E$349+F355*$F$349)+10*(B355*$B$349+C355*$C$349+D355*$D$349+G355*$G$349)</f>
        <v>0</v>
      </c>
      <c r="J355" s="6">
        <f>IF($H$349&lt;&gt;0,0.1*I355/$H$349,"")</f>
        <v>0</v>
      </c>
      <c r="K355" s="31">
        <f>IF($E$349&lt;&gt;0,I355/$E$349,"")</f>
        <v>0</v>
      </c>
      <c r="L355" s="31">
        <f>IF($F$349&lt;&gt;0,I355/$F$349*100/'Input'!$F$15,"")</f>
        <v>0</v>
      </c>
      <c r="M355" s="10" t="s">
        <v>6</v>
      </c>
    </row>
    <row r="356" spans="1:13">
      <c r="A356" s="12" t="s">
        <v>360</v>
      </c>
      <c r="B356" s="7">
        <f>'Standing'!$G$92</f>
        <v>0</v>
      </c>
      <c r="C356" s="7">
        <f>'Standing'!$G$117</f>
        <v>0</v>
      </c>
      <c r="D356" s="7">
        <f>'Standing'!$G$133</f>
        <v>0</v>
      </c>
      <c r="E356" s="8"/>
      <c r="F356" s="33">
        <f>'Standing'!$G$36</f>
        <v>0</v>
      </c>
      <c r="G356" s="7">
        <f>'Reactive'!$G$24</f>
        <v>0</v>
      </c>
      <c r="H356" s="6">
        <f>IF(H$349&lt;&gt;0,(($B356*B$349+$C356*C$349+$D356*D$349+$G356*G$349))/H$349,0)</f>
        <v>0</v>
      </c>
      <c r="I356" s="27">
        <f>0.01*'Input'!$F$15*(E356*$E$349+F356*$F$349)+10*(B356*$B$349+C356*$C$349+D356*$D$349+G356*$G$349)</f>
        <v>0</v>
      </c>
      <c r="J356" s="6">
        <f>IF($H$349&lt;&gt;0,0.1*I356/$H$349,"")</f>
        <v>0</v>
      </c>
      <c r="K356" s="31">
        <f>IF($E$349&lt;&gt;0,I356/$E$349,"")</f>
        <v>0</v>
      </c>
      <c r="L356" s="31">
        <f>IF($F$349&lt;&gt;0,I356/$F$349*100/'Input'!$F$15,"")</f>
        <v>0</v>
      </c>
      <c r="M356" s="10" t="s">
        <v>6</v>
      </c>
    </row>
    <row r="357" spans="1:13">
      <c r="A357" s="12" t="s">
        <v>361</v>
      </c>
      <c r="B357" s="7">
        <f>'Standing'!$H$92</f>
        <v>0</v>
      </c>
      <c r="C357" s="7">
        <f>'Standing'!$H$117</f>
        <v>0</v>
      </c>
      <c r="D357" s="7">
        <f>'Standing'!$H$133</f>
        <v>0</v>
      </c>
      <c r="E357" s="8"/>
      <c r="F357" s="33">
        <f>'Standing'!$H$36</f>
        <v>0</v>
      </c>
      <c r="G357" s="7">
        <f>'Reactive'!$H$24</f>
        <v>0</v>
      </c>
      <c r="H357" s="6">
        <f>IF(H$349&lt;&gt;0,(($B357*B$349+$C357*C$349+$D357*D$349+$G357*G$349))/H$349,0)</f>
        <v>0</v>
      </c>
      <c r="I357" s="27">
        <f>0.01*'Input'!$F$15*(E357*$E$349+F357*$F$349)+10*(B357*$B$349+C357*$C$349+D357*$D$349+G357*$G$349)</f>
        <v>0</v>
      </c>
      <c r="J357" s="6">
        <f>IF($H$349&lt;&gt;0,0.1*I357/$H$349,"")</f>
        <v>0</v>
      </c>
      <c r="K357" s="31">
        <f>IF($E$349&lt;&gt;0,I357/$E$349,"")</f>
        <v>0</v>
      </c>
      <c r="L357" s="31">
        <f>IF($F$349&lt;&gt;0,I357/$F$349*100/'Input'!$F$15,"")</f>
        <v>0</v>
      </c>
      <c r="M357" s="10" t="s">
        <v>6</v>
      </c>
    </row>
    <row r="358" spans="1:13">
      <c r="A358" s="12" t="s">
        <v>362</v>
      </c>
      <c r="B358" s="7">
        <f>'Standing'!$I$92</f>
        <v>0</v>
      </c>
      <c r="C358" s="7">
        <f>'Standing'!$I$117</f>
        <v>0</v>
      </c>
      <c r="D358" s="7">
        <f>'Standing'!$I$133</f>
        <v>0</v>
      </c>
      <c r="E358" s="8"/>
      <c r="F358" s="33">
        <f>'Standing'!$I$36</f>
        <v>0</v>
      </c>
      <c r="G358" s="7">
        <f>'Reactive'!$I$24</f>
        <v>0</v>
      </c>
      <c r="H358" s="6">
        <f>IF(H$349&lt;&gt;0,(($B358*B$349+$C358*C$349+$D358*D$349+$G358*G$349))/H$349,0)</f>
        <v>0</v>
      </c>
      <c r="I358" s="27">
        <f>0.01*'Input'!$F$15*(E358*$E$349+F358*$F$349)+10*(B358*$B$349+C358*$C$349+D358*$D$349+G358*$G$349)</f>
        <v>0</v>
      </c>
      <c r="J358" s="6">
        <f>IF($H$349&lt;&gt;0,0.1*I358/$H$349,"")</f>
        <v>0</v>
      </c>
      <c r="K358" s="31">
        <f>IF($E$349&lt;&gt;0,I358/$E$349,"")</f>
        <v>0</v>
      </c>
      <c r="L358" s="31">
        <f>IF($F$349&lt;&gt;0,I358/$F$349*100/'Input'!$F$15,"")</f>
        <v>0</v>
      </c>
      <c r="M358" s="10" t="s">
        <v>6</v>
      </c>
    </row>
    <row r="359" spans="1:13">
      <c r="A359" s="12" t="s">
        <v>363</v>
      </c>
      <c r="B359" s="7">
        <f>'Standing'!$J$92</f>
        <v>0</v>
      </c>
      <c r="C359" s="7">
        <f>'Standing'!$J$117</f>
        <v>0</v>
      </c>
      <c r="D359" s="7">
        <f>'Standing'!$J$133</f>
        <v>0</v>
      </c>
      <c r="E359" s="8"/>
      <c r="F359" s="33">
        <f>'Standing'!$J$36</f>
        <v>0</v>
      </c>
      <c r="G359" s="7">
        <f>'Reactive'!$J$24</f>
        <v>0</v>
      </c>
      <c r="H359" s="6">
        <f>IF(H$349&lt;&gt;0,(($B359*B$349+$C359*C$349+$D359*D$349+$G359*G$349))/H$349,0)</f>
        <v>0</v>
      </c>
      <c r="I359" s="27">
        <f>0.01*'Input'!$F$15*(E359*$E$349+F359*$F$349)+10*(B359*$B$349+C359*$C$349+D359*$D$349+G359*$G$349)</f>
        <v>0</v>
      </c>
      <c r="J359" s="6">
        <f>IF($H$349&lt;&gt;0,0.1*I359/$H$349,"")</f>
        <v>0</v>
      </c>
      <c r="K359" s="31">
        <f>IF($E$349&lt;&gt;0,I359/$E$349,"")</f>
        <v>0</v>
      </c>
      <c r="L359" s="31">
        <f>IF($F$349&lt;&gt;0,I359/$F$349*100/'Input'!$F$15,"")</f>
        <v>0</v>
      </c>
      <c r="M359" s="10" t="s">
        <v>6</v>
      </c>
    </row>
    <row r="360" spans="1:13">
      <c r="A360" s="12" t="s">
        <v>1544</v>
      </c>
      <c r="B360" s="8"/>
      <c r="C360" s="8"/>
      <c r="D360" s="8"/>
      <c r="E360" s="33">
        <f>'SM'!$B$119</f>
        <v>0</v>
      </c>
      <c r="F360" s="8"/>
      <c r="G360" s="8"/>
      <c r="H360" s="6">
        <f>IF(H$349&lt;&gt;0,(($B360*B$349+$C360*C$349+$D360*D$349+$G360*G$349))/H$349,0)</f>
        <v>0</v>
      </c>
      <c r="I360" s="27">
        <f>0.01*'Input'!$F$15*(E360*$E$349+F360*$F$349)+10*(B360*$B$349+C360*$C$349+D360*$D$349+G360*$G$349)</f>
        <v>0</v>
      </c>
      <c r="J360" s="6">
        <f>IF($H$349&lt;&gt;0,0.1*I360/$H$349,"")</f>
        <v>0</v>
      </c>
      <c r="K360" s="31">
        <f>IF($E$349&lt;&gt;0,I360/$E$349,"")</f>
        <v>0</v>
      </c>
      <c r="L360" s="31">
        <f>IF($F$349&lt;&gt;0,I360/$F$349*100/'Input'!$F$15,"")</f>
        <v>0</v>
      </c>
      <c r="M360" s="10" t="s">
        <v>6</v>
      </c>
    </row>
    <row r="361" spans="1:13">
      <c r="A361" s="12" t="s">
        <v>1545</v>
      </c>
      <c r="B361" s="8"/>
      <c r="C361" s="8"/>
      <c r="D361" s="8"/>
      <c r="E361" s="33">
        <f>'SM'!$C$119</f>
        <v>0</v>
      </c>
      <c r="F361" s="8"/>
      <c r="G361" s="8"/>
      <c r="H361" s="6">
        <f>IF(H$349&lt;&gt;0,(($B361*B$349+$C361*C$349+$D361*D$349+$G361*G$349))/H$349,0)</f>
        <v>0</v>
      </c>
      <c r="I361" s="27">
        <f>0.01*'Input'!$F$15*(E361*$E$349+F361*$F$349)+10*(B361*$B$349+C361*$C$349+D361*$D$349+G361*$G$349)</f>
        <v>0</v>
      </c>
      <c r="J361" s="6">
        <f>IF($H$349&lt;&gt;0,0.1*I361/$H$349,"")</f>
        <v>0</v>
      </c>
      <c r="K361" s="31">
        <f>IF($E$349&lt;&gt;0,I361/$E$349,"")</f>
        <v>0</v>
      </c>
      <c r="L361" s="31">
        <f>IF($F$349&lt;&gt;0,I361/$F$349*100/'Input'!$F$15,"")</f>
        <v>0</v>
      </c>
      <c r="M361" s="10" t="s">
        <v>6</v>
      </c>
    </row>
    <row r="362" spans="1:13">
      <c r="A362" s="12" t="s">
        <v>1546</v>
      </c>
      <c r="B362" s="7">
        <f>'Standing'!$K$92</f>
        <v>0</v>
      </c>
      <c r="C362" s="7">
        <f>'Standing'!$K$117</f>
        <v>0</v>
      </c>
      <c r="D362" s="7">
        <f>'Standing'!$K$133</f>
        <v>0</v>
      </c>
      <c r="E362" s="8"/>
      <c r="F362" s="33">
        <f>'Standing'!$K$36</f>
        <v>0</v>
      </c>
      <c r="G362" s="7">
        <f>'Reactive'!$K$24</f>
        <v>0</v>
      </c>
      <c r="H362" s="6">
        <f>IF(H$349&lt;&gt;0,(($B362*B$349+$C362*C$349+$D362*D$349+$G362*G$349))/H$349,0)</f>
        <v>0</v>
      </c>
      <c r="I362" s="27">
        <f>0.01*'Input'!$F$15*(E362*$E$349+F362*$F$349)+10*(B362*$B$349+C362*$C$349+D362*$D$349+G362*$G$349)</f>
        <v>0</v>
      </c>
      <c r="J362" s="6">
        <f>IF($H$349&lt;&gt;0,0.1*I362/$H$349,"")</f>
        <v>0</v>
      </c>
      <c r="K362" s="31">
        <f>IF($E$349&lt;&gt;0,I362/$E$349,"")</f>
        <v>0</v>
      </c>
      <c r="L362" s="31">
        <f>IF($F$349&lt;&gt;0,I362/$F$349*100/'Input'!$F$15,"")</f>
        <v>0</v>
      </c>
      <c r="M362" s="10" t="s">
        <v>6</v>
      </c>
    </row>
    <row r="363" spans="1:13">
      <c r="A363" s="12" t="s">
        <v>1547</v>
      </c>
      <c r="B363" s="7">
        <f>'Standing'!$L$92</f>
        <v>0</v>
      </c>
      <c r="C363" s="7">
        <f>'Standing'!$L$117</f>
        <v>0</v>
      </c>
      <c r="D363" s="7">
        <f>'Standing'!$L$133</f>
        <v>0</v>
      </c>
      <c r="E363" s="8"/>
      <c r="F363" s="33">
        <f>'Standing'!$L$36</f>
        <v>0</v>
      </c>
      <c r="G363" s="7">
        <f>'Reactive'!$L$24</f>
        <v>0</v>
      </c>
      <c r="H363" s="6">
        <f>IF(H$349&lt;&gt;0,(($B363*B$349+$C363*C$349+$D363*D$349+$G363*G$349))/H$349,0)</f>
        <v>0</v>
      </c>
      <c r="I363" s="27">
        <f>0.01*'Input'!$F$15*(E363*$E$349+F363*$F$349)+10*(B363*$B$349+C363*$C$349+D363*$D$349+G363*$G$349)</f>
        <v>0</v>
      </c>
      <c r="J363" s="6">
        <f>IF($H$349&lt;&gt;0,0.1*I363/$H$349,"")</f>
        <v>0</v>
      </c>
      <c r="K363" s="31">
        <f>IF($E$349&lt;&gt;0,I363/$E$349,"")</f>
        <v>0</v>
      </c>
      <c r="L363" s="31">
        <f>IF($F$349&lt;&gt;0,I363/$F$349*100/'Input'!$F$15,"")</f>
        <v>0</v>
      </c>
      <c r="M363" s="10" t="s">
        <v>6</v>
      </c>
    </row>
    <row r="364" spans="1:13">
      <c r="A364" s="12" t="s">
        <v>1548</v>
      </c>
      <c r="B364" s="7">
        <f>'Standing'!$M$92</f>
        <v>0</v>
      </c>
      <c r="C364" s="7">
        <f>'Standing'!$M$117</f>
        <v>0</v>
      </c>
      <c r="D364" s="7">
        <f>'Standing'!$M$133</f>
        <v>0</v>
      </c>
      <c r="E364" s="8"/>
      <c r="F364" s="33">
        <f>'Standing'!$M$36</f>
        <v>0</v>
      </c>
      <c r="G364" s="7">
        <f>'Reactive'!$M$24</f>
        <v>0</v>
      </c>
      <c r="H364" s="6">
        <f>IF(H$349&lt;&gt;0,(($B364*B$349+$C364*C$349+$D364*D$349+$G364*G$349))/H$349,0)</f>
        <v>0</v>
      </c>
      <c r="I364" s="27">
        <f>0.01*'Input'!$F$15*(E364*$E$349+F364*$F$349)+10*(B364*$B$349+C364*$C$349+D364*$D$349+G364*$G$349)</f>
        <v>0</v>
      </c>
      <c r="J364" s="6">
        <f>IF($H$349&lt;&gt;0,0.1*I364/$H$349,"")</f>
        <v>0</v>
      </c>
      <c r="K364" s="31">
        <f>IF($E$349&lt;&gt;0,I364/$E$349,"")</f>
        <v>0</v>
      </c>
      <c r="L364" s="31">
        <f>IF($F$349&lt;&gt;0,I364/$F$349*100/'Input'!$F$15,"")</f>
        <v>0</v>
      </c>
      <c r="M364" s="10" t="s">
        <v>6</v>
      </c>
    </row>
    <row r="365" spans="1:13">
      <c r="A365" s="12" t="s">
        <v>1549</v>
      </c>
      <c r="B365" s="7">
        <f>'Standing'!$N$92</f>
        <v>0</v>
      </c>
      <c r="C365" s="7">
        <f>'Standing'!$N$117</f>
        <v>0</v>
      </c>
      <c r="D365" s="7">
        <f>'Standing'!$N$133</f>
        <v>0</v>
      </c>
      <c r="E365" s="8"/>
      <c r="F365" s="33">
        <f>'Standing'!$N$36</f>
        <v>0</v>
      </c>
      <c r="G365" s="7">
        <f>'Reactive'!$N$24</f>
        <v>0</v>
      </c>
      <c r="H365" s="6">
        <f>IF(H$349&lt;&gt;0,(($B365*B$349+$C365*C$349+$D365*D$349+$G365*G$349))/H$349,0)</f>
        <v>0</v>
      </c>
      <c r="I365" s="27">
        <f>0.01*'Input'!$F$15*(E365*$E$349+F365*$F$349)+10*(B365*$B$349+C365*$C$349+D365*$D$349+G365*$G$349)</f>
        <v>0</v>
      </c>
      <c r="J365" s="6">
        <f>IF($H$349&lt;&gt;0,0.1*I365/$H$349,"")</f>
        <v>0</v>
      </c>
      <c r="K365" s="31">
        <f>IF($E$349&lt;&gt;0,I365/$E$349,"")</f>
        <v>0</v>
      </c>
      <c r="L365" s="31">
        <f>IF($F$349&lt;&gt;0,I365/$F$349*100/'Input'!$F$15,"")</f>
        <v>0</v>
      </c>
      <c r="M365" s="10" t="s">
        <v>6</v>
      </c>
    </row>
    <row r="366" spans="1:13">
      <c r="A366" s="12" t="s">
        <v>1550</v>
      </c>
      <c r="B366" s="7">
        <f>'Standing'!$O$92</f>
        <v>0</v>
      </c>
      <c r="C366" s="7">
        <f>'Standing'!$O$117</f>
        <v>0</v>
      </c>
      <c r="D366" s="7">
        <f>'Standing'!$O$133</f>
        <v>0</v>
      </c>
      <c r="E366" s="8"/>
      <c r="F366" s="33">
        <f>'Standing'!$O$36</f>
        <v>0</v>
      </c>
      <c r="G366" s="7">
        <f>'Reactive'!$O$24</f>
        <v>0</v>
      </c>
      <c r="H366" s="6">
        <f>IF(H$349&lt;&gt;0,(($B366*B$349+$C366*C$349+$D366*D$349+$G366*G$349))/H$349,0)</f>
        <v>0</v>
      </c>
      <c r="I366" s="27">
        <f>0.01*'Input'!$F$15*(E366*$E$349+F366*$F$349)+10*(B366*$B$349+C366*$C$349+D366*$D$349+G366*$G$349)</f>
        <v>0</v>
      </c>
      <c r="J366" s="6">
        <f>IF($H$349&lt;&gt;0,0.1*I366/$H$349,"")</f>
        <v>0</v>
      </c>
      <c r="K366" s="31">
        <f>IF($E$349&lt;&gt;0,I366/$E$349,"")</f>
        <v>0</v>
      </c>
      <c r="L366" s="31">
        <f>IF($F$349&lt;&gt;0,I366/$F$349*100/'Input'!$F$15,"")</f>
        <v>0</v>
      </c>
      <c r="M366" s="10" t="s">
        <v>6</v>
      </c>
    </row>
    <row r="367" spans="1:13">
      <c r="A367" s="12" t="s">
        <v>1551</v>
      </c>
      <c r="B367" s="7">
        <f>'Standing'!$P$92</f>
        <v>0</v>
      </c>
      <c r="C367" s="7">
        <f>'Standing'!$P$117</f>
        <v>0</v>
      </c>
      <c r="D367" s="7">
        <f>'Standing'!$P$133</f>
        <v>0</v>
      </c>
      <c r="E367" s="8"/>
      <c r="F367" s="33">
        <f>'Standing'!$P$36</f>
        <v>0</v>
      </c>
      <c r="G367" s="7">
        <f>'Reactive'!$P$24</f>
        <v>0</v>
      </c>
      <c r="H367" s="6">
        <f>IF(H$349&lt;&gt;0,(($B367*B$349+$C367*C$349+$D367*D$349+$G367*G$349))/H$349,0)</f>
        <v>0</v>
      </c>
      <c r="I367" s="27">
        <f>0.01*'Input'!$F$15*(E367*$E$349+F367*$F$349)+10*(B367*$B$349+C367*$C$349+D367*$D$349+G367*$G$349)</f>
        <v>0</v>
      </c>
      <c r="J367" s="6">
        <f>IF($H$349&lt;&gt;0,0.1*I367/$H$349,"")</f>
        <v>0</v>
      </c>
      <c r="K367" s="31">
        <f>IF($E$349&lt;&gt;0,I367/$E$349,"")</f>
        <v>0</v>
      </c>
      <c r="L367" s="31">
        <f>IF($F$349&lt;&gt;0,I367/$F$349*100/'Input'!$F$15,"")</f>
        <v>0</v>
      </c>
      <c r="M367" s="10" t="s">
        <v>6</v>
      </c>
    </row>
    <row r="368" spans="1:13">
      <c r="A368" s="12" t="s">
        <v>1552</v>
      </c>
      <c r="B368" s="7">
        <f>'Standing'!$Q$92</f>
        <v>0</v>
      </c>
      <c r="C368" s="7">
        <f>'Standing'!$Q$117</f>
        <v>0</v>
      </c>
      <c r="D368" s="7">
        <f>'Standing'!$Q$133</f>
        <v>0</v>
      </c>
      <c r="E368" s="8"/>
      <c r="F368" s="33">
        <f>'Standing'!$Q$36</f>
        <v>0</v>
      </c>
      <c r="G368" s="7">
        <f>'Reactive'!$Q$24</f>
        <v>0</v>
      </c>
      <c r="H368" s="6">
        <f>IF(H$349&lt;&gt;0,(($B368*B$349+$C368*C$349+$D368*D$349+$G368*G$349))/H$349,0)</f>
        <v>0</v>
      </c>
      <c r="I368" s="27">
        <f>0.01*'Input'!$F$15*(E368*$E$349+F368*$F$349)+10*(B368*$B$349+C368*$C$349+D368*$D$349+G368*$G$349)</f>
        <v>0</v>
      </c>
      <c r="J368" s="6">
        <f>IF($H$349&lt;&gt;0,0.1*I368/$H$349,"")</f>
        <v>0</v>
      </c>
      <c r="K368" s="31">
        <f>IF($E$349&lt;&gt;0,I368/$E$349,"")</f>
        <v>0</v>
      </c>
      <c r="L368" s="31">
        <f>IF($F$349&lt;&gt;0,I368/$F$349*100/'Input'!$F$15,"")</f>
        <v>0</v>
      </c>
      <c r="M368" s="10" t="s">
        <v>6</v>
      </c>
    </row>
    <row r="369" spans="1:13">
      <c r="A369" s="12" t="s">
        <v>1553</v>
      </c>
      <c r="B369" s="7">
        <f>'Standing'!$R$92</f>
        <v>0</v>
      </c>
      <c r="C369" s="7">
        <f>'Standing'!$R$117</f>
        <v>0</v>
      </c>
      <c r="D369" s="7">
        <f>'Standing'!$R$133</f>
        <v>0</v>
      </c>
      <c r="E369" s="8"/>
      <c r="F369" s="33">
        <f>'Standing'!$R$36</f>
        <v>0</v>
      </c>
      <c r="G369" s="7">
        <f>'Reactive'!$R$24</f>
        <v>0</v>
      </c>
      <c r="H369" s="6">
        <f>IF(H$349&lt;&gt;0,(($B369*B$349+$C369*C$349+$D369*D$349+$G369*G$349))/H$349,0)</f>
        <v>0</v>
      </c>
      <c r="I369" s="27">
        <f>0.01*'Input'!$F$15*(E369*$E$349+F369*$F$349)+10*(B369*$B$349+C369*$C$349+D369*$D$349+G369*$G$349)</f>
        <v>0</v>
      </c>
      <c r="J369" s="6">
        <f>IF($H$349&lt;&gt;0,0.1*I369/$H$349,"")</f>
        <v>0</v>
      </c>
      <c r="K369" s="31">
        <f>IF($E$349&lt;&gt;0,I369/$E$349,"")</f>
        <v>0</v>
      </c>
      <c r="L369" s="31">
        <f>IF($F$349&lt;&gt;0,I369/$F$349*100/'Input'!$F$15,"")</f>
        <v>0</v>
      </c>
      <c r="M369" s="10" t="s">
        <v>6</v>
      </c>
    </row>
    <row r="370" spans="1:13">
      <c r="A370" s="12" t="s">
        <v>1554</v>
      </c>
      <c r="B370" s="7">
        <f>'Standing'!$S$92</f>
        <v>0</v>
      </c>
      <c r="C370" s="7">
        <f>'Standing'!$S$117</f>
        <v>0</v>
      </c>
      <c r="D370" s="7">
        <f>'Standing'!$S$133</f>
        <v>0</v>
      </c>
      <c r="E370" s="8"/>
      <c r="F370" s="33">
        <f>'Standing'!$S$36</f>
        <v>0</v>
      </c>
      <c r="G370" s="7">
        <f>'Reactive'!$S$24</f>
        <v>0</v>
      </c>
      <c r="H370" s="6">
        <f>IF(H$349&lt;&gt;0,(($B370*B$349+$C370*C$349+$D370*D$349+$G370*G$349))/H$349,0)</f>
        <v>0</v>
      </c>
      <c r="I370" s="27">
        <f>0.01*'Input'!$F$15*(E370*$E$349+F370*$F$349)+10*(B370*$B$349+C370*$C$349+D370*$D$349+G370*$G$349)</f>
        <v>0</v>
      </c>
      <c r="J370" s="6">
        <f>IF($H$349&lt;&gt;0,0.1*I370/$H$349,"")</f>
        <v>0</v>
      </c>
      <c r="K370" s="31">
        <f>IF($E$349&lt;&gt;0,I370/$E$349,"")</f>
        <v>0</v>
      </c>
      <c r="L370" s="31">
        <f>IF($F$349&lt;&gt;0,I370/$F$349*100/'Input'!$F$15,"")</f>
        <v>0</v>
      </c>
      <c r="M370" s="10" t="s">
        <v>6</v>
      </c>
    </row>
    <row r="371" spans="1:13">
      <c r="A371" s="12" t="s">
        <v>1555</v>
      </c>
      <c r="B371" s="8"/>
      <c r="C371" s="8"/>
      <c r="D371" s="8"/>
      <c r="E371" s="33">
        <f>'Otex'!$B$132</f>
        <v>0</v>
      </c>
      <c r="F371" s="8"/>
      <c r="G371" s="8"/>
      <c r="H371" s="6">
        <f>IF(H$349&lt;&gt;0,(($B371*B$349+$C371*C$349+$D371*D$349+$G371*G$349))/H$349,0)</f>
        <v>0</v>
      </c>
      <c r="I371" s="27">
        <f>0.01*'Input'!$F$15*(E371*$E$349+F371*$F$349)+10*(B371*$B$349+C371*$C$349+D371*$D$349+G371*$G$349)</f>
        <v>0</v>
      </c>
      <c r="J371" s="6">
        <f>IF($H$349&lt;&gt;0,0.1*I371/$H$349,"")</f>
        <v>0</v>
      </c>
      <c r="K371" s="31">
        <f>IF($E$349&lt;&gt;0,I371/$E$349,"")</f>
        <v>0</v>
      </c>
      <c r="L371" s="31">
        <f>IF($F$349&lt;&gt;0,I371/$F$349*100/'Input'!$F$15,"")</f>
        <v>0</v>
      </c>
      <c r="M371" s="10" t="s">
        <v>6</v>
      </c>
    </row>
    <row r="372" spans="1:13">
      <c r="A372" s="12" t="s">
        <v>1556</v>
      </c>
      <c r="B372" s="8"/>
      <c r="C372" s="8"/>
      <c r="D372" s="8"/>
      <c r="E372" s="33">
        <f>'Otex'!$C$132</f>
        <v>0</v>
      </c>
      <c r="F372" s="8"/>
      <c r="G372" s="8"/>
      <c r="H372" s="6">
        <f>IF(H$349&lt;&gt;0,(($B372*B$349+$C372*C$349+$D372*D$349+$G372*G$349))/H$349,0)</f>
        <v>0</v>
      </c>
      <c r="I372" s="27">
        <f>0.01*'Input'!$F$15*(E372*$E$349+F372*$F$349)+10*(B372*$B$349+C372*$C$349+D372*$D$349+G372*$G$349)</f>
        <v>0</v>
      </c>
      <c r="J372" s="6">
        <f>IF($H$349&lt;&gt;0,0.1*I372/$H$349,"")</f>
        <v>0</v>
      </c>
      <c r="K372" s="31">
        <f>IF($E$349&lt;&gt;0,I372/$E$349,"")</f>
        <v>0</v>
      </c>
      <c r="L372" s="31">
        <f>IF($F$349&lt;&gt;0,I372/$F$349*100/'Input'!$F$15,"")</f>
        <v>0</v>
      </c>
      <c r="M372" s="10" t="s">
        <v>6</v>
      </c>
    </row>
    <row r="373" spans="1:13">
      <c r="A373" s="12" t="s">
        <v>1557</v>
      </c>
      <c r="B373" s="7">
        <f>'Scaler'!$B$418</f>
        <v>0</v>
      </c>
      <c r="C373" s="7">
        <f>'Scaler'!$C$418</f>
        <v>0</v>
      </c>
      <c r="D373" s="7">
        <f>'Scaler'!$D$418</f>
        <v>0</v>
      </c>
      <c r="E373" s="33">
        <f>'Scaler'!$E$418</f>
        <v>0</v>
      </c>
      <c r="F373" s="33">
        <f>'Scaler'!$F$418</f>
        <v>0</v>
      </c>
      <c r="G373" s="7">
        <f>'Scaler'!$G$418</f>
        <v>0</v>
      </c>
      <c r="H373" s="6">
        <f>IF(H$349&lt;&gt;0,(($B373*B$349+$C373*C$349+$D373*D$349+$G373*G$349))/H$349,0)</f>
        <v>0</v>
      </c>
      <c r="I373" s="27">
        <f>0.01*'Input'!$F$15*(E373*$E$349+F373*$F$349)+10*(B373*$B$349+C373*$C$349+D373*$D$349+G373*$G$349)</f>
        <v>0</v>
      </c>
      <c r="J373" s="6">
        <f>IF($H$349&lt;&gt;0,0.1*I373/$H$349,"")</f>
        <v>0</v>
      </c>
      <c r="K373" s="31">
        <f>IF($E$349&lt;&gt;0,I373/$E$349,"")</f>
        <v>0</v>
      </c>
      <c r="L373" s="31">
        <f>IF($F$349&lt;&gt;0,I373/$F$349*100/'Input'!$F$15,"")</f>
        <v>0</v>
      </c>
      <c r="M373" s="10" t="s">
        <v>6</v>
      </c>
    </row>
    <row r="374" spans="1:13">
      <c r="A374" s="12" t="s">
        <v>1558</v>
      </c>
      <c r="B374" s="7">
        <f>'Adjust'!$B$84</f>
        <v>0</v>
      </c>
      <c r="C374" s="7">
        <f>'Adjust'!$C$84</f>
        <v>0</v>
      </c>
      <c r="D374" s="7">
        <f>'Adjust'!$D$84</f>
        <v>0</v>
      </c>
      <c r="E374" s="33">
        <f>'Adjust'!$E$84</f>
        <v>0</v>
      </c>
      <c r="F374" s="33">
        <f>'Adjust'!$F$84</f>
        <v>0</v>
      </c>
      <c r="G374" s="7">
        <f>'Adjust'!$G$84</f>
        <v>0</v>
      </c>
      <c r="H374" s="6">
        <f>IF(H$349&lt;&gt;0,(($B374*B$349+$C374*C$349+$D374*D$349+$G374*G$349))/H$349,0)</f>
        <v>0</v>
      </c>
      <c r="I374" s="27">
        <f>0.01*'Input'!$F$15*(E374*$E$349+F374*$F$349)+10*(B374*$B$349+C374*$C$349+D374*$D$349+G374*$G$349)</f>
        <v>0</v>
      </c>
      <c r="J374" s="6">
        <f>IF($H$349&lt;&gt;0,0.1*I374/$H$349,"")</f>
        <v>0</v>
      </c>
      <c r="K374" s="31">
        <f>IF($E$349&lt;&gt;0,I374/$E$349,"")</f>
        <v>0</v>
      </c>
      <c r="L374" s="31">
        <f>IF($F$349&lt;&gt;0,I374/$F$349*100/'Input'!$F$15,"")</f>
        <v>0</v>
      </c>
      <c r="M374" s="10" t="s">
        <v>6</v>
      </c>
    </row>
    <row r="376" spans="1:13">
      <c r="A376" s="12" t="s">
        <v>1559</v>
      </c>
      <c r="B376" s="6">
        <f>SUM($B$352:$B$374)</f>
        <v>0</v>
      </c>
      <c r="C376" s="6">
        <f>SUM($C$352:$C$374)</f>
        <v>0</v>
      </c>
      <c r="D376" s="6">
        <f>SUM($D$352:$D$374)</f>
        <v>0</v>
      </c>
      <c r="E376" s="31">
        <f>SUM($E$352:$E$374)</f>
        <v>0</v>
      </c>
      <c r="F376" s="31">
        <f>SUM($F$352:$F$374)</f>
        <v>0</v>
      </c>
      <c r="G376" s="6">
        <f>SUM($G$352:$G$374)</f>
        <v>0</v>
      </c>
      <c r="H376" s="6">
        <f>SUM(H$352:H$374)</f>
        <v>0</v>
      </c>
      <c r="I376" s="27">
        <f>SUM($I$352:$I$374)</f>
        <v>0</v>
      </c>
      <c r="J376" s="6">
        <f>SUM($J$352:$J$374)</f>
        <v>0</v>
      </c>
      <c r="K376" s="31">
        <f>SUM($K$352:$K$374)</f>
        <v>0</v>
      </c>
      <c r="L376" s="31">
        <f>SUM($L$352:$L$374)</f>
        <v>0</v>
      </c>
      <c r="M376" s="10" t="s">
        <v>6</v>
      </c>
    </row>
    <row r="378" spans="1:13">
      <c r="A378" s="11" t="s">
        <v>86</v>
      </c>
    </row>
    <row r="379" spans="1:13">
      <c r="A379" s="10" t="s">
        <v>6</v>
      </c>
    </row>
    <row r="380" spans="1:13">
      <c r="B380" s="3" t="s">
        <v>118</v>
      </c>
      <c r="C380" s="3" t="s">
        <v>119</v>
      </c>
      <c r="D380" s="3" t="s">
        <v>120</v>
      </c>
      <c r="E380" s="3" t="s">
        <v>121</v>
      </c>
      <c r="F380" s="3" t="s">
        <v>122</v>
      </c>
      <c r="G380" s="3" t="s">
        <v>123</v>
      </c>
      <c r="H380" s="3" t="s">
        <v>1540</v>
      </c>
      <c r="I380" s="3" t="s">
        <v>1541</v>
      </c>
    </row>
    <row r="381" spans="1:13">
      <c r="A381" s="12" t="s">
        <v>86</v>
      </c>
      <c r="B381" s="29">
        <f>'Loads'!B$310</f>
        <v>0</v>
      </c>
      <c r="C381" s="29">
        <f>'Loads'!C$310</f>
        <v>0</v>
      </c>
      <c r="D381" s="29">
        <f>'Loads'!D$310</f>
        <v>0</v>
      </c>
      <c r="E381" s="29">
        <f>'Loads'!E$310</f>
        <v>0</v>
      </c>
      <c r="F381" s="29">
        <f>'Loads'!F$310</f>
        <v>0</v>
      </c>
      <c r="G381" s="29">
        <f>'Loads'!G$310</f>
        <v>0</v>
      </c>
      <c r="H381" s="29">
        <f>'Multi'!B$127</f>
        <v>0</v>
      </c>
      <c r="I381" s="6">
        <f>IF(E381,H381/E381,"")</f>
        <v>0</v>
      </c>
      <c r="J381" s="10" t="s">
        <v>6</v>
      </c>
    </row>
    <row r="383" spans="1:13">
      <c r="B383" s="3" t="s">
        <v>1347</v>
      </c>
      <c r="C383" s="3" t="s">
        <v>1348</v>
      </c>
      <c r="D383" s="3" t="s">
        <v>1349</v>
      </c>
      <c r="E383" s="3" t="s">
        <v>1350</v>
      </c>
      <c r="F383" s="3" t="s">
        <v>1351</v>
      </c>
      <c r="G383" s="3" t="s">
        <v>975</v>
      </c>
      <c r="H383" s="3" t="s">
        <v>1560</v>
      </c>
      <c r="I383" s="3" t="s">
        <v>1542</v>
      </c>
      <c r="J383" s="3" t="s">
        <v>1512</v>
      </c>
      <c r="K383" s="3" t="s">
        <v>1543</v>
      </c>
      <c r="L383" s="3" t="s">
        <v>1561</v>
      </c>
    </row>
    <row r="384" spans="1:13">
      <c r="A384" s="12" t="s">
        <v>356</v>
      </c>
      <c r="B384" s="7">
        <f>'Standing'!$C$93</f>
        <v>0</v>
      </c>
      <c r="C384" s="7">
        <f>'Standing'!$C$118</f>
        <v>0</v>
      </c>
      <c r="D384" s="7">
        <f>'Standing'!$C$134</f>
        <v>0</v>
      </c>
      <c r="E384" s="8"/>
      <c r="F384" s="33">
        <f>'Standing'!$C$37</f>
        <v>0</v>
      </c>
      <c r="G384" s="7">
        <f>'Reactive'!$C$25</f>
        <v>0</v>
      </c>
      <c r="H384" s="6">
        <f>IF(H$381&lt;&gt;0,(($B384*B$381+$C384*C$381+$D384*D$381+$G384*G$381))/H$381,0)</f>
        <v>0</v>
      </c>
      <c r="I384" s="27">
        <f>0.01*'Input'!$F$15*(E384*$E$381+F384*$F$381)+10*(B384*$B$381+C384*$C$381+D384*$D$381+G384*$G$381)</f>
        <v>0</v>
      </c>
      <c r="J384" s="6">
        <f>IF($H$381&lt;&gt;0,0.1*I384/$H$381,"")</f>
        <v>0</v>
      </c>
      <c r="K384" s="31">
        <f>IF($E$381&lt;&gt;0,I384/$E$381,"")</f>
        <v>0</v>
      </c>
      <c r="L384" s="31">
        <f>IF($F$381&lt;&gt;0,I384/$F$381*100/'Input'!$F$15,"")</f>
        <v>0</v>
      </c>
      <c r="M384" s="10" t="s">
        <v>6</v>
      </c>
    </row>
    <row r="385" spans="1:13">
      <c r="A385" s="12" t="s">
        <v>357</v>
      </c>
      <c r="B385" s="7">
        <f>'Standing'!$D$93</f>
        <v>0</v>
      </c>
      <c r="C385" s="7">
        <f>'Standing'!$D$118</f>
        <v>0</v>
      </c>
      <c r="D385" s="7">
        <f>'Standing'!$D$134</f>
        <v>0</v>
      </c>
      <c r="E385" s="8"/>
      <c r="F385" s="33">
        <f>'Standing'!$D$37</f>
        <v>0</v>
      </c>
      <c r="G385" s="7">
        <f>'Reactive'!$D$25</f>
        <v>0</v>
      </c>
      <c r="H385" s="6">
        <f>IF(H$381&lt;&gt;0,(($B385*B$381+$C385*C$381+$D385*D$381+$G385*G$381))/H$381,0)</f>
        <v>0</v>
      </c>
      <c r="I385" s="27">
        <f>0.01*'Input'!$F$15*(E385*$E$381+F385*$F$381)+10*(B385*$B$381+C385*$C$381+D385*$D$381+G385*$G$381)</f>
        <v>0</v>
      </c>
      <c r="J385" s="6">
        <f>IF($H$381&lt;&gt;0,0.1*I385/$H$381,"")</f>
        <v>0</v>
      </c>
      <c r="K385" s="31">
        <f>IF($E$381&lt;&gt;0,I385/$E$381,"")</f>
        <v>0</v>
      </c>
      <c r="L385" s="31">
        <f>IF($F$381&lt;&gt;0,I385/$F$381*100/'Input'!$F$15,"")</f>
        <v>0</v>
      </c>
      <c r="M385" s="10" t="s">
        <v>6</v>
      </c>
    </row>
    <row r="386" spans="1:13">
      <c r="A386" s="12" t="s">
        <v>358</v>
      </c>
      <c r="B386" s="7">
        <f>'Standing'!$E$93</f>
        <v>0</v>
      </c>
      <c r="C386" s="7">
        <f>'Standing'!$E$118</f>
        <v>0</v>
      </c>
      <c r="D386" s="7">
        <f>'Standing'!$E$134</f>
        <v>0</v>
      </c>
      <c r="E386" s="8"/>
      <c r="F386" s="33">
        <f>'Standing'!$E$37</f>
        <v>0</v>
      </c>
      <c r="G386" s="7">
        <f>'Reactive'!$E$25</f>
        <v>0</v>
      </c>
      <c r="H386" s="6">
        <f>IF(H$381&lt;&gt;0,(($B386*B$381+$C386*C$381+$D386*D$381+$G386*G$381))/H$381,0)</f>
        <v>0</v>
      </c>
      <c r="I386" s="27">
        <f>0.01*'Input'!$F$15*(E386*$E$381+F386*$F$381)+10*(B386*$B$381+C386*$C$381+D386*$D$381+G386*$G$381)</f>
        <v>0</v>
      </c>
      <c r="J386" s="6">
        <f>IF($H$381&lt;&gt;0,0.1*I386/$H$381,"")</f>
        <v>0</v>
      </c>
      <c r="K386" s="31">
        <f>IF($E$381&lt;&gt;0,I386/$E$381,"")</f>
        <v>0</v>
      </c>
      <c r="L386" s="31">
        <f>IF($F$381&lt;&gt;0,I386/$F$381*100/'Input'!$F$15,"")</f>
        <v>0</v>
      </c>
      <c r="M386" s="10" t="s">
        <v>6</v>
      </c>
    </row>
    <row r="387" spans="1:13">
      <c r="A387" s="12" t="s">
        <v>359</v>
      </c>
      <c r="B387" s="7">
        <f>'Standing'!$F$93</f>
        <v>0</v>
      </c>
      <c r="C387" s="7">
        <f>'Standing'!$F$118</f>
        <v>0</v>
      </c>
      <c r="D387" s="7">
        <f>'Standing'!$F$134</f>
        <v>0</v>
      </c>
      <c r="E387" s="8"/>
      <c r="F387" s="33">
        <f>'Standing'!$F$37</f>
        <v>0</v>
      </c>
      <c r="G387" s="7">
        <f>'Reactive'!$F$25</f>
        <v>0</v>
      </c>
      <c r="H387" s="6">
        <f>IF(H$381&lt;&gt;0,(($B387*B$381+$C387*C$381+$D387*D$381+$G387*G$381))/H$381,0)</f>
        <v>0</v>
      </c>
      <c r="I387" s="27">
        <f>0.01*'Input'!$F$15*(E387*$E$381+F387*$F$381)+10*(B387*$B$381+C387*$C$381+D387*$D$381+G387*$G$381)</f>
        <v>0</v>
      </c>
      <c r="J387" s="6">
        <f>IF($H$381&lt;&gt;0,0.1*I387/$H$381,"")</f>
        <v>0</v>
      </c>
      <c r="K387" s="31">
        <f>IF($E$381&lt;&gt;0,I387/$E$381,"")</f>
        <v>0</v>
      </c>
      <c r="L387" s="31">
        <f>IF($F$381&lt;&gt;0,I387/$F$381*100/'Input'!$F$15,"")</f>
        <v>0</v>
      </c>
      <c r="M387" s="10" t="s">
        <v>6</v>
      </c>
    </row>
    <row r="388" spans="1:13">
      <c r="A388" s="12" t="s">
        <v>360</v>
      </c>
      <c r="B388" s="7">
        <f>'Standing'!$G$93</f>
        <v>0</v>
      </c>
      <c r="C388" s="7">
        <f>'Standing'!$G$118</f>
        <v>0</v>
      </c>
      <c r="D388" s="7">
        <f>'Standing'!$G$134</f>
        <v>0</v>
      </c>
      <c r="E388" s="8"/>
      <c r="F388" s="33">
        <f>'Standing'!$G$37</f>
        <v>0</v>
      </c>
      <c r="G388" s="7">
        <f>'Reactive'!$G$25</f>
        <v>0</v>
      </c>
      <c r="H388" s="6">
        <f>IF(H$381&lt;&gt;0,(($B388*B$381+$C388*C$381+$D388*D$381+$G388*G$381))/H$381,0)</f>
        <v>0</v>
      </c>
      <c r="I388" s="27">
        <f>0.01*'Input'!$F$15*(E388*$E$381+F388*$F$381)+10*(B388*$B$381+C388*$C$381+D388*$D$381+G388*$G$381)</f>
        <v>0</v>
      </c>
      <c r="J388" s="6">
        <f>IF($H$381&lt;&gt;0,0.1*I388/$H$381,"")</f>
        <v>0</v>
      </c>
      <c r="K388" s="31">
        <f>IF($E$381&lt;&gt;0,I388/$E$381,"")</f>
        <v>0</v>
      </c>
      <c r="L388" s="31">
        <f>IF($F$381&lt;&gt;0,I388/$F$381*100/'Input'!$F$15,"")</f>
        <v>0</v>
      </c>
      <c r="M388" s="10" t="s">
        <v>6</v>
      </c>
    </row>
    <row r="389" spans="1:13">
      <c r="A389" s="12" t="s">
        <v>361</v>
      </c>
      <c r="B389" s="7">
        <f>'Standing'!$H$93</f>
        <v>0</v>
      </c>
      <c r="C389" s="7">
        <f>'Standing'!$H$118</f>
        <v>0</v>
      </c>
      <c r="D389" s="7">
        <f>'Standing'!$H$134</f>
        <v>0</v>
      </c>
      <c r="E389" s="8"/>
      <c r="F389" s="33">
        <f>'Standing'!$H$37</f>
        <v>0</v>
      </c>
      <c r="G389" s="7">
        <f>'Reactive'!$H$25</f>
        <v>0</v>
      </c>
      <c r="H389" s="6">
        <f>IF(H$381&lt;&gt;0,(($B389*B$381+$C389*C$381+$D389*D$381+$G389*G$381))/H$381,0)</f>
        <v>0</v>
      </c>
      <c r="I389" s="27">
        <f>0.01*'Input'!$F$15*(E389*$E$381+F389*$F$381)+10*(B389*$B$381+C389*$C$381+D389*$D$381+G389*$G$381)</f>
        <v>0</v>
      </c>
      <c r="J389" s="6">
        <f>IF($H$381&lt;&gt;0,0.1*I389/$H$381,"")</f>
        <v>0</v>
      </c>
      <c r="K389" s="31">
        <f>IF($E$381&lt;&gt;0,I389/$E$381,"")</f>
        <v>0</v>
      </c>
      <c r="L389" s="31">
        <f>IF($F$381&lt;&gt;0,I389/$F$381*100/'Input'!$F$15,"")</f>
        <v>0</v>
      </c>
      <c r="M389" s="10" t="s">
        <v>6</v>
      </c>
    </row>
    <row r="390" spans="1:13">
      <c r="A390" s="12" t="s">
        <v>362</v>
      </c>
      <c r="B390" s="7">
        <f>'Standing'!$I$93</f>
        <v>0</v>
      </c>
      <c r="C390" s="7">
        <f>'Standing'!$I$118</f>
        <v>0</v>
      </c>
      <c r="D390" s="7">
        <f>'Standing'!$I$134</f>
        <v>0</v>
      </c>
      <c r="E390" s="8"/>
      <c r="F390" s="33">
        <f>'Standing'!$I$37</f>
        <v>0</v>
      </c>
      <c r="G390" s="7">
        <f>'Reactive'!$I$25</f>
        <v>0</v>
      </c>
      <c r="H390" s="6">
        <f>IF(H$381&lt;&gt;0,(($B390*B$381+$C390*C$381+$D390*D$381+$G390*G$381))/H$381,0)</f>
        <v>0</v>
      </c>
      <c r="I390" s="27">
        <f>0.01*'Input'!$F$15*(E390*$E$381+F390*$F$381)+10*(B390*$B$381+C390*$C$381+D390*$D$381+G390*$G$381)</f>
        <v>0</v>
      </c>
      <c r="J390" s="6">
        <f>IF($H$381&lt;&gt;0,0.1*I390/$H$381,"")</f>
        <v>0</v>
      </c>
      <c r="K390" s="31">
        <f>IF($E$381&lt;&gt;0,I390/$E$381,"")</f>
        <v>0</v>
      </c>
      <c r="L390" s="31">
        <f>IF($F$381&lt;&gt;0,I390/$F$381*100/'Input'!$F$15,"")</f>
        <v>0</v>
      </c>
      <c r="M390" s="10" t="s">
        <v>6</v>
      </c>
    </row>
    <row r="391" spans="1:13">
      <c r="A391" s="12" t="s">
        <v>363</v>
      </c>
      <c r="B391" s="7">
        <f>'Standing'!$J$93</f>
        <v>0</v>
      </c>
      <c r="C391" s="7">
        <f>'Standing'!$J$118</f>
        <v>0</v>
      </c>
      <c r="D391" s="7">
        <f>'Standing'!$J$134</f>
        <v>0</v>
      </c>
      <c r="E391" s="8"/>
      <c r="F391" s="33">
        <f>'Standing'!$J$37</f>
        <v>0</v>
      </c>
      <c r="G391" s="7">
        <f>'Reactive'!$J$25</f>
        <v>0</v>
      </c>
      <c r="H391" s="6">
        <f>IF(H$381&lt;&gt;0,(($B391*B$381+$C391*C$381+$D391*D$381+$G391*G$381))/H$381,0)</f>
        <v>0</v>
      </c>
      <c r="I391" s="27">
        <f>0.01*'Input'!$F$15*(E391*$E$381+F391*$F$381)+10*(B391*$B$381+C391*$C$381+D391*$D$381+G391*$G$381)</f>
        <v>0</v>
      </c>
      <c r="J391" s="6">
        <f>IF($H$381&lt;&gt;0,0.1*I391/$H$381,"")</f>
        <v>0</v>
      </c>
      <c r="K391" s="31">
        <f>IF($E$381&lt;&gt;0,I391/$E$381,"")</f>
        <v>0</v>
      </c>
      <c r="L391" s="31">
        <f>IF($F$381&lt;&gt;0,I391/$F$381*100/'Input'!$F$15,"")</f>
        <v>0</v>
      </c>
      <c r="M391" s="10" t="s">
        <v>6</v>
      </c>
    </row>
    <row r="392" spans="1:13">
      <c r="A392" s="12" t="s">
        <v>1544</v>
      </c>
      <c r="B392" s="8"/>
      <c r="C392" s="8"/>
      <c r="D392" s="8"/>
      <c r="E392" s="33">
        <f>'SM'!$B$120</f>
        <v>0</v>
      </c>
      <c r="F392" s="8"/>
      <c r="G392" s="8"/>
      <c r="H392" s="6">
        <f>IF(H$381&lt;&gt;0,(($B392*B$381+$C392*C$381+$D392*D$381+$G392*G$381))/H$381,0)</f>
        <v>0</v>
      </c>
      <c r="I392" s="27">
        <f>0.01*'Input'!$F$15*(E392*$E$381+F392*$F$381)+10*(B392*$B$381+C392*$C$381+D392*$D$381+G392*$G$381)</f>
        <v>0</v>
      </c>
      <c r="J392" s="6">
        <f>IF($H$381&lt;&gt;0,0.1*I392/$H$381,"")</f>
        <v>0</v>
      </c>
      <c r="K392" s="31">
        <f>IF($E$381&lt;&gt;0,I392/$E$381,"")</f>
        <v>0</v>
      </c>
      <c r="L392" s="31">
        <f>IF($F$381&lt;&gt;0,I392/$F$381*100/'Input'!$F$15,"")</f>
        <v>0</v>
      </c>
      <c r="M392" s="10" t="s">
        <v>6</v>
      </c>
    </row>
    <row r="393" spans="1:13">
      <c r="A393" s="12" t="s">
        <v>1545</v>
      </c>
      <c r="B393" s="8"/>
      <c r="C393" s="8"/>
      <c r="D393" s="8"/>
      <c r="E393" s="33">
        <f>'SM'!$C$120</f>
        <v>0</v>
      </c>
      <c r="F393" s="8"/>
      <c r="G393" s="8"/>
      <c r="H393" s="6">
        <f>IF(H$381&lt;&gt;0,(($B393*B$381+$C393*C$381+$D393*D$381+$G393*G$381))/H$381,0)</f>
        <v>0</v>
      </c>
      <c r="I393" s="27">
        <f>0.01*'Input'!$F$15*(E393*$E$381+F393*$F$381)+10*(B393*$B$381+C393*$C$381+D393*$D$381+G393*$G$381)</f>
        <v>0</v>
      </c>
      <c r="J393" s="6">
        <f>IF($H$381&lt;&gt;0,0.1*I393/$H$381,"")</f>
        <v>0</v>
      </c>
      <c r="K393" s="31">
        <f>IF($E$381&lt;&gt;0,I393/$E$381,"")</f>
        <v>0</v>
      </c>
      <c r="L393" s="31">
        <f>IF($F$381&lt;&gt;0,I393/$F$381*100/'Input'!$F$15,"")</f>
        <v>0</v>
      </c>
      <c r="M393" s="10" t="s">
        <v>6</v>
      </c>
    </row>
    <row r="394" spans="1:13">
      <c r="A394" s="12" t="s">
        <v>1546</v>
      </c>
      <c r="B394" s="7">
        <f>'Standing'!$K$93</f>
        <v>0</v>
      </c>
      <c r="C394" s="7">
        <f>'Standing'!$K$118</f>
        <v>0</v>
      </c>
      <c r="D394" s="7">
        <f>'Standing'!$K$134</f>
        <v>0</v>
      </c>
      <c r="E394" s="8"/>
      <c r="F394" s="33">
        <f>'Standing'!$K$37</f>
        <v>0</v>
      </c>
      <c r="G394" s="7">
        <f>'Reactive'!$K$25</f>
        <v>0</v>
      </c>
      <c r="H394" s="6">
        <f>IF(H$381&lt;&gt;0,(($B394*B$381+$C394*C$381+$D394*D$381+$G394*G$381))/H$381,0)</f>
        <v>0</v>
      </c>
      <c r="I394" s="27">
        <f>0.01*'Input'!$F$15*(E394*$E$381+F394*$F$381)+10*(B394*$B$381+C394*$C$381+D394*$D$381+G394*$G$381)</f>
        <v>0</v>
      </c>
      <c r="J394" s="6">
        <f>IF($H$381&lt;&gt;0,0.1*I394/$H$381,"")</f>
        <v>0</v>
      </c>
      <c r="K394" s="31">
        <f>IF($E$381&lt;&gt;0,I394/$E$381,"")</f>
        <v>0</v>
      </c>
      <c r="L394" s="31">
        <f>IF($F$381&lt;&gt;0,I394/$F$381*100/'Input'!$F$15,"")</f>
        <v>0</v>
      </c>
      <c r="M394" s="10" t="s">
        <v>6</v>
      </c>
    </row>
    <row r="395" spans="1:13">
      <c r="A395" s="12" t="s">
        <v>1547</v>
      </c>
      <c r="B395" s="7">
        <f>'Standing'!$L$93</f>
        <v>0</v>
      </c>
      <c r="C395" s="7">
        <f>'Standing'!$L$118</f>
        <v>0</v>
      </c>
      <c r="D395" s="7">
        <f>'Standing'!$L$134</f>
        <v>0</v>
      </c>
      <c r="E395" s="8"/>
      <c r="F395" s="33">
        <f>'Standing'!$L$37</f>
        <v>0</v>
      </c>
      <c r="G395" s="7">
        <f>'Reactive'!$L$25</f>
        <v>0</v>
      </c>
      <c r="H395" s="6">
        <f>IF(H$381&lt;&gt;0,(($B395*B$381+$C395*C$381+$D395*D$381+$G395*G$381))/H$381,0)</f>
        <v>0</v>
      </c>
      <c r="I395" s="27">
        <f>0.01*'Input'!$F$15*(E395*$E$381+F395*$F$381)+10*(B395*$B$381+C395*$C$381+D395*$D$381+G395*$G$381)</f>
        <v>0</v>
      </c>
      <c r="J395" s="6">
        <f>IF($H$381&lt;&gt;0,0.1*I395/$H$381,"")</f>
        <v>0</v>
      </c>
      <c r="K395" s="31">
        <f>IF($E$381&lt;&gt;0,I395/$E$381,"")</f>
        <v>0</v>
      </c>
      <c r="L395" s="31">
        <f>IF($F$381&lt;&gt;0,I395/$F$381*100/'Input'!$F$15,"")</f>
        <v>0</v>
      </c>
      <c r="M395" s="10" t="s">
        <v>6</v>
      </c>
    </row>
    <row r="396" spans="1:13">
      <c r="A396" s="12" t="s">
        <v>1548</v>
      </c>
      <c r="B396" s="7">
        <f>'Standing'!$M$93</f>
        <v>0</v>
      </c>
      <c r="C396" s="7">
        <f>'Standing'!$M$118</f>
        <v>0</v>
      </c>
      <c r="D396" s="7">
        <f>'Standing'!$M$134</f>
        <v>0</v>
      </c>
      <c r="E396" s="8"/>
      <c r="F396" s="33">
        <f>'Standing'!$M$37</f>
        <v>0</v>
      </c>
      <c r="G396" s="7">
        <f>'Reactive'!$M$25</f>
        <v>0</v>
      </c>
      <c r="H396" s="6">
        <f>IF(H$381&lt;&gt;0,(($B396*B$381+$C396*C$381+$D396*D$381+$G396*G$381))/H$381,0)</f>
        <v>0</v>
      </c>
      <c r="I396" s="27">
        <f>0.01*'Input'!$F$15*(E396*$E$381+F396*$F$381)+10*(B396*$B$381+C396*$C$381+D396*$D$381+G396*$G$381)</f>
        <v>0</v>
      </c>
      <c r="J396" s="6">
        <f>IF($H$381&lt;&gt;0,0.1*I396/$H$381,"")</f>
        <v>0</v>
      </c>
      <c r="K396" s="31">
        <f>IF($E$381&lt;&gt;0,I396/$E$381,"")</f>
        <v>0</v>
      </c>
      <c r="L396" s="31">
        <f>IF($F$381&lt;&gt;0,I396/$F$381*100/'Input'!$F$15,"")</f>
        <v>0</v>
      </c>
      <c r="M396" s="10" t="s">
        <v>6</v>
      </c>
    </row>
    <row r="397" spans="1:13">
      <c r="A397" s="12" t="s">
        <v>1549</v>
      </c>
      <c r="B397" s="7">
        <f>'Standing'!$N$93</f>
        <v>0</v>
      </c>
      <c r="C397" s="7">
        <f>'Standing'!$N$118</f>
        <v>0</v>
      </c>
      <c r="D397" s="7">
        <f>'Standing'!$N$134</f>
        <v>0</v>
      </c>
      <c r="E397" s="8"/>
      <c r="F397" s="33">
        <f>'Standing'!$N$37</f>
        <v>0</v>
      </c>
      <c r="G397" s="7">
        <f>'Reactive'!$N$25</f>
        <v>0</v>
      </c>
      <c r="H397" s="6">
        <f>IF(H$381&lt;&gt;0,(($B397*B$381+$C397*C$381+$D397*D$381+$G397*G$381))/H$381,0)</f>
        <v>0</v>
      </c>
      <c r="I397" s="27">
        <f>0.01*'Input'!$F$15*(E397*$E$381+F397*$F$381)+10*(B397*$B$381+C397*$C$381+D397*$D$381+G397*$G$381)</f>
        <v>0</v>
      </c>
      <c r="J397" s="6">
        <f>IF($H$381&lt;&gt;0,0.1*I397/$H$381,"")</f>
        <v>0</v>
      </c>
      <c r="K397" s="31">
        <f>IF($E$381&lt;&gt;0,I397/$E$381,"")</f>
        <v>0</v>
      </c>
      <c r="L397" s="31">
        <f>IF($F$381&lt;&gt;0,I397/$F$381*100/'Input'!$F$15,"")</f>
        <v>0</v>
      </c>
      <c r="M397" s="10" t="s">
        <v>6</v>
      </c>
    </row>
    <row r="398" spans="1:13">
      <c r="A398" s="12" t="s">
        <v>1550</v>
      </c>
      <c r="B398" s="7">
        <f>'Standing'!$O$93</f>
        <v>0</v>
      </c>
      <c r="C398" s="7">
        <f>'Standing'!$O$118</f>
        <v>0</v>
      </c>
      <c r="D398" s="7">
        <f>'Standing'!$O$134</f>
        <v>0</v>
      </c>
      <c r="E398" s="8"/>
      <c r="F398" s="33">
        <f>'Standing'!$O$37</f>
        <v>0</v>
      </c>
      <c r="G398" s="7">
        <f>'Reactive'!$O$25</f>
        <v>0</v>
      </c>
      <c r="H398" s="6">
        <f>IF(H$381&lt;&gt;0,(($B398*B$381+$C398*C$381+$D398*D$381+$G398*G$381))/H$381,0)</f>
        <v>0</v>
      </c>
      <c r="I398" s="27">
        <f>0.01*'Input'!$F$15*(E398*$E$381+F398*$F$381)+10*(B398*$B$381+C398*$C$381+D398*$D$381+G398*$G$381)</f>
        <v>0</v>
      </c>
      <c r="J398" s="6">
        <f>IF($H$381&lt;&gt;0,0.1*I398/$H$381,"")</f>
        <v>0</v>
      </c>
      <c r="K398" s="31">
        <f>IF($E$381&lt;&gt;0,I398/$E$381,"")</f>
        <v>0</v>
      </c>
      <c r="L398" s="31">
        <f>IF($F$381&lt;&gt;0,I398/$F$381*100/'Input'!$F$15,"")</f>
        <v>0</v>
      </c>
      <c r="M398" s="10" t="s">
        <v>6</v>
      </c>
    </row>
    <row r="399" spans="1:13">
      <c r="A399" s="12" t="s">
        <v>1551</v>
      </c>
      <c r="B399" s="7">
        <f>'Standing'!$P$93</f>
        <v>0</v>
      </c>
      <c r="C399" s="7">
        <f>'Standing'!$P$118</f>
        <v>0</v>
      </c>
      <c r="D399" s="7">
        <f>'Standing'!$P$134</f>
        <v>0</v>
      </c>
      <c r="E399" s="8"/>
      <c r="F399" s="33">
        <f>'Standing'!$P$37</f>
        <v>0</v>
      </c>
      <c r="G399" s="7">
        <f>'Reactive'!$P$25</f>
        <v>0</v>
      </c>
      <c r="H399" s="6">
        <f>IF(H$381&lt;&gt;0,(($B399*B$381+$C399*C$381+$D399*D$381+$G399*G$381))/H$381,0)</f>
        <v>0</v>
      </c>
      <c r="I399" s="27">
        <f>0.01*'Input'!$F$15*(E399*$E$381+F399*$F$381)+10*(B399*$B$381+C399*$C$381+D399*$D$381+G399*$G$381)</f>
        <v>0</v>
      </c>
      <c r="J399" s="6">
        <f>IF($H$381&lt;&gt;0,0.1*I399/$H$381,"")</f>
        <v>0</v>
      </c>
      <c r="K399" s="31">
        <f>IF($E$381&lt;&gt;0,I399/$E$381,"")</f>
        <v>0</v>
      </c>
      <c r="L399" s="31">
        <f>IF($F$381&lt;&gt;0,I399/$F$381*100/'Input'!$F$15,"")</f>
        <v>0</v>
      </c>
      <c r="M399" s="10" t="s">
        <v>6</v>
      </c>
    </row>
    <row r="400" spans="1:13">
      <c r="A400" s="12" t="s">
        <v>1552</v>
      </c>
      <c r="B400" s="7">
        <f>'Standing'!$Q$93</f>
        <v>0</v>
      </c>
      <c r="C400" s="7">
        <f>'Standing'!$Q$118</f>
        <v>0</v>
      </c>
      <c r="D400" s="7">
        <f>'Standing'!$Q$134</f>
        <v>0</v>
      </c>
      <c r="E400" s="8"/>
      <c r="F400" s="33">
        <f>'Standing'!$Q$37</f>
        <v>0</v>
      </c>
      <c r="G400" s="7">
        <f>'Reactive'!$Q$25</f>
        <v>0</v>
      </c>
      <c r="H400" s="6">
        <f>IF(H$381&lt;&gt;0,(($B400*B$381+$C400*C$381+$D400*D$381+$G400*G$381))/H$381,0)</f>
        <v>0</v>
      </c>
      <c r="I400" s="27">
        <f>0.01*'Input'!$F$15*(E400*$E$381+F400*$F$381)+10*(B400*$B$381+C400*$C$381+D400*$D$381+G400*$G$381)</f>
        <v>0</v>
      </c>
      <c r="J400" s="6">
        <f>IF($H$381&lt;&gt;0,0.1*I400/$H$381,"")</f>
        <v>0</v>
      </c>
      <c r="K400" s="31">
        <f>IF($E$381&lt;&gt;0,I400/$E$381,"")</f>
        <v>0</v>
      </c>
      <c r="L400" s="31">
        <f>IF($F$381&lt;&gt;0,I400/$F$381*100/'Input'!$F$15,"")</f>
        <v>0</v>
      </c>
      <c r="M400" s="10" t="s">
        <v>6</v>
      </c>
    </row>
    <row r="401" spans="1:13">
      <c r="A401" s="12" t="s">
        <v>1553</v>
      </c>
      <c r="B401" s="7">
        <f>'Standing'!$R$93</f>
        <v>0</v>
      </c>
      <c r="C401" s="7">
        <f>'Standing'!$R$118</f>
        <v>0</v>
      </c>
      <c r="D401" s="7">
        <f>'Standing'!$R$134</f>
        <v>0</v>
      </c>
      <c r="E401" s="8"/>
      <c r="F401" s="33">
        <f>'Standing'!$R$37</f>
        <v>0</v>
      </c>
      <c r="G401" s="7">
        <f>'Reactive'!$R$25</f>
        <v>0</v>
      </c>
      <c r="H401" s="6">
        <f>IF(H$381&lt;&gt;0,(($B401*B$381+$C401*C$381+$D401*D$381+$G401*G$381))/H$381,0)</f>
        <v>0</v>
      </c>
      <c r="I401" s="27">
        <f>0.01*'Input'!$F$15*(E401*$E$381+F401*$F$381)+10*(B401*$B$381+C401*$C$381+D401*$D$381+G401*$G$381)</f>
        <v>0</v>
      </c>
      <c r="J401" s="6">
        <f>IF($H$381&lt;&gt;0,0.1*I401/$H$381,"")</f>
        <v>0</v>
      </c>
      <c r="K401" s="31">
        <f>IF($E$381&lt;&gt;0,I401/$E$381,"")</f>
        <v>0</v>
      </c>
      <c r="L401" s="31">
        <f>IF($F$381&lt;&gt;0,I401/$F$381*100/'Input'!$F$15,"")</f>
        <v>0</v>
      </c>
      <c r="M401" s="10" t="s">
        <v>6</v>
      </c>
    </row>
    <row r="402" spans="1:13">
      <c r="A402" s="12" t="s">
        <v>1554</v>
      </c>
      <c r="B402" s="7">
        <f>'Standing'!$S$93</f>
        <v>0</v>
      </c>
      <c r="C402" s="7">
        <f>'Standing'!$S$118</f>
        <v>0</v>
      </c>
      <c r="D402" s="7">
        <f>'Standing'!$S$134</f>
        <v>0</v>
      </c>
      <c r="E402" s="8"/>
      <c r="F402" s="33">
        <f>'Standing'!$S$37</f>
        <v>0</v>
      </c>
      <c r="G402" s="7">
        <f>'Reactive'!$S$25</f>
        <v>0</v>
      </c>
      <c r="H402" s="6">
        <f>IF(H$381&lt;&gt;0,(($B402*B$381+$C402*C$381+$D402*D$381+$G402*G$381))/H$381,0)</f>
        <v>0</v>
      </c>
      <c r="I402" s="27">
        <f>0.01*'Input'!$F$15*(E402*$E$381+F402*$F$381)+10*(B402*$B$381+C402*$C$381+D402*$D$381+G402*$G$381)</f>
        <v>0</v>
      </c>
      <c r="J402" s="6">
        <f>IF($H$381&lt;&gt;0,0.1*I402/$H$381,"")</f>
        <v>0</v>
      </c>
      <c r="K402" s="31">
        <f>IF($E$381&lt;&gt;0,I402/$E$381,"")</f>
        <v>0</v>
      </c>
      <c r="L402" s="31">
        <f>IF($F$381&lt;&gt;0,I402/$F$381*100/'Input'!$F$15,"")</f>
        <v>0</v>
      </c>
      <c r="M402" s="10" t="s">
        <v>6</v>
      </c>
    </row>
    <row r="403" spans="1:13">
      <c r="A403" s="12" t="s">
        <v>1555</v>
      </c>
      <c r="B403" s="8"/>
      <c r="C403" s="8"/>
      <c r="D403" s="8"/>
      <c r="E403" s="33">
        <f>'Otex'!$B$133</f>
        <v>0</v>
      </c>
      <c r="F403" s="8"/>
      <c r="G403" s="8"/>
      <c r="H403" s="6">
        <f>IF(H$381&lt;&gt;0,(($B403*B$381+$C403*C$381+$D403*D$381+$G403*G$381))/H$381,0)</f>
        <v>0</v>
      </c>
      <c r="I403" s="27">
        <f>0.01*'Input'!$F$15*(E403*$E$381+F403*$F$381)+10*(B403*$B$381+C403*$C$381+D403*$D$381+G403*$G$381)</f>
        <v>0</v>
      </c>
      <c r="J403" s="6">
        <f>IF($H$381&lt;&gt;0,0.1*I403/$H$381,"")</f>
        <v>0</v>
      </c>
      <c r="K403" s="31">
        <f>IF($E$381&lt;&gt;0,I403/$E$381,"")</f>
        <v>0</v>
      </c>
      <c r="L403" s="31">
        <f>IF($F$381&lt;&gt;0,I403/$F$381*100/'Input'!$F$15,"")</f>
        <v>0</v>
      </c>
      <c r="M403" s="10" t="s">
        <v>6</v>
      </c>
    </row>
    <row r="404" spans="1:13">
      <c r="A404" s="12" t="s">
        <v>1556</v>
      </c>
      <c r="B404" s="8"/>
      <c r="C404" s="8"/>
      <c r="D404" s="8"/>
      <c r="E404" s="33">
        <f>'Otex'!$C$133</f>
        <v>0</v>
      </c>
      <c r="F404" s="8"/>
      <c r="G404" s="8"/>
      <c r="H404" s="6">
        <f>IF(H$381&lt;&gt;0,(($B404*B$381+$C404*C$381+$D404*D$381+$G404*G$381))/H$381,0)</f>
        <v>0</v>
      </c>
      <c r="I404" s="27">
        <f>0.01*'Input'!$F$15*(E404*$E$381+F404*$F$381)+10*(B404*$B$381+C404*$C$381+D404*$D$381+G404*$G$381)</f>
        <v>0</v>
      </c>
      <c r="J404" s="6">
        <f>IF($H$381&lt;&gt;0,0.1*I404/$H$381,"")</f>
        <v>0</v>
      </c>
      <c r="K404" s="31">
        <f>IF($E$381&lt;&gt;0,I404/$E$381,"")</f>
        <v>0</v>
      </c>
      <c r="L404" s="31">
        <f>IF($F$381&lt;&gt;0,I404/$F$381*100/'Input'!$F$15,"")</f>
        <v>0</v>
      </c>
      <c r="M404" s="10" t="s">
        <v>6</v>
      </c>
    </row>
    <row r="405" spans="1:13">
      <c r="A405" s="12" t="s">
        <v>1557</v>
      </c>
      <c r="B405" s="7">
        <f>'Scaler'!$B$419</f>
        <v>0</v>
      </c>
      <c r="C405" s="7">
        <f>'Scaler'!$C$419</f>
        <v>0</v>
      </c>
      <c r="D405" s="7">
        <f>'Scaler'!$D$419</f>
        <v>0</v>
      </c>
      <c r="E405" s="33">
        <f>'Scaler'!$E$419</f>
        <v>0</v>
      </c>
      <c r="F405" s="33">
        <f>'Scaler'!$F$419</f>
        <v>0</v>
      </c>
      <c r="G405" s="7">
        <f>'Scaler'!$G$419</f>
        <v>0</v>
      </c>
      <c r="H405" s="6">
        <f>IF(H$381&lt;&gt;0,(($B405*B$381+$C405*C$381+$D405*D$381+$G405*G$381))/H$381,0)</f>
        <v>0</v>
      </c>
      <c r="I405" s="27">
        <f>0.01*'Input'!$F$15*(E405*$E$381+F405*$F$381)+10*(B405*$B$381+C405*$C$381+D405*$D$381+G405*$G$381)</f>
        <v>0</v>
      </c>
      <c r="J405" s="6">
        <f>IF($H$381&lt;&gt;0,0.1*I405/$H$381,"")</f>
        <v>0</v>
      </c>
      <c r="K405" s="31">
        <f>IF($E$381&lt;&gt;0,I405/$E$381,"")</f>
        <v>0</v>
      </c>
      <c r="L405" s="31">
        <f>IF($F$381&lt;&gt;0,I405/$F$381*100/'Input'!$F$15,"")</f>
        <v>0</v>
      </c>
      <c r="M405" s="10" t="s">
        <v>6</v>
      </c>
    </row>
    <row r="406" spans="1:13">
      <c r="A406" s="12" t="s">
        <v>1558</v>
      </c>
      <c r="B406" s="7">
        <f>'Adjust'!$B$85</f>
        <v>0</v>
      </c>
      <c r="C406" s="7">
        <f>'Adjust'!$C$85</f>
        <v>0</v>
      </c>
      <c r="D406" s="7">
        <f>'Adjust'!$D$85</f>
        <v>0</v>
      </c>
      <c r="E406" s="33">
        <f>'Adjust'!$E$85</f>
        <v>0</v>
      </c>
      <c r="F406" s="33">
        <f>'Adjust'!$F$85</f>
        <v>0</v>
      </c>
      <c r="G406" s="7">
        <f>'Adjust'!$G$85</f>
        <v>0</v>
      </c>
      <c r="H406" s="6">
        <f>IF(H$381&lt;&gt;0,(($B406*B$381+$C406*C$381+$D406*D$381+$G406*G$381))/H$381,0)</f>
        <v>0</v>
      </c>
      <c r="I406" s="27">
        <f>0.01*'Input'!$F$15*(E406*$E$381+F406*$F$381)+10*(B406*$B$381+C406*$C$381+D406*$D$381+G406*$G$381)</f>
        <v>0</v>
      </c>
      <c r="J406" s="6">
        <f>IF($H$381&lt;&gt;0,0.1*I406/$H$381,"")</f>
        <v>0</v>
      </c>
      <c r="K406" s="31">
        <f>IF($E$381&lt;&gt;0,I406/$E$381,"")</f>
        <v>0</v>
      </c>
      <c r="L406" s="31">
        <f>IF($F$381&lt;&gt;0,I406/$F$381*100/'Input'!$F$15,"")</f>
        <v>0</v>
      </c>
      <c r="M406" s="10" t="s">
        <v>6</v>
      </c>
    </row>
    <row r="408" spans="1:13">
      <c r="A408" s="12" t="s">
        <v>1559</v>
      </c>
      <c r="B408" s="6">
        <f>SUM($B$384:$B$406)</f>
        <v>0</v>
      </c>
      <c r="C408" s="6">
        <f>SUM($C$384:$C$406)</f>
        <v>0</v>
      </c>
      <c r="D408" s="6">
        <f>SUM($D$384:$D$406)</f>
        <v>0</v>
      </c>
      <c r="E408" s="31">
        <f>SUM($E$384:$E$406)</f>
        <v>0</v>
      </c>
      <c r="F408" s="31">
        <f>SUM($F$384:$F$406)</f>
        <v>0</v>
      </c>
      <c r="G408" s="6">
        <f>SUM($G$384:$G$406)</f>
        <v>0</v>
      </c>
      <c r="H408" s="6">
        <f>SUM(H$384:H$406)</f>
        <v>0</v>
      </c>
      <c r="I408" s="27">
        <f>SUM($I$384:$I$406)</f>
        <v>0</v>
      </c>
      <c r="J408" s="6">
        <f>SUM($J$384:$J$406)</f>
        <v>0</v>
      </c>
      <c r="K408" s="31">
        <f>SUM($K$384:$K$406)</f>
        <v>0</v>
      </c>
      <c r="L408" s="31">
        <f>SUM($L$384:$L$406)</f>
        <v>0</v>
      </c>
      <c r="M408" s="10" t="s">
        <v>6</v>
      </c>
    </row>
    <row r="410" spans="1:13">
      <c r="A410" s="11" t="s">
        <v>87</v>
      </c>
    </row>
    <row r="411" spans="1:13">
      <c r="A411" s="10" t="s">
        <v>6</v>
      </c>
    </row>
    <row r="412" spans="1:13">
      <c r="B412" s="3" t="s">
        <v>118</v>
      </c>
      <c r="C412" s="3" t="s">
        <v>119</v>
      </c>
      <c r="D412" s="3" t="s">
        <v>120</v>
      </c>
      <c r="E412" s="3" t="s">
        <v>121</v>
      </c>
      <c r="F412" s="3" t="s">
        <v>122</v>
      </c>
      <c r="G412" s="3" t="s">
        <v>123</v>
      </c>
      <c r="H412" s="3" t="s">
        <v>1540</v>
      </c>
      <c r="I412" s="3" t="s">
        <v>1541</v>
      </c>
    </row>
    <row r="413" spans="1:13">
      <c r="A413" s="12" t="s">
        <v>87</v>
      </c>
      <c r="B413" s="29">
        <f>'Loads'!B$311</f>
        <v>0</v>
      </c>
      <c r="C413" s="29">
        <f>'Loads'!C$311</f>
        <v>0</v>
      </c>
      <c r="D413" s="29">
        <f>'Loads'!D$311</f>
        <v>0</v>
      </c>
      <c r="E413" s="29">
        <f>'Loads'!E$311</f>
        <v>0</v>
      </c>
      <c r="F413" s="29">
        <f>'Loads'!F$311</f>
        <v>0</v>
      </c>
      <c r="G413" s="29">
        <f>'Loads'!G$311</f>
        <v>0</v>
      </c>
      <c r="H413" s="29">
        <f>'Multi'!B$128</f>
        <v>0</v>
      </c>
      <c r="I413" s="6">
        <f>IF(E413,H413/E413,"")</f>
        <v>0</v>
      </c>
      <c r="J413" s="10" t="s">
        <v>6</v>
      </c>
    </row>
    <row r="415" spans="1:13">
      <c r="B415" s="3" t="s">
        <v>1347</v>
      </c>
      <c r="C415" s="3" t="s">
        <v>1348</v>
      </c>
      <c r="D415" s="3" t="s">
        <v>1349</v>
      </c>
      <c r="E415" s="3" t="s">
        <v>1350</v>
      </c>
      <c r="F415" s="3" t="s">
        <v>1351</v>
      </c>
      <c r="G415" s="3" t="s">
        <v>975</v>
      </c>
      <c r="H415" s="3" t="s">
        <v>1560</v>
      </c>
      <c r="I415" s="3" t="s">
        <v>1542</v>
      </c>
      <c r="J415" s="3" t="s">
        <v>1512</v>
      </c>
      <c r="K415" s="3" t="s">
        <v>1543</v>
      </c>
      <c r="L415" s="3" t="s">
        <v>1561</v>
      </c>
    </row>
    <row r="416" spans="1:13">
      <c r="A416" s="12" t="s">
        <v>356</v>
      </c>
      <c r="B416" s="7">
        <f>'Standing'!$C$94</f>
        <v>0</v>
      </c>
      <c r="C416" s="7">
        <f>'Standing'!$C$119</f>
        <v>0</v>
      </c>
      <c r="D416" s="7">
        <f>'Standing'!$C$135</f>
        <v>0</v>
      </c>
      <c r="E416" s="8"/>
      <c r="F416" s="33">
        <f>'Standing'!$C$38</f>
        <v>0</v>
      </c>
      <c r="G416" s="7">
        <f>'Reactive'!$C$26</f>
        <v>0</v>
      </c>
      <c r="H416" s="6">
        <f>IF(H$413&lt;&gt;0,(($B416*B$413+$C416*C$413+$D416*D$413+$G416*G$413))/H$413,0)</f>
        <v>0</v>
      </c>
      <c r="I416" s="27">
        <f>0.01*'Input'!$F$15*(E416*$E$413+F416*$F$413)+10*(B416*$B$413+C416*$C$413+D416*$D$413+G416*$G$413)</f>
        <v>0</v>
      </c>
      <c r="J416" s="6">
        <f>IF($H$413&lt;&gt;0,0.1*I416/$H$413,"")</f>
        <v>0</v>
      </c>
      <c r="K416" s="31">
        <f>IF($E$413&lt;&gt;0,I416/$E$413,"")</f>
        <v>0</v>
      </c>
      <c r="L416" s="31">
        <f>IF($F$413&lt;&gt;0,I416/$F$413*100/'Input'!$F$15,"")</f>
        <v>0</v>
      </c>
      <c r="M416" s="10" t="s">
        <v>6</v>
      </c>
    </row>
    <row r="417" spans="1:13">
      <c r="A417" s="12" t="s">
        <v>357</v>
      </c>
      <c r="B417" s="7">
        <f>'Standing'!$D$94</f>
        <v>0</v>
      </c>
      <c r="C417" s="7">
        <f>'Standing'!$D$119</f>
        <v>0</v>
      </c>
      <c r="D417" s="7">
        <f>'Standing'!$D$135</f>
        <v>0</v>
      </c>
      <c r="E417" s="8"/>
      <c r="F417" s="33">
        <f>'Standing'!$D$38</f>
        <v>0</v>
      </c>
      <c r="G417" s="7">
        <f>'Reactive'!$D$26</f>
        <v>0</v>
      </c>
      <c r="H417" s="6">
        <f>IF(H$413&lt;&gt;0,(($B417*B$413+$C417*C$413+$D417*D$413+$G417*G$413))/H$413,0)</f>
        <v>0</v>
      </c>
      <c r="I417" s="27">
        <f>0.01*'Input'!$F$15*(E417*$E$413+F417*$F$413)+10*(B417*$B$413+C417*$C$413+D417*$D$413+G417*$G$413)</f>
        <v>0</v>
      </c>
      <c r="J417" s="6">
        <f>IF($H$413&lt;&gt;0,0.1*I417/$H$413,"")</f>
        <v>0</v>
      </c>
      <c r="K417" s="31">
        <f>IF($E$413&lt;&gt;0,I417/$E$413,"")</f>
        <v>0</v>
      </c>
      <c r="L417" s="31">
        <f>IF($F$413&lt;&gt;0,I417/$F$413*100/'Input'!$F$15,"")</f>
        <v>0</v>
      </c>
      <c r="M417" s="10" t="s">
        <v>6</v>
      </c>
    </row>
    <row r="418" spans="1:13">
      <c r="A418" s="12" t="s">
        <v>358</v>
      </c>
      <c r="B418" s="7">
        <f>'Standing'!$E$94</f>
        <v>0</v>
      </c>
      <c r="C418" s="7">
        <f>'Standing'!$E$119</f>
        <v>0</v>
      </c>
      <c r="D418" s="7">
        <f>'Standing'!$E$135</f>
        <v>0</v>
      </c>
      <c r="E418" s="8"/>
      <c r="F418" s="33">
        <f>'Standing'!$E$38</f>
        <v>0</v>
      </c>
      <c r="G418" s="7">
        <f>'Reactive'!$E$26</f>
        <v>0</v>
      </c>
      <c r="H418" s="6">
        <f>IF(H$413&lt;&gt;0,(($B418*B$413+$C418*C$413+$D418*D$413+$G418*G$413))/H$413,0)</f>
        <v>0</v>
      </c>
      <c r="I418" s="27">
        <f>0.01*'Input'!$F$15*(E418*$E$413+F418*$F$413)+10*(B418*$B$413+C418*$C$413+D418*$D$413+G418*$G$413)</f>
        <v>0</v>
      </c>
      <c r="J418" s="6">
        <f>IF($H$413&lt;&gt;0,0.1*I418/$H$413,"")</f>
        <v>0</v>
      </c>
      <c r="K418" s="31">
        <f>IF($E$413&lt;&gt;0,I418/$E$413,"")</f>
        <v>0</v>
      </c>
      <c r="L418" s="31">
        <f>IF($F$413&lt;&gt;0,I418/$F$413*100/'Input'!$F$15,"")</f>
        <v>0</v>
      </c>
      <c r="M418" s="10" t="s">
        <v>6</v>
      </c>
    </row>
    <row r="419" spans="1:13">
      <c r="A419" s="12" t="s">
        <v>359</v>
      </c>
      <c r="B419" s="7">
        <f>'Standing'!$F$94</f>
        <v>0</v>
      </c>
      <c r="C419" s="7">
        <f>'Standing'!$F$119</f>
        <v>0</v>
      </c>
      <c r="D419" s="7">
        <f>'Standing'!$F$135</f>
        <v>0</v>
      </c>
      <c r="E419" s="8"/>
      <c r="F419" s="33">
        <f>'Standing'!$F$38</f>
        <v>0</v>
      </c>
      <c r="G419" s="7">
        <f>'Reactive'!$F$26</f>
        <v>0</v>
      </c>
      <c r="H419" s="6">
        <f>IF(H$413&lt;&gt;0,(($B419*B$413+$C419*C$413+$D419*D$413+$G419*G$413))/H$413,0)</f>
        <v>0</v>
      </c>
      <c r="I419" s="27">
        <f>0.01*'Input'!$F$15*(E419*$E$413+F419*$F$413)+10*(B419*$B$413+C419*$C$413+D419*$D$413+G419*$G$413)</f>
        <v>0</v>
      </c>
      <c r="J419" s="6">
        <f>IF($H$413&lt;&gt;0,0.1*I419/$H$413,"")</f>
        <v>0</v>
      </c>
      <c r="K419" s="31">
        <f>IF($E$413&lt;&gt;0,I419/$E$413,"")</f>
        <v>0</v>
      </c>
      <c r="L419" s="31">
        <f>IF($F$413&lt;&gt;0,I419/$F$413*100/'Input'!$F$15,"")</f>
        <v>0</v>
      </c>
      <c r="M419" s="10" t="s">
        <v>6</v>
      </c>
    </row>
    <row r="420" spans="1:13">
      <c r="A420" s="12" t="s">
        <v>360</v>
      </c>
      <c r="B420" s="7">
        <f>'Standing'!$G$94</f>
        <v>0</v>
      </c>
      <c r="C420" s="7">
        <f>'Standing'!$G$119</f>
        <v>0</v>
      </c>
      <c r="D420" s="7">
        <f>'Standing'!$G$135</f>
        <v>0</v>
      </c>
      <c r="E420" s="8"/>
      <c r="F420" s="33">
        <f>'Standing'!$G$38</f>
        <v>0</v>
      </c>
      <c r="G420" s="7">
        <f>'Reactive'!$G$26</f>
        <v>0</v>
      </c>
      <c r="H420" s="6">
        <f>IF(H$413&lt;&gt;0,(($B420*B$413+$C420*C$413+$D420*D$413+$G420*G$413))/H$413,0)</f>
        <v>0</v>
      </c>
      <c r="I420" s="27">
        <f>0.01*'Input'!$F$15*(E420*$E$413+F420*$F$413)+10*(B420*$B$413+C420*$C$413+D420*$D$413+G420*$G$413)</f>
        <v>0</v>
      </c>
      <c r="J420" s="6">
        <f>IF($H$413&lt;&gt;0,0.1*I420/$H$413,"")</f>
        <v>0</v>
      </c>
      <c r="K420" s="31">
        <f>IF($E$413&lt;&gt;0,I420/$E$413,"")</f>
        <v>0</v>
      </c>
      <c r="L420" s="31">
        <f>IF($F$413&lt;&gt;0,I420/$F$413*100/'Input'!$F$15,"")</f>
        <v>0</v>
      </c>
      <c r="M420" s="10" t="s">
        <v>6</v>
      </c>
    </row>
    <row r="421" spans="1:13">
      <c r="A421" s="12" t="s">
        <v>361</v>
      </c>
      <c r="B421" s="7">
        <f>'Standing'!$H$94</f>
        <v>0</v>
      </c>
      <c r="C421" s="7">
        <f>'Standing'!$H$119</f>
        <v>0</v>
      </c>
      <c r="D421" s="7">
        <f>'Standing'!$H$135</f>
        <v>0</v>
      </c>
      <c r="E421" s="8"/>
      <c r="F421" s="33">
        <f>'Standing'!$H$38</f>
        <v>0</v>
      </c>
      <c r="G421" s="7">
        <f>'Reactive'!$H$26</f>
        <v>0</v>
      </c>
      <c r="H421" s="6">
        <f>IF(H$413&lt;&gt;0,(($B421*B$413+$C421*C$413+$D421*D$413+$G421*G$413))/H$413,0)</f>
        <v>0</v>
      </c>
      <c r="I421" s="27">
        <f>0.01*'Input'!$F$15*(E421*$E$413+F421*$F$413)+10*(B421*$B$413+C421*$C$413+D421*$D$413+G421*$G$413)</f>
        <v>0</v>
      </c>
      <c r="J421" s="6">
        <f>IF($H$413&lt;&gt;0,0.1*I421/$H$413,"")</f>
        <v>0</v>
      </c>
      <c r="K421" s="31">
        <f>IF($E$413&lt;&gt;0,I421/$E$413,"")</f>
        <v>0</v>
      </c>
      <c r="L421" s="31">
        <f>IF($F$413&lt;&gt;0,I421/$F$413*100/'Input'!$F$15,"")</f>
        <v>0</v>
      </c>
      <c r="M421" s="10" t="s">
        <v>6</v>
      </c>
    </row>
    <row r="422" spans="1:13">
      <c r="A422" s="12" t="s">
        <v>362</v>
      </c>
      <c r="B422" s="7">
        <f>'Standing'!$I$94</f>
        <v>0</v>
      </c>
      <c r="C422" s="7">
        <f>'Standing'!$I$119</f>
        <v>0</v>
      </c>
      <c r="D422" s="7">
        <f>'Standing'!$I$135</f>
        <v>0</v>
      </c>
      <c r="E422" s="8"/>
      <c r="F422" s="33">
        <f>'Standing'!$I$38</f>
        <v>0</v>
      </c>
      <c r="G422" s="7">
        <f>'Reactive'!$I$26</f>
        <v>0</v>
      </c>
      <c r="H422" s="6">
        <f>IF(H$413&lt;&gt;0,(($B422*B$413+$C422*C$413+$D422*D$413+$G422*G$413))/H$413,0)</f>
        <v>0</v>
      </c>
      <c r="I422" s="27">
        <f>0.01*'Input'!$F$15*(E422*$E$413+F422*$F$413)+10*(B422*$B$413+C422*$C$413+D422*$D$413+G422*$G$413)</f>
        <v>0</v>
      </c>
      <c r="J422" s="6">
        <f>IF($H$413&lt;&gt;0,0.1*I422/$H$413,"")</f>
        <v>0</v>
      </c>
      <c r="K422" s="31">
        <f>IF($E$413&lt;&gt;0,I422/$E$413,"")</f>
        <v>0</v>
      </c>
      <c r="L422" s="31">
        <f>IF($F$413&lt;&gt;0,I422/$F$413*100/'Input'!$F$15,"")</f>
        <v>0</v>
      </c>
      <c r="M422" s="10" t="s">
        <v>6</v>
      </c>
    </row>
    <row r="423" spans="1:13">
      <c r="A423" s="12" t="s">
        <v>363</v>
      </c>
      <c r="B423" s="7">
        <f>'Standing'!$J$94</f>
        <v>0</v>
      </c>
      <c r="C423" s="7">
        <f>'Standing'!$J$119</f>
        <v>0</v>
      </c>
      <c r="D423" s="7">
        <f>'Standing'!$J$135</f>
        <v>0</v>
      </c>
      <c r="E423" s="8"/>
      <c r="F423" s="33">
        <f>'Standing'!$J$38</f>
        <v>0</v>
      </c>
      <c r="G423" s="7">
        <f>'Reactive'!$J$26</f>
        <v>0</v>
      </c>
      <c r="H423" s="6">
        <f>IF(H$413&lt;&gt;0,(($B423*B$413+$C423*C$413+$D423*D$413+$G423*G$413))/H$413,0)</f>
        <v>0</v>
      </c>
      <c r="I423" s="27">
        <f>0.01*'Input'!$F$15*(E423*$E$413+F423*$F$413)+10*(B423*$B$413+C423*$C$413+D423*$D$413+G423*$G$413)</f>
        <v>0</v>
      </c>
      <c r="J423" s="6">
        <f>IF($H$413&lt;&gt;0,0.1*I423/$H$413,"")</f>
        <v>0</v>
      </c>
      <c r="K423" s="31">
        <f>IF($E$413&lt;&gt;0,I423/$E$413,"")</f>
        <v>0</v>
      </c>
      <c r="L423" s="31">
        <f>IF($F$413&lt;&gt;0,I423/$F$413*100/'Input'!$F$15,"")</f>
        <v>0</v>
      </c>
      <c r="M423" s="10" t="s">
        <v>6</v>
      </c>
    </row>
    <row r="424" spans="1:13">
      <c r="A424" s="12" t="s">
        <v>1544</v>
      </c>
      <c r="B424" s="8"/>
      <c r="C424" s="8"/>
      <c r="D424" s="8"/>
      <c r="E424" s="33">
        <f>'SM'!$B$121</f>
        <v>0</v>
      </c>
      <c r="F424" s="8"/>
      <c r="G424" s="8"/>
      <c r="H424" s="6">
        <f>IF(H$413&lt;&gt;0,(($B424*B$413+$C424*C$413+$D424*D$413+$G424*G$413))/H$413,0)</f>
        <v>0</v>
      </c>
      <c r="I424" s="27">
        <f>0.01*'Input'!$F$15*(E424*$E$413+F424*$F$413)+10*(B424*$B$413+C424*$C$413+D424*$D$413+G424*$G$413)</f>
        <v>0</v>
      </c>
      <c r="J424" s="6">
        <f>IF($H$413&lt;&gt;0,0.1*I424/$H$413,"")</f>
        <v>0</v>
      </c>
      <c r="K424" s="31">
        <f>IF($E$413&lt;&gt;0,I424/$E$413,"")</f>
        <v>0</v>
      </c>
      <c r="L424" s="31">
        <f>IF($F$413&lt;&gt;0,I424/$F$413*100/'Input'!$F$15,"")</f>
        <v>0</v>
      </c>
      <c r="M424" s="10" t="s">
        <v>6</v>
      </c>
    </row>
    <row r="425" spans="1:13">
      <c r="A425" s="12" t="s">
        <v>1545</v>
      </c>
      <c r="B425" s="8"/>
      <c r="C425" s="8"/>
      <c r="D425" s="8"/>
      <c r="E425" s="33">
        <f>'SM'!$C$121</f>
        <v>0</v>
      </c>
      <c r="F425" s="8"/>
      <c r="G425" s="8"/>
      <c r="H425" s="6">
        <f>IF(H$413&lt;&gt;0,(($B425*B$413+$C425*C$413+$D425*D$413+$G425*G$413))/H$413,0)</f>
        <v>0</v>
      </c>
      <c r="I425" s="27">
        <f>0.01*'Input'!$F$15*(E425*$E$413+F425*$F$413)+10*(B425*$B$413+C425*$C$413+D425*$D$413+G425*$G$413)</f>
        <v>0</v>
      </c>
      <c r="J425" s="6">
        <f>IF($H$413&lt;&gt;0,0.1*I425/$H$413,"")</f>
        <v>0</v>
      </c>
      <c r="K425" s="31">
        <f>IF($E$413&lt;&gt;0,I425/$E$413,"")</f>
        <v>0</v>
      </c>
      <c r="L425" s="31">
        <f>IF($F$413&lt;&gt;0,I425/$F$413*100/'Input'!$F$15,"")</f>
        <v>0</v>
      </c>
      <c r="M425" s="10" t="s">
        <v>6</v>
      </c>
    </row>
    <row r="426" spans="1:13">
      <c r="A426" s="12" t="s">
        <v>1546</v>
      </c>
      <c r="B426" s="7">
        <f>'Standing'!$K$94</f>
        <v>0</v>
      </c>
      <c r="C426" s="7">
        <f>'Standing'!$K$119</f>
        <v>0</v>
      </c>
      <c r="D426" s="7">
        <f>'Standing'!$K$135</f>
        <v>0</v>
      </c>
      <c r="E426" s="8"/>
      <c r="F426" s="33">
        <f>'Standing'!$K$38</f>
        <v>0</v>
      </c>
      <c r="G426" s="7">
        <f>'Reactive'!$K$26</f>
        <v>0</v>
      </c>
      <c r="H426" s="6">
        <f>IF(H$413&lt;&gt;0,(($B426*B$413+$C426*C$413+$D426*D$413+$G426*G$413))/H$413,0)</f>
        <v>0</v>
      </c>
      <c r="I426" s="27">
        <f>0.01*'Input'!$F$15*(E426*$E$413+F426*$F$413)+10*(B426*$B$413+C426*$C$413+D426*$D$413+G426*$G$413)</f>
        <v>0</v>
      </c>
      <c r="J426" s="6">
        <f>IF($H$413&lt;&gt;0,0.1*I426/$H$413,"")</f>
        <v>0</v>
      </c>
      <c r="K426" s="31">
        <f>IF($E$413&lt;&gt;0,I426/$E$413,"")</f>
        <v>0</v>
      </c>
      <c r="L426" s="31">
        <f>IF($F$413&lt;&gt;0,I426/$F$413*100/'Input'!$F$15,"")</f>
        <v>0</v>
      </c>
      <c r="M426" s="10" t="s">
        <v>6</v>
      </c>
    </row>
    <row r="427" spans="1:13">
      <c r="A427" s="12" t="s">
        <v>1547</v>
      </c>
      <c r="B427" s="7">
        <f>'Standing'!$L$94</f>
        <v>0</v>
      </c>
      <c r="C427" s="7">
        <f>'Standing'!$L$119</f>
        <v>0</v>
      </c>
      <c r="D427" s="7">
        <f>'Standing'!$L$135</f>
        <v>0</v>
      </c>
      <c r="E427" s="8"/>
      <c r="F427" s="33">
        <f>'Standing'!$L$38</f>
        <v>0</v>
      </c>
      <c r="G427" s="7">
        <f>'Reactive'!$L$26</f>
        <v>0</v>
      </c>
      <c r="H427" s="6">
        <f>IF(H$413&lt;&gt;0,(($B427*B$413+$C427*C$413+$D427*D$413+$G427*G$413))/H$413,0)</f>
        <v>0</v>
      </c>
      <c r="I427" s="27">
        <f>0.01*'Input'!$F$15*(E427*$E$413+F427*$F$413)+10*(B427*$B$413+C427*$C$413+D427*$D$413+G427*$G$413)</f>
        <v>0</v>
      </c>
      <c r="J427" s="6">
        <f>IF($H$413&lt;&gt;0,0.1*I427/$H$413,"")</f>
        <v>0</v>
      </c>
      <c r="K427" s="31">
        <f>IF($E$413&lt;&gt;0,I427/$E$413,"")</f>
        <v>0</v>
      </c>
      <c r="L427" s="31">
        <f>IF($F$413&lt;&gt;0,I427/$F$413*100/'Input'!$F$15,"")</f>
        <v>0</v>
      </c>
      <c r="M427" s="10" t="s">
        <v>6</v>
      </c>
    </row>
    <row r="428" spans="1:13">
      <c r="A428" s="12" t="s">
        <v>1548</v>
      </c>
      <c r="B428" s="7">
        <f>'Standing'!$M$94</f>
        <v>0</v>
      </c>
      <c r="C428" s="7">
        <f>'Standing'!$M$119</f>
        <v>0</v>
      </c>
      <c r="D428" s="7">
        <f>'Standing'!$M$135</f>
        <v>0</v>
      </c>
      <c r="E428" s="8"/>
      <c r="F428" s="33">
        <f>'Standing'!$M$38</f>
        <v>0</v>
      </c>
      <c r="G428" s="7">
        <f>'Reactive'!$M$26</f>
        <v>0</v>
      </c>
      <c r="H428" s="6">
        <f>IF(H$413&lt;&gt;0,(($B428*B$413+$C428*C$413+$D428*D$413+$G428*G$413))/H$413,0)</f>
        <v>0</v>
      </c>
      <c r="I428" s="27">
        <f>0.01*'Input'!$F$15*(E428*$E$413+F428*$F$413)+10*(B428*$B$413+C428*$C$413+D428*$D$413+G428*$G$413)</f>
        <v>0</v>
      </c>
      <c r="J428" s="6">
        <f>IF($H$413&lt;&gt;0,0.1*I428/$H$413,"")</f>
        <v>0</v>
      </c>
      <c r="K428" s="31">
        <f>IF($E$413&lt;&gt;0,I428/$E$413,"")</f>
        <v>0</v>
      </c>
      <c r="L428" s="31">
        <f>IF($F$413&lt;&gt;0,I428/$F$413*100/'Input'!$F$15,"")</f>
        <v>0</v>
      </c>
      <c r="M428" s="10" t="s">
        <v>6</v>
      </c>
    </row>
    <row r="429" spans="1:13">
      <c r="A429" s="12" t="s">
        <v>1549</v>
      </c>
      <c r="B429" s="7">
        <f>'Standing'!$N$94</f>
        <v>0</v>
      </c>
      <c r="C429" s="7">
        <f>'Standing'!$N$119</f>
        <v>0</v>
      </c>
      <c r="D429" s="7">
        <f>'Standing'!$N$135</f>
        <v>0</v>
      </c>
      <c r="E429" s="8"/>
      <c r="F429" s="33">
        <f>'Standing'!$N$38</f>
        <v>0</v>
      </c>
      <c r="G429" s="7">
        <f>'Reactive'!$N$26</f>
        <v>0</v>
      </c>
      <c r="H429" s="6">
        <f>IF(H$413&lt;&gt;0,(($B429*B$413+$C429*C$413+$D429*D$413+$G429*G$413))/H$413,0)</f>
        <v>0</v>
      </c>
      <c r="I429" s="27">
        <f>0.01*'Input'!$F$15*(E429*$E$413+F429*$F$413)+10*(B429*$B$413+C429*$C$413+D429*$D$413+G429*$G$413)</f>
        <v>0</v>
      </c>
      <c r="J429" s="6">
        <f>IF($H$413&lt;&gt;0,0.1*I429/$H$413,"")</f>
        <v>0</v>
      </c>
      <c r="K429" s="31">
        <f>IF($E$413&lt;&gt;0,I429/$E$413,"")</f>
        <v>0</v>
      </c>
      <c r="L429" s="31">
        <f>IF($F$413&lt;&gt;0,I429/$F$413*100/'Input'!$F$15,"")</f>
        <v>0</v>
      </c>
      <c r="M429" s="10" t="s">
        <v>6</v>
      </c>
    </row>
    <row r="430" spans="1:13">
      <c r="A430" s="12" t="s">
        <v>1550</v>
      </c>
      <c r="B430" s="7">
        <f>'Standing'!$O$94</f>
        <v>0</v>
      </c>
      <c r="C430" s="7">
        <f>'Standing'!$O$119</f>
        <v>0</v>
      </c>
      <c r="D430" s="7">
        <f>'Standing'!$O$135</f>
        <v>0</v>
      </c>
      <c r="E430" s="8"/>
      <c r="F430" s="33">
        <f>'Standing'!$O$38</f>
        <v>0</v>
      </c>
      <c r="G430" s="7">
        <f>'Reactive'!$O$26</f>
        <v>0</v>
      </c>
      <c r="H430" s="6">
        <f>IF(H$413&lt;&gt;0,(($B430*B$413+$C430*C$413+$D430*D$413+$G430*G$413))/H$413,0)</f>
        <v>0</v>
      </c>
      <c r="I430" s="27">
        <f>0.01*'Input'!$F$15*(E430*$E$413+F430*$F$413)+10*(B430*$B$413+C430*$C$413+D430*$D$413+G430*$G$413)</f>
        <v>0</v>
      </c>
      <c r="J430" s="6">
        <f>IF($H$413&lt;&gt;0,0.1*I430/$H$413,"")</f>
        <v>0</v>
      </c>
      <c r="K430" s="31">
        <f>IF($E$413&lt;&gt;0,I430/$E$413,"")</f>
        <v>0</v>
      </c>
      <c r="L430" s="31">
        <f>IF($F$413&lt;&gt;0,I430/$F$413*100/'Input'!$F$15,"")</f>
        <v>0</v>
      </c>
      <c r="M430" s="10" t="s">
        <v>6</v>
      </c>
    </row>
    <row r="431" spans="1:13">
      <c r="A431" s="12" t="s">
        <v>1551</v>
      </c>
      <c r="B431" s="7">
        <f>'Standing'!$P$94</f>
        <v>0</v>
      </c>
      <c r="C431" s="7">
        <f>'Standing'!$P$119</f>
        <v>0</v>
      </c>
      <c r="D431" s="7">
        <f>'Standing'!$P$135</f>
        <v>0</v>
      </c>
      <c r="E431" s="8"/>
      <c r="F431" s="33">
        <f>'Standing'!$P$38</f>
        <v>0</v>
      </c>
      <c r="G431" s="7">
        <f>'Reactive'!$P$26</f>
        <v>0</v>
      </c>
      <c r="H431" s="6">
        <f>IF(H$413&lt;&gt;0,(($B431*B$413+$C431*C$413+$D431*D$413+$G431*G$413))/H$413,0)</f>
        <v>0</v>
      </c>
      <c r="I431" s="27">
        <f>0.01*'Input'!$F$15*(E431*$E$413+F431*$F$413)+10*(B431*$B$413+C431*$C$413+D431*$D$413+G431*$G$413)</f>
        <v>0</v>
      </c>
      <c r="J431" s="6">
        <f>IF($H$413&lt;&gt;0,0.1*I431/$H$413,"")</f>
        <v>0</v>
      </c>
      <c r="K431" s="31">
        <f>IF($E$413&lt;&gt;0,I431/$E$413,"")</f>
        <v>0</v>
      </c>
      <c r="L431" s="31">
        <f>IF($F$413&lt;&gt;0,I431/$F$413*100/'Input'!$F$15,"")</f>
        <v>0</v>
      </c>
      <c r="M431" s="10" t="s">
        <v>6</v>
      </c>
    </row>
    <row r="432" spans="1:13">
      <c r="A432" s="12" t="s">
        <v>1552</v>
      </c>
      <c r="B432" s="7">
        <f>'Standing'!$Q$94</f>
        <v>0</v>
      </c>
      <c r="C432" s="7">
        <f>'Standing'!$Q$119</f>
        <v>0</v>
      </c>
      <c r="D432" s="7">
        <f>'Standing'!$Q$135</f>
        <v>0</v>
      </c>
      <c r="E432" s="8"/>
      <c r="F432" s="33">
        <f>'Standing'!$Q$38</f>
        <v>0</v>
      </c>
      <c r="G432" s="7">
        <f>'Reactive'!$Q$26</f>
        <v>0</v>
      </c>
      <c r="H432" s="6">
        <f>IF(H$413&lt;&gt;0,(($B432*B$413+$C432*C$413+$D432*D$413+$G432*G$413))/H$413,0)</f>
        <v>0</v>
      </c>
      <c r="I432" s="27">
        <f>0.01*'Input'!$F$15*(E432*$E$413+F432*$F$413)+10*(B432*$B$413+C432*$C$413+D432*$D$413+G432*$G$413)</f>
        <v>0</v>
      </c>
      <c r="J432" s="6">
        <f>IF($H$413&lt;&gt;0,0.1*I432/$H$413,"")</f>
        <v>0</v>
      </c>
      <c r="K432" s="31">
        <f>IF($E$413&lt;&gt;0,I432/$E$413,"")</f>
        <v>0</v>
      </c>
      <c r="L432" s="31">
        <f>IF($F$413&lt;&gt;0,I432/$F$413*100/'Input'!$F$15,"")</f>
        <v>0</v>
      </c>
      <c r="M432" s="10" t="s">
        <v>6</v>
      </c>
    </row>
    <row r="433" spans="1:13">
      <c r="A433" s="12" t="s">
        <v>1553</v>
      </c>
      <c r="B433" s="7">
        <f>'Standing'!$R$94</f>
        <v>0</v>
      </c>
      <c r="C433" s="7">
        <f>'Standing'!$R$119</f>
        <v>0</v>
      </c>
      <c r="D433" s="7">
        <f>'Standing'!$R$135</f>
        <v>0</v>
      </c>
      <c r="E433" s="8"/>
      <c r="F433" s="33">
        <f>'Standing'!$R$38</f>
        <v>0</v>
      </c>
      <c r="G433" s="7">
        <f>'Reactive'!$R$26</f>
        <v>0</v>
      </c>
      <c r="H433" s="6">
        <f>IF(H$413&lt;&gt;0,(($B433*B$413+$C433*C$413+$D433*D$413+$G433*G$413))/H$413,0)</f>
        <v>0</v>
      </c>
      <c r="I433" s="27">
        <f>0.01*'Input'!$F$15*(E433*$E$413+F433*$F$413)+10*(B433*$B$413+C433*$C$413+D433*$D$413+G433*$G$413)</f>
        <v>0</v>
      </c>
      <c r="J433" s="6">
        <f>IF($H$413&lt;&gt;0,0.1*I433/$H$413,"")</f>
        <v>0</v>
      </c>
      <c r="K433" s="31">
        <f>IF($E$413&lt;&gt;0,I433/$E$413,"")</f>
        <v>0</v>
      </c>
      <c r="L433" s="31">
        <f>IF($F$413&lt;&gt;0,I433/$F$413*100/'Input'!$F$15,"")</f>
        <v>0</v>
      </c>
      <c r="M433" s="10" t="s">
        <v>6</v>
      </c>
    </row>
    <row r="434" spans="1:13">
      <c r="A434" s="12" t="s">
        <v>1554</v>
      </c>
      <c r="B434" s="7">
        <f>'Standing'!$S$94</f>
        <v>0</v>
      </c>
      <c r="C434" s="7">
        <f>'Standing'!$S$119</f>
        <v>0</v>
      </c>
      <c r="D434" s="7">
        <f>'Standing'!$S$135</f>
        <v>0</v>
      </c>
      <c r="E434" s="8"/>
      <c r="F434" s="33">
        <f>'Standing'!$S$38</f>
        <v>0</v>
      </c>
      <c r="G434" s="7">
        <f>'Reactive'!$S$26</f>
        <v>0</v>
      </c>
      <c r="H434" s="6">
        <f>IF(H$413&lt;&gt;0,(($B434*B$413+$C434*C$413+$D434*D$413+$G434*G$413))/H$413,0)</f>
        <v>0</v>
      </c>
      <c r="I434" s="27">
        <f>0.01*'Input'!$F$15*(E434*$E$413+F434*$F$413)+10*(B434*$B$413+C434*$C$413+D434*$D$413+G434*$G$413)</f>
        <v>0</v>
      </c>
      <c r="J434" s="6">
        <f>IF($H$413&lt;&gt;0,0.1*I434/$H$413,"")</f>
        <v>0</v>
      </c>
      <c r="K434" s="31">
        <f>IF($E$413&lt;&gt;0,I434/$E$413,"")</f>
        <v>0</v>
      </c>
      <c r="L434" s="31">
        <f>IF($F$413&lt;&gt;0,I434/$F$413*100/'Input'!$F$15,"")</f>
        <v>0</v>
      </c>
      <c r="M434" s="10" t="s">
        <v>6</v>
      </c>
    </row>
    <row r="435" spans="1:13">
      <c r="A435" s="12" t="s">
        <v>1555</v>
      </c>
      <c r="B435" s="8"/>
      <c r="C435" s="8"/>
      <c r="D435" s="8"/>
      <c r="E435" s="33">
        <f>'Otex'!$B$134</f>
        <v>0</v>
      </c>
      <c r="F435" s="8"/>
      <c r="G435" s="8"/>
      <c r="H435" s="6">
        <f>IF(H$413&lt;&gt;0,(($B435*B$413+$C435*C$413+$D435*D$413+$G435*G$413))/H$413,0)</f>
        <v>0</v>
      </c>
      <c r="I435" s="27">
        <f>0.01*'Input'!$F$15*(E435*$E$413+F435*$F$413)+10*(B435*$B$413+C435*$C$413+D435*$D$413+G435*$G$413)</f>
        <v>0</v>
      </c>
      <c r="J435" s="6">
        <f>IF($H$413&lt;&gt;0,0.1*I435/$H$413,"")</f>
        <v>0</v>
      </c>
      <c r="K435" s="31">
        <f>IF($E$413&lt;&gt;0,I435/$E$413,"")</f>
        <v>0</v>
      </c>
      <c r="L435" s="31">
        <f>IF($F$413&lt;&gt;0,I435/$F$413*100/'Input'!$F$15,"")</f>
        <v>0</v>
      </c>
      <c r="M435" s="10" t="s">
        <v>6</v>
      </c>
    </row>
    <row r="436" spans="1:13">
      <c r="A436" s="12" t="s">
        <v>1556</v>
      </c>
      <c r="B436" s="8"/>
      <c r="C436" s="8"/>
      <c r="D436" s="8"/>
      <c r="E436" s="33">
        <f>'Otex'!$C$134</f>
        <v>0</v>
      </c>
      <c r="F436" s="8"/>
      <c r="G436" s="8"/>
      <c r="H436" s="6">
        <f>IF(H$413&lt;&gt;0,(($B436*B$413+$C436*C$413+$D436*D$413+$G436*G$413))/H$413,0)</f>
        <v>0</v>
      </c>
      <c r="I436" s="27">
        <f>0.01*'Input'!$F$15*(E436*$E$413+F436*$F$413)+10*(B436*$B$413+C436*$C$413+D436*$D$413+G436*$G$413)</f>
        <v>0</v>
      </c>
      <c r="J436" s="6">
        <f>IF($H$413&lt;&gt;0,0.1*I436/$H$413,"")</f>
        <v>0</v>
      </c>
      <c r="K436" s="31">
        <f>IF($E$413&lt;&gt;0,I436/$E$413,"")</f>
        <v>0</v>
      </c>
      <c r="L436" s="31">
        <f>IF($F$413&lt;&gt;0,I436/$F$413*100/'Input'!$F$15,"")</f>
        <v>0</v>
      </c>
      <c r="M436" s="10" t="s">
        <v>6</v>
      </c>
    </row>
    <row r="437" spans="1:13">
      <c r="A437" s="12" t="s">
        <v>1557</v>
      </c>
      <c r="B437" s="7">
        <f>'Scaler'!$B$420</f>
        <v>0</v>
      </c>
      <c r="C437" s="7">
        <f>'Scaler'!$C$420</f>
        <v>0</v>
      </c>
      <c r="D437" s="7">
        <f>'Scaler'!$D$420</f>
        <v>0</v>
      </c>
      <c r="E437" s="33">
        <f>'Scaler'!$E$420</f>
        <v>0</v>
      </c>
      <c r="F437" s="33">
        <f>'Scaler'!$F$420</f>
        <v>0</v>
      </c>
      <c r="G437" s="7">
        <f>'Scaler'!$G$420</f>
        <v>0</v>
      </c>
      <c r="H437" s="6">
        <f>IF(H$413&lt;&gt;0,(($B437*B$413+$C437*C$413+$D437*D$413+$G437*G$413))/H$413,0)</f>
        <v>0</v>
      </c>
      <c r="I437" s="27">
        <f>0.01*'Input'!$F$15*(E437*$E$413+F437*$F$413)+10*(B437*$B$413+C437*$C$413+D437*$D$413+G437*$G$413)</f>
        <v>0</v>
      </c>
      <c r="J437" s="6">
        <f>IF($H$413&lt;&gt;0,0.1*I437/$H$413,"")</f>
        <v>0</v>
      </c>
      <c r="K437" s="31">
        <f>IF($E$413&lt;&gt;0,I437/$E$413,"")</f>
        <v>0</v>
      </c>
      <c r="L437" s="31">
        <f>IF($F$413&lt;&gt;0,I437/$F$413*100/'Input'!$F$15,"")</f>
        <v>0</v>
      </c>
      <c r="M437" s="10" t="s">
        <v>6</v>
      </c>
    </row>
    <row r="438" spans="1:13">
      <c r="A438" s="12" t="s">
        <v>1558</v>
      </c>
      <c r="B438" s="7">
        <f>'Adjust'!$B$86</f>
        <v>0</v>
      </c>
      <c r="C438" s="7">
        <f>'Adjust'!$C$86</f>
        <v>0</v>
      </c>
      <c r="D438" s="7">
        <f>'Adjust'!$D$86</f>
        <v>0</v>
      </c>
      <c r="E438" s="33">
        <f>'Adjust'!$E$86</f>
        <v>0</v>
      </c>
      <c r="F438" s="33">
        <f>'Adjust'!$F$86</f>
        <v>0</v>
      </c>
      <c r="G438" s="7">
        <f>'Adjust'!$G$86</f>
        <v>0</v>
      </c>
      <c r="H438" s="6">
        <f>IF(H$413&lt;&gt;0,(($B438*B$413+$C438*C$413+$D438*D$413+$G438*G$413))/H$413,0)</f>
        <v>0</v>
      </c>
      <c r="I438" s="27">
        <f>0.01*'Input'!$F$15*(E438*$E$413+F438*$F$413)+10*(B438*$B$413+C438*$C$413+D438*$D$413+G438*$G$413)</f>
        <v>0</v>
      </c>
      <c r="J438" s="6">
        <f>IF($H$413&lt;&gt;0,0.1*I438/$H$413,"")</f>
        <v>0</v>
      </c>
      <c r="K438" s="31">
        <f>IF($E$413&lt;&gt;0,I438/$E$413,"")</f>
        <v>0</v>
      </c>
      <c r="L438" s="31">
        <f>IF($F$413&lt;&gt;0,I438/$F$413*100/'Input'!$F$15,"")</f>
        <v>0</v>
      </c>
      <c r="M438" s="10" t="s">
        <v>6</v>
      </c>
    </row>
    <row r="440" spans="1:13">
      <c r="A440" s="12" t="s">
        <v>1559</v>
      </c>
      <c r="B440" s="6">
        <f>SUM($B$416:$B$438)</f>
        <v>0</v>
      </c>
      <c r="C440" s="6">
        <f>SUM($C$416:$C$438)</f>
        <v>0</v>
      </c>
      <c r="D440" s="6">
        <f>SUM($D$416:$D$438)</f>
        <v>0</v>
      </c>
      <c r="E440" s="31">
        <f>SUM($E$416:$E$438)</f>
        <v>0</v>
      </c>
      <c r="F440" s="31">
        <f>SUM($F$416:$F$438)</f>
        <v>0</v>
      </c>
      <c r="G440" s="6">
        <f>SUM($G$416:$G$438)</f>
        <v>0</v>
      </c>
      <c r="H440" s="6">
        <f>SUM(H$416:H$438)</f>
        <v>0</v>
      </c>
      <c r="I440" s="27">
        <f>SUM($I$416:$I$438)</f>
        <v>0</v>
      </c>
      <c r="J440" s="6">
        <f>SUM($J$416:$J$438)</f>
        <v>0</v>
      </c>
      <c r="K440" s="31">
        <f>SUM($K$416:$K$438)</f>
        <v>0</v>
      </c>
      <c r="L440" s="31">
        <f>SUM($L$416:$L$438)</f>
        <v>0</v>
      </c>
      <c r="M440" s="10" t="s">
        <v>6</v>
      </c>
    </row>
    <row r="442" spans="1:13">
      <c r="A442" s="11" t="s">
        <v>109</v>
      </c>
    </row>
    <row r="443" spans="1:13">
      <c r="A443" s="10" t="s">
        <v>6</v>
      </c>
    </row>
    <row r="444" spans="1:13">
      <c r="B444" s="3" t="s">
        <v>118</v>
      </c>
      <c r="C444" s="3" t="s">
        <v>1540</v>
      </c>
    </row>
    <row r="445" spans="1:13">
      <c r="A445" s="12" t="s">
        <v>109</v>
      </c>
      <c r="B445" s="29">
        <f>'Loads'!B$312</f>
        <v>0</v>
      </c>
      <c r="C445" s="29">
        <f>'Multi'!B$129</f>
        <v>0</v>
      </c>
      <c r="D445" s="10" t="s">
        <v>6</v>
      </c>
    </row>
    <row r="447" spans="1:13">
      <c r="B447" s="3" t="s">
        <v>1347</v>
      </c>
      <c r="C447" s="3" t="s">
        <v>1542</v>
      </c>
      <c r="D447" s="3" t="s">
        <v>1512</v>
      </c>
    </row>
    <row r="448" spans="1:13">
      <c r="A448" s="12" t="s">
        <v>356</v>
      </c>
      <c r="B448" s="7">
        <f>'Yard'!$C$81</f>
        <v>0</v>
      </c>
      <c r="C448" s="27">
        <f>0+10*(B448*$B$445)</f>
        <v>0</v>
      </c>
      <c r="D448" s="6">
        <f>IF($C$445&lt;&gt;0,0.1*C448/$C$445,"")</f>
        <v>0</v>
      </c>
      <c r="E448" s="10" t="s">
        <v>6</v>
      </c>
    </row>
    <row r="449" spans="1:5">
      <c r="A449" s="12" t="s">
        <v>357</v>
      </c>
      <c r="B449" s="7">
        <f>'Yard'!$D$81</f>
        <v>0</v>
      </c>
      <c r="C449" s="27">
        <f>0+10*(B449*$B$445)</f>
        <v>0</v>
      </c>
      <c r="D449" s="6">
        <f>IF($C$445&lt;&gt;0,0.1*C449/$C$445,"")</f>
        <v>0</v>
      </c>
      <c r="E449" s="10" t="s">
        <v>6</v>
      </c>
    </row>
    <row r="450" spans="1:5">
      <c r="A450" s="12" t="s">
        <v>358</v>
      </c>
      <c r="B450" s="7">
        <f>'Yard'!$E$81</f>
        <v>0</v>
      </c>
      <c r="C450" s="27">
        <f>0+10*(B450*$B$445)</f>
        <v>0</v>
      </c>
      <c r="D450" s="6">
        <f>IF($C$445&lt;&gt;0,0.1*C450/$C$445,"")</f>
        <v>0</v>
      </c>
      <c r="E450" s="10" t="s">
        <v>6</v>
      </c>
    </row>
    <row r="451" spans="1:5">
      <c r="A451" s="12" t="s">
        <v>359</v>
      </c>
      <c r="B451" s="7">
        <f>'Yard'!$F$81</f>
        <v>0</v>
      </c>
      <c r="C451" s="27">
        <f>0+10*(B451*$B$445)</f>
        <v>0</v>
      </c>
      <c r="D451" s="6">
        <f>IF($C$445&lt;&gt;0,0.1*C451/$C$445,"")</f>
        <v>0</v>
      </c>
      <c r="E451" s="10" t="s">
        <v>6</v>
      </c>
    </row>
    <row r="452" spans="1:5">
      <c r="A452" s="12" t="s">
        <v>360</v>
      </c>
      <c r="B452" s="7">
        <f>'Yard'!$G$81</f>
        <v>0</v>
      </c>
      <c r="C452" s="27">
        <f>0+10*(B452*$B$445)</f>
        <v>0</v>
      </c>
      <c r="D452" s="6">
        <f>IF($C$445&lt;&gt;0,0.1*C452/$C$445,"")</f>
        <v>0</v>
      </c>
      <c r="E452" s="10" t="s">
        <v>6</v>
      </c>
    </row>
    <row r="453" spans="1:5">
      <c r="A453" s="12" t="s">
        <v>361</v>
      </c>
      <c r="B453" s="7">
        <f>'Yard'!$H$81</f>
        <v>0</v>
      </c>
      <c r="C453" s="27">
        <f>0+10*(B453*$B$445)</f>
        <v>0</v>
      </c>
      <c r="D453" s="6">
        <f>IF($C$445&lt;&gt;0,0.1*C453/$C$445,"")</f>
        <v>0</v>
      </c>
      <c r="E453" s="10" t="s">
        <v>6</v>
      </c>
    </row>
    <row r="454" spans="1:5">
      <c r="A454" s="12" t="s">
        <v>362</v>
      </c>
      <c r="B454" s="7">
        <f>'Yard'!$I$81</f>
        <v>0</v>
      </c>
      <c r="C454" s="27">
        <f>0+10*(B454*$B$445)</f>
        <v>0</v>
      </c>
      <c r="D454" s="6">
        <f>IF($C$445&lt;&gt;0,0.1*C454/$C$445,"")</f>
        <v>0</v>
      </c>
      <c r="E454" s="10" t="s">
        <v>6</v>
      </c>
    </row>
    <row r="455" spans="1:5">
      <c r="A455" s="12" t="s">
        <v>363</v>
      </c>
      <c r="B455" s="7">
        <f>'Yard'!$J$81</f>
        <v>0</v>
      </c>
      <c r="C455" s="27">
        <f>0+10*(B455*$B$445)</f>
        <v>0</v>
      </c>
      <c r="D455" s="6">
        <f>IF($C$445&lt;&gt;0,0.1*C455/$C$445,"")</f>
        <v>0</v>
      </c>
      <c r="E455" s="10" t="s">
        <v>6</v>
      </c>
    </row>
    <row r="456" spans="1:5">
      <c r="A456" s="12" t="s">
        <v>1544</v>
      </c>
      <c r="B456" s="8"/>
      <c r="C456" s="27">
        <f>0+10*(B456*$B$445)</f>
        <v>0</v>
      </c>
      <c r="D456" s="6">
        <f>IF($C$445&lt;&gt;0,0.1*C456/$C$445,"")</f>
        <v>0</v>
      </c>
      <c r="E456" s="10" t="s">
        <v>6</v>
      </c>
    </row>
    <row r="457" spans="1:5">
      <c r="A457" s="12" t="s">
        <v>1546</v>
      </c>
      <c r="B457" s="7">
        <f>'Yard'!$K$81</f>
        <v>0</v>
      </c>
      <c r="C457" s="27">
        <f>0+10*(B457*$B$445)</f>
        <v>0</v>
      </c>
      <c r="D457" s="6">
        <f>IF($C$445&lt;&gt;0,0.1*C457/$C$445,"")</f>
        <v>0</v>
      </c>
      <c r="E457" s="10" t="s">
        <v>6</v>
      </c>
    </row>
    <row r="458" spans="1:5">
      <c r="A458" s="12" t="s">
        <v>1547</v>
      </c>
      <c r="B458" s="7">
        <f>'Yard'!$L$81</f>
        <v>0</v>
      </c>
      <c r="C458" s="27">
        <f>0+10*(B458*$B$445)</f>
        <v>0</v>
      </c>
      <c r="D458" s="6">
        <f>IF($C$445&lt;&gt;0,0.1*C458/$C$445,"")</f>
        <v>0</v>
      </c>
      <c r="E458" s="10" t="s">
        <v>6</v>
      </c>
    </row>
    <row r="459" spans="1:5">
      <c r="A459" s="12" t="s">
        <v>1548</v>
      </c>
      <c r="B459" s="7">
        <f>'Yard'!$M$81</f>
        <v>0</v>
      </c>
      <c r="C459" s="27">
        <f>0+10*(B459*$B$445)</f>
        <v>0</v>
      </c>
      <c r="D459" s="6">
        <f>IF($C$445&lt;&gt;0,0.1*C459/$C$445,"")</f>
        <v>0</v>
      </c>
      <c r="E459" s="10" t="s">
        <v>6</v>
      </c>
    </row>
    <row r="460" spans="1:5">
      <c r="A460" s="12" t="s">
        <v>1549</v>
      </c>
      <c r="B460" s="7">
        <f>'Yard'!$N$81</f>
        <v>0</v>
      </c>
      <c r="C460" s="27">
        <f>0+10*(B460*$B$445)</f>
        <v>0</v>
      </c>
      <c r="D460" s="6">
        <f>IF($C$445&lt;&gt;0,0.1*C460/$C$445,"")</f>
        <v>0</v>
      </c>
      <c r="E460" s="10" t="s">
        <v>6</v>
      </c>
    </row>
    <row r="461" spans="1:5">
      <c r="A461" s="12" t="s">
        <v>1550</v>
      </c>
      <c r="B461" s="7">
        <f>'Yard'!$O$81</f>
        <v>0</v>
      </c>
      <c r="C461" s="27">
        <f>0+10*(B461*$B$445)</f>
        <v>0</v>
      </c>
      <c r="D461" s="6">
        <f>IF($C$445&lt;&gt;0,0.1*C461/$C$445,"")</f>
        <v>0</v>
      </c>
      <c r="E461" s="10" t="s">
        <v>6</v>
      </c>
    </row>
    <row r="462" spans="1:5">
      <c r="A462" s="12" t="s">
        <v>1551</v>
      </c>
      <c r="B462" s="7">
        <f>'Yard'!$P$81</f>
        <v>0</v>
      </c>
      <c r="C462" s="27">
        <f>0+10*(B462*$B$445)</f>
        <v>0</v>
      </c>
      <c r="D462" s="6">
        <f>IF($C$445&lt;&gt;0,0.1*C462/$C$445,"")</f>
        <v>0</v>
      </c>
      <c r="E462" s="10" t="s">
        <v>6</v>
      </c>
    </row>
    <row r="463" spans="1:5">
      <c r="A463" s="12" t="s">
        <v>1552</v>
      </c>
      <c r="B463" s="7">
        <f>'Yard'!$Q$81</f>
        <v>0</v>
      </c>
      <c r="C463" s="27">
        <f>0+10*(B463*$B$445)</f>
        <v>0</v>
      </c>
      <c r="D463" s="6">
        <f>IF($C$445&lt;&gt;0,0.1*C463/$C$445,"")</f>
        <v>0</v>
      </c>
      <c r="E463" s="10" t="s">
        <v>6</v>
      </c>
    </row>
    <row r="464" spans="1:5">
      <c r="A464" s="12" t="s">
        <v>1553</v>
      </c>
      <c r="B464" s="7">
        <f>'Yard'!$R$81</f>
        <v>0</v>
      </c>
      <c r="C464" s="27">
        <f>0+10*(B464*$B$445)</f>
        <v>0</v>
      </c>
      <c r="D464" s="6">
        <f>IF($C$445&lt;&gt;0,0.1*C464/$C$445,"")</f>
        <v>0</v>
      </c>
      <c r="E464" s="10" t="s">
        <v>6</v>
      </c>
    </row>
    <row r="465" spans="1:5">
      <c r="A465" s="12" t="s">
        <v>1554</v>
      </c>
      <c r="B465" s="7">
        <f>'Yard'!$S$81</f>
        <v>0</v>
      </c>
      <c r="C465" s="27">
        <f>0+10*(B465*$B$445)</f>
        <v>0</v>
      </c>
      <c r="D465" s="6">
        <f>IF($C$445&lt;&gt;0,0.1*C465/$C$445,"")</f>
        <v>0</v>
      </c>
      <c r="E465" s="10" t="s">
        <v>6</v>
      </c>
    </row>
    <row r="466" spans="1:5">
      <c r="A466" s="12" t="s">
        <v>1555</v>
      </c>
      <c r="B466" s="7">
        <f>'Otex'!$B$158</f>
        <v>0</v>
      </c>
      <c r="C466" s="27">
        <f>0+10*(B466*$B$445)</f>
        <v>0</v>
      </c>
      <c r="D466" s="6">
        <f>IF($C$445&lt;&gt;0,0.1*C466/$C$445,"")</f>
        <v>0</v>
      </c>
      <c r="E466" s="10" t="s">
        <v>6</v>
      </c>
    </row>
    <row r="467" spans="1:5">
      <c r="A467" s="12" t="s">
        <v>1557</v>
      </c>
      <c r="B467" s="7">
        <f>'Scaler'!$B$421</f>
        <v>0</v>
      </c>
      <c r="C467" s="27">
        <f>0+10*(B467*$B$445)</f>
        <v>0</v>
      </c>
      <c r="D467" s="6">
        <f>IF($C$445&lt;&gt;0,0.1*C467/$C$445,"")</f>
        <v>0</v>
      </c>
      <c r="E467" s="10" t="s">
        <v>6</v>
      </c>
    </row>
    <row r="468" spans="1:5">
      <c r="A468" s="12" t="s">
        <v>1558</v>
      </c>
      <c r="B468" s="7">
        <f>'Adjust'!$B$87</f>
        <v>0</v>
      </c>
      <c r="C468" s="27">
        <f>0+10*(B468*$B$445)</f>
        <v>0</v>
      </c>
      <c r="D468" s="6">
        <f>IF($C$445&lt;&gt;0,0.1*C468/$C$445,"")</f>
        <v>0</v>
      </c>
      <c r="E468" s="10" t="s">
        <v>6</v>
      </c>
    </row>
    <row r="470" spans="1:5">
      <c r="A470" s="12" t="s">
        <v>1559</v>
      </c>
      <c r="B470" s="6">
        <f>SUM($B$448:$B$468)</f>
        <v>0</v>
      </c>
      <c r="C470" s="27">
        <f>SUM($C$448:$C$468)</f>
        <v>0</v>
      </c>
      <c r="D470" s="6">
        <f>SUM($D$448:$D$468)</f>
        <v>0</v>
      </c>
      <c r="E470" s="10" t="s">
        <v>6</v>
      </c>
    </row>
    <row r="472" spans="1:5">
      <c r="A472" s="11" t="s">
        <v>110</v>
      </c>
    </row>
    <row r="473" spans="1:5">
      <c r="A473" s="10" t="s">
        <v>6</v>
      </c>
    </row>
    <row r="474" spans="1:5">
      <c r="B474" s="3" t="s">
        <v>118</v>
      </c>
      <c r="C474" s="3" t="s">
        <v>1540</v>
      </c>
    </row>
    <row r="475" spans="1:5">
      <c r="A475" s="12" t="s">
        <v>110</v>
      </c>
      <c r="B475" s="29">
        <f>'Loads'!B$313</f>
        <v>0</v>
      </c>
      <c r="C475" s="29">
        <f>'Multi'!B$130</f>
        <v>0</v>
      </c>
      <c r="D475" s="10" t="s">
        <v>6</v>
      </c>
    </row>
    <row r="477" spans="1:5">
      <c r="B477" s="3" t="s">
        <v>1347</v>
      </c>
      <c r="C477" s="3" t="s">
        <v>1542</v>
      </c>
      <c r="D477" s="3" t="s">
        <v>1512</v>
      </c>
    </row>
    <row r="478" spans="1:5">
      <c r="A478" s="12" t="s">
        <v>356</v>
      </c>
      <c r="B478" s="7">
        <f>'Yard'!$C$82</f>
        <v>0</v>
      </c>
      <c r="C478" s="27">
        <f>0+10*(B478*$B$475)</f>
        <v>0</v>
      </c>
      <c r="D478" s="6">
        <f>IF($C$475&lt;&gt;0,0.1*C478/$C$475,"")</f>
        <v>0</v>
      </c>
      <c r="E478" s="10" t="s">
        <v>6</v>
      </c>
    </row>
    <row r="479" spans="1:5">
      <c r="A479" s="12" t="s">
        <v>357</v>
      </c>
      <c r="B479" s="7">
        <f>'Yard'!$D$82</f>
        <v>0</v>
      </c>
      <c r="C479" s="27">
        <f>0+10*(B479*$B$475)</f>
        <v>0</v>
      </c>
      <c r="D479" s="6">
        <f>IF($C$475&lt;&gt;0,0.1*C479/$C$475,"")</f>
        <v>0</v>
      </c>
      <c r="E479" s="10" t="s">
        <v>6</v>
      </c>
    </row>
    <row r="480" spans="1:5">
      <c r="A480" s="12" t="s">
        <v>358</v>
      </c>
      <c r="B480" s="7">
        <f>'Yard'!$E$82</f>
        <v>0</v>
      </c>
      <c r="C480" s="27">
        <f>0+10*(B480*$B$475)</f>
        <v>0</v>
      </c>
      <c r="D480" s="6">
        <f>IF($C$475&lt;&gt;0,0.1*C480/$C$475,"")</f>
        <v>0</v>
      </c>
      <c r="E480" s="10" t="s">
        <v>6</v>
      </c>
    </row>
    <row r="481" spans="1:5">
      <c r="A481" s="12" t="s">
        <v>359</v>
      </c>
      <c r="B481" s="7">
        <f>'Yard'!$F$82</f>
        <v>0</v>
      </c>
      <c r="C481" s="27">
        <f>0+10*(B481*$B$475)</f>
        <v>0</v>
      </c>
      <c r="D481" s="6">
        <f>IF($C$475&lt;&gt;0,0.1*C481/$C$475,"")</f>
        <v>0</v>
      </c>
      <c r="E481" s="10" t="s">
        <v>6</v>
      </c>
    </row>
    <row r="482" spans="1:5">
      <c r="A482" s="12" t="s">
        <v>360</v>
      </c>
      <c r="B482" s="7">
        <f>'Yard'!$G$82</f>
        <v>0</v>
      </c>
      <c r="C482" s="27">
        <f>0+10*(B482*$B$475)</f>
        <v>0</v>
      </c>
      <c r="D482" s="6">
        <f>IF($C$475&lt;&gt;0,0.1*C482/$C$475,"")</f>
        <v>0</v>
      </c>
      <c r="E482" s="10" t="s">
        <v>6</v>
      </c>
    </row>
    <row r="483" spans="1:5">
      <c r="A483" s="12" t="s">
        <v>361</v>
      </c>
      <c r="B483" s="7">
        <f>'Yard'!$H$82</f>
        <v>0</v>
      </c>
      <c r="C483" s="27">
        <f>0+10*(B483*$B$475)</f>
        <v>0</v>
      </c>
      <c r="D483" s="6">
        <f>IF($C$475&lt;&gt;0,0.1*C483/$C$475,"")</f>
        <v>0</v>
      </c>
      <c r="E483" s="10" t="s">
        <v>6</v>
      </c>
    </row>
    <row r="484" spans="1:5">
      <c r="A484" s="12" t="s">
        <v>362</v>
      </c>
      <c r="B484" s="7">
        <f>'Yard'!$I$82</f>
        <v>0</v>
      </c>
      <c r="C484" s="27">
        <f>0+10*(B484*$B$475)</f>
        <v>0</v>
      </c>
      <c r="D484" s="6">
        <f>IF($C$475&lt;&gt;0,0.1*C484/$C$475,"")</f>
        <v>0</v>
      </c>
      <c r="E484" s="10" t="s">
        <v>6</v>
      </c>
    </row>
    <row r="485" spans="1:5">
      <c r="A485" s="12" t="s">
        <v>363</v>
      </c>
      <c r="B485" s="7">
        <f>'Yard'!$J$82</f>
        <v>0</v>
      </c>
      <c r="C485" s="27">
        <f>0+10*(B485*$B$475)</f>
        <v>0</v>
      </c>
      <c r="D485" s="6">
        <f>IF($C$475&lt;&gt;0,0.1*C485/$C$475,"")</f>
        <v>0</v>
      </c>
      <c r="E485" s="10" t="s">
        <v>6</v>
      </c>
    </row>
    <row r="486" spans="1:5">
      <c r="A486" s="12" t="s">
        <v>1544</v>
      </c>
      <c r="B486" s="8"/>
      <c r="C486" s="27">
        <f>0+10*(B486*$B$475)</f>
        <v>0</v>
      </c>
      <c r="D486" s="6">
        <f>IF($C$475&lt;&gt;0,0.1*C486/$C$475,"")</f>
        <v>0</v>
      </c>
      <c r="E486" s="10" t="s">
        <v>6</v>
      </c>
    </row>
    <row r="487" spans="1:5">
      <c r="A487" s="12" t="s">
        <v>1546</v>
      </c>
      <c r="B487" s="7">
        <f>'Yard'!$K$82</f>
        <v>0</v>
      </c>
      <c r="C487" s="27">
        <f>0+10*(B487*$B$475)</f>
        <v>0</v>
      </c>
      <c r="D487" s="6">
        <f>IF($C$475&lt;&gt;0,0.1*C487/$C$475,"")</f>
        <v>0</v>
      </c>
      <c r="E487" s="10" t="s">
        <v>6</v>
      </c>
    </row>
    <row r="488" spans="1:5">
      <c r="A488" s="12" t="s">
        <v>1547</v>
      </c>
      <c r="B488" s="7">
        <f>'Yard'!$L$82</f>
        <v>0</v>
      </c>
      <c r="C488" s="27">
        <f>0+10*(B488*$B$475)</f>
        <v>0</v>
      </c>
      <c r="D488" s="6">
        <f>IF($C$475&lt;&gt;0,0.1*C488/$C$475,"")</f>
        <v>0</v>
      </c>
      <c r="E488" s="10" t="s">
        <v>6</v>
      </c>
    </row>
    <row r="489" spans="1:5">
      <c r="A489" s="12" t="s">
        <v>1548</v>
      </c>
      <c r="B489" s="7">
        <f>'Yard'!$M$82</f>
        <v>0</v>
      </c>
      <c r="C489" s="27">
        <f>0+10*(B489*$B$475)</f>
        <v>0</v>
      </c>
      <c r="D489" s="6">
        <f>IF($C$475&lt;&gt;0,0.1*C489/$C$475,"")</f>
        <v>0</v>
      </c>
      <c r="E489" s="10" t="s">
        <v>6</v>
      </c>
    </row>
    <row r="490" spans="1:5">
      <c r="A490" s="12" t="s">
        <v>1549</v>
      </c>
      <c r="B490" s="7">
        <f>'Yard'!$N$82</f>
        <v>0</v>
      </c>
      <c r="C490" s="27">
        <f>0+10*(B490*$B$475)</f>
        <v>0</v>
      </c>
      <c r="D490" s="6">
        <f>IF($C$475&lt;&gt;0,0.1*C490/$C$475,"")</f>
        <v>0</v>
      </c>
      <c r="E490" s="10" t="s">
        <v>6</v>
      </c>
    </row>
    <row r="491" spans="1:5">
      <c r="A491" s="12" t="s">
        <v>1550</v>
      </c>
      <c r="B491" s="7">
        <f>'Yard'!$O$82</f>
        <v>0</v>
      </c>
      <c r="C491" s="27">
        <f>0+10*(B491*$B$475)</f>
        <v>0</v>
      </c>
      <c r="D491" s="6">
        <f>IF($C$475&lt;&gt;0,0.1*C491/$C$475,"")</f>
        <v>0</v>
      </c>
      <c r="E491" s="10" t="s">
        <v>6</v>
      </c>
    </row>
    <row r="492" spans="1:5">
      <c r="A492" s="12" t="s">
        <v>1551</v>
      </c>
      <c r="B492" s="7">
        <f>'Yard'!$P$82</f>
        <v>0</v>
      </c>
      <c r="C492" s="27">
        <f>0+10*(B492*$B$475)</f>
        <v>0</v>
      </c>
      <c r="D492" s="6">
        <f>IF($C$475&lt;&gt;0,0.1*C492/$C$475,"")</f>
        <v>0</v>
      </c>
      <c r="E492" s="10" t="s">
        <v>6</v>
      </c>
    </row>
    <row r="493" spans="1:5">
      <c r="A493" s="12" t="s">
        <v>1552</v>
      </c>
      <c r="B493" s="7">
        <f>'Yard'!$Q$82</f>
        <v>0</v>
      </c>
      <c r="C493" s="27">
        <f>0+10*(B493*$B$475)</f>
        <v>0</v>
      </c>
      <c r="D493" s="6">
        <f>IF($C$475&lt;&gt;0,0.1*C493/$C$475,"")</f>
        <v>0</v>
      </c>
      <c r="E493" s="10" t="s">
        <v>6</v>
      </c>
    </row>
    <row r="494" spans="1:5">
      <c r="A494" s="12" t="s">
        <v>1553</v>
      </c>
      <c r="B494" s="7">
        <f>'Yard'!$R$82</f>
        <v>0</v>
      </c>
      <c r="C494" s="27">
        <f>0+10*(B494*$B$475)</f>
        <v>0</v>
      </c>
      <c r="D494" s="6">
        <f>IF($C$475&lt;&gt;0,0.1*C494/$C$475,"")</f>
        <v>0</v>
      </c>
      <c r="E494" s="10" t="s">
        <v>6</v>
      </c>
    </row>
    <row r="495" spans="1:5">
      <c r="A495" s="12" t="s">
        <v>1554</v>
      </c>
      <c r="B495" s="7">
        <f>'Yard'!$S$82</f>
        <v>0</v>
      </c>
      <c r="C495" s="27">
        <f>0+10*(B495*$B$475)</f>
        <v>0</v>
      </c>
      <c r="D495" s="6">
        <f>IF($C$475&lt;&gt;0,0.1*C495/$C$475,"")</f>
        <v>0</v>
      </c>
      <c r="E495" s="10" t="s">
        <v>6</v>
      </c>
    </row>
    <row r="496" spans="1:5">
      <c r="A496" s="12" t="s">
        <v>1555</v>
      </c>
      <c r="B496" s="7">
        <f>'Otex'!$B$159</f>
        <v>0</v>
      </c>
      <c r="C496" s="27">
        <f>0+10*(B496*$B$475)</f>
        <v>0</v>
      </c>
      <c r="D496" s="6">
        <f>IF($C$475&lt;&gt;0,0.1*C496/$C$475,"")</f>
        <v>0</v>
      </c>
      <c r="E496" s="10" t="s">
        <v>6</v>
      </c>
    </row>
    <row r="497" spans="1:5">
      <c r="A497" s="12" t="s">
        <v>1557</v>
      </c>
      <c r="B497" s="7">
        <f>'Scaler'!$B$422</f>
        <v>0</v>
      </c>
      <c r="C497" s="27">
        <f>0+10*(B497*$B$475)</f>
        <v>0</v>
      </c>
      <c r="D497" s="6">
        <f>IF($C$475&lt;&gt;0,0.1*C497/$C$475,"")</f>
        <v>0</v>
      </c>
      <c r="E497" s="10" t="s">
        <v>6</v>
      </c>
    </row>
    <row r="498" spans="1:5">
      <c r="A498" s="12" t="s">
        <v>1558</v>
      </c>
      <c r="B498" s="7">
        <f>'Adjust'!$B$88</f>
        <v>0</v>
      </c>
      <c r="C498" s="27">
        <f>0+10*(B498*$B$475)</f>
        <v>0</v>
      </c>
      <c r="D498" s="6">
        <f>IF($C$475&lt;&gt;0,0.1*C498/$C$475,"")</f>
        <v>0</v>
      </c>
      <c r="E498" s="10" t="s">
        <v>6</v>
      </c>
    </row>
    <row r="500" spans="1:5">
      <c r="A500" s="12" t="s">
        <v>1559</v>
      </c>
      <c r="B500" s="6">
        <f>SUM($B$478:$B$498)</f>
        <v>0</v>
      </c>
      <c r="C500" s="27">
        <f>SUM($C$478:$C$498)</f>
        <v>0</v>
      </c>
      <c r="D500" s="6">
        <f>SUM($D$478:$D$498)</f>
        <v>0</v>
      </c>
      <c r="E500" s="10" t="s">
        <v>6</v>
      </c>
    </row>
    <row r="502" spans="1:5">
      <c r="A502" s="11" t="s">
        <v>111</v>
      </c>
    </row>
    <row r="503" spans="1:5">
      <c r="A503" s="10" t="s">
        <v>6</v>
      </c>
    </row>
    <row r="504" spans="1:5">
      <c r="B504" s="3" t="s">
        <v>118</v>
      </c>
      <c r="C504" s="3" t="s">
        <v>1540</v>
      </c>
    </row>
    <row r="505" spans="1:5">
      <c r="A505" s="12" t="s">
        <v>111</v>
      </c>
      <c r="B505" s="29">
        <f>'Loads'!B$314</f>
        <v>0</v>
      </c>
      <c r="C505" s="29">
        <f>'Multi'!B$131</f>
        <v>0</v>
      </c>
      <c r="D505" s="10" t="s">
        <v>6</v>
      </c>
    </row>
    <row r="507" spans="1:5">
      <c r="B507" s="3" t="s">
        <v>1347</v>
      </c>
      <c r="C507" s="3" t="s">
        <v>1542</v>
      </c>
      <c r="D507" s="3" t="s">
        <v>1512</v>
      </c>
    </row>
    <row r="508" spans="1:5">
      <c r="A508" s="12" t="s">
        <v>356</v>
      </c>
      <c r="B508" s="7">
        <f>'Yard'!$C$83</f>
        <v>0</v>
      </c>
      <c r="C508" s="27">
        <f>0+10*(B508*$B$505)</f>
        <v>0</v>
      </c>
      <c r="D508" s="6">
        <f>IF($C$505&lt;&gt;0,0.1*C508/$C$505,"")</f>
        <v>0</v>
      </c>
      <c r="E508" s="10" t="s">
        <v>6</v>
      </c>
    </row>
    <row r="509" spans="1:5">
      <c r="A509" s="12" t="s">
        <v>357</v>
      </c>
      <c r="B509" s="7">
        <f>'Yard'!$D$83</f>
        <v>0</v>
      </c>
      <c r="C509" s="27">
        <f>0+10*(B509*$B$505)</f>
        <v>0</v>
      </c>
      <c r="D509" s="6">
        <f>IF($C$505&lt;&gt;0,0.1*C509/$C$505,"")</f>
        <v>0</v>
      </c>
      <c r="E509" s="10" t="s">
        <v>6</v>
      </c>
    </row>
    <row r="510" spans="1:5">
      <c r="A510" s="12" t="s">
        <v>358</v>
      </c>
      <c r="B510" s="7">
        <f>'Yard'!$E$83</f>
        <v>0</v>
      </c>
      <c r="C510" s="27">
        <f>0+10*(B510*$B$505)</f>
        <v>0</v>
      </c>
      <c r="D510" s="6">
        <f>IF($C$505&lt;&gt;0,0.1*C510/$C$505,"")</f>
        <v>0</v>
      </c>
      <c r="E510" s="10" t="s">
        <v>6</v>
      </c>
    </row>
    <row r="511" spans="1:5">
      <c r="A511" s="12" t="s">
        <v>359</v>
      </c>
      <c r="B511" s="7">
        <f>'Yard'!$F$83</f>
        <v>0</v>
      </c>
      <c r="C511" s="27">
        <f>0+10*(B511*$B$505)</f>
        <v>0</v>
      </c>
      <c r="D511" s="6">
        <f>IF($C$505&lt;&gt;0,0.1*C511/$C$505,"")</f>
        <v>0</v>
      </c>
      <c r="E511" s="10" t="s">
        <v>6</v>
      </c>
    </row>
    <row r="512" spans="1:5">
      <c r="A512" s="12" t="s">
        <v>360</v>
      </c>
      <c r="B512" s="7">
        <f>'Yard'!$G$83</f>
        <v>0</v>
      </c>
      <c r="C512" s="27">
        <f>0+10*(B512*$B$505)</f>
        <v>0</v>
      </c>
      <c r="D512" s="6">
        <f>IF($C$505&lt;&gt;0,0.1*C512/$C$505,"")</f>
        <v>0</v>
      </c>
      <c r="E512" s="10" t="s">
        <v>6</v>
      </c>
    </row>
    <row r="513" spans="1:5">
      <c r="A513" s="12" t="s">
        <v>361</v>
      </c>
      <c r="B513" s="7">
        <f>'Yard'!$H$83</f>
        <v>0</v>
      </c>
      <c r="C513" s="27">
        <f>0+10*(B513*$B$505)</f>
        <v>0</v>
      </c>
      <c r="D513" s="6">
        <f>IF($C$505&lt;&gt;0,0.1*C513/$C$505,"")</f>
        <v>0</v>
      </c>
      <c r="E513" s="10" t="s">
        <v>6</v>
      </c>
    </row>
    <row r="514" spans="1:5">
      <c r="A514" s="12" t="s">
        <v>362</v>
      </c>
      <c r="B514" s="7">
        <f>'Yard'!$I$83</f>
        <v>0</v>
      </c>
      <c r="C514" s="27">
        <f>0+10*(B514*$B$505)</f>
        <v>0</v>
      </c>
      <c r="D514" s="6">
        <f>IF($C$505&lt;&gt;0,0.1*C514/$C$505,"")</f>
        <v>0</v>
      </c>
      <c r="E514" s="10" t="s">
        <v>6</v>
      </c>
    </row>
    <row r="515" spans="1:5">
      <c r="A515" s="12" t="s">
        <v>363</v>
      </c>
      <c r="B515" s="7">
        <f>'Yard'!$J$83</f>
        <v>0</v>
      </c>
      <c r="C515" s="27">
        <f>0+10*(B515*$B$505)</f>
        <v>0</v>
      </c>
      <c r="D515" s="6">
        <f>IF($C$505&lt;&gt;0,0.1*C515/$C$505,"")</f>
        <v>0</v>
      </c>
      <c r="E515" s="10" t="s">
        <v>6</v>
      </c>
    </row>
    <row r="516" spans="1:5">
      <c r="A516" s="12" t="s">
        <v>1544</v>
      </c>
      <c r="B516" s="8"/>
      <c r="C516" s="27">
        <f>0+10*(B516*$B$505)</f>
        <v>0</v>
      </c>
      <c r="D516" s="6">
        <f>IF($C$505&lt;&gt;0,0.1*C516/$C$505,"")</f>
        <v>0</v>
      </c>
      <c r="E516" s="10" t="s">
        <v>6</v>
      </c>
    </row>
    <row r="517" spans="1:5">
      <c r="A517" s="12" t="s">
        <v>1546</v>
      </c>
      <c r="B517" s="7">
        <f>'Yard'!$K$83</f>
        <v>0</v>
      </c>
      <c r="C517" s="27">
        <f>0+10*(B517*$B$505)</f>
        <v>0</v>
      </c>
      <c r="D517" s="6">
        <f>IF($C$505&lt;&gt;0,0.1*C517/$C$505,"")</f>
        <v>0</v>
      </c>
      <c r="E517" s="10" t="s">
        <v>6</v>
      </c>
    </row>
    <row r="518" spans="1:5">
      <c r="A518" s="12" t="s">
        <v>1547</v>
      </c>
      <c r="B518" s="7">
        <f>'Yard'!$L$83</f>
        <v>0</v>
      </c>
      <c r="C518" s="27">
        <f>0+10*(B518*$B$505)</f>
        <v>0</v>
      </c>
      <c r="D518" s="6">
        <f>IF($C$505&lt;&gt;0,0.1*C518/$C$505,"")</f>
        <v>0</v>
      </c>
      <c r="E518" s="10" t="s">
        <v>6</v>
      </c>
    </row>
    <row r="519" spans="1:5">
      <c r="A519" s="12" t="s">
        <v>1548</v>
      </c>
      <c r="B519" s="7">
        <f>'Yard'!$M$83</f>
        <v>0</v>
      </c>
      <c r="C519" s="27">
        <f>0+10*(B519*$B$505)</f>
        <v>0</v>
      </c>
      <c r="D519" s="6">
        <f>IF($C$505&lt;&gt;0,0.1*C519/$C$505,"")</f>
        <v>0</v>
      </c>
      <c r="E519" s="10" t="s">
        <v>6</v>
      </c>
    </row>
    <row r="520" spans="1:5">
      <c r="A520" s="12" t="s">
        <v>1549</v>
      </c>
      <c r="B520" s="7">
        <f>'Yard'!$N$83</f>
        <v>0</v>
      </c>
      <c r="C520" s="27">
        <f>0+10*(B520*$B$505)</f>
        <v>0</v>
      </c>
      <c r="D520" s="6">
        <f>IF($C$505&lt;&gt;0,0.1*C520/$C$505,"")</f>
        <v>0</v>
      </c>
      <c r="E520" s="10" t="s">
        <v>6</v>
      </c>
    </row>
    <row r="521" spans="1:5">
      <c r="A521" s="12" t="s">
        <v>1550</v>
      </c>
      <c r="B521" s="7">
        <f>'Yard'!$O$83</f>
        <v>0</v>
      </c>
      <c r="C521" s="27">
        <f>0+10*(B521*$B$505)</f>
        <v>0</v>
      </c>
      <c r="D521" s="6">
        <f>IF($C$505&lt;&gt;0,0.1*C521/$C$505,"")</f>
        <v>0</v>
      </c>
      <c r="E521" s="10" t="s">
        <v>6</v>
      </c>
    </row>
    <row r="522" spans="1:5">
      <c r="A522" s="12" t="s">
        <v>1551</v>
      </c>
      <c r="B522" s="7">
        <f>'Yard'!$P$83</f>
        <v>0</v>
      </c>
      <c r="C522" s="27">
        <f>0+10*(B522*$B$505)</f>
        <v>0</v>
      </c>
      <c r="D522" s="6">
        <f>IF($C$505&lt;&gt;0,0.1*C522/$C$505,"")</f>
        <v>0</v>
      </c>
      <c r="E522" s="10" t="s">
        <v>6</v>
      </c>
    </row>
    <row r="523" spans="1:5">
      <c r="A523" s="12" t="s">
        <v>1552</v>
      </c>
      <c r="B523" s="7">
        <f>'Yard'!$Q$83</f>
        <v>0</v>
      </c>
      <c r="C523" s="27">
        <f>0+10*(B523*$B$505)</f>
        <v>0</v>
      </c>
      <c r="D523" s="6">
        <f>IF($C$505&lt;&gt;0,0.1*C523/$C$505,"")</f>
        <v>0</v>
      </c>
      <c r="E523" s="10" t="s">
        <v>6</v>
      </c>
    </row>
    <row r="524" spans="1:5">
      <c r="A524" s="12" t="s">
        <v>1553</v>
      </c>
      <c r="B524" s="7">
        <f>'Yard'!$R$83</f>
        <v>0</v>
      </c>
      <c r="C524" s="27">
        <f>0+10*(B524*$B$505)</f>
        <v>0</v>
      </c>
      <c r="D524" s="6">
        <f>IF($C$505&lt;&gt;0,0.1*C524/$C$505,"")</f>
        <v>0</v>
      </c>
      <c r="E524" s="10" t="s">
        <v>6</v>
      </c>
    </row>
    <row r="525" spans="1:5">
      <c r="A525" s="12" t="s">
        <v>1554</v>
      </c>
      <c r="B525" s="7">
        <f>'Yard'!$S$83</f>
        <v>0</v>
      </c>
      <c r="C525" s="27">
        <f>0+10*(B525*$B$505)</f>
        <v>0</v>
      </c>
      <c r="D525" s="6">
        <f>IF($C$505&lt;&gt;0,0.1*C525/$C$505,"")</f>
        <v>0</v>
      </c>
      <c r="E525" s="10" t="s">
        <v>6</v>
      </c>
    </row>
    <row r="526" spans="1:5">
      <c r="A526" s="12" t="s">
        <v>1555</v>
      </c>
      <c r="B526" s="7">
        <f>'Otex'!$B$160</f>
        <v>0</v>
      </c>
      <c r="C526" s="27">
        <f>0+10*(B526*$B$505)</f>
        <v>0</v>
      </c>
      <c r="D526" s="6">
        <f>IF($C$505&lt;&gt;0,0.1*C526/$C$505,"")</f>
        <v>0</v>
      </c>
      <c r="E526" s="10" t="s">
        <v>6</v>
      </c>
    </row>
    <row r="527" spans="1:5">
      <c r="A527" s="12" t="s">
        <v>1557</v>
      </c>
      <c r="B527" s="7">
        <f>'Scaler'!$B$423</f>
        <v>0</v>
      </c>
      <c r="C527" s="27">
        <f>0+10*(B527*$B$505)</f>
        <v>0</v>
      </c>
      <c r="D527" s="6">
        <f>IF($C$505&lt;&gt;0,0.1*C527/$C$505,"")</f>
        <v>0</v>
      </c>
      <c r="E527" s="10" t="s">
        <v>6</v>
      </c>
    </row>
    <row r="528" spans="1:5">
      <c r="A528" s="12" t="s">
        <v>1558</v>
      </c>
      <c r="B528" s="7">
        <f>'Adjust'!$B$89</f>
        <v>0</v>
      </c>
      <c r="C528" s="27">
        <f>0+10*(B528*$B$505)</f>
        <v>0</v>
      </c>
      <c r="D528" s="6">
        <f>IF($C$505&lt;&gt;0,0.1*C528/$C$505,"")</f>
        <v>0</v>
      </c>
      <c r="E528" s="10" t="s">
        <v>6</v>
      </c>
    </row>
    <row r="530" spans="1:5">
      <c r="A530" s="12" t="s">
        <v>1559</v>
      </c>
      <c r="B530" s="6">
        <f>SUM($B$508:$B$528)</f>
        <v>0</v>
      </c>
      <c r="C530" s="27">
        <f>SUM($C$508:$C$528)</f>
        <v>0</v>
      </c>
      <c r="D530" s="6">
        <f>SUM($D$508:$D$528)</f>
        <v>0</v>
      </c>
      <c r="E530" s="10" t="s">
        <v>6</v>
      </c>
    </row>
    <row r="532" spans="1:5">
      <c r="A532" s="11" t="s">
        <v>112</v>
      </c>
    </row>
    <row r="533" spans="1:5">
      <c r="A533" s="10" t="s">
        <v>6</v>
      </c>
    </row>
    <row r="534" spans="1:5">
      <c r="B534" s="3" t="s">
        <v>118</v>
      </c>
      <c r="C534" s="3" t="s">
        <v>1540</v>
      </c>
    </row>
    <row r="535" spans="1:5">
      <c r="A535" s="12" t="s">
        <v>112</v>
      </c>
      <c r="B535" s="29">
        <f>'Loads'!B$315</f>
        <v>0</v>
      </c>
      <c r="C535" s="29">
        <f>'Multi'!B$132</f>
        <v>0</v>
      </c>
      <c r="D535" s="10" t="s">
        <v>6</v>
      </c>
    </row>
    <row r="537" spans="1:5">
      <c r="B537" s="3" t="s">
        <v>1347</v>
      </c>
      <c r="C537" s="3" t="s">
        <v>1542</v>
      </c>
      <c r="D537" s="3" t="s">
        <v>1512</v>
      </c>
    </row>
    <row r="538" spans="1:5">
      <c r="A538" s="12" t="s">
        <v>356</v>
      </c>
      <c r="B538" s="7">
        <f>'Yard'!$C$84</f>
        <v>0</v>
      </c>
      <c r="C538" s="27">
        <f>0+10*(B538*$B$535)</f>
        <v>0</v>
      </c>
      <c r="D538" s="6">
        <f>IF($C$535&lt;&gt;0,0.1*C538/$C$535,"")</f>
        <v>0</v>
      </c>
      <c r="E538" s="10" t="s">
        <v>6</v>
      </c>
    </row>
    <row r="539" spans="1:5">
      <c r="A539" s="12" t="s">
        <v>357</v>
      </c>
      <c r="B539" s="7">
        <f>'Yard'!$D$84</f>
        <v>0</v>
      </c>
      <c r="C539" s="27">
        <f>0+10*(B539*$B$535)</f>
        <v>0</v>
      </c>
      <c r="D539" s="6">
        <f>IF($C$535&lt;&gt;0,0.1*C539/$C$535,"")</f>
        <v>0</v>
      </c>
      <c r="E539" s="10" t="s">
        <v>6</v>
      </c>
    </row>
    <row r="540" spans="1:5">
      <c r="A540" s="12" t="s">
        <v>358</v>
      </c>
      <c r="B540" s="7">
        <f>'Yard'!$E$84</f>
        <v>0</v>
      </c>
      <c r="C540" s="27">
        <f>0+10*(B540*$B$535)</f>
        <v>0</v>
      </c>
      <c r="D540" s="6">
        <f>IF($C$535&lt;&gt;0,0.1*C540/$C$535,"")</f>
        <v>0</v>
      </c>
      <c r="E540" s="10" t="s">
        <v>6</v>
      </c>
    </row>
    <row r="541" spans="1:5">
      <c r="A541" s="12" t="s">
        <v>359</v>
      </c>
      <c r="B541" s="7">
        <f>'Yard'!$F$84</f>
        <v>0</v>
      </c>
      <c r="C541" s="27">
        <f>0+10*(B541*$B$535)</f>
        <v>0</v>
      </c>
      <c r="D541" s="6">
        <f>IF($C$535&lt;&gt;0,0.1*C541/$C$535,"")</f>
        <v>0</v>
      </c>
      <c r="E541" s="10" t="s">
        <v>6</v>
      </c>
    </row>
    <row r="542" spans="1:5">
      <c r="A542" s="12" t="s">
        <v>360</v>
      </c>
      <c r="B542" s="7">
        <f>'Yard'!$G$84</f>
        <v>0</v>
      </c>
      <c r="C542" s="27">
        <f>0+10*(B542*$B$535)</f>
        <v>0</v>
      </c>
      <c r="D542" s="6">
        <f>IF($C$535&lt;&gt;0,0.1*C542/$C$535,"")</f>
        <v>0</v>
      </c>
      <c r="E542" s="10" t="s">
        <v>6</v>
      </c>
    </row>
    <row r="543" spans="1:5">
      <c r="A543" s="12" t="s">
        <v>361</v>
      </c>
      <c r="B543" s="7">
        <f>'Yard'!$H$84</f>
        <v>0</v>
      </c>
      <c r="C543" s="27">
        <f>0+10*(B543*$B$535)</f>
        <v>0</v>
      </c>
      <c r="D543" s="6">
        <f>IF($C$535&lt;&gt;0,0.1*C543/$C$535,"")</f>
        <v>0</v>
      </c>
      <c r="E543" s="10" t="s">
        <v>6</v>
      </c>
    </row>
    <row r="544" spans="1:5">
      <c r="A544" s="12" t="s">
        <v>362</v>
      </c>
      <c r="B544" s="7">
        <f>'Yard'!$I$84</f>
        <v>0</v>
      </c>
      <c r="C544" s="27">
        <f>0+10*(B544*$B$535)</f>
        <v>0</v>
      </c>
      <c r="D544" s="6">
        <f>IF($C$535&lt;&gt;0,0.1*C544/$C$535,"")</f>
        <v>0</v>
      </c>
      <c r="E544" s="10" t="s">
        <v>6</v>
      </c>
    </row>
    <row r="545" spans="1:5">
      <c r="A545" s="12" t="s">
        <v>363</v>
      </c>
      <c r="B545" s="7">
        <f>'Yard'!$J$84</f>
        <v>0</v>
      </c>
      <c r="C545" s="27">
        <f>0+10*(B545*$B$535)</f>
        <v>0</v>
      </c>
      <c r="D545" s="6">
        <f>IF($C$535&lt;&gt;0,0.1*C545/$C$535,"")</f>
        <v>0</v>
      </c>
      <c r="E545" s="10" t="s">
        <v>6</v>
      </c>
    </row>
    <row r="546" spans="1:5">
      <c r="A546" s="12" t="s">
        <v>1544</v>
      </c>
      <c r="B546" s="8"/>
      <c r="C546" s="27">
        <f>0+10*(B546*$B$535)</f>
        <v>0</v>
      </c>
      <c r="D546" s="6">
        <f>IF($C$535&lt;&gt;0,0.1*C546/$C$535,"")</f>
        <v>0</v>
      </c>
      <c r="E546" s="10" t="s">
        <v>6</v>
      </c>
    </row>
    <row r="547" spans="1:5">
      <c r="A547" s="12" t="s">
        <v>1546</v>
      </c>
      <c r="B547" s="7">
        <f>'Yard'!$K$84</f>
        <v>0</v>
      </c>
      <c r="C547" s="27">
        <f>0+10*(B547*$B$535)</f>
        <v>0</v>
      </c>
      <c r="D547" s="6">
        <f>IF($C$535&lt;&gt;0,0.1*C547/$C$535,"")</f>
        <v>0</v>
      </c>
      <c r="E547" s="10" t="s">
        <v>6</v>
      </c>
    </row>
    <row r="548" spans="1:5">
      <c r="A548" s="12" t="s">
        <v>1547</v>
      </c>
      <c r="B548" s="7">
        <f>'Yard'!$L$84</f>
        <v>0</v>
      </c>
      <c r="C548" s="27">
        <f>0+10*(B548*$B$535)</f>
        <v>0</v>
      </c>
      <c r="D548" s="6">
        <f>IF($C$535&lt;&gt;0,0.1*C548/$C$535,"")</f>
        <v>0</v>
      </c>
      <c r="E548" s="10" t="s">
        <v>6</v>
      </c>
    </row>
    <row r="549" spans="1:5">
      <c r="A549" s="12" t="s">
        <v>1548</v>
      </c>
      <c r="B549" s="7">
        <f>'Yard'!$M$84</f>
        <v>0</v>
      </c>
      <c r="C549" s="27">
        <f>0+10*(B549*$B$535)</f>
        <v>0</v>
      </c>
      <c r="D549" s="6">
        <f>IF($C$535&lt;&gt;0,0.1*C549/$C$535,"")</f>
        <v>0</v>
      </c>
      <c r="E549" s="10" t="s">
        <v>6</v>
      </c>
    </row>
    <row r="550" spans="1:5">
      <c r="A550" s="12" t="s">
        <v>1549</v>
      </c>
      <c r="B550" s="7">
        <f>'Yard'!$N$84</f>
        <v>0</v>
      </c>
      <c r="C550" s="27">
        <f>0+10*(B550*$B$535)</f>
        <v>0</v>
      </c>
      <c r="D550" s="6">
        <f>IF($C$535&lt;&gt;0,0.1*C550/$C$535,"")</f>
        <v>0</v>
      </c>
      <c r="E550" s="10" t="s">
        <v>6</v>
      </c>
    </row>
    <row r="551" spans="1:5">
      <c r="A551" s="12" t="s">
        <v>1550</v>
      </c>
      <c r="B551" s="7">
        <f>'Yard'!$O$84</f>
        <v>0</v>
      </c>
      <c r="C551" s="27">
        <f>0+10*(B551*$B$535)</f>
        <v>0</v>
      </c>
      <c r="D551" s="6">
        <f>IF($C$535&lt;&gt;0,0.1*C551/$C$535,"")</f>
        <v>0</v>
      </c>
      <c r="E551" s="10" t="s">
        <v>6</v>
      </c>
    </row>
    <row r="552" spans="1:5">
      <c r="A552" s="12" t="s">
        <v>1551</v>
      </c>
      <c r="B552" s="7">
        <f>'Yard'!$P$84</f>
        <v>0</v>
      </c>
      <c r="C552" s="27">
        <f>0+10*(B552*$B$535)</f>
        <v>0</v>
      </c>
      <c r="D552" s="6">
        <f>IF($C$535&lt;&gt;0,0.1*C552/$C$535,"")</f>
        <v>0</v>
      </c>
      <c r="E552" s="10" t="s">
        <v>6</v>
      </c>
    </row>
    <row r="553" spans="1:5">
      <c r="A553" s="12" t="s">
        <v>1552</v>
      </c>
      <c r="B553" s="7">
        <f>'Yard'!$Q$84</f>
        <v>0</v>
      </c>
      <c r="C553" s="27">
        <f>0+10*(B553*$B$535)</f>
        <v>0</v>
      </c>
      <c r="D553" s="6">
        <f>IF($C$535&lt;&gt;0,0.1*C553/$C$535,"")</f>
        <v>0</v>
      </c>
      <c r="E553" s="10" t="s">
        <v>6</v>
      </c>
    </row>
    <row r="554" spans="1:5">
      <c r="A554" s="12" t="s">
        <v>1553</v>
      </c>
      <c r="B554" s="7">
        <f>'Yard'!$R$84</f>
        <v>0</v>
      </c>
      <c r="C554" s="27">
        <f>0+10*(B554*$B$535)</f>
        <v>0</v>
      </c>
      <c r="D554" s="6">
        <f>IF($C$535&lt;&gt;0,0.1*C554/$C$535,"")</f>
        <v>0</v>
      </c>
      <c r="E554" s="10" t="s">
        <v>6</v>
      </c>
    </row>
    <row r="555" spans="1:5">
      <c r="A555" s="12" t="s">
        <v>1554</v>
      </c>
      <c r="B555" s="7">
        <f>'Yard'!$S$84</f>
        <v>0</v>
      </c>
      <c r="C555" s="27">
        <f>0+10*(B555*$B$535)</f>
        <v>0</v>
      </c>
      <c r="D555" s="6">
        <f>IF($C$535&lt;&gt;0,0.1*C555/$C$535,"")</f>
        <v>0</v>
      </c>
      <c r="E555" s="10" t="s">
        <v>6</v>
      </c>
    </row>
    <row r="556" spans="1:5">
      <c r="A556" s="12" t="s">
        <v>1555</v>
      </c>
      <c r="B556" s="7">
        <f>'Otex'!$B$161</f>
        <v>0</v>
      </c>
      <c r="C556" s="27">
        <f>0+10*(B556*$B$535)</f>
        <v>0</v>
      </c>
      <c r="D556" s="6">
        <f>IF($C$535&lt;&gt;0,0.1*C556/$C$535,"")</f>
        <v>0</v>
      </c>
      <c r="E556" s="10" t="s">
        <v>6</v>
      </c>
    </row>
    <row r="557" spans="1:5">
      <c r="A557" s="12" t="s">
        <v>1557</v>
      </c>
      <c r="B557" s="7">
        <f>'Scaler'!$B$424</f>
        <v>0</v>
      </c>
      <c r="C557" s="27">
        <f>0+10*(B557*$B$535)</f>
        <v>0</v>
      </c>
      <c r="D557" s="6">
        <f>IF($C$535&lt;&gt;0,0.1*C557/$C$535,"")</f>
        <v>0</v>
      </c>
      <c r="E557" s="10" t="s">
        <v>6</v>
      </c>
    </row>
    <row r="558" spans="1:5">
      <c r="A558" s="12" t="s">
        <v>1558</v>
      </c>
      <c r="B558" s="7">
        <f>'Adjust'!$B$90</f>
        <v>0</v>
      </c>
      <c r="C558" s="27">
        <f>0+10*(B558*$B$535)</f>
        <v>0</v>
      </c>
      <c r="D558" s="6">
        <f>IF($C$535&lt;&gt;0,0.1*C558/$C$535,"")</f>
        <v>0</v>
      </c>
      <c r="E558" s="10" t="s">
        <v>6</v>
      </c>
    </row>
    <row r="560" spans="1:5">
      <c r="A560" s="12" t="s">
        <v>1559</v>
      </c>
      <c r="B560" s="6">
        <f>SUM($B$538:$B$558)</f>
        <v>0</v>
      </c>
      <c r="C560" s="27">
        <f>SUM($C$538:$C$558)</f>
        <v>0</v>
      </c>
      <c r="D560" s="6">
        <f>SUM($D$538:$D$558)</f>
        <v>0</v>
      </c>
      <c r="E560" s="10" t="s">
        <v>6</v>
      </c>
    </row>
    <row r="562" spans="1:8">
      <c r="A562" s="11" t="s">
        <v>113</v>
      </c>
    </row>
    <row r="563" spans="1:8">
      <c r="A563" s="10" t="s">
        <v>6</v>
      </c>
    </row>
    <row r="564" spans="1:8">
      <c r="B564" s="3" t="s">
        <v>118</v>
      </c>
      <c r="C564" s="3" t="s">
        <v>119</v>
      </c>
      <c r="D564" s="3" t="s">
        <v>120</v>
      </c>
      <c r="E564" s="3" t="s">
        <v>1540</v>
      </c>
    </row>
    <row r="565" spans="1:8">
      <c r="A565" s="12" t="s">
        <v>113</v>
      </c>
      <c r="B565" s="29">
        <f>'Loads'!B$316</f>
        <v>0</v>
      </c>
      <c r="C565" s="29">
        <f>'Loads'!C$316</f>
        <v>0</v>
      </c>
      <c r="D565" s="29">
        <f>'Loads'!D$316</f>
        <v>0</v>
      </c>
      <c r="E565" s="29">
        <f>'Multi'!B$133</f>
        <v>0</v>
      </c>
      <c r="F565" s="10" t="s">
        <v>6</v>
      </c>
    </row>
    <row r="567" spans="1:8">
      <c r="B567" s="3" t="s">
        <v>1347</v>
      </c>
      <c r="C567" s="3" t="s">
        <v>1348</v>
      </c>
      <c r="D567" s="3" t="s">
        <v>1349</v>
      </c>
      <c r="E567" s="3" t="s">
        <v>1560</v>
      </c>
      <c r="F567" s="3" t="s">
        <v>1542</v>
      </c>
      <c r="G567" s="3" t="s">
        <v>1512</v>
      </c>
    </row>
    <row r="568" spans="1:8">
      <c r="A568" s="12" t="s">
        <v>356</v>
      </c>
      <c r="B568" s="7">
        <f>'Yard'!$C$85</f>
        <v>0</v>
      </c>
      <c r="C568" s="7">
        <f>'Yard'!$C$113</f>
        <v>0</v>
      </c>
      <c r="D568" s="7">
        <f>'Yard'!$C$136</f>
        <v>0</v>
      </c>
      <c r="E568" s="6">
        <f>IF(E$565&lt;&gt;0,(($B568*B$565+$C568*C$565+$D568*D$565))/E$565,0)</f>
        <v>0</v>
      </c>
      <c r="F568" s="27">
        <f>0+10*(B568*$B$565+C568*$C$565+D568*$D$565)</f>
        <v>0</v>
      </c>
      <c r="G568" s="6">
        <f>IF($E$565&lt;&gt;0,0.1*F568/$E$565,"")</f>
        <v>0</v>
      </c>
      <c r="H568" s="10" t="s">
        <v>6</v>
      </c>
    </row>
    <row r="569" spans="1:8">
      <c r="A569" s="12" t="s">
        <v>357</v>
      </c>
      <c r="B569" s="7">
        <f>'Yard'!$D$85</f>
        <v>0</v>
      </c>
      <c r="C569" s="7">
        <f>'Yard'!$D$113</f>
        <v>0</v>
      </c>
      <c r="D569" s="7">
        <f>'Yard'!$D$136</f>
        <v>0</v>
      </c>
      <c r="E569" s="6">
        <f>IF(E$565&lt;&gt;0,(($B569*B$565+$C569*C$565+$D569*D$565))/E$565,0)</f>
        <v>0</v>
      </c>
      <c r="F569" s="27">
        <f>0+10*(B569*$B$565+C569*$C$565+D569*$D$565)</f>
        <v>0</v>
      </c>
      <c r="G569" s="6">
        <f>IF($E$565&lt;&gt;0,0.1*F569/$E$565,"")</f>
        <v>0</v>
      </c>
      <c r="H569" s="10" t="s">
        <v>6</v>
      </c>
    </row>
    <row r="570" spans="1:8">
      <c r="A570" s="12" t="s">
        <v>358</v>
      </c>
      <c r="B570" s="7">
        <f>'Yard'!$E$85</f>
        <v>0</v>
      </c>
      <c r="C570" s="7">
        <f>'Yard'!$E$113</f>
        <v>0</v>
      </c>
      <c r="D570" s="7">
        <f>'Yard'!$E$136</f>
        <v>0</v>
      </c>
      <c r="E570" s="6">
        <f>IF(E$565&lt;&gt;0,(($B570*B$565+$C570*C$565+$D570*D$565))/E$565,0)</f>
        <v>0</v>
      </c>
      <c r="F570" s="27">
        <f>0+10*(B570*$B$565+C570*$C$565+D570*$D$565)</f>
        <v>0</v>
      </c>
      <c r="G570" s="6">
        <f>IF($E$565&lt;&gt;0,0.1*F570/$E$565,"")</f>
        <v>0</v>
      </c>
      <c r="H570" s="10" t="s">
        <v>6</v>
      </c>
    </row>
    <row r="571" spans="1:8">
      <c r="A571" s="12" t="s">
        <v>359</v>
      </c>
      <c r="B571" s="7">
        <f>'Yard'!$F$85</f>
        <v>0</v>
      </c>
      <c r="C571" s="7">
        <f>'Yard'!$F$113</f>
        <v>0</v>
      </c>
      <c r="D571" s="7">
        <f>'Yard'!$F$136</f>
        <v>0</v>
      </c>
      <c r="E571" s="6">
        <f>IF(E$565&lt;&gt;0,(($B571*B$565+$C571*C$565+$D571*D$565))/E$565,0)</f>
        <v>0</v>
      </c>
      <c r="F571" s="27">
        <f>0+10*(B571*$B$565+C571*$C$565+D571*$D$565)</f>
        <v>0</v>
      </c>
      <c r="G571" s="6">
        <f>IF($E$565&lt;&gt;0,0.1*F571/$E$565,"")</f>
        <v>0</v>
      </c>
      <c r="H571" s="10" t="s">
        <v>6</v>
      </c>
    </row>
    <row r="572" spans="1:8">
      <c r="A572" s="12" t="s">
        <v>360</v>
      </c>
      <c r="B572" s="7">
        <f>'Yard'!$G$85</f>
        <v>0</v>
      </c>
      <c r="C572" s="7">
        <f>'Yard'!$G$113</f>
        <v>0</v>
      </c>
      <c r="D572" s="7">
        <f>'Yard'!$G$136</f>
        <v>0</v>
      </c>
      <c r="E572" s="6">
        <f>IF(E$565&lt;&gt;0,(($B572*B$565+$C572*C$565+$D572*D$565))/E$565,0)</f>
        <v>0</v>
      </c>
      <c r="F572" s="27">
        <f>0+10*(B572*$B$565+C572*$C$565+D572*$D$565)</f>
        <v>0</v>
      </c>
      <c r="G572" s="6">
        <f>IF($E$565&lt;&gt;0,0.1*F572/$E$565,"")</f>
        <v>0</v>
      </c>
      <c r="H572" s="10" t="s">
        <v>6</v>
      </c>
    </row>
    <row r="573" spans="1:8">
      <c r="A573" s="12" t="s">
        <v>361</v>
      </c>
      <c r="B573" s="7">
        <f>'Yard'!$H$85</f>
        <v>0</v>
      </c>
      <c r="C573" s="7">
        <f>'Yard'!$H$113</f>
        <v>0</v>
      </c>
      <c r="D573" s="7">
        <f>'Yard'!$H$136</f>
        <v>0</v>
      </c>
      <c r="E573" s="6">
        <f>IF(E$565&lt;&gt;0,(($B573*B$565+$C573*C$565+$D573*D$565))/E$565,0)</f>
        <v>0</v>
      </c>
      <c r="F573" s="27">
        <f>0+10*(B573*$B$565+C573*$C$565+D573*$D$565)</f>
        <v>0</v>
      </c>
      <c r="G573" s="6">
        <f>IF($E$565&lt;&gt;0,0.1*F573/$E$565,"")</f>
        <v>0</v>
      </c>
      <c r="H573" s="10" t="s">
        <v>6</v>
      </c>
    </row>
    <row r="574" spans="1:8">
      <c r="A574" s="12" t="s">
        <v>362</v>
      </c>
      <c r="B574" s="7">
        <f>'Yard'!$I$85</f>
        <v>0</v>
      </c>
      <c r="C574" s="7">
        <f>'Yard'!$I$113</f>
        <v>0</v>
      </c>
      <c r="D574" s="7">
        <f>'Yard'!$I$136</f>
        <v>0</v>
      </c>
      <c r="E574" s="6">
        <f>IF(E$565&lt;&gt;0,(($B574*B$565+$C574*C$565+$D574*D$565))/E$565,0)</f>
        <v>0</v>
      </c>
      <c r="F574" s="27">
        <f>0+10*(B574*$B$565+C574*$C$565+D574*$D$565)</f>
        <v>0</v>
      </c>
      <c r="G574" s="6">
        <f>IF($E$565&lt;&gt;0,0.1*F574/$E$565,"")</f>
        <v>0</v>
      </c>
      <c r="H574" s="10" t="s">
        <v>6</v>
      </c>
    </row>
    <row r="575" spans="1:8">
      <c r="A575" s="12" t="s">
        <v>363</v>
      </c>
      <c r="B575" s="7">
        <f>'Yard'!$J$85</f>
        <v>0</v>
      </c>
      <c r="C575" s="7">
        <f>'Yard'!$J$113</f>
        <v>0</v>
      </c>
      <c r="D575" s="7">
        <f>'Yard'!$J$136</f>
        <v>0</v>
      </c>
      <c r="E575" s="6">
        <f>IF(E$565&lt;&gt;0,(($B575*B$565+$C575*C$565+$D575*D$565))/E$565,0)</f>
        <v>0</v>
      </c>
      <c r="F575" s="27">
        <f>0+10*(B575*$B$565+C575*$C$565+D575*$D$565)</f>
        <v>0</v>
      </c>
      <c r="G575" s="6">
        <f>IF($E$565&lt;&gt;0,0.1*F575/$E$565,"")</f>
        <v>0</v>
      </c>
      <c r="H575" s="10" t="s">
        <v>6</v>
      </c>
    </row>
    <row r="576" spans="1:8">
      <c r="A576" s="12" t="s">
        <v>1544</v>
      </c>
      <c r="B576" s="8"/>
      <c r="C576" s="8"/>
      <c r="D576" s="8"/>
      <c r="E576" s="6">
        <f>IF(E$565&lt;&gt;0,(($B576*B$565+$C576*C$565+$D576*D$565))/E$565,0)</f>
        <v>0</v>
      </c>
      <c r="F576" s="27">
        <f>0+10*(B576*$B$565+C576*$C$565+D576*$D$565)</f>
        <v>0</v>
      </c>
      <c r="G576" s="6">
        <f>IF($E$565&lt;&gt;0,0.1*F576/$E$565,"")</f>
        <v>0</v>
      </c>
      <c r="H576" s="10" t="s">
        <v>6</v>
      </c>
    </row>
    <row r="577" spans="1:8">
      <c r="A577" s="12" t="s">
        <v>1546</v>
      </c>
      <c r="B577" s="7">
        <f>'Yard'!$K$85</f>
        <v>0</v>
      </c>
      <c r="C577" s="7">
        <f>'Yard'!$K$113</f>
        <v>0</v>
      </c>
      <c r="D577" s="7">
        <f>'Yard'!$K$136</f>
        <v>0</v>
      </c>
      <c r="E577" s="6">
        <f>IF(E$565&lt;&gt;0,(($B577*B$565+$C577*C$565+$D577*D$565))/E$565,0)</f>
        <v>0</v>
      </c>
      <c r="F577" s="27">
        <f>0+10*(B577*$B$565+C577*$C$565+D577*$D$565)</f>
        <v>0</v>
      </c>
      <c r="G577" s="6">
        <f>IF($E$565&lt;&gt;0,0.1*F577/$E$565,"")</f>
        <v>0</v>
      </c>
      <c r="H577" s="10" t="s">
        <v>6</v>
      </c>
    </row>
    <row r="578" spans="1:8">
      <c r="A578" s="12" t="s">
        <v>1547</v>
      </c>
      <c r="B578" s="7">
        <f>'Yard'!$L$85</f>
        <v>0</v>
      </c>
      <c r="C578" s="7">
        <f>'Yard'!$L$113</f>
        <v>0</v>
      </c>
      <c r="D578" s="7">
        <f>'Yard'!$L$136</f>
        <v>0</v>
      </c>
      <c r="E578" s="6">
        <f>IF(E$565&lt;&gt;0,(($B578*B$565+$C578*C$565+$D578*D$565))/E$565,0)</f>
        <v>0</v>
      </c>
      <c r="F578" s="27">
        <f>0+10*(B578*$B$565+C578*$C$565+D578*$D$565)</f>
        <v>0</v>
      </c>
      <c r="G578" s="6">
        <f>IF($E$565&lt;&gt;0,0.1*F578/$E$565,"")</f>
        <v>0</v>
      </c>
      <c r="H578" s="10" t="s">
        <v>6</v>
      </c>
    </row>
    <row r="579" spans="1:8">
      <c r="A579" s="12" t="s">
        <v>1548</v>
      </c>
      <c r="B579" s="7">
        <f>'Yard'!$M$85</f>
        <v>0</v>
      </c>
      <c r="C579" s="7">
        <f>'Yard'!$M$113</f>
        <v>0</v>
      </c>
      <c r="D579" s="7">
        <f>'Yard'!$M$136</f>
        <v>0</v>
      </c>
      <c r="E579" s="6">
        <f>IF(E$565&lt;&gt;0,(($B579*B$565+$C579*C$565+$D579*D$565))/E$565,0)</f>
        <v>0</v>
      </c>
      <c r="F579" s="27">
        <f>0+10*(B579*$B$565+C579*$C$565+D579*$D$565)</f>
        <v>0</v>
      </c>
      <c r="G579" s="6">
        <f>IF($E$565&lt;&gt;0,0.1*F579/$E$565,"")</f>
        <v>0</v>
      </c>
      <c r="H579" s="10" t="s">
        <v>6</v>
      </c>
    </row>
    <row r="580" spans="1:8">
      <c r="A580" s="12" t="s">
        <v>1549</v>
      </c>
      <c r="B580" s="7">
        <f>'Yard'!$N$85</f>
        <v>0</v>
      </c>
      <c r="C580" s="7">
        <f>'Yard'!$N$113</f>
        <v>0</v>
      </c>
      <c r="D580" s="7">
        <f>'Yard'!$N$136</f>
        <v>0</v>
      </c>
      <c r="E580" s="6">
        <f>IF(E$565&lt;&gt;0,(($B580*B$565+$C580*C$565+$D580*D$565))/E$565,0)</f>
        <v>0</v>
      </c>
      <c r="F580" s="27">
        <f>0+10*(B580*$B$565+C580*$C$565+D580*$D$565)</f>
        <v>0</v>
      </c>
      <c r="G580" s="6">
        <f>IF($E$565&lt;&gt;0,0.1*F580/$E$565,"")</f>
        <v>0</v>
      </c>
      <c r="H580" s="10" t="s">
        <v>6</v>
      </c>
    </row>
    <row r="581" spans="1:8">
      <c r="A581" s="12" t="s">
        <v>1550</v>
      </c>
      <c r="B581" s="7">
        <f>'Yard'!$O$85</f>
        <v>0</v>
      </c>
      <c r="C581" s="7">
        <f>'Yard'!$O$113</f>
        <v>0</v>
      </c>
      <c r="D581" s="7">
        <f>'Yard'!$O$136</f>
        <v>0</v>
      </c>
      <c r="E581" s="6">
        <f>IF(E$565&lt;&gt;0,(($B581*B$565+$C581*C$565+$D581*D$565))/E$565,0)</f>
        <v>0</v>
      </c>
      <c r="F581" s="27">
        <f>0+10*(B581*$B$565+C581*$C$565+D581*$D$565)</f>
        <v>0</v>
      </c>
      <c r="G581" s="6">
        <f>IF($E$565&lt;&gt;0,0.1*F581/$E$565,"")</f>
        <v>0</v>
      </c>
      <c r="H581" s="10" t="s">
        <v>6</v>
      </c>
    </row>
    <row r="582" spans="1:8">
      <c r="A582" s="12" t="s">
        <v>1551</v>
      </c>
      <c r="B582" s="7">
        <f>'Yard'!$P$85</f>
        <v>0</v>
      </c>
      <c r="C582" s="7">
        <f>'Yard'!$P$113</f>
        <v>0</v>
      </c>
      <c r="D582" s="7">
        <f>'Yard'!$P$136</f>
        <v>0</v>
      </c>
      <c r="E582" s="6">
        <f>IF(E$565&lt;&gt;0,(($B582*B$565+$C582*C$565+$D582*D$565))/E$565,0)</f>
        <v>0</v>
      </c>
      <c r="F582" s="27">
        <f>0+10*(B582*$B$565+C582*$C$565+D582*$D$565)</f>
        <v>0</v>
      </c>
      <c r="G582" s="6">
        <f>IF($E$565&lt;&gt;0,0.1*F582/$E$565,"")</f>
        <v>0</v>
      </c>
      <c r="H582" s="10" t="s">
        <v>6</v>
      </c>
    </row>
    <row r="583" spans="1:8">
      <c r="A583" s="12" t="s">
        <v>1552</v>
      </c>
      <c r="B583" s="7">
        <f>'Yard'!$Q$85</f>
        <v>0</v>
      </c>
      <c r="C583" s="7">
        <f>'Yard'!$Q$113</f>
        <v>0</v>
      </c>
      <c r="D583" s="7">
        <f>'Yard'!$Q$136</f>
        <v>0</v>
      </c>
      <c r="E583" s="6">
        <f>IF(E$565&lt;&gt;0,(($B583*B$565+$C583*C$565+$D583*D$565))/E$565,0)</f>
        <v>0</v>
      </c>
      <c r="F583" s="27">
        <f>0+10*(B583*$B$565+C583*$C$565+D583*$D$565)</f>
        <v>0</v>
      </c>
      <c r="G583" s="6">
        <f>IF($E$565&lt;&gt;0,0.1*F583/$E$565,"")</f>
        <v>0</v>
      </c>
      <c r="H583" s="10" t="s">
        <v>6</v>
      </c>
    </row>
    <row r="584" spans="1:8">
      <c r="A584" s="12" t="s">
        <v>1553</v>
      </c>
      <c r="B584" s="7">
        <f>'Yard'!$R$85</f>
        <v>0</v>
      </c>
      <c r="C584" s="7">
        <f>'Yard'!$R$113</f>
        <v>0</v>
      </c>
      <c r="D584" s="7">
        <f>'Yard'!$R$136</f>
        <v>0</v>
      </c>
      <c r="E584" s="6">
        <f>IF(E$565&lt;&gt;0,(($B584*B$565+$C584*C$565+$D584*D$565))/E$565,0)</f>
        <v>0</v>
      </c>
      <c r="F584" s="27">
        <f>0+10*(B584*$B$565+C584*$C$565+D584*$D$565)</f>
        <v>0</v>
      </c>
      <c r="G584" s="6">
        <f>IF($E$565&lt;&gt;0,0.1*F584/$E$565,"")</f>
        <v>0</v>
      </c>
      <c r="H584" s="10" t="s">
        <v>6</v>
      </c>
    </row>
    <row r="585" spans="1:8">
      <c r="A585" s="12" t="s">
        <v>1554</v>
      </c>
      <c r="B585" s="7">
        <f>'Yard'!$S$85</f>
        <v>0</v>
      </c>
      <c r="C585" s="7">
        <f>'Yard'!$S$113</f>
        <v>0</v>
      </c>
      <c r="D585" s="7">
        <f>'Yard'!$S$136</f>
        <v>0</v>
      </c>
      <c r="E585" s="6">
        <f>IF(E$565&lt;&gt;0,(($B585*B$565+$C585*C$565+$D585*D$565))/E$565,0)</f>
        <v>0</v>
      </c>
      <c r="F585" s="27">
        <f>0+10*(B585*$B$565+C585*$C$565+D585*$D$565)</f>
        <v>0</v>
      </c>
      <c r="G585" s="6">
        <f>IF($E$565&lt;&gt;0,0.1*F585/$E$565,"")</f>
        <v>0</v>
      </c>
      <c r="H585" s="10" t="s">
        <v>6</v>
      </c>
    </row>
    <row r="586" spans="1:8">
      <c r="A586" s="12" t="s">
        <v>1555</v>
      </c>
      <c r="B586" s="7">
        <f>'Otex'!$B$162</f>
        <v>0</v>
      </c>
      <c r="C586" s="7">
        <f>'Otex'!$B$162</f>
        <v>0</v>
      </c>
      <c r="D586" s="7">
        <f>'Otex'!$B$162</f>
        <v>0</v>
      </c>
      <c r="E586" s="6">
        <f>IF(E$565&lt;&gt;0,(($B586*B$565+$C586*C$565+$D586*D$565))/E$565,0)</f>
        <v>0</v>
      </c>
      <c r="F586" s="27">
        <f>0+10*(B586*$B$565+C586*$C$565+D586*$D$565)</f>
        <v>0</v>
      </c>
      <c r="G586" s="6">
        <f>IF($E$565&lt;&gt;0,0.1*F586/$E$565,"")</f>
        <v>0</v>
      </c>
      <c r="H586" s="10" t="s">
        <v>6</v>
      </c>
    </row>
    <row r="587" spans="1:8">
      <c r="A587" s="12" t="s">
        <v>1557</v>
      </c>
      <c r="B587" s="7">
        <f>'Scaler'!$B$425</f>
        <v>0</v>
      </c>
      <c r="C587" s="7">
        <f>'Scaler'!$C$425</f>
        <v>0</v>
      </c>
      <c r="D587" s="7">
        <f>'Scaler'!$D$425</f>
        <v>0</v>
      </c>
      <c r="E587" s="6">
        <f>IF(E$565&lt;&gt;0,(($B587*B$565+$C587*C$565+$D587*D$565))/E$565,0)</f>
        <v>0</v>
      </c>
      <c r="F587" s="27">
        <f>0+10*(B587*$B$565+C587*$C$565+D587*$D$565)</f>
        <v>0</v>
      </c>
      <c r="G587" s="6">
        <f>IF($E$565&lt;&gt;0,0.1*F587/$E$565,"")</f>
        <v>0</v>
      </c>
      <c r="H587" s="10" t="s">
        <v>6</v>
      </c>
    </row>
    <row r="588" spans="1:8">
      <c r="A588" s="12" t="s">
        <v>1558</v>
      </c>
      <c r="B588" s="7">
        <f>'Adjust'!$B$91</f>
        <v>0</v>
      </c>
      <c r="C588" s="7">
        <f>'Adjust'!$C$91</f>
        <v>0</v>
      </c>
      <c r="D588" s="7">
        <f>'Adjust'!$D$91</f>
        <v>0</v>
      </c>
      <c r="E588" s="6">
        <f>IF(E$565&lt;&gt;0,(($B588*B$565+$C588*C$565+$D588*D$565))/E$565,0)</f>
        <v>0</v>
      </c>
      <c r="F588" s="27">
        <f>0+10*(B588*$B$565+C588*$C$565+D588*$D$565)</f>
        <v>0</v>
      </c>
      <c r="G588" s="6">
        <f>IF($E$565&lt;&gt;0,0.1*F588/$E$565,"")</f>
        <v>0</v>
      </c>
      <c r="H588" s="10" t="s">
        <v>6</v>
      </c>
    </row>
    <row r="590" spans="1:8">
      <c r="A590" s="12" t="s">
        <v>1559</v>
      </c>
      <c r="B590" s="6">
        <f>SUM($B$568:$B$588)</f>
        <v>0</v>
      </c>
      <c r="C590" s="6">
        <f>SUM($C$568:$C$588)</f>
        <v>0</v>
      </c>
      <c r="D590" s="6">
        <f>SUM($D$568:$D$588)</f>
        <v>0</v>
      </c>
      <c r="E590" s="6">
        <f>SUM(E$568:E$588)</f>
        <v>0</v>
      </c>
      <c r="F590" s="27">
        <f>SUM($F$568:$F$588)</f>
        <v>0</v>
      </c>
      <c r="G590" s="6">
        <f>SUM($G$568:$G$588)</f>
        <v>0</v>
      </c>
      <c r="H590" s="10" t="s">
        <v>6</v>
      </c>
    </row>
    <row r="592" spans="1:8">
      <c r="A592" s="11" t="s">
        <v>74</v>
      </c>
    </row>
    <row r="593" spans="1:7">
      <c r="A593" s="10" t="s">
        <v>6</v>
      </c>
    </row>
    <row r="594" spans="1:7">
      <c r="B594" s="3" t="s">
        <v>118</v>
      </c>
      <c r="C594" s="3" t="s">
        <v>121</v>
      </c>
      <c r="D594" s="3" t="s">
        <v>1540</v>
      </c>
      <c r="E594" s="3" t="s">
        <v>1541</v>
      </c>
    </row>
    <row r="595" spans="1:7">
      <c r="A595" s="12" t="s">
        <v>74</v>
      </c>
      <c r="B595" s="29">
        <f>'Loads'!B$317</f>
        <v>0</v>
      </c>
      <c r="C595" s="29">
        <f>'Loads'!E$317</f>
        <v>0</v>
      </c>
      <c r="D595" s="29">
        <f>'Multi'!B$134</f>
        <v>0</v>
      </c>
      <c r="E595" s="6">
        <f>IF(C595,D595/C595,"")</f>
        <v>0</v>
      </c>
      <c r="F595" s="10" t="s">
        <v>6</v>
      </c>
    </row>
    <row r="597" spans="1:7">
      <c r="B597" s="3" t="s">
        <v>1347</v>
      </c>
      <c r="C597" s="3" t="s">
        <v>1350</v>
      </c>
      <c r="D597" s="3" t="s">
        <v>1542</v>
      </c>
      <c r="E597" s="3" t="s">
        <v>1512</v>
      </c>
      <c r="F597" s="3" t="s">
        <v>1543</v>
      </c>
    </row>
    <row r="598" spans="1:7">
      <c r="A598" s="12" t="s">
        <v>356</v>
      </c>
      <c r="B598" s="7">
        <f>'Yard'!$C$42</f>
        <v>0</v>
      </c>
      <c r="C598" s="8"/>
      <c r="D598" s="27">
        <f>0.01*'Input'!$F$15*(C598*$C$595)+10*(B598*$B$595)</f>
        <v>0</v>
      </c>
      <c r="E598" s="6">
        <f>IF($D$595&lt;&gt;0,0.1*D598/$D$595,"")</f>
        <v>0</v>
      </c>
      <c r="F598" s="31">
        <f>IF($C$595&lt;&gt;0,D598/$C$595,"")</f>
        <v>0</v>
      </c>
      <c r="G598" s="10" t="s">
        <v>6</v>
      </c>
    </row>
    <row r="599" spans="1:7">
      <c r="A599" s="12" t="s">
        <v>357</v>
      </c>
      <c r="B599" s="7">
        <f>'Yard'!$D$42</f>
        <v>0</v>
      </c>
      <c r="C599" s="8"/>
      <c r="D599" s="27">
        <f>0.01*'Input'!$F$15*(C599*$C$595)+10*(B599*$B$595)</f>
        <v>0</v>
      </c>
      <c r="E599" s="6">
        <f>IF($D$595&lt;&gt;0,0.1*D599/$D$595,"")</f>
        <v>0</v>
      </c>
      <c r="F599" s="31">
        <f>IF($C$595&lt;&gt;0,D599/$C$595,"")</f>
        <v>0</v>
      </c>
      <c r="G599" s="10" t="s">
        <v>6</v>
      </c>
    </row>
    <row r="600" spans="1:7">
      <c r="A600" s="12" t="s">
        <v>358</v>
      </c>
      <c r="B600" s="7">
        <f>'Yard'!$E$42</f>
        <v>0</v>
      </c>
      <c r="C600" s="8"/>
      <c r="D600" s="27">
        <f>0.01*'Input'!$F$15*(C600*$C$595)+10*(B600*$B$595)</f>
        <v>0</v>
      </c>
      <c r="E600" s="6">
        <f>IF($D$595&lt;&gt;0,0.1*D600/$D$595,"")</f>
        <v>0</v>
      </c>
      <c r="F600" s="31">
        <f>IF($C$595&lt;&gt;0,D600/$C$595,"")</f>
        <v>0</v>
      </c>
      <c r="G600" s="10" t="s">
        <v>6</v>
      </c>
    </row>
    <row r="601" spans="1:7">
      <c r="A601" s="12" t="s">
        <v>359</v>
      </c>
      <c r="B601" s="7">
        <f>'Yard'!$F$42</f>
        <v>0</v>
      </c>
      <c r="C601" s="8"/>
      <c r="D601" s="27">
        <f>0.01*'Input'!$F$15*(C601*$C$595)+10*(B601*$B$595)</f>
        <v>0</v>
      </c>
      <c r="E601" s="6">
        <f>IF($D$595&lt;&gt;0,0.1*D601/$D$595,"")</f>
        <v>0</v>
      </c>
      <c r="F601" s="31">
        <f>IF($C$595&lt;&gt;0,D601/$C$595,"")</f>
        <v>0</v>
      </c>
      <c r="G601" s="10" t="s">
        <v>6</v>
      </c>
    </row>
    <row r="602" spans="1:7">
      <c r="A602" s="12" t="s">
        <v>360</v>
      </c>
      <c r="B602" s="7">
        <f>'Yard'!$G$42</f>
        <v>0</v>
      </c>
      <c r="C602" s="8"/>
      <c r="D602" s="27">
        <f>0.01*'Input'!$F$15*(C602*$C$595)+10*(B602*$B$595)</f>
        <v>0</v>
      </c>
      <c r="E602" s="6">
        <f>IF($D$595&lt;&gt;0,0.1*D602/$D$595,"")</f>
        <v>0</v>
      </c>
      <c r="F602" s="31">
        <f>IF($C$595&lt;&gt;0,D602/$C$595,"")</f>
        <v>0</v>
      </c>
      <c r="G602" s="10" t="s">
        <v>6</v>
      </c>
    </row>
    <row r="603" spans="1:7">
      <c r="A603" s="12" t="s">
        <v>361</v>
      </c>
      <c r="B603" s="7">
        <f>'Yard'!$H$42</f>
        <v>0</v>
      </c>
      <c r="C603" s="8"/>
      <c r="D603" s="27">
        <f>0.01*'Input'!$F$15*(C603*$C$595)+10*(B603*$B$595)</f>
        <v>0</v>
      </c>
      <c r="E603" s="6">
        <f>IF($D$595&lt;&gt;0,0.1*D603/$D$595,"")</f>
        <v>0</v>
      </c>
      <c r="F603" s="31">
        <f>IF($C$595&lt;&gt;0,D603/$C$595,"")</f>
        <v>0</v>
      </c>
      <c r="G603" s="10" t="s">
        <v>6</v>
      </c>
    </row>
    <row r="604" spans="1:7">
      <c r="A604" s="12" t="s">
        <v>362</v>
      </c>
      <c r="B604" s="7">
        <f>'Yard'!$I$42</f>
        <v>0</v>
      </c>
      <c r="C604" s="8"/>
      <c r="D604" s="27">
        <f>0.01*'Input'!$F$15*(C604*$C$595)+10*(B604*$B$595)</f>
        <v>0</v>
      </c>
      <c r="E604" s="6">
        <f>IF($D$595&lt;&gt;0,0.1*D604/$D$595,"")</f>
        <v>0</v>
      </c>
      <c r="F604" s="31">
        <f>IF($C$595&lt;&gt;0,D604/$C$595,"")</f>
        <v>0</v>
      </c>
      <c r="G604" s="10" t="s">
        <v>6</v>
      </c>
    </row>
    <row r="605" spans="1:7">
      <c r="A605" s="12" t="s">
        <v>363</v>
      </c>
      <c r="B605" s="7">
        <f>'Yard'!$J$42</f>
        <v>0</v>
      </c>
      <c r="C605" s="8"/>
      <c r="D605" s="27">
        <f>0.01*'Input'!$F$15*(C605*$C$595)+10*(B605*$B$595)</f>
        <v>0</v>
      </c>
      <c r="E605" s="6">
        <f>IF($D$595&lt;&gt;0,0.1*D605/$D$595,"")</f>
        <v>0</v>
      </c>
      <c r="F605" s="31">
        <f>IF($C$595&lt;&gt;0,D605/$C$595,"")</f>
        <v>0</v>
      </c>
      <c r="G605" s="10" t="s">
        <v>6</v>
      </c>
    </row>
    <row r="606" spans="1:7">
      <c r="A606" s="12" t="s">
        <v>1544</v>
      </c>
      <c r="B606" s="8"/>
      <c r="C606" s="33">
        <f>'SM'!$B$127</f>
        <v>0</v>
      </c>
      <c r="D606" s="27">
        <f>0.01*'Input'!$F$15*(C606*$C$595)+10*(B606*$B$595)</f>
        <v>0</v>
      </c>
      <c r="E606" s="6">
        <f>IF($D$595&lt;&gt;0,0.1*D606/$D$595,"")</f>
        <v>0</v>
      </c>
      <c r="F606" s="31">
        <f>IF($C$595&lt;&gt;0,D606/$C$595,"")</f>
        <v>0</v>
      </c>
      <c r="G606" s="10" t="s">
        <v>6</v>
      </c>
    </row>
    <row r="607" spans="1:7">
      <c r="A607" s="12" t="s">
        <v>1545</v>
      </c>
      <c r="B607" s="8"/>
      <c r="C607" s="33">
        <f>'SM'!$C$127</f>
        <v>0</v>
      </c>
      <c r="D607" s="27">
        <f>0.01*'Input'!$F$15*(C607*$C$595)+10*(B607*$B$595)</f>
        <v>0</v>
      </c>
      <c r="E607" s="6">
        <f>IF($D$595&lt;&gt;0,0.1*D607/$D$595,"")</f>
        <v>0</v>
      </c>
      <c r="F607" s="31">
        <f>IF($C$595&lt;&gt;0,D607/$C$595,"")</f>
        <v>0</v>
      </c>
      <c r="G607" s="10" t="s">
        <v>6</v>
      </c>
    </row>
    <row r="608" spans="1:7">
      <c r="A608" s="12" t="s">
        <v>1546</v>
      </c>
      <c r="B608" s="7">
        <f>'Yard'!$K$42</f>
        <v>0</v>
      </c>
      <c r="C608" s="8"/>
      <c r="D608" s="27">
        <f>0.01*'Input'!$F$15*(C608*$C$595)+10*(B608*$B$595)</f>
        <v>0</v>
      </c>
      <c r="E608" s="6">
        <f>IF($D$595&lt;&gt;0,0.1*D608/$D$595,"")</f>
        <v>0</v>
      </c>
      <c r="F608" s="31">
        <f>IF($C$595&lt;&gt;0,D608/$C$595,"")</f>
        <v>0</v>
      </c>
      <c r="G608" s="10" t="s">
        <v>6</v>
      </c>
    </row>
    <row r="609" spans="1:7">
      <c r="A609" s="12" t="s">
        <v>1547</v>
      </c>
      <c r="B609" s="7">
        <f>'Yard'!$L$42</f>
        <v>0</v>
      </c>
      <c r="C609" s="8"/>
      <c r="D609" s="27">
        <f>0.01*'Input'!$F$15*(C609*$C$595)+10*(B609*$B$595)</f>
        <v>0</v>
      </c>
      <c r="E609" s="6">
        <f>IF($D$595&lt;&gt;0,0.1*D609/$D$595,"")</f>
        <v>0</v>
      </c>
      <c r="F609" s="31">
        <f>IF($C$595&lt;&gt;0,D609/$C$595,"")</f>
        <v>0</v>
      </c>
      <c r="G609" s="10" t="s">
        <v>6</v>
      </c>
    </row>
    <row r="610" spans="1:7">
      <c r="A610" s="12" t="s">
        <v>1548</v>
      </c>
      <c r="B610" s="7">
        <f>'Yard'!$M$42</f>
        <v>0</v>
      </c>
      <c r="C610" s="8"/>
      <c r="D610" s="27">
        <f>0.01*'Input'!$F$15*(C610*$C$595)+10*(B610*$B$595)</f>
        <v>0</v>
      </c>
      <c r="E610" s="6">
        <f>IF($D$595&lt;&gt;0,0.1*D610/$D$595,"")</f>
        <v>0</v>
      </c>
      <c r="F610" s="31">
        <f>IF($C$595&lt;&gt;0,D610/$C$595,"")</f>
        <v>0</v>
      </c>
      <c r="G610" s="10" t="s">
        <v>6</v>
      </c>
    </row>
    <row r="611" spans="1:7">
      <c r="A611" s="12" t="s">
        <v>1549</v>
      </c>
      <c r="B611" s="7">
        <f>'Yard'!$N$42</f>
        <v>0</v>
      </c>
      <c r="C611" s="8"/>
      <c r="D611" s="27">
        <f>0.01*'Input'!$F$15*(C611*$C$595)+10*(B611*$B$595)</f>
        <v>0</v>
      </c>
      <c r="E611" s="6">
        <f>IF($D$595&lt;&gt;0,0.1*D611/$D$595,"")</f>
        <v>0</v>
      </c>
      <c r="F611" s="31">
        <f>IF($C$595&lt;&gt;0,D611/$C$595,"")</f>
        <v>0</v>
      </c>
      <c r="G611" s="10" t="s">
        <v>6</v>
      </c>
    </row>
    <row r="612" spans="1:7">
      <c r="A612" s="12" t="s">
        <v>1550</v>
      </c>
      <c r="B612" s="7">
        <f>'Yard'!$O$42</f>
        <v>0</v>
      </c>
      <c r="C612" s="8"/>
      <c r="D612" s="27">
        <f>0.01*'Input'!$F$15*(C612*$C$595)+10*(B612*$B$595)</f>
        <v>0</v>
      </c>
      <c r="E612" s="6">
        <f>IF($D$595&lt;&gt;0,0.1*D612/$D$595,"")</f>
        <v>0</v>
      </c>
      <c r="F612" s="31">
        <f>IF($C$595&lt;&gt;0,D612/$C$595,"")</f>
        <v>0</v>
      </c>
      <c r="G612" s="10" t="s">
        <v>6</v>
      </c>
    </row>
    <row r="613" spans="1:7">
      <c r="A613" s="12" t="s">
        <v>1551</v>
      </c>
      <c r="B613" s="7">
        <f>'Yard'!$P$42</f>
        <v>0</v>
      </c>
      <c r="C613" s="8"/>
      <c r="D613" s="27">
        <f>0.01*'Input'!$F$15*(C613*$C$595)+10*(B613*$B$595)</f>
        <v>0</v>
      </c>
      <c r="E613" s="6">
        <f>IF($D$595&lt;&gt;0,0.1*D613/$D$595,"")</f>
        <v>0</v>
      </c>
      <c r="F613" s="31">
        <f>IF($C$595&lt;&gt;0,D613/$C$595,"")</f>
        <v>0</v>
      </c>
      <c r="G613" s="10" t="s">
        <v>6</v>
      </c>
    </row>
    <row r="614" spans="1:7">
      <c r="A614" s="12" t="s">
        <v>1552</v>
      </c>
      <c r="B614" s="7">
        <f>'Yard'!$Q$42</f>
        <v>0</v>
      </c>
      <c r="C614" s="8"/>
      <c r="D614" s="27">
        <f>0.01*'Input'!$F$15*(C614*$C$595)+10*(B614*$B$595)</f>
        <v>0</v>
      </c>
      <c r="E614" s="6">
        <f>IF($D$595&lt;&gt;0,0.1*D614/$D$595,"")</f>
        <v>0</v>
      </c>
      <c r="F614" s="31">
        <f>IF($C$595&lt;&gt;0,D614/$C$595,"")</f>
        <v>0</v>
      </c>
      <c r="G614" s="10" t="s">
        <v>6</v>
      </c>
    </row>
    <row r="615" spans="1:7">
      <c r="A615" s="12" t="s">
        <v>1553</v>
      </c>
      <c r="B615" s="7">
        <f>'Yard'!$R$42</f>
        <v>0</v>
      </c>
      <c r="C615" s="8"/>
      <c r="D615" s="27">
        <f>0.01*'Input'!$F$15*(C615*$C$595)+10*(B615*$B$595)</f>
        <v>0</v>
      </c>
      <c r="E615" s="6">
        <f>IF($D$595&lt;&gt;0,0.1*D615/$D$595,"")</f>
        <v>0</v>
      </c>
      <c r="F615" s="31">
        <f>IF($C$595&lt;&gt;0,D615/$C$595,"")</f>
        <v>0</v>
      </c>
      <c r="G615" s="10" t="s">
        <v>6</v>
      </c>
    </row>
    <row r="616" spans="1:7">
      <c r="A616" s="12" t="s">
        <v>1554</v>
      </c>
      <c r="B616" s="7">
        <f>'Yard'!$S$42</f>
        <v>0</v>
      </c>
      <c r="C616" s="8"/>
      <c r="D616" s="27">
        <f>0.01*'Input'!$F$15*(C616*$C$595)+10*(B616*$B$595)</f>
        <v>0</v>
      </c>
      <c r="E616" s="6">
        <f>IF($D$595&lt;&gt;0,0.1*D616/$D$595,"")</f>
        <v>0</v>
      </c>
      <c r="F616" s="31">
        <f>IF($C$595&lt;&gt;0,D616/$C$595,"")</f>
        <v>0</v>
      </c>
      <c r="G616" s="10" t="s">
        <v>6</v>
      </c>
    </row>
    <row r="617" spans="1:7">
      <c r="A617" s="12" t="s">
        <v>1555</v>
      </c>
      <c r="B617" s="8"/>
      <c r="C617" s="33">
        <f>'Otex'!$B$140</f>
        <v>0</v>
      </c>
      <c r="D617" s="27">
        <f>0.01*'Input'!$F$15*(C617*$C$595)+10*(B617*$B$595)</f>
        <v>0</v>
      </c>
      <c r="E617" s="6">
        <f>IF($D$595&lt;&gt;0,0.1*D617/$D$595,"")</f>
        <v>0</v>
      </c>
      <c r="F617" s="31">
        <f>IF($C$595&lt;&gt;0,D617/$C$595,"")</f>
        <v>0</v>
      </c>
      <c r="G617" s="10" t="s">
        <v>6</v>
      </c>
    </row>
    <row r="618" spans="1:7">
      <c r="A618" s="12" t="s">
        <v>1556</v>
      </c>
      <c r="B618" s="8"/>
      <c r="C618" s="33">
        <f>'Otex'!$C$140</f>
        <v>0</v>
      </c>
      <c r="D618" s="27">
        <f>0.01*'Input'!$F$15*(C618*$C$595)+10*(B618*$B$595)</f>
        <v>0</v>
      </c>
      <c r="E618" s="6">
        <f>IF($D$595&lt;&gt;0,0.1*D618/$D$595,"")</f>
        <v>0</v>
      </c>
      <c r="F618" s="31">
        <f>IF($C$595&lt;&gt;0,D618/$C$595,"")</f>
        <v>0</v>
      </c>
      <c r="G618" s="10" t="s">
        <v>6</v>
      </c>
    </row>
    <row r="619" spans="1:7">
      <c r="A619" s="12" t="s">
        <v>1557</v>
      </c>
      <c r="B619" s="7">
        <f>'Scaler'!$B$426</f>
        <v>0</v>
      </c>
      <c r="C619" s="33">
        <f>'Scaler'!$E$426</f>
        <v>0</v>
      </c>
      <c r="D619" s="27">
        <f>0.01*'Input'!$F$15*(C619*$C$595)+10*(B619*$B$595)</f>
        <v>0</v>
      </c>
      <c r="E619" s="6">
        <f>IF($D$595&lt;&gt;0,0.1*D619/$D$595,"")</f>
        <v>0</v>
      </c>
      <c r="F619" s="31">
        <f>IF($C$595&lt;&gt;0,D619/$C$595,"")</f>
        <v>0</v>
      </c>
      <c r="G619" s="10" t="s">
        <v>6</v>
      </c>
    </row>
    <row r="620" spans="1:7">
      <c r="A620" s="12" t="s">
        <v>1558</v>
      </c>
      <c r="B620" s="7">
        <f>'Adjust'!$B$92</f>
        <v>0</v>
      </c>
      <c r="C620" s="33">
        <f>'Adjust'!$E$92</f>
        <v>0</v>
      </c>
      <c r="D620" s="27">
        <f>0.01*'Input'!$F$15*(C620*$C$595)+10*(B620*$B$595)</f>
        <v>0</v>
      </c>
      <c r="E620" s="6">
        <f>IF($D$595&lt;&gt;0,0.1*D620/$D$595,"")</f>
        <v>0</v>
      </c>
      <c r="F620" s="31">
        <f>IF($C$595&lt;&gt;0,D620/$C$595,"")</f>
        <v>0</v>
      </c>
      <c r="G620" s="10" t="s">
        <v>6</v>
      </c>
    </row>
    <row r="622" spans="1:7">
      <c r="A622" s="12" t="s">
        <v>1559</v>
      </c>
      <c r="B622" s="6">
        <f>SUM($B$598:$B$620)</f>
        <v>0</v>
      </c>
      <c r="C622" s="31">
        <f>SUM($C$598:$C$620)</f>
        <v>0</v>
      </c>
      <c r="D622" s="27">
        <f>SUM($D$598:$D$620)</f>
        <v>0</v>
      </c>
      <c r="E622" s="6">
        <f>SUM($E$598:$E$620)</f>
        <v>0</v>
      </c>
      <c r="F622" s="31">
        <f>SUM($F$598:$F$620)</f>
        <v>0</v>
      </c>
      <c r="G622" s="10" t="s">
        <v>6</v>
      </c>
    </row>
    <row r="624" spans="1:7">
      <c r="A624" s="11" t="s">
        <v>75</v>
      </c>
    </row>
    <row r="625" spans="1:7">
      <c r="A625" s="10" t="s">
        <v>6</v>
      </c>
    </row>
    <row r="626" spans="1:7">
      <c r="B626" s="3" t="s">
        <v>118</v>
      </c>
      <c r="C626" s="3" t="s">
        <v>121</v>
      </c>
      <c r="D626" s="3" t="s">
        <v>1540</v>
      </c>
      <c r="E626" s="3" t="s">
        <v>1541</v>
      </c>
    </row>
    <row r="627" spans="1:7">
      <c r="A627" s="12" t="s">
        <v>75</v>
      </c>
      <c r="B627" s="29">
        <f>'Loads'!B$318</f>
        <v>0</v>
      </c>
      <c r="C627" s="29">
        <f>'Loads'!E$318</f>
        <v>0</v>
      </c>
      <c r="D627" s="29">
        <f>'Multi'!B$135</f>
        <v>0</v>
      </c>
      <c r="E627" s="6">
        <f>IF(C627,D627/C627,"")</f>
        <v>0</v>
      </c>
      <c r="F627" s="10" t="s">
        <v>6</v>
      </c>
    </row>
    <row r="629" spans="1:7">
      <c r="B629" s="3" t="s">
        <v>1347</v>
      </c>
      <c r="C629" s="3" t="s">
        <v>1350</v>
      </c>
      <c r="D629" s="3" t="s">
        <v>1542</v>
      </c>
      <c r="E629" s="3" t="s">
        <v>1512</v>
      </c>
      <c r="F629" s="3" t="s">
        <v>1543</v>
      </c>
    </row>
    <row r="630" spans="1:7">
      <c r="A630" s="12" t="s">
        <v>356</v>
      </c>
      <c r="B630" s="7">
        <f>'Yard'!$C$43</f>
        <v>0</v>
      </c>
      <c r="C630" s="8"/>
      <c r="D630" s="27">
        <f>0.01*'Input'!$F$15*(C630*$C$627)+10*(B630*$B$627)</f>
        <v>0</v>
      </c>
      <c r="E630" s="6">
        <f>IF($D$627&lt;&gt;0,0.1*D630/$D$627,"")</f>
        <v>0</v>
      </c>
      <c r="F630" s="31">
        <f>IF($C$627&lt;&gt;0,D630/$C$627,"")</f>
        <v>0</v>
      </c>
      <c r="G630" s="10" t="s">
        <v>6</v>
      </c>
    </row>
    <row r="631" spans="1:7">
      <c r="A631" s="12" t="s">
        <v>357</v>
      </c>
      <c r="B631" s="7">
        <f>'Yard'!$D$43</f>
        <v>0</v>
      </c>
      <c r="C631" s="8"/>
      <c r="D631" s="27">
        <f>0.01*'Input'!$F$15*(C631*$C$627)+10*(B631*$B$627)</f>
        <v>0</v>
      </c>
      <c r="E631" s="6">
        <f>IF($D$627&lt;&gt;0,0.1*D631/$D$627,"")</f>
        <v>0</v>
      </c>
      <c r="F631" s="31">
        <f>IF($C$627&lt;&gt;0,D631/$C$627,"")</f>
        <v>0</v>
      </c>
      <c r="G631" s="10" t="s">
        <v>6</v>
      </c>
    </row>
    <row r="632" spans="1:7">
      <c r="A632" s="12" t="s">
        <v>358</v>
      </c>
      <c r="B632" s="7">
        <f>'Yard'!$E$43</f>
        <v>0</v>
      </c>
      <c r="C632" s="8"/>
      <c r="D632" s="27">
        <f>0.01*'Input'!$F$15*(C632*$C$627)+10*(B632*$B$627)</f>
        <v>0</v>
      </c>
      <c r="E632" s="6">
        <f>IF($D$627&lt;&gt;0,0.1*D632/$D$627,"")</f>
        <v>0</v>
      </c>
      <c r="F632" s="31">
        <f>IF($C$627&lt;&gt;0,D632/$C$627,"")</f>
        <v>0</v>
      </c>
      <c r="G632" s="10" t="s">
        <v>6</v>
      </c>
    </row>
    <row r="633" spans="1:7">
      <c r="A633" s="12" t="s">
        <v>359</v>
      </c>
      <c r="B633" s="7">
        <f>'Yard'!$F$43</f>
        <v>0</v>
      </c>
      <c r="C633" s="8"/>
      <c r="D633" s="27">
        <f>0.01*'Input'!$F$15*(C633*$C$627)+10*(B633*$B$627)</f>
        <v>0</v>
      </c>
      <c r="E633" s="6">
        <f>IF($D$627&lt;&gt;0,0.1*D633/$D$627,"")</f>
        <v>0</v>
      </c>
      <c r="F633" s="31">
        <f>IF($C$627&lt;&gt;0,D633/$C$627,"")</f>
        <v>0</v>
      </c>
      <c r="G633" s="10" t="s">
        <v>6</v>
      </c>
    </row>
    <row r="634" spans="1:7">
      <c r="A634" s="12" t="s">
        <v>360</v>
      </c>
      <c r="B634" s="7">
        <f>'Yard'!$G$43</f>
        <v>0</v>
      </c>
      <c r="C634" s="8"/>
      <c r="D634" s="27">
        <f>0.01*'Input'!$F$15*(C634*$C$627)+10*(B634*$B$627)</f>
        <v>0</v>
      </c>
      <c r="E634" s="6">
        <f>IF($D$627&lt;&gt;0,0.1*D634/$D$627,"")</f>
        <v>0</v>
      </c>
      <c r="F634" s="31">
        <f>IF($C$627&lt;&gt;0,D634/$C$627,"")</f>
        <v>0</v>
      </c>
      <c r="G634" s="10" t="s">
        <v>6</v>
      </c>
    </row>
    <row r="635" spans="1:7">
      <c r="A635" s="12" t="s">
        <v>361</v>
      </c>
      <c r="B635" s="7">
        <f>'Yard'!$H$43</f>
        <v>0</v>
      </c>
      <c r="C635" s="8"/>
      <c r="D635" s="27">
        <f>0.01*'Input'!$F$15*(C635*$C$627)+10*(B635*$B$627)</f>
        <v>0</v>
      </c>
      <c r="E635" s="6">
        <f>IF($D$627&lt;&gt;0,0.1*D635/$D$627,"")</f>
        <v>0</v>
      </c>
      <c r="F635" s="31">
        <f>IF($C$627&lt;&gt;0,D635/$C$627,"")</f>
        <v>0</v>
      </c>
      <c r="G635" s="10" t="s">
        <v>6</v>
      </c>
    </row>
    <row r="636" spans="1:7">
      <c r="A636" s="12" t="s">
        <v>362</v>
      </c>
      <c r="B636" s="7">
        <f>'Yard'!$I$43</f>
        <v>0</v>
      </c>
      <c r="C636" s="8"/>
      <c r="D636" s="27">
        <f>0.01*'Input'!$F$15*(C636*$C$627)+10*(B636*$B$627)</f>
        <v>0</v>
      </c>
      <c r="E636" s="6">
        <f>IF($D$627&lt;&gt;0,0.1*D636/$D$627,"")</f>
        <v>0</v>
      </c>
      <c r="F636" s="31">
        <f>IF($C$627&lt;&gt;0,D636/$C$627,"")</f>
        <v>0</v>
      </c>
      <c r="G636" s="10" t="s">
        <v>6</v>
      </c>
    </row>
    <row r="637" spans="1:7">
      <c r="A637" s="12" t="s">
        <v>363</v>
      </c>
      <c r="B637" s="7">
        <f>'Yard'!$J$43</f>
        <v>0</v>
      </c>
      <c r="C637" s="8"/>
      <c r="D637" s="27">
        <f>0.01*'Input'!$F$15*(C637*$C$627)+10*(B637*$B$627)</f>
        <v>0</v>
      </c>
      <c r="E637" s="6">
        <f>IF($D$627&lt;&gt;0,0.1*D637/$D$627,"")</f>
        <v>0</v>
      </c>
      <c r="F637" s="31">
        <f>IF($C$627&lt;&gt;0,D637/$C$627,"")</f>
        <v>0</v>
      </c>
      <c r="G637" s="10" t="s">
        <v>6</v>
      </c>
    </row>
    <row r="638" spans="1:7">
      <c r="A638" s="12" t="s">
        <v>1544</v>
      </c>
      <c r="B638" s="8"/>
      <c r="C638" s="33">
        <f>'SM'!$B$128</f>
        <v>0</v>
      </c>
      <c r="D638" s="27">
        <f>0.01*'Input'!$F$15*(C638*$C$627)+10*(B638*$B$627)</f>
        <v>0</v>
      </c>
      <c r="E638" s="6">
        <f>IF($D$627&lt;&gt;0,0.1*D638/$D$627,"")</f>
        <v>0</v>
      </c>
      <c r="F638" s="31">
        <f>IF($C$627&lt;&gt;0,D638/$C$627,"")</f>
        <v>0</v>
      </c>
      <c r="G638" s="10" t="s">
        <v>6</v>
      </c>
    </row>
    <row r="639" spans="1:7">
      <c r="A639" s="12" t="s">
        <v>1545</v>
      </c>
      <c r="B639" s="8"/>
      <c r="C639" s="33">
        <f>'SM'!$C$128</f>
        <v>0</v>
      </c>
      <c r="D639" s="27">
        <f>0.01*'Input'!$F$15*(C639*$C$627)+10*(B639*$B$627)</f>
        <v>0</v>
      </c>
      <c r="E639" s="6">
        <f>IF($D$627&lt;&gt;0,0.1*D639/$D$627,"")</f>
        <v>0</v>
      </c>
      <c r="F639" s="31">
        <f>IF($C$627&lt;&gt;0,D639/$C$627,"")</f>
        <v>0</v>
      </c>
      <c r="G639" s="10" t="s">
        <v>6</v>
      </c>
    </row>
    <row r="640" spans="1:7">
      <c r="A640" s="12" t="s">
        <v>1546</v>
      </c>
      <c r="B640" s="7">
        <f>'Yard'!$K$43</f>
        <v>0</v>
      </c>
      <c r="C640" s="8"/>
      <c r="D640" s="27">
        <f>0.01*'Input'!$F$15*(C640*$C$627)+10*(B640*$B$627)</f>
        <v>0</v>
      </c>
      <c r="E640" s="6">
        <f>IF($D$627&lt;&gt;0,0.1*D640/$D$627,"")</f>
        <v>0</v>
      </c>
      <c r="F640" s="31">
        <f>IF($C$627&lt;&gt;0,D640/$C$627,"")</f>
        <v>0</v>
      </c>
      <c r="G640" s="10" t="s">
        <v>6</v>
      </c>
    </row>
    <row r="641" spans="1:7">
      <c r="A641" s="12" t="s">
        <v>1547</v>
      </c>
      <c r="B641" s="7">
        <f>'Yard'!$L$43</f>
        <v>0</v>
      </c>
      <c r="C641" s="8"/>
      <c r="D641" s="27">
        <f>0.01*'Input'!$F$15*(C641*$C$627)+10*(B641*$B$627)</f>
        <v>0</v>
      </c>
      <c r="E641" s="6">
        <f>IF($D$627&lt;&gt;0,0.1*D641/$D$627,"")</f>
        <v>0</v>
      </c>
      <c r="F641" s="31">
        <f>IF($C$627&lt;&gt;0,D641/$C$627,"")</f>
        <v>0</v>
      </c>
      <c r="G641" s="10" t="s">
        <v>6</v>
      </c>
    </row>
    <row r="642" spans="1:7">
      <c r="A642" s="12" t="s">
        <v>1548</v>
      </c>
      <c r="B642" s="7">
        <f>'Yard'!$M$43</f>
        <v>0</v>
      </c>
      <c r="C642" s="8"/>
      <c r="D642" s="27">
        <f>0.01*'Input'!$F$15*(C642*$C$627)+10*(B642*$B$627)</f>
        <v>0</v>
      </c>
      <c r="E642" s="6">
        <f>IF($D$627&lt;&gt;0,0.1*D642/$D$627,"")</f>
        <v>0</v>
      </c>
      <c r="F642" s="31">
        <f>IF($C$627&lt;&gt;0,D642/$C$627,"")</f>
        <v>0</v>
      </c>
      <c r="G642" s="10" t="s">
        <v>6</v>
      </c>
    </row>
    <row r="643" spans="1:7">
      <c r="A643" s="12" t="s">
        <v>1549</v>
      </c>
      <c r="B643" s="7">
        <f>'Yard'!$N$43</f>
        <v>0</v>
      </c>
      <c r="C643" s="8"/>
      <c r="D643" s="27">
        <f>0.01*'Input'!$F$15*(C643*$C$627)+10*(B643*$B$627)</f>
        <v>0</v>
      </c>
      <c r="E643" s="6">
        <f>IF($D$627&lt;&gt;0,0.1*D643/$D$627,"")</f>
        <v>0</v>
      </c>
      <c r="F643" s="31">
        <f>IF($C$627&lt;&gt;0,D643/$C$627,"")</f>
        <v>0</v>
      </c>
      <c r="G643" s="10" t="s">
        <v>6</v>
      </c>
    </row>
    <row r="644" spans="1:7">
      <c r="A644" s="12" t="s">
        <v>1550</v>
      </c>
      <c r="B644" s="7">
        <f>'Yard'!$O$43</f>
        <v>0</v>
      </c>
      <c r="C644" s="8"/>
      <c r="D644" s="27">
        <f>0.01*'Input'!$F$15*(C644*$C$627)+10*(B644*$B$627)</f>
        <v>0</v>
      </c>
      <c r="E644" s="6">
        <f>IF($D$627&lt;&gt;0,0.1*D644/$D$627,"")</f>
        <v>0</v>
      </c>
      <c r="F644" s="31">
        <f>IF($C$627&lt;&gt;0,D644/$C$627,"")</f>
        <v>0</v>
      </c>
      <c r="G644" s="10" t="s">
        <v>6</v>
      </c>
    </row>
    <row r="645" spans="1:7">
      <c r="A645" s="12" t="s">
        <v>1551</v>
      </c>
      <c r="B645" s="7">
        <f>'Yard'!$P$43</f>
        <v>0</v>
      </c>
      <c r="C645" s="8"/>
      <c r="D645" s="27">
        <f>0.01*'Input'!$F$15*(C645*$C$627)+10*(B645*$B$627)</f>
        <v>0</v>
      </c>
      <c r="E645" s="6">
        <f>IF($D$627&lt;&gt;0,0.1*D645/$D$627,"")</f>
        <v>0</v>
      </c>
      <c r="F645" s="31">
        <f>IF($C$627&lt;&gt;0,D645/$C$627,"")</f>
        <v>0</v>
      </c>
      <c r="G645" s="10" t="s">
        <v>6</v>
      </c>
    </row>
    <row r="646" spans="1:7">
      <c r="A646" s="12" t="s">
        <v>1552</v>
      </c>
      <c r="B646" s="7">
        <f>'Yard'!$Q$43</f>
        <v>0</v>
      </c>
      <c r="C646" s="8"/>
      <c r="D646" s="27">
        <f>0.01*'Input'!$F$15*(C646*$C$627)+10*(B646*$B$627)</f>
        <v>0</v>
      </c>
      <c r="E646" s="6">
        <f>IF($D$627&lt;&gt;0,0.1*D646/$D$627,"")</f>
        <v>0</v>
      </c>
      <c r="F646" s="31">
        <f>IF($C$627&lt;&gt;0,D646/$C$627,"")</f>
        <v>0</v>
      </c>
      <c r="G646" s="10" t="s">
        <v>6</v>
      </c>
    </row>
    <row r="647" spans="1:7">
      <c r="A647" s="12" t="s">
        <v>1553</v>
      </c>
      <c r="B647" s="7">
        <f>'Yard'!$R$43</f>
        <v>0</v>
      </c>
      <c r="C647" s="8"/>
      <c r="D647" s="27">
        <f>0.01*'Input'!$F$15*(C647*$C$627)+10*(B647*$B$627)</f>
        <v>0</v>
      </c>
      <c r="E647" s="6">
        <f>IF($D$627&lt;&gt;0,0.1*D647/$D$627,"")</f>
        <v>0</v>
      </c>
      <c r="F647" s="31">
        <f>IF($C$627&lt;&gt;0,D647/$C$627,"")</f>
        <v>0</v>
      </c>
      <c r="G647" s="10" t="s">
        <v>6</v>
      </c>
    </row>
    <row r="648" spans="1:7">
      <c r="A648" s="12" t="s">
        <v>1554</v>
      </c>
      <c r="B648" s="7">
        <f>'Yard'!$S$43</f>
        <v>0</v>
      </c>
      <c r="C648" s="8"/>
      <c r="D648" s="27">
        <f>0.01*'Input'!$F$15*(C648*$C$627)+10*(B648*$B$627)</f>
        <v>0</v>
      </c>
      <c r="E648" s="6">
        <f>IF($D$627&lt;&gt;0,0.1*D648/$D$627,"")</f>
        <v>0</v>
      </c>
      <c r="F648" s="31">
        <f>IF($C$627&lt;&gt;0,D648/$C$627,"")</f>
        <v>0</v>
      </c>
      <c r="G648" s="10" t="s">
        <v>6</v>
      </c>
    </row>
    <row r="649" spans="1:7">
      <c r="A649" s="12" t="s">
        <v>1555</v>
      </c>
      <c r="B649" s="8"/>
      <c r="C649" s="33">
        <f>'Otex'!$B$141</f>
        <v>0</v>
      </c>
      <c r="D649" s="27">
        <f>0.01*'Input'!$F$15*(C649*$C$627)+10*(B649*$B$627)</f>
        <v>0</v>
      </c>
      <c r="E649" s="6">
        <f>IF($D$627&lt;&gt;0,0.1*D649/$D$627,"")</f>
        <v>0</v>
      </c>
      <c r="F649" s="31">
        <f>IF($C$627&lt;&gt;0,D649/$C$627,"")</f>
        <v>0</v>
      </c>
      <c r="G649" s="10" t="s">
        <v>6</v>
      </c>
    </row>
    <row r="650" spans="1:7">
      <c r="A650" s="12" t="s">
        <v>1556</v>
      </c>
      <c r="B650" s="8"/>
      <c r="C650" s="33">
        <f>'Otex'!$C$141</f>
        <v>0</v>
      </c>
      <c r="D650" s="27">
        <f>0.01*'Input'!$F$15*(C650*$C$627)+10*(B650*$B$627)</f>
        <v>0</v>
      </c>
      <c r="E650" s="6">
        <f>IF($D$627&lt;&gt;0,0.1*D650/$D$627,"")</f>
        <v>0</v>
      </c>
      <c r="F650" s="31">
        <f>IF($C$627&lt;&gt;0,D650/$C$627,"")</f>
        <v>0</v>
      </c>
      <c r="G650" s="10" t="s">
        <v>6</v>
      </c>
    </row>
    <row r="651" spans="1:7">
      <c r="A651" s="12" t="s">
        <v>1557</v>
      </c>
      <c r="B651" s="7">
        <f>'Scaler'!$B$427</f>
        <v>0</v>
      </c>
      <c r="C651" s="33">
        <f>'Scaler'!$E$427</f>
        <v>0</v>
      </c>
      <c r="D651" s="27">
        <f>0.01*'Input'!$F$15*(C651*$C$627)+10*(B651*$B$627)</f>
        <v>0</v>
      </c>
      <c r="E651" s="6">
        <f>IF($D$627&lt;&gt;0,0.1*D651/$D$627,"")</f>
        <v>0</v>
      </c>
      <c r="F651" s="31">
        <f>IF($C$627&lt;&gt;0,D651/$C$627,"")</f>
        <v>0</v>
      </c>
      <c r="G651" s="10" t="s">
        <v>6</v>
      </c>
    </row>
    <row r="652" spans="1:7">
      <c r="A652" s="12" t="s">
        <v>1558</v>
      </c>
      <c r="B652" s="7">
        <f>'Adjust'!$B$93</f>
        <v>0</v>
      </c>
      <c r="C652" s="33">
        <f>'Adjust'!$E$93</f>
        <v>0</v>
      </c>
      <c r="D652" s="27">
        <f>0.01*'Input'!$F$15*(C652*$C$627)+10*(B652*$B$627)</f>
        <v>0</v>
      </c>
      <c r="E652" s="6">
        <f>IF($D$627&lt;&gt;0,0.1*D652/$D$627,"")</f>
        <v>0</v>
      </c>
      <c r="F652" s="31">
        <f>IF($C$627&lt;&gt;0,D652/$C$627,"")</f>
        <v>0</v>
      </c>
      <c r="G652" s="10" t="s">
        <v>6</v>
      </c>
    </row>
    <row r="654" spans="1:7">
      <c r="A654" s="12" t="s">
        <v>1559</v>
      </c>
      <c r="B654" s="6">
        <f>SUM($B$630:$B$652)</f>
        <v>0</v>
      </c>
      <c r="C654" s="31">
        <f>SUM($C$630:$C$652)</f>
        <v>0</v>
      </c>
      <c r="D654" s="27">
        <f>SUM($D$630:$D$652)</f>
        <v>0</v>
      </c>
      <c r="E654" s="6">
        <f>SUM($E$630:$E$652)</f>
        <v>0</v>
      </c>
      <c r="F654" s="31">
        <f>SUM($F$630:$F$652)</f>
        <v>0</v>
      </c>
      <c r="G654" s="10" t="s">
        <v>6</v>
      </c>
    </row>
    <row r="656" spans="1:7">
      <c r="A656" s="11" t="s">
        <v>76</v>
      </c>
    </row>
    <row r="657" spans="1:8">
      <c r="A657" s="10" t="s">
        <v>6</v>
      </c>
    </row>
    <row r="658" spans="1:8">
      <c r="B658" s="3" t="s">
        <v>118</v>
      </c>
      <c r="C658" s="3" t="s">
        <v>121</v>
      </c>
      <c r="D658" s="3" t="s">
        <v>123</v>
      </c>
      <c r="E658" s="3" t="s">
        <v>1540</v>
      </c>
      <c r="F658" s="3" t="s">
        <v>1541</v>
      </c>
    </row>
    <row r="659" spans="1:8">
      <c r="A659" s="12" t="s">
        <v>76</v>
      </c>
      <c r="B659" s="29">
        <f>'Loads'!B$319</f>
        <v>0</v>
      </c>
      <c r="C659" s="29">
        <f>'Loads'!E$319</f>
        <v>0</v>
      </c>
      <c r="D659" s="29">
        <f>'Loads'!G$319</f>
        <v>0</v>
      </c>
      <c r="E659" s="29">
        <f>'Multi'!B$136</f>
        <v>0</v>
      </c>
      <c r="F659" s="6">
        <f>IF(C659,E659/C659,"")</f>
        <v>0</v>
      </c>
      <c r="G659" s="10" t="s">
        <v>6</v>
      </c>
    </row>
    <row r="661" spans="1:8">
      <c r="B661" s="3" t="s">
        <v>1347</v>
      </c>
      <c r="C661" s="3" t="s">
        <v>1350</v>
      </c>
      <c r="D661" s="3" t="s">
        <v>975</v>
      </c>
      <c r="E661" s="3" t="s">
        <v>1542</v>
      </c>
      <c r="F661" s="3" t="s">
        <v>1512</v>
      </c>
      <c r="G661" s="3" t="s">
        <v>1543</v>
      </c>
    </row>
    <row r="662" spans="1:8">
      <c r="A662" s="12" t="s">
        <v>356</v>
      </c>
      <c r="B662" s="7">
        <f>'Yard'!$C$44</f>
        <v>0</v>
      </c>
      <c r="C662" s="8"/>
      <c r="D662" s="7">
        <f>'Reactive'!$C$86</f>
        <v>0</v>
      </c>
      <c r="E662" s="27">
        <f>0.01*'Input'!$F$15*(C662*$C$659)+10*(B662*$B$659+D662*$D$659)</f>
        <v>0</v>
      </c>
      <c r="F662" s="6">
        <f>IF($E$659&lt;&gt;0,0.1*E662/$E$659,"")</f>
        <v>0</v>
      </c>
      <c r="G662" s="31">
        <f>IF($C$659&lt;&gt;0,E662/$C$659,"")</f>
        <v>0</v>
      </c>
      <c r="H662" s="10" t="s">
        <v>6</v>
      </c>
    </row>
    <row r="663" spans="1:8">
      <c r="A663" s="12" t="s">
        <v>357</v>
      </c>
      <c r="B663" s="7">
        <f>'Yard'!$D$44</f>
        <v>0</v>
      </c>
      <c r="C663" s="8"/>
      <c r="D663" s="7">
        <f>'Reactive'!$D$86</f>
        <v>0</v>
      </c>
      <c r="E663" s="27">
        <f>0.01*'Input'!$F$15*(C663*$C$659)+10*(B663*$B$659+D663*$D$659)</f>
        <v>0</v>
      </c>
      <c r="F663" s="6">
        <f>IF($E$659&lt;&gt;0,0.1*E663/$E$659,"")</f>
        <v>0</v>
      </c>
      <c r="G663" s="31">
        <f>IF($C$659&lt;&gt;0,E663/$C$659,"")</f>
        <v>0</v>
      </c>
      <c r="H663" s="10" t="s">
        <v>6</v>
      </c>
    </row>
    <row r="664" spans="1:8">
      <c r="A664" s="12" t="s">
        <v>358</v>
      </c>
      <c r="B664" s="7">
        <f>'Yard'!$E$44</f>
        <v>0</v>
      </c>
      <c r="C664" s="8"/>
      <c r="D664" s="7">
        <f>'Reactive'!$E$86</f>
        <v>0</v>
      </c>
      <c r="E664" s="27">
        <f>0.01*'Input'!$F$15*(C664*$C$659)+10*(B664*$B$659+D664*$D$659)</f>
        <v>0</v>
      </c>
      <c r="F664" s="6">
        <f>IF($E$659&lt;&gt;0,0.1*E664/$E$659,"")</f>
        <v>0</v>
      </c>
      <c r="G664" s="31">
        <f>IF($C$659&lt;&gt;0,E664/$C$659,"")</f>
        <v>0</v>
      </c>
      <c r="H664" s="10" t="s">
        <v>6</v>
      </c>
    </row>
    <row r="665" spans="1:8">
      <c r="A665" s="12" t="s">
        <v>359</v>
      </c>
      <c r="B665" s="7">
        <f>'Yard'!$F$44</f>
        <v>0</v>
      </c>
      <c r="C665" s="8"/>
      <c r="D665" s="7">
        <f>'Reactive'!$F$86</f>
        <v>0</v>
      </c>
      <c r="E665" s="27">
        <f>0.01*'Input'!$F$15*(C665*$C$659)+10*(B665*$B$659+D665*$D$659)</f>
        <v>0</v>
      </c>
      <c r="F665" s="6">
        <f>IF($E$659&lt;&gt;0,0.1*E665/$E$659,"")</f>
        <v>0</v>
      </c>
      <c r="G665" s="31">
        <f>IF($C$659&lt;&gt;0,E665/$C$659,"")</f>
        <v>0</v>
      </c>
      <c r="H665" s="10" t="s">
        <v>6</v>
      </c>
    </row>
    <row r="666" spans="1:8">
      <c r="A666" s="12" t="s">
        <v>360</v>
      </c>
      <c r="B666" s="7">
        <f>'Yard'!$G$44</f>
        <v>0</v>
      </c>
      <c r="C666" s="8"/>
      <c r="D666" s="7">
        <f>'Reactive'!$G$86</f>
        <v>0</v>
      </c>
      <c r="E666" s="27">
        <f>0.01*'Input'!$F$15*(C666*$C$659)+10*(B666*$B$659+D666*$D$659)</f>
        <v>0</v>
      </c>
      <c r="F666" s="6">
        <f>IF($E$659&lt;&gt;0,0.1*E666/$E$659,"")</f>
        <v>0</v>
      </c>
      <c r="G666" s="31">
        <f>IF($C$659&lt;&gt;0,E666/$C$659,"")</f>
        <v>0</v>
      </c>
      <c r="H666" s="10" t="s">
        <v>6</v>
      </c>
    </row>
    <row r="667" spans="1:8">
      <c r="A667" s="12" t="s">
        <v>361</v>
      </c>
      <c r="B667" s="7">
        <f>'Yard'!$H$44</f>
        <v>0</v>
      </c>
      <c r="C667" s="8"/>
      <c r="D667" s="7">
        <f>'Reactive'!$H$86</f>
        <v>0</v>
      </c>
      <c r="E667" s="27">
        <f>0.01*'Input'!$F$15*(C667*$C$659)+10*(B667*$B$659+D667*$D$659)</f>
        <v>0</v>
      </c>
      <c r="F667" s="6">
        <f>IF($E$659&lt;&gt;0,0.1*E667/$E$659,"")</f>
        <v>0</v>
      </c>
      <c r="G667" s="31">
        <f>IF($C$659&lt;&gt;0,E667/$C$659,"")</f>
        <v>0</v>
      </c>
      <c r="H667" s="10" t="s">
        <v>6</v>
      </c>
    </row>
    <row r="668" spans="1:8">
      <c r="A668" s="12" t="s">
        <v>362</v>
      </c>
      <c r="B668" s="7">
        <f>'Yard'!$I$44</f>
        <v>0</v>
      </c>
      <c r="C668" s="8"/>
      <c r="D668" s="7">
        <f>'Reactive'!$I$86</f>
        <v>0</v>
      </c>
      <c r="E668" s="27">
        <f>0.01*'Input'!$F$15*(C668*$C$659)+10*(B668*$B$659+D668*$D$659)</f>
        <v>0</v>
      </c>
      <c r="F668" s="6">
        <f>IF($E$659&lt;&gt;0,0.1*E668/$E$659,"")</f>
        <v>0</v>
      </c>
      <c r="G668" s="31">
        <f>IF($C$659&lt;&gt;0,E668/$C$659,"")</f>
        <v>0</v>
      </c>
      <c r="H668" s="10" t="s">
        <v>6</v>
      </c>
    </row>
    <row r="669" spans="1:8">
      <c r="A669" s="12" t="s">
        <v>363</v>
      </c>
      <c r="B669" s="7">
        <f>'Yard'!$J$44</f>
        <v>0</v>
      </c>
      <c r="C669" s="8"/>
      <c r="D669" s="7">
        <f>'Reactive'!$J$86</f>
        <v>0</v>
      </c>
      <c r="E669" s="27">
        <f>0.01*'Input'!$F$15*(C669*$C$659)+10*(B669*$B$659+D669*$D$659)</f>
        <v>0</v>
      </c>
      <c r="F669" s="6">
        <f>IF($E$659&lt;&gt;0,0.1*E669/$E$659,"")</f>
        <v>0</v>
      </c>
      <c r="G669" s="31">
        <f>IF($C$659&lt;&gt;0,E669/$C$659,"")</f>
        <v>0</v>
      </c>
      <c r="H669" s="10" t="s">
        <v>6</v>
      </c>
    </row>
    <row r="670" spans="1:8">
      <c r="A670" s="12" t="s">
        <v>1544</v>
      </c>
      <c r="B670" s="8"/>
      <c r="C670" s="33">
        <f>'SM'!$B$129</f>
        <v>0</v>
      </c>
      <c r="D670" s="8"/>
      <c r="E670" s="27">
        <f>0.01*'Input'!$F$15*(C670*$C$659)+10*(B670*$B$659+D670*$D$659)</f>
        <v>0</v>
      </c>
      <c r="F670" s="6">
        <f>IF($E$659&lt;&gt;0,0.1*E670/$E$659,"")</f>
        <v>0</v>
      </c>
      <c r="G670" s="31">
        <f>IF($C$659&lt;&gt;0,E670/$C$659,"")</f>
        <v>0</v>
      </c>
      <c r="H670" s="10" t="s">
        <v>6</v>
      </c>
    </row>
    <row r="671" spans="1:8">
      <c r="A671" s="12" t="s">
        <v>1545</v>
      </c>
      <c r="B671" s="8"/>
      <c r="C671" s="33">
        <f>'SM'!$C$129</f>
        <v>0</v>
      </c>
      <c r="D671" s="8"/>
      <c r="E671" s="27">
        <f>0.01*'Input'!$F$15*(C671*$C$659)+10*(B671*$B$659+D671*$D$659)</f>
        <v>0</v>
      </c>
      <c r="F671" s="6">
        <f>IF($E$659&lt;&gt;0,0.1*E671/$E$659,"")</f>
        <v>0</v>
      </c>
      <c r="G671" s="31">
        <f>IF($C$659&lt;&gt;0,E671/$C$659,"")</f>
        <v>0</v>
      </c>
      <c r="H671" s="10" t="s">
        <v>6</v>
      </c>
    </row>
    <row r="672" spans="1:8">
      <c r="A672" s="12" t="s">
        <v>1546</v>
      </c>
      <c r="B672" s="7">
        <f>'Yard'!$K$44</f>
        <v>0</v>
      </c>
      <c r="C672" s="8"/>
      <c r="D672" s="7">
        <f>'Reactive'!$K$86</f>
        <v>0</v>
      </c>
      <c r="E672" s="27">
        <f>0.01*'Input'!$F$15*(C672*$C$659)+10*(B672*$B$659+D672*$D$659)</f>
        <v>0</v>
      </c>
      <c r="F672" s="6">
        <f>IF($E$659&lt;&gt;0,0.1*E672/$E$659,"")</f>
        <v>0</v>
      </c>
      <c r="G672" s="31">
        <f>IF($C$659&lt;&gt;0,E672/$C$659,"")</f>
        <v>0</v>
      </c>
      <c r="H672" s="10" t="s">
        <v>6</v>
      </c>
    </row>
    <row r="673" spans="1:8">
      <c r="A673" s="12" t="s">
        <v>1547</v>
      </c>
      <c r="B673" s="7">
        <f>'Yard'!$L$44</f>
        <v>0</v>
      </c>
      <c r="C673" s="8"/>
      <c r="D673" s="7">
        <f>'Reactive'!$L$86</f>
        <v>0</v>
      </c>
      <c r="E673" s="27">
        <f>0.01*'Input'!$F$15*(C673*$C$659)+10*(B673*$B$659+D673*$D$659)</f>
        <v>0</v>
      </c>
      <c r="F673" s="6">
        <f>IF($E$659&lt;&gt;0,0.1*E673/$E$659,"")</f>
        <v>0</v>
      </c>
      <c r="G673" s="31">
        <f>IF($C$659&lt;&gt;0,E673/$C$659,"")</f>
        <v>0</v>
      </c>
      <c r="H673" s="10" t="s">
        <v>6</v>
      </c>
    </row>
    <row r="674" spans="1:8">
      <c r="A674" s="12" t="s">
        <v>1548</v>
      </c>
      <c r="B674" s="7">
        <f>'Yard'!$M$44</f>
        <v>0</v>
      </c>
      <c r="C674" s="8"/>
      <c r="D674" s="7">
        <f>'Reactive'!$M$86</f>
        <v>0</v>
      </c>
      <c r="E674" s="27">
        <f>0.01*'Input'!$F$15*(C674*$C$659)+10*(B674*$B$659+D674*$D$659)</f>
        <v>0</v>
      </c>
      <c r="F674" s="6">
        <f>IF($E$659&lt;&gt;0,0.1*E674/$E$659,"")</f>
        <v>0</v>
      </c>
      <c r="G674" s="31">
        <f>IF($C$659&lt;&gt;0,E674/$C$659,"")</f>
        <v>0</v>
      </c>
      <c r="H674" s="10" t="s">
        <v>6</v>
      </c>
    </row>
    <row r="675" spans="1:8">
      <c r="A675" s="12" t="s">
        <v>1549</v>
      </c>
      <c r="B675" s="7">
        <f>'Yard'!$N$44</f>
        <v>0</v>
      </c>
      <c r="C675" s="8"/>
      <c r="D675" s="7">
        <f>'Reactive'!$N$86</f>
        <v>0</v>
      </c>
      <c r="E675" s="27">
        <f>0.01*'Input'!$F$15*(C675*$C$659)+10*(B675*$B$659+D675*$D$659)</f>
        <v>0</v>
      </c>
      <c r="F675" s="6">
        <f>IF($E$659&lt;&gt;0,0.1*E675/$E$659,"")</f>
        <v>0</v>
      </c>
      <c r="G675" s="31">
        <f>IF($C$659&lt;&gt;0,E675/$C$659,"")</f>
        <v>0</v>
      </c>
      <c r="H675" s="10" t="s">
        <v>6</v>
      </c>
    </row>
    <row r="676" spans="1:8">
      <c r="A676" s="12" t="s">
        <v>1550</v>
      </c>
      <c r="B676" s="7">
        <f>'Yard'!$O$44</f>
        <v>0</v>
      </c>
      <c r="C676" s="8"/>
      <c r="D676" s="7">
        <f>'Reactive'!$O$86</f>
        <v>0</v>
      </c>
      <c r="E676" s="27">
        <f>0.01*'Input'!$F$15*(C676*$C$659)+10*(B676*$B$659+D676*$D$659)</f>
        <v>0</v>
      </c>
      <c r="F676" s="6">
        <f>IF($E$659&lt;&gt;0,0.1*E676/$E$659,"")</f>
        <v>0</v>
      </c>
      <c r="G676" s="31">
        <f>IF($C$659&lt;&gt;0,E676/$C$659,"")</f>
        <v>0</v>
      </c>
      <c r="H676" s="10" t="s">
        <v>6</v>
      </c>
    </row>
    <row r="677" spans="1:8">
      <c r="A677" s="12" t="s">
        <v>1551</v>
      </c>
      <c r="B677" s="7">
        <f>'Yard'!$P$44</f>
        <v>0</v>
      </c>
      <c r="C677" s="8"/>
      <c r="D677" s="7">
        <f>'Reactive'!$P$86</f>
        <v>0</v>
      </c>
      <c r="E677" s="27">
        <f>0.01*'Input'!$F$15*(C677*$C$659)+10*(B677*$B$659+D677*$D$659)</f>
        <v>0</v>
      </c>
      <c r="F677" s="6">
        <f>IF($E$659&lt;&gt;0,0.1*E677/$E$659,"")</f>
        <v>0</v>
      </c>
      <c r="G677" s="31">
        <f>IF($C$659&lt;&gt;0,E677/$C$659,"")</f>
        <v>0</v>
      </c>
      <c r="H677" s="10" t="s">
        <v>6</v>
      </c>
    </row>
    <row r="678" spans="1:8">
      <c r="A678" s="12" t="s">
        <v>1552</v>
      </c>
      <c r="B678" s="7">
        <f>'Yard'!$Q$44</f>
        <v>0</v>
      </c>
      <c r="C678" s="8"/>
      <c r="D678" s="7">
        <f>'Reactive'!$Q$86</f>
        <v>0</v>
      </c>
      <c r="E678" s="27">
        <f>0.01*'Input'!$F$15*(C678*$C$659)+10*(B678*$B$659+D678*$D$659)</f>
        <v>0</v>
      </c>
      <c r="F678" s="6">
        <f>IF($E$659&lt;&gt;0,0.1*E678/$E$659,"")</f>
        <v>0</v>
      </c>
      <c r="G678" s="31">
        <f>IF($C$659&lt;&gt;0,E678/$C$659,"")</f>
        <v>0</v>
      </c>
      <c r="H678" s="10" t="s">
        <v>6</v>
      </c>
    </row>
    <row r="679" spans="1:8">
      <c r="A679" s="12" t="s">
        <v>1553</v>
      </c>
      <c r="B679" s="7">
        <f>'Yard'!$R$44</f>
        <v>0</v>
      </c>
      <c r="C679" s="8"/>
      <c r="D679" s="7">
        <f>'Reactive'!$R$86</f>
        <v>0</v>
      </c>
      <c r="E679" s="27">
        <f>0.01*'Input'!$F$15*(C679*$C$659)+10*(B679*$B$659+D679*$D$659)</f>
        <v>0</v>
      </c>
      <c r="F679" s="6">
        <f>IF($E$659&lt;&gt;0,0.1*E679/$E$659,"")</f>
        <v>0</v>
      </c>
      <c r="G679" s="31">
        <f>IF($C$659&lt;&gt;0,E679/$C$659,"")</f>
        <v>0</v>
      </c>
      <c r="H679" s="10" t="s">
        <v>6</v>
      </c>
    </row>
    <row r="680" spans="1:8">
      <c r="A680" s="12" t="s">
        <v>1554</v>
      </c>
      <c r="B680" s="7">
        <f>'Yard'!$S$44</f>
        <v>0</v>
      </c>
      <c r="C680" s="8"/>
      <c r="D680" s="7">
        <f>'Reactive'!$S$86</f>
        <v>0</v>
      </c>
      <c r="E680" s="27">
        <f>0.01*'Input'!$F$15*(C680*$C$659)+10*(B680*$B$659+D680*$D$659)</f>
        <v>0</v>
      </c>
      <c r="F680" s="6">
        <f>IF($E$659&lt;&gt;0,0.1*E680/$E$659,"")</f>
        <v>0</v>
      </c>
      <c r="G680" s="31">
        <f>IF($C$659&lt;&gt;0,E680/$C$659,"")</f>
        <v>0</v>
      </c>
      <c r="H680" s="10" t="s">
        <v>6</v>
      </c>
    </row>
    <row r="681" spans="1:8">
      <c r="A681" s="12" t="s">
        <v>1555</v>
      </c>
      <c r="B681" s="8"/>
      <c r="C681" s="33">
        <f>'Otex'!$B$142</f>
        <v>0</v>
      </c>
      <c r="D681" s="8"/>
      <c r="E681" s="27">
        <f>0.01*'Input'!$F$15*(C681*$C$659)+10*(B681*$B$659+D681*$D$659)</f>
        <v>0</v>
      </c>
      <c r="F681" s="6">
        <f>IF($E$659&lt;&gt;0,0.1*E681/$E$659,"")</f>
        <v>0</v>
      </c>
      <c r="G681" s="31">
        <f>IF($C$659&lt;&gt;0,E681/$C$659,"")</f>
        <v>0</v>
      </c>
      <c r="H681" s="10" t="s">
        <v>6</v>
      </c>
    </row>
    <row r="682" spans="1:8">
      <c r="A682" s="12" t="s">
        <v>1556</v>
      </c>
      <c r="B682" s="8"/>
      <c r="C682" s="33">
        <f>'Otex'!$C$142</f>
        <v>0</v>
      </c>
      <c r="D682" s="8"/>
      <c r="E682" s="27">
        <f>0.01*'Input'!$F$15*(C682*$C$659)+10*(B682*$B$659+D682*$D$659)</f>
        <v>0</v>
      </c>
      <c r="F682" s="6">
        <f>IF($E$659&lt;&gt;0,0.1*E682/$E$659,"")</f>
        <v>0</v>
      </c>
      <c r="G682" s="31">
        <f>IF($C$659&lt;&gt;0,E682/$C$659,"")</f>
        <v>0</v>
      </c>
      <c r="H682" s="10" t="s">
        <v>6</v>
      </c>
    </row>
    <row r="683" spans="1:8">
      <c r="A683" s="12" t="s">
        <v>1557</v>
      </c>
      <c r="B683" s="7">
        <f>'Scaler'!$B$428</f>
        <v>0</v>
      </c>
      <c r="C683" s="33">
        <f>'Scaler'!$E$428</f>
        <v>0</v>
      </c>
      <c r="D683" s="7">
        <f>'Scaler'!$G$428</f>
        <v>0</v>
      </c>
      <c r="E683" s="27">
        <f>0.01*'Input'!$F$15*(C683*$C$659)+10*(B683*$B$659+D683*$D$659)</f>
        <v>0</v>
      </c>
      <c r="F683" s="6">
        <f>IF($E$659&lt;&gt;0,0.1*E683/$E$659,"")</f>
        <v>0</v>
      </c>
      <c r="G683" s="31">
        <f>IF($C$659&lt;&gt;0,E683/$C$659,"")</f>
        <v>0</v>
      </c>
      <c r="H683" s="10" t="s">
        <v>6</v>
      </c>
    </row>
    <row r="684" spans="1:8">
      <c r="A684" s="12" t="s">
        <v>1558</v>
      </c>
      <c r="B684" s="7">
        <f>'Adjust'!$B$94</f>
        <v>0</v>
      </c>
      <c r="C684" s="33">
        <f>'Adjust'!$E$94</f>
        <v>0</v>
      </c>
      <c r="D684" s="7">
        <f>'Adjust'!$G$94</f>
        <v>0</v>
      </c>
      <c r="E684" s="27">
        <f>0.01*'Input'!$F$15*(C684*$C$659)+10*(B684*$B$659+D684*$D$659)</f>
        <v>0</v>
      </c>
      <c r="F684" s="6">
        <f>IF($E$659&lt;&gt;0,0.1*E684/$E$659,"")</f>
        <v>0</v>
      </c>
      <c r="G684" s="31">
        <f>IF($C$659&lt;&gt;0,E684/$C$659,"")</f>
        <v>0</v>
      </c>
      <c r="H684" s="10" t="s">
        <v>6</v>
      </c>
    </row>
    <row r="686" spans="1:8">
      <c r="A686" s="12" t="s">
        <v>1559</v>
      </c>
      <c r="B686" s="6">
        <f>SUM($B$662:$B$684)</f>
        <v>0</v>
      </c>
      <c r="C686" s="31">
        <f>SUM($C$662:$C$684)</f>
        <v>0</v>
      </c>
      <c r="D686" s="6">
        <f>SUM($D$662:$D$684)</f>
        <v>0</v>
      </c>
      <c r="E686" s="27">
        <f>SUM($E$662:$E$684)</f>
        <v>0</v>
      </c>
      <c r="F686" s="6">
        <f>SUM($F$662:$F$684)</f>
        <v>0</v>
      </c>
      <c r="G686" s="31">
        <f>SUM($G$662:$G$684)</f>
        <v>0</v>
      </c>
      <c r="H686" s="10" t="s">
        <v>6</v>
      </c>
    </row>
    <row r="688" spans="1:8">
      <c r="A688" s="11" t="s">
        <v>77</v>
      </c>
    </row>
    <row r="689" spans="1:11">
      <c r="A689" s="10" t="s">
        <v>6</v>
      </c>
    </row>
    <row r="690" spans="1:11">
      <c r="B690" s="3" t="s">
        <v>118</v>
      </c>
      <c r="C690" s="3" t="s">
        <v>119</v>
      </c>
      <c r="D690" s="3" t="s">
        <v>120</v>
      </c>
      <c r="E690" s="3" t="s">
        <v>121</v>
      </c>
      <c r="F690" s="3" t="s">
        <v>123</v>
      </c>
      <c r="G690" s="3" t="s">
        <v>1540</v>
      </c>
      <c r="H690" s="3" t="s">
        <v>1541</v>
      </c>
    </row>
    <row r="691" spans="1:11">
      <c r="A691" s="12" t="s">
        <v>77</v>
      </c>
      <c r="B691" s="29">
        <f>'Loads'!B$320</f>
        <v>0</v>
      </c>
      <c r="C691" s="29">
        <f>'Loads'!C$320</f>
        <v>0</v>
      </c>
      <c r="D691" s="29">
        <f>'Loads'!D$320</f>
        <v>0</v>
      </c>
      <c r="E691" s="29">
        <f>'Loads'!E$320</f>
        <v>0</v>
      </c>
      <c r="F691" s="29">
        <f>'Loads'!G$320</f>
        <v>0</v>
      </c>
      <c r="G691" s="29">
        <f>'Multi'!B$137</f>
        <v>0</v>
      </c>
      <c r="H691" s="6">
        <f>IF(E691,G691/E691,"")</f>
        <v>0</v>
      </c>
      <c r="I691" s="10" t="s">
        <v>6</v>
      </c>
    </row>
    <row r="693" spans="1:11">
      <c r="B693" s="3" t="s">
        <v>1347</v>
      </c>
      <c r="C693" s="3" t="s">
        <v>1348</v>
      </c>
      <c r="D693" s="3" t="s">
        <v>1349</v>
      </c>
      <c r="E693" s="3" t="s">
        <v>1350</v>
      </c>
      <c r="F693" s="3" t="s">
        <v>975</v>
      </c>
      <c r="G693" s="3" t="s">
        <v>1560</v>
      </c>
      <c r="H693" s="3" t="s">
        <v>1542</v>
      </c>
      <c r="I693" s="3" t="s">
        <v>1512</v>
      </c>
      <c r="J693" s="3" t="s">
        <v>1543</v>
      </c>
    </row>
    <row r="694" spans="1:11">
      <c r="A694" s="12" t="s">
        <v>356</v>
      </c>
      <c r="B694" s="7">
        <f>'Yard'!$C$77</f>
        <v>0</v>
      </c>
      <c r="C694" s="7">
        <f>'Yard'!$C$109</f>
        <v>0</v>
      </c>
      <c r="D694" s="7">
        <f>'Yard'!$C$132</f>
        <v>0</v>
      </c>
      <c r="E694" s="8"/>
      <c r="F694" s="7">
        <f>'Reactive'!$C$87</f>
        <v>0</v>
      </c>
      <c r="G694" s="6">
        <f>IF(G$691&lt;&gt;0,(($B694*B$691+$C694*C$691+$D694*D$691+$F694*F$691))/G$691,0)</f>
        <v>0</v>
      </c>
      <c r="H694" s="27">
        <f>0.01*'Input'!$F$15*(E694*$E$691)+10*(B694*$B$691+C694*$C$691+D694*$D$691+F694*$F$691)</f>
        <v>0</v>
      </c>
      <c r="I694" s="6">
        <f>IF($G$691&lt;&gt;0,0.1*H694/$G$691,"")</f>
        <v>0</v>
      </c>
      <c r="J694" s="31">
        <f>IF($E$691&lt;&gt;0,H694/$E$691,"")</f>
        <v>0</v>
      </c>
      <c r="K694" s="10" t="s">
        <v>6</v>
      </c>
    </row>
    <row r="695" spans="1:11">
      <c r="A695" s="12" t="s">
        <v>357</v>
      </c>
      <c r="B695" s="7">
        <f>'Yard'!$D$77</f>
        <v>0</v>
      </c>
      <c r="C695" s="7">
        <f>'Yard'!$D$109</f>
        <v>0</v>
      </c>
      <c r="D695" s="7">
        <f>'Yard'!$D$132</f>
        <v>0</v>
      </c>
      <c r="E695" s="8"/>
      <c r="F695" s="7">
        <f>'Reactive'!$D$87</f>
        <v>0</v>
      </c>
      <c r="G695" s="6">
        <f>IF(G$691&lt;&gt;0,(($B695*B$691+$C695*C$691+$D695*D$691+$F695*F$691))/G$691,0)</f>
        <v>0</v>
      </c>
      <c r="H695" s="27">
        <f>0.01*'Input'!$F$15*(E695*$E$691)+10*(B695*$B$691+C695*$C$691+D695*$D$691+F695*$F$691)</f>
        <v>0</v>
      </c>
      <c r="I695" s="6">
        <f>IF($G$691&lt;&gt;0,0.1*H695/$G$691,"")</f>
        <v>0</v>
      </c>
      <c r="J695" s="31">
        <f>IF($E$691&lt;&gt;0,H695/$E$691,"")</f>
        <v>0</v>
      </c>
      <c r="K695" s="10" t="s">
        <v>6</v>
      </c>
    </row>
    <row r="696" spans="1:11">
      <c r="A696" s="12" t="s">
        <v>358</v>
      </c>
      <c r="B696" s="7">
        <f>'Yard'!$E$77</f>
        <v>0</v>
      </c>
      <c r="C696" s="7">
        <f>'Yard'!$E$109</f>
        <v>0</v>
      </c>
      <c r="D696" s="7">
        <f>'Yard'!$E$132</f>
        <v>0</v>
      </c>
      <c r="E696" s="8"/>
      <c r="F696" s="7">
        <f>'Reactive'!$E$87</f>
        <v>0</v>
      </c>
      <c r="G696" s="6">
        <f>IF(G$691&lt;&gt;0,(($B696*B$691+$C696*C$691+$D696*D$691+$F696*F$691))/G$691,0)</f>
        <v>0</v>
      </c>
      <c r="H696" s="27">
        <f>0.01*'Input'!$F$15*(E696*$E$691)+10*(B696*$B$691+C696*$C$691+D696*$D$691+F696*$F$691)</f>
        <v>0</v>
      </c>
      <c r="I696" s="6">
        <f>IF($G$691&lt;&gt;0,0.1*H696/$G$691,"")</f>
        <v>0</v>
      </c>
      <c r="J696" s="31">
        <f>IF($E$691&lt;&gt;0,H696/$E$691,"")</f>
        <v>0</v>
      </c>
      <c r="K696" s="10" t="s">
        <v>6</v>
      </c>
    </row>
    <row r="697" spans="1:11">
      <c r="A697" s="12" t="s">
        <v>359</v>
      </c>
      <c r="B697" s="7">
        <f>'Yard'!$F$77</f>
        <v>0</v>
      </c>
      <c r="C697" s="7">
        <f>'Yard'!$F$109</f>
        <v>0</v>
      </c>
      <c r="D697" s="7">
        <f>'Yard'!$F$132</f>
        <v>0</v>
      </c>
      <c r="E697" s="8"/>
      <c r="F697" s="7">
        <f>'Reactive'!$F$87</f>
        <v>0</v>
      </c>
      <c r="G697" s="6">
        <f>IF(G$691&lt;&gt;0,(($B697*B$691+$C697*C$691+$D697*D$691+$F697*F$691))/G$691,0)</f>
        <v>0</v>
      </c>
      <c r="H697" s="27">
        <f>0.01*'Input'!$F$15*(E697*$E$691)+10*(B697*$B$691+C697*$C$691+D697*$D$691+F697*$F$691)</f>
        <v>0</v>
      </c>
      <c r="I697" s="6">
        <f>IF($G$691&lt;&gt;0,0.1*H697/$G$691,"")</f>
        <v>0</v>
      </c>
      <c r="J697" s="31">
        <f>IF($E$691&lt;&gt;0,H697/$E$691,"")</f>
        <v>0</v>
      </c>
      <c r="K697" s="10" t="s">
        <v>6</v>
      </c>
    </row>
    <row r="698" spans="1:11">
      <c r="A698" s="12" t="s">
        <v>360</v>
      </c>
      <c r="B698" s="7">
        <f>'Yard'!$G$77</f>
        <v>0</v>
      </c>
      <c r="C698" s="7">
        <f>'Yard'!$G$109</f>
        <v>0</v>
      </c>
      <c r="D698" s="7">
        <f>'Yard'!$G$132</f>
        <v>0</v>
      </c>
      <c r="E698" s="8"/>
      <c r="F698" s="7">
        <f>'Reactive'!$G$87</f>
        <v>0</v>
      </c>
      <c r="G698" s="6">
        <f>IF(G$691&lt;&gt;0,(($B698*B$691+$C698*C$691+$D698*D$691+$F698*F$691))/G$691,0)</f>
        <v>0</v>
      </c>
      <c r="H698" s="27">
        <f>0.01*'Input'!$F$15*(E698*$E$691)+10*(B698*$B$691+C698*$C$691+D698*$D$691+F698*$F$691)</f>
        <v>0</v>
      </c>
      <c r="I698" s="6">
        <f>IF($G$691&lt;&gt;0,0.1*H698/$G$691,"")</f>
        <v>0</v>
      </c>
      <c r="J698" s="31">
        <f>IF($E$691&lt;&gt;0,H698/$E$691,"")</f>
        <v>0</v>
      </c>
      <c r="K698" s="10" t="s">
        <v>6</v>
      </c>
    </row>
    <row r="699" spans="1:11">
      <c r="A699" s="12" t="s">
        <v>361</v>
      </c>
      <c r="B699" s="7">
        <f>'Yard'!$H$77</f>
        <v>0</v>
      </c>
      <c r="C699" s="7">
        <f>'Yard'!$H$109</f>
        <v>0</v>
      </c>
      <c r="D699" s="7">
        <f>'Yard'!$H$132</f>
        <v>0</v>
      </c>
      <c r="E699" s="8"/>
      <c r="F699" s="7">
        <f>'Reactive'!$H$87</f>
        <v>0</v>
      </c>
      <c r="G699" s="6">
        <f>IF(G$691&lt;&gt;0,(($B699*B$691+$C699*C$691+$D699*D$691+$F699*F$691))/G$691,0)</f>
        <v>0</v>
      </c>
      <c r="H699" s="27">
        <f>0.01*'Input'!$F$15*(E699*$E$691)+10*(B699*$B$691+C699*$C$691+D699*$D$691+F699*$F$691)</f>
        <v>0</v>
      </c>
      <c r="I699" s="6">
        <f>IF($G$691&lt;&gt;0,0.1*H699/$G$691,"")</f>
        <v>0</v>
      </c>
      <c r="J699" s="31">
        <f>IF($E$691&lt;&gt;0,H699/$E$691,"")</f>
        <v>0</v>
      </c>
      <c r="K699" s="10" t="s">
        <v>6</v>
      </c>
    </row>
    <row r="700" spans="1:11">
      <c r="A700" s="12" t="s">
        <v>362</v>
      </c>
      <c r="B700" s="7">
        <f>'Yard'!$I$77</f>
        <v>0</v>
      </c>
      <c r="C700" s="7">
        <f>'Yard'!$I$109</f>
        <v>0</v>
      </c>
      <c r="D700" s="7">
        <f>'Yard'!$I$132</f>
        <v>0</v>
      </c>
      <c r="E700" s="8"/>
      <c r="F700" s="7">
        <f>'Reactive'!$I$87</f>
        <v>0</v>
      </c>
      <c r="G700" s="6">
        <f>IF(G$691&lt;&gt;0,(($B700*B$691+$C700*C$691+$D700*D$691+$F700*F$691))/G$691,0)</f>
        <v>0</v>
      </c>
      <c r="H700" s="27">
        <f>0.01*'Input'!$F$15*(E700*$E$691)+10*(B700*$B$691+C700*$C$691+D700*$D$691+F700*$F$691)</f>
        <v>0</v>
      </c>
      <c r="I700" s="6">
        <f>IF($G$691&lt;&gt;0,0.1*H700/$G$691,"")</f>
        <v>0</v>
      </c>
      <c r="J700" s="31">
        <f>IF($E$691&lt;&gt;0,H700/$E$691,"")</f>
        <v>0</v>
      </c>
      <c r="K700" s="10" t="s">
        <v>6</v>
      </c>
    </row>
    <row r="701" spans="1:11">
      <c r="A701" s="12" t="s">
        <v>363</v>
      </c>
      <c r="B701" s="7">
        <f>'Yard'!$J$77</f>
        <v>0</v>
      </c>
      <c r="C701" s="7">
        <f>'Yard'!$J$109</f>
        <v>0</v>
      </c>
      <c r="D701" s="7">
        <f>'Yard'!$J$132</f>
        <v>0</v>
      </c>
      <c r="E701" s="8"/>
      <c r="F701" s="7">
        <f>'Reactive'!$J$87</f>
        <v>0</v>
      </c>
      <c r="G701" s="6">
        <f>IF(G$691&lt;&gt;0,(($B701*B$691+$C701*C$691+$D701*D$691+$F701*F$691))/G$691,0)</f>
        <v>0</v>
      </c>
      <c r="H701" s="27">
        <f>0.01*'Input'!$F$15*(E701*$E$691)+10*(B701*$B$691+C701*$C$691+D701*$D$691+F701*$F$691)</f>
        <v>0</v>
      </c>
      <c r="I701" s="6">
        <f>IF($G$691&lt;&gt;0,0.1*H701/$G$691,"")</f>
        <v>0</v>
      </c>
      <c r="J701" s="31">
        <f>IF($E$691&lt;&gt;0,H701/$E$691,"")</f>
        <v>0</v>
      </c>
      <c r="K701" s="10" t="s">
        <v>6</v>
      </c>
    </row>
    <row r="702" spans="1:11">
      <c r="A702" s="12" t="s">
        <v>1544</v>
      </c>
      <c r="B702" s="8"/>
      <c r="C702" s="8"/>
      <c r="D702" s="8"/>
      <c r="E702" s="33">
        <f>'SM'!$B$130</f>
        <v>0</v>
      </c>
      <c r="F702" s="8"/>
      <c r="G702" s="6">
        <f>IF(G$691&lt;&gt;0,(($B702*B$691+$C702*C$691+$D702*D$691+$F702*F$691))/G$691,0)</f>
        <v>0</v>
      </c>
      <c r="H702" s="27">
        <f>0.01*'Input'!$F$15*(E702*$E$691)+10*(B702*$B$691+C702*$C$691+D702*$D$691+F702*$F$691)</f>
        <v>0</v>
      </c>
      <c r="I702" s="6">
        <f>IF($G$691&lt;&gt;0,0.1*H702/$G$691,"")</f>
        <v>0</v>
      </c>
      <c r="J702" s="31">
        <f>IF($E$691&lt;&gt;0,H702/$E$691,"")</f>
        <v>0</v>
      </c>
      <c r="K702" s="10" t="s">
        <v>6</v>
      </c>
    </row>
    <row r="703" spans="1:11">
      <c r="A703" s="12" t="s">
        <v>1545</v>
      </c>
      <c r="B703" s="8"/>
      <c r="C703" s="8"/>
      <c r="D703" s="8"/>
      <c r="E703" s="33">
        <f>'SM'!$C$130</f>
        <v>0</v>
      </c>
      <c r="F703" s="8"/>
      <c r="G703" s="6">
        <f>IF(G$691&lt;&gt;0,(($B703*B$691+$C703*C$691+$D703*D$691+$F703*F$691))/G$691,0)</f>
        <v>0</v>
      </c>
      <c r="H703" s="27">
        <f>0.01*'Input'!$F$15*(E703*$E$691)+10*(B703*$B$691+C703*$C$691+D703*$D$691+F703*$F$691)</f>
        <v>0</v>
      </c>
      <c r="I703" s="6">
        <f>IF($G$691&lt;&gt;0,0.1*H703/$G$691,"")</f>
        <v>0</v>
      </c>
      <c r="J703" s="31">
        <f>IF($E$691&lt;&gt;0,H703/$E$691,"")</f>
        <v>0</v>
      </c>
      <c r="K703" s="10" t="s">
        <v>6</v>
      </c>
    </row>
    <row r="704" spans="1:11">
      <c r="A704" s="12" t="s">
        <v>1546</v>
      </c>
      <c r="B704" s="7">
        <f>'Yard'!$K$77</f>
        <v>0</v>
      </c>
      <c r="C704" s="7">
        <f>'Yard'!$K$109</f>
        <v>0</v>
      </c>
      <c r="D704" s="7">
        <f>'Yard'!$K$132</f>
        <v>0</v>
      </c>
      <c r="E704" s="8"/>
      <c r="F704" s="7">
        <f>'Reactive'!$K$87</f>
        <v>0</v>
      </c>
      <c r="G704" s="6">
        <f>IF(G$691&lt;&gt;0,(($B704*B$691+$C704*C$691+$D704*D$691+$F704*F$691))/G$691,0)</f>
        <v>0</v>
      </c>
      <c r="H704" s="27">
        <f>0.01*'Input'!$F$15*(E704*$E$691)+10*(B704*$B$691+C704*$C$691+D704*$D$691+F704*$F$691)</f>
        <v>0</v>
      </c>
      <c r="I704" s="6">
        <f>IF($G$691&lt;&gt;0,0.1*H704/$G$691,"")</f>
        <v>0</v>
      </c>
      <c r="J704" s="31">
        <f>IF($E$691&lt;&gt;0,H704/$E$691,"")</f>
        <v>0</v>
      </c>
      <c r="K704" s="10" t="s">
        <v>6</v>
      </c>
    </row>
    <row r="705" spans="1:11">
      <c r="A705" s="12" t="s">
        <v>1547</v>
      </c>
      <c r="B705" s="7">
        <f>'Yard'!$L$77</f>
        <v>0</v>
      </c>
      <c r="C705" s="7">
        <f>'Yard'!$L$109</f>
        <v>0</v>
      </c>
      <c r="D705" s="7">
        <f>'Yard'!$L$132</f>
        <v>0</v>
      </c>
      <c r="E705" s="8"/>
      <c r="F705" s="7">
        <f>'Reactive'!$L$87</f>
        <v>0</v>
      </c>
      <c r="G705" s="6">
        <f>IF(G$691&lt;&gt;0,(($B705*B$691+$C705*C$691+$D705*D$691+$F705*F$691))/G$691,0)</f>
        <v>0</v>
      </c>
      <c r="H705" s="27">
        <f>0.01*'Input'!$F$15*(E705*$E$691)+10*(B705*$B$691+C705*$C$691+D705*$D$691+F705*$F$691)</f>
        <v>0</v>
      </c>
      <c r="I705" s="6">
        <f>IF($G$691&lt;&gt;0,0.1*H705/$G$691,"")</f>
        <v>0</v>
      </c>
      <c r="J705" s="31">
        <f>IF($E$691&lt;&gt;0,H705/$E$691,"")</f>
        <v>0</v>
      </c>
      <c r="K705" s="10" t="s">
        <v>6</v>
      </c>
    </row>
    <row r="706" spans="1:11">
      <c r="A706" s="12" t="s">
        <v>1548</v>
      </c>
      <c r="B706" s="7">
        <f>'Yard'!$M$77</f>
        <v>0</v>
      </c>
      <c r="C706" s="7">
        <f>'Yard'!$M$109</f>
        <v>0</v>
      </c>
      <c r="D706" s="7">
        <f>'Yard'!$M$132</f>
        <v>0</v>
      </c>
      <c r="E706" s="8"/>
      <c r="F706" s="7">
        <f>'Reactive'!$M$87</f>
        <v>0</v>
      </c>
      <c r="G706" s="6">
        <f>IF(G$691&lt;&gt;0,(($B706*B$691+$C706*C$691+$D706*D$691+$F706*F$691))/G$691,0)</f>
        <v>0</v>
      </c>
      <c r="H706" s="27">
        <f>0.01*'Input'!$F$15*(E706*$E$691)+10*(B706*$B$691+C706*$C$691+D706*$D$691+F706*$F$691)</f>
        <v>0</v>
      </c>
      <c r="I706" s="6">
        <f>IF($G$691&lt;&gt;0,0.1*H706/$G$691,"")</f>
        <v>0</v>
      </c>
      <c r="J706" s="31">
        <f>IF($E$691&lt;&gt;0,H706/$E$691,"")</f>
        <v>0</v>
      </c>
      <c r="K706" s="10" t="s">
        <v>6</v>
      </c>
    </row>
    <row r="707" spans="1:11">
      <c r="A707" s="12" t="s">
        <v>1549</v>
      </c>
      <c r="B707" s="7">
        <f>'Yard'!$N$77</f>
        <v>0</v>
      </c>
      <c r="C707" s="7">
        <f>'Yard'!$N$109</f>
        <v>0</v>
      </c>
      <c r="D707" s="7">
        <f>'Yard'!$N$132</f>
        <v>0</v>
      </c>
      <c r="E707" s="8"/>
      <c r="F707" s="7">
        <f>'Reactive'!$N$87</f>
        <v>0</v>
      </c>
      <c r="G707" s="6">
        <f>IF(G$691&lt;&gt;0,(($B707*B$691+$C707*C$691+$D707*D$691+$F707*F$691))/G$691,0)</f>
        <v>0</v>
      </c>
      <c r="H707" s="27">
        <f>0.01*'Input'!$F$15*(E707*$E$691)+10*(B707*$B$691+C707*$C$691+D707*$D$691+F707*$F$691)</f>
        <v>0</v>
      </c>
      <c r="I707" s="6">
        <f>IF($G$691&lt;&gt;0,0.1*H707/$G$691,"")</f>
        <v>0</v>
      </c>
      <c r="J707" s="31">
        <f>IF($E$691&lt;&gt;0,H707/$E$691,"")</f>
        <v>0</v>
      </c>
      <c r="K707" s="10" t="s">
        <v>6</v>
      </c>
    </row>
    <row r="708" spans="1:11">
      <c r="A708" s="12" t="s">
        <v>1550</v>
      </c>
      <c r="B708" s="7">
        <f>'Yard'!$O$77</f>
        <v>0</v>
      </c>
      <c r="C708" s="7">
        <f>'Yard'!$O$109</f>
        <v>0</v>
      </c>
      <c r="D708" s="7">
        <f>'Yard'!$O$132</f>
        <v>0</v>
      </c>
      <c r="E708" s="8"/>
      <c r="F708" s="7">
        <f>'Reactive'!$O$87</f>
        <v>0</v>
      </c>
      <c r="G708" s="6">
        <f>IF(G$691&lt;&gt;0,(($B708*B$691+$C708*C$691+$D708*D$691+$F708*F$691))/G$691,0)</f>
        <v>0</v>
      </c>
      <c r="H708" s="27">
        <f>0.01*'Input'!$F$15*(E708*$E$691)+10*(B708*$B$691+C708*$C$691+D708*$D$691+F708*$F$691)</f>
        <v>0</v>
      </c>
      <c r="I708" s="6">
        <f>IF($G$691&lt;&gt;0,0.1*H708/$G$691,"")</f>
        <v>0</v>
      </c>
      <c r="J708" s="31">
        <f>IF($E$691&lt;&gt;0,H708/$E$691,"")</f>
        <v>0</v>
      </c>
      <c r="K708" s="10" t="s">
        <v>6</v>
      </c>
    </row>
    <row r="709" spans="1:11">
      <c r="A709" s="12" t="s">
        <v>1551</v>
      </c>
      <c r="B709" s="7">
        <f>'Yard'!$P$77</f>
        <v>0</v>
      </c>
      <c r="C709" s="7">
        <f>'Yard'!$P$109</f>
        <v>0</v>
      </c>
      <c r="D709" s="7">
        <f>'Yard'!$P$132</f>
        <v>0</v>
      </c>
      <c r="E709" s="8"/>
      <c r="F709" s="7">
        <f>'Reactive'!$P$87</f>
        <v>0</v>
      </c>
      <c r="G709" s="6">
        <f>IF(G$691&lt;&gt;0,(($B709*B$691+$C709*C$691+$D709*D$691+$F709*F$691))/G$691,0)</f>
        <v>0</v>
      </c>
      <c r="H709" s="27">
        <f>0.01*'Input'!$F$15*(E709*$E$691)+10*(B709*$B$691+C709*$C$691+D709*$D$691+F709*$F$691)</f>
        <v>0</v>
      </c>
      <c r="I709" s="6">
        <f>IF($G$691&lt;&gt;0,0.1*H709/$G$691,"")</f>
        <v>0</v>
      </c>
      <c r="J709" s="31">
        <f>IF($E$691&lt;&gt;0,H709/$E$691,"")</f>
        <v>0</v>
      </c>
      <c r="K709" s="10" t="s">
        <v>6</v>
      </c>
    </row>
    <row r="710" spans="1:11">
      <c r="A710" s="12" t="s">
        <v>1552</v>
      </c>
      <c r="B710" s="7">
        <f>'Yard'!$Q$77</f>
        <v>0</v>
      </c>
      <c r="C710" s="7">
        <f>'Yard'!$Q$109</f>
        <v>0</v>
      </c>
      <c r="D710" s="7">
        <f>'Yard'!$Q$132</f>
        <v>0</v>
      </c>
      <c r="E710" s="8"/>
      <c r="F710" s="7">
        <f>'Reactive'!$Q$87</f>
        <v>0</v>
      </c>
      <c r="G710" s="6">
        <f>IF(G$691&lt;&gt;0,(($B710*B$691+$C710*C$691+$D710*D$691+$F710*F$691))/G$691,0)</f>
        <v>0</v>
      </c>
      <c r="H710" s="27">
        <f>0.01*'Input'!$F$15*(E710*$E$691)+10*(B710*$B$691+C710*$C$691+D710*$D$691+F710*$F$691)</f>
        <v>0</v>
      </c>
      <c r="I710" s="6">
        <f>IF($G$691&lt;&gt;0,0.1*H710/$G$691,"")</f>
        <v>0</v>
      </c>
      <c r="J710" s="31">
        <f>IF($E$691&lt;&gt;0,H710/$E$691,"")</f>
        <v>0</v>
      </c>
      <c r="K710" s="10" t="s">
        <v>6</v>
      </c>
    </row>
    <row r="711" spans="1:11">
      <c r="A711" s="12" t="s">
        <v>1553</v>
      </c>
      <c r="B711" s="7">
        <f>'Yard'!$R$77</f>
        <v>0</v>
      </c>
      <c r="C711" s="7">
        <f>'Yard'!$R$109</f>
        <v>0</v>
      </c>
      <c r="D711" s="7">
        <f>'Yard'!$R$132</f>
        <v>0</v>
      </c>
      <c r="E711" s="8"/>
      <c r="F711" s="7">
        <f>'Reactive'!$R$87</f>
        <v>0</v>
      </c>
      <c r="G711" s="6">
        <f>IF(G$691&lt;&gt;0,(($B711*B$691+$C711*C$691+$D711*D$691+$F711*F$691))/G$691,0)</f>
        <v>0</v>
      </c>
      <c r="H711" s="27">
        <f>0.01*'Input'!$F$15*(E711*$E$691)+10*(B711*$B$691+C711*$C$691+D711*$D$691+F711*$F$691)</f>
        <v>0</v>
      </c>
      <c r="I711" s="6">
        <f>IF($G$691&lt;&gt;0,0.1*H711/$G$691,"")</f>
        <v>0</v>
      </c>
      <c r="J711" s="31">
        <f>IF($E$691&lt;&gt;0,H711/$E$691,"")</f>
        <v>0</v>
      </c>
      <c r="K711" s="10" t="s">
        <v>6</v>
      </c>
    </row>
    <row r="712" spans="1:11">
      <c r="A712" s="12" t="s">
        <v>1554</v>
      </c>
      <c r="B712" s="7">
        <f>'Yard'!$S$77</f>
        <v>0</v>
      </c>
      <c r="C712" s="7">
        <f>'Yard'!$S$109</f>
        <v>0</v>
      </c>
      <c r="D712" s="7">
        <f>'Yard'!$S$132</f>
        <v>0</v>
      </c>
      <c r="E712" s="8"/>
      <c r="F712" s="7">
        <f>'Reactive'!$S$87</f>
        <v>0</v>
      </c>
      <c r="G712" s="6">
        <f>IF(G$691&lt;&gt;0,(($B712*B$691+$C712*C$691+$D712*D$691+$F712*F$691))/G$691,0)</f>
        <v>0</v>
      </c>
      <c r="H712" s="27">
        <f>0.01*'Input'!$F$15*(E712*$E$691)+10*(B712*$B$691+C712*$C$691+D712*$D$691+F712*$F$691)</f>
        <v>0</v>
      </c>
      <c r="I712" s="6">
        <f>IF($G$691&lt;&gt;0,0.1*H712/$G$691,"")</f>
        <v>0</v>
      </c>
      <c r="J712" s="31">
        <f>IF($E$691&lt;&gt;0,H712/$E$691,"")</f>
        <v>0</v>
      </c>
      <c r="K712" s="10" t="s">
        <v>6</v>
      </c>
    </row>
    <row r="713" spans="1:11">
      <c r="A713" s="12" t="s">
        <v>1555</v>
      </c>
      <c r="B713" s="8"/>
      <c r="C713" s="8"/>
      <c r="D713" s="8"/>
      <c r="E713" s="33">
        <f>'Otex'!$B$143</f>
        <v>0</v>
      </c>
      <c r="F713" s="8"/>
      <c r="G713" s="6">
        <f>IF(G$691&lt;&gt;0,(($B713*B$691+$C713*C$691+$D713*D$691+$F713*F$691))/G$691,0)</f>
        <v>0</v>
      </c>
      <c r="H713" s="27">
        <f>0.01*'Input'!$F$15*(E713*$E$691)+10*(B713*$B$691+C713*$C$691+D713*$D$691+F713*$F$691)</f>
        <v>0</v>
      </c>
      <c r="I713" s="6">
        <f>IF($G$691&lt;&gt;0,0.1*H713/$G$691,"")</f>
        <v>0</v>
      </c>
      <c r="J713" s="31">
        <f>IF($E$691&lt;&gt;0,H713/$E$691,"")</f>
        <v>0</v>
      </c>
      <c r="K713" s="10" t="s">
        <v>6</v>
      </c>
    </row>
    <row r="714" spans="1:11">
      <c r="A714" s="12" t="s">
        <v>1556</v>
      </c>
      <c r="B714" s="8"/>
      <c r="C714" s="8"/>
      <c r="D714" s="8"/>
      <c r="E714" s="33">
        <f>'Otex'!$C$143</f>
        <v>0</v>
      </c>
      <c r="F714" s="8"/>
      <c r="G714" s="6">
        <f>IF(G$691&lt;&gt;0,(($B714*B$691+$C714*C$691+$D714*D$691+$F714*F$691))/G$691,0)</f>
        <v>0</v>
      </c>
      <c r="H714" s="27">
        <f>0.01*'Input'!$F$15*(E714*$E$691)+10*(B714*$B$691+C714*$C$691+D714*$D$691+F714*$F$691)</f>
        <v>0</v>
      </c>
      <c r="I714" s="6">
        <f>IF($G$691&lt;&gt;0,0.1*H714/$G$691,"")</f>
        <v>0</v>
      </c>
      <c r="J714" s="31">
        <f>IF($E$691&lt;&gt;0,H714/$E$691,"")</f>
        <v>0</v>
      </c>
      <c r="K714" s="10" t="s">
        <v>6</v>
      </c>
    </row>
    <row r="715" spans="1:11">
      <c r="A715" s="12" t="s">
        <v>1557</v>
      </c>
      <c r="B715" s="7">
        <f>'Scaler'!$B$429</f>
        <v>0</v>
      </c>
      <c r="C715" s="7">
        <f>'Scaler'!$C$429</f>
        <v>0</v>
      </c>
      <c r="D715" s="7">
        <f>'Scaler'!$D$429</f>
        <v>0</v>
      </c>
      <c r="E715" s="33">
        <f>'Scaler'!$E$429</f>
        <v>0</v>
      </c>
      <c r="F715" s="7">
        <f>'Scaler'!$G$429</f>
        <v>0</v>
      </c>
      <c r="G715" s="6">
        <f>IF(G$691&lt;&gt;0,(($B715*B$691+$C715*C$691+$D715*D$691+$F715*F$691))/G$691,0)</f>
        <v>0</v>
      </c>
      <c r="H715" s="27">
        <f>0.01*'Input'!$F$15*(E715*$E$691)+10*(B715*$B$691+C715*$C$691+D715*$D$691+F715*$F$691)</f>
        <v>0</v>
      </c>
      <c r="I715" s="6">
        <f>IF($G$691&lt;&gt;0,0.1*H715/$G$691,"")</f>
        <v>0</v>
      </c>
      <c r="J715" s="31">
        <f>IF($E$691&lt;&gt;0,H715/$E$691,"")</f>
        <v>0</v>
      </c>
      <c r="K715" s="10" t="s">
        <v>6</v>
      </c>
    </row>
    <row r="716" spans="1:11">
      <c r="A716" s="12" t="s">
        <v>1558</v>
      </c>
      <c r="B716" s="7">
        <f>'Adjust'!$B$95</f>
        <v>0</v>
      </c>
      <c r="C716" s="7">
        <f>'Adjust'!$C$95</f>
        <v>0</v>
      </c>
      <c r="D716" s="7">
        <f>'Adjust'!$D$95</f>
        <v>0</v>
      </c>
      <c r="E716" s="33">
        <f>'Adjust'!$E$95</f>
        <v>0</v>
      </c>
      <c r="F716" s="7">
        <f>'Adjust'!$G$95</f>
        <v>0</v>
      </c>
      <c r="G716" s="6">
        <f>IF(G$691&lt;&gt;0,(($B716*B$691+$C716*C$691+$D716*D$691+$F716*F$691))/G$691,0)</f>
        <v>0</v>
      </c>
      <c r="H716" s="27">
        <f>0.01*'Input'!$F$15*(E716*$E$691)+10*(B716*$B$691+C716*$C$691+D716*$D$691+F716*$F$691)</f>
        <v>0</v>
      </c>
      <c r="I716" s="6">
        <f>IF($G$691&lt;&gt;0,0.1*H716/$G$691,"")</f>
        <v>0</v>
      </c>
      <c r="J716" s="31">
        <f>IF($E$691&lt;&gt;0,H716/$E$691,"")</f>
        <v>0</v>
      </c>
      <c r="K716" s="10" t="s">
        <v>6</v>
      </c>
    </row>
    <row r="718" spans="1:11">
      <c r="A718" s="12" t="s">
        <v>1559</v>
      </c>
      <c r="B718" s="6">
        <f>SUM($B$694:$B$716)</f>
        <v>0</v>
      </c>
      <c r="C718" s="6">
        <f>SUM($C$694:$C$716)</f>
        <v>0</v>
      </c>
      <c r="D718" s="6">
        <f>SUM($D$694:$D$716)</f>
        <v>0</v>
      </c>
      <c r="E718" s="31">
        <f>SUM($E$694:$E$716)</f>
        <v>0</v>
      </c>
      <c r="F718" s="6">
        <f>SUM($F$694:$F$716)</f>
        <v>0</v>
      </c>
      <c r="G718" s="6">
        <f>SUM(G$694:G$716)</f>
        <v>0</v>
      </c>
      <c r="H718" s="27">
        <f>SUM($H$694:$H$716)</f>
        <v>0</v>
      </c>
      <c r="I718" s="6">
        <f>SUM($I$694:$I$716)</f>
        <v>0</v>
      </c>
      <c r="J718" s="31">
        <f>SUM($J$694:$J$716)</f>
        <v>0</v>
      </c>
      <c r="K718" s="10" t="s">
        <v>6</v>
      </c>
    </row>
    <row r="720" spans="1:11">
      <c r="A720" s="11" t="s">
        <v>78</v>
      </c>
    </row>
    <row r="721" spans="1:8">
      <c r="A721" s="10" t="s">
        <v>6</v>
      </c>
    </row>
    <row r="722" spans="1:8">
      <c r="B722" s="3" t="s">
        <v>118</v>
      </c>
      <c r="C722" s="3" t="s">
        <v>121</v>
      </c>
      <c r="D722" s="3" t="s">
        <v>123</v>
      </c>
      <c r="E722" s="3" t="s">
        <v>1540</v>
      </c>
      <c r="F722" s="3" t="s">
        <v>1541</v>
      </c>
    </row>
    <row r="723" spans="1:8">
      <c r="A723" s="12" t="s">
        <v>78</v>
      </c>
      <c r="B723" s="29">
        <f>'Loads'!B$321</f>
        <v>0</v>
      </c>
      <c r="C723" s="29">
        <f>'Loads'!E$321</f>
        <v>0</v>
      </c>
      <c r="D723" s="29">
        <f>'Loads'!G$321</f>
        <v>0</v>
      </c>
      <c r="E723" s="29">
        <f>'Multi'!B$138</f>
        <v>0</v>
      </c>
      <c r="F723" s="6">
        <f>IF(C723,E723/C723,"")</f>
        <v>0</v>
      </c>
      <c r="G723" s="10" t="s">
        <v>6</v>
      </c>
    </row>
    <row r="725" spans="1:8">
      <c r="B725" s="3" t="s">
        <v>1347</v>
      </c>
      <c r="C725" s="3" t="s">
        <v>1350</v>
      </c>
      <c r="D725" s="3" t="s">
        <v>975</v>
      </c>
      <c r="E725" s="3" t="s">
        <v>1542</v>
      </c>
      <c r="F725" s="3" t="s">
        <v>1512</v>
      </c>
      <c r="G725" s="3" t="s">
        <v>1543</v>
      </c>
    </row>
    <row r="726" spans="1:8">
      <c r="A726" s="12" t="s">
        <v>356</v>
      </c>
      <c r="B726" s="7">
        <f>'Yard'!$C$46</f>
        <v>0</v>
      </c>
      <c r="C726" s="8"/>
      <c r="D726" s="7">
        <f>'Reactive'!$C$88</f>
        <v>0</v>
      </c>
      <c r="E726" s="27">
        <f>0.01*'Input'!$F$15*(C726*$C$723)+10*(B726*$B$723+D726*$D$723)</f>
        <v>0</v>
      </c>
      <c r="F726" s="6">
        <f>IF($E$723&lt;&gt;0,0.1*E726/$E$723,"")</f>
        <v>0</v>
      </c>
      <c r="G726" s="31">
        <f>IF($C$723&lt;&gt;0,E726/$C$723,"")</f>
        <v>0</v>
      </c>
      <c r="H726" s="10" t="s">
        <v>6</v>
      </c>
    </row>
    <row r="727" spans="1:8">
      <c r="A727" s="12" t="s">
        <v>357</v>
      </c>
      <c r="B727" s="7">
        <f>'Yard'!$D$46</f>
        <v>0</v>
      </c>
      <c r="C727" s="8"/>
      <c r="D727" s="7">
        <f>'Reactive'!$D$88</f>
        <v>0</v>
      </c>
      <c r="E727" s="27">
        <f>0.01*'Input'!$F$15*(C727*$C$723)+10*(B727*$B$723+D727*$D$723)</f>
        <v>0</v>
      </c>
      <c r="F727" s="6">
        <f>IF($E$723&lt;&gt;0,0.1*E727/$E$723,"")</f>
        <v>0</v>
      </c>
      <c r="G727" s="31">
        <f>IF($C$723&lt;&gt;0,E727/$C$723,"")</f>
        <v>0</v>
      </c>
      <c r="H727" s="10" t="s">
        <v>6</v>
      </c>
    </row>
    <row r="728" spans="1:8">
      <c r="A728" s="12" t="s">
        <v>358</v>
      </c>
      <c r="B728" s="7">
        <f>'Yard'!$E$46</f>
        <v>0</v>
      </c>
      <c r="C728" s="8"/>
      <c r="D728" s="7">
        <f>'Reactive'!$E$88</f>
        <v>0</v>
      </c>
      <c r="E728" s="27">
        <f>0.01*'Input'!$F$15*(C728*$C$723)+10*(B728*$B$723+D728*$D$723)</f>
        <v>0</v>
      </c>
      <c r="F728" s="6">
        <f>IF($E$723&lt;&gt;0,0.1*E728/$E$723,"")</f>
        <v>0</v>
      </c>
      <c r="G728" s="31">
        <f>IF($C$723&lt;&gt;0,E728/$C$723,"")</f>
        <v>0</v>
      </c>
      <c r="H728" s="10" t="s">
        <v>6</v>
      </c>
    </row>
    <row r="729" spans="1:8">
      <c r="A729" s="12" t="s">
        <v>359</v>
      </c>
      <c r="B729" s="7">
        <f>'Yard'!$F$46</f>
        <v>0</v>
      </c>
      <c r="C729" s="8"/>
      <c r="D729" s="7">
        <f>'Reactive'!$F$88</f>
        <v>0</v>
      </c>
      <c r="E729" s="27">
        <f>0.01*'Input'!$F$15*(C729*$C$723)+10*(B729*$B$723+D729*$D$723)</f>
        <v>0</v>
      </c>
      <c r="F729" s="6">
        <f>IF($E$723&lt;&gt;0,0.1*E729/$E$723,"")</f>
        <v>0</v>
      </c>
      <c r="G729" s="31">
        <f>IF($C$723&lt;&gt;0,E729/$C$723,"")</f>
        <v>0</v>
      </c>
      <c r="H729" s="10" t="s">
        <v>6</v>
      </c>
    </row>
    <row r="730" spans="1:8">
      <c r="A730" s="12" t="s">
        <v>360</v>
      </c>
      <c r="B730" s="7">
        <f>'Yard'!$G$46</f>
        <v>0</v>
      </c>
      <c r="C730" s="8"/>
      <c r="D730" s="7">
        <f>'Reactive'!$G$88</f>
        <v>0</v>
      </c>
      <c r="E730" s="27">
        <f>0.01*'Input'!$F$15*(C730*$C$723)+10*(B730*$B$723+D730*$D$723)</f>
        <v>0</v>
      </c>
      <c r="F730" s="6">
        <f>IF($E$723&lt;&gt;0,0.1*E730/$E$723,"")</f>
        <v>0</v>
      </c>
      <c r="G730" s="31">
        <f>IF($C$723&lt;&gt;0,E730/$C$723,"")</f>
        <v>0</v>
      </c>
      <c r="H730" s="10" t="s">
        <v>6</v>
      </c>
    </row>
    <row r="731" spans="1:8">
      <c r="A731" s="12" t="s">
        <v>361</v>
      </c>
      <c r="B731" s="7">
        <f>'Yard'!$H$46</f>
        <v>0</v>
      </c>
      <c r="C731" s="8"/>
      <c r="D731" s="7">
        <f>'Reactive'!$H$88</f>
        <v>0</v>
      </c>
      <c r="E731" s="27">
        <f>0.01*'Input'!$F$15*(C731*$C$723)+10*(B731*$B$723+D731*$D$723)</f>
        <v>0</v>
      </c>
      <c r="F731" s="6">
        <f>IF($E$723&lt;&gt;0,0.1*E731/$E$723,"")</f>
        <v>0</v>
      </c>
      <c r="G731" s="31">
        <f>IF($C$723&lt;&gt;0,E731/$C$723,"")</f>
        <v>0</v>
      </c>
      <c r="H731" s="10" t="s">
        <v>6</v>
      </c>
    </row>
    <row r="732" spans="1:8">
      <c r="A732" s="12" t="s">
        <v>362</v>
      </c>
      <c r="B732" s="7">
        <f>'Yard'!$I$46</f>
        <v>0</v>
      </c>
      <c r="C732" s="8"/>
      <c r="D732" s="7">
        <f>'Reactive'!$I$88</f>
        <v>0</v>
      </c>
      <c r="E732" s="27">
        <f>0.01*'Input'!$F$15*(C732*$C$723)+10*(B732*$B$723+D732*$D$723)</f>
        <v>0</v>
      </c>
      <c r="F732" s="6">
        <f>IF($E$723&lt;&gt;0,0.1*E732/$E$723,"")</f>
        <v>0</v>
      </c>
      <c r="G732" s="31">
        <f>IF($C$723&lt;&gt;0,E732/$C$723,"")</f>
        <v>0</v>
      </c>
      <c r="H732" s="10" t="s">
        <v>6</v>
      </c>
    </row>
    <row r="733" spans="1:8">
      <c r="A733" s="12" t="s">
        <v>363</v>
      </c>
      <c r="B733" s="7">
        <f>'Yard'!$J$46</f>
        <v>0</v>
      </c>
      <c r="C733" s="8"/>
      <c r="D733" s="7">
        <f>'Reactive'!$J$88</f>
        <v>0</v>
      </c>
      <c r="E733" s="27">
        <f>0.01*'Input'!$F$15*(C733*$C$723)+10*(B733*$B$723+D733*$D$723)</f>
        <v>0</v>
      </c>
      <c r="F733" s="6">
        <f>IF($E$723&lt;&gt;0,0.1*E733/$E$723,"")</f>
        <v>0</v>
      </c>
      <c r="G733" s="31">
        <f>IF($C$723&lt;&gt;0,E733/$C$723,"")</f>
        <v>0</v>
      </c>
      <c r="H733" s="10" t="s">
        <v>6</v>
      </c>
    </row>
    <row r="734" spans="1:8">
      <c r="A734" s="12" t="s">
        <v>1544</v>
      </c>
      <c r="B734" s="8"/>
      <c r="C734" s="33">
        <f>'SM'!$B$131</f>
        <v>0</v>
      </c>
      <c r="D734" s="8"/>
      <c r="E734" s="27">
        <f>0.01*'Input'!$F$15*(C734*$C$723)+10*(B734*$B$723+D734*$D$723)</f>
        <v>0</v>
      </c>
      <c r="F734" s="6">
        <f>IF($E$723&lt;&gt;0,0.1*E734/$E$723,"")</f>
        <v>0</v>
      </c>
      <c r="G734" s="31">
        <f>IF($C$723&lt;&gt;0,E734/$C$723,"")</f>
        <v>0</v>
      </c>
      <c r="H734" s="10" t="s">
        <v>6</v>
      </c>
    </row>
    <row r="735" spans="1:8">
      <c r="A735" s="12" t="s">
        <v>1545</v>
      </c>
      <c r="B735" s="8"/>
      <c r="C735" s="33">
        <f>'SM'!$C$131</f>
        <v>0</v>
      </c>
      <c r="D735" s="8"/>
      <c r="E735" s="27">
        <f>0.01*'Input'!$F$15*(C735*$C$723)+10*(B735*$B$723+D735*$D$723)</f>
        <v>0</v>
      </c>
      <c r="F735" s="6">
        <f>IF($E$723&lt;&gt;0,0.1*E735/$E$723,"")</f>
        <v>0</v>
      </c>
      <c r="G735" s="31">
        <f>IF($C$723&lt;&gt;0,E735/$C$723,"")</f>
        <v>0</v>
      </c>
      <c r="H735" s="10" t="s">
        <v>6</v>
      </c>
    </row>
    <row r="736" spans="1:8">
      <c r="A736" s="12" t="s">
        <v>1546</v>
      </c>
      <c r="B736" s="7">
        <f>'Yard'!$K$46</f>
        <v>0</v>
      </c>
      <c r="C736" s="8"/>
      <c r="D736" s="7">
        <f>'Reactive'!$K$88</f>
        <v>0</v>
      </c>
      <c r="E736" s="27">
        <f>0.01*'Input'!$F$15*(C736*$C$723)+10*(B736*$B$723+D736*$D$723)</f>
        <v>0</v>
      </c>
      <c r="F736" s="6">
        <f>IF($E$723&lt;&gt;0,0.1*E736/$E$723,"")</f>
        <v>0</v>
      </c>
      <c r="G736" s="31">
        <f>IF($C$723&lt;&gt;0,E736/$C$723,"")</f>
        <v>0</v>
      </c>
      <c r="H736" s="10" t="s">
        <v>6</v>
      </c>
    </row>
    <row r="737" spans="1:8">
      <c r="A737" s="12" t="s">
        <v>1547</v>
      </c>
      <c r="B737" s="7">
        <f>'Yard'!$L$46</f>
        <v>0</v>
      </c>
      <c r="C737" s="8"/>
      <c r="D737" s="7">
        <f>'Reactive'!$L$88</f>
        <v>0</v>
      </c>
      <c r="E737" s="27">
        <f>0.01*'Input'!$F$15*(C737*$C$723)+10*(B737*$B$723+D737*$D$723)</f>
        <v>0</v>
      </c>
      <c r="F737" s="6">
        <f>IF($E$723&lt;&gt;0,0.1*E737/$E$723,"")</f>
        <v>0</v>
      </c>
      <c r="G737" s="31">
        <f>IF($C$723&lt;&gt;0,E737/$C$723,"")</f>
        <v>0</v>
      </c>
      <c r="H737" s="10" t="s">
        <v>6</v>
      </c>
    </row>
    <row r="738" spans="1:8">
      <c r="A738" s="12" t="s">
        <v>1548</v>
      </c>
      <c r="B738" s="7">
        <f>'Yard'!$M$46</f>
        <v>0</v>
      </c>
      <c r="C738" s="8"/>
      <c r="D738" s="7">
        <f>'Reactive'!$M$88</f>
        <v>0</v>
      </c>
      <c r="E738" s="27">
        <f>0.01*'Input'!$F$15*(C738*$C$723)+10*(B738*$B$723+D738*$D$723)</f>
        <v>0</v>
      </c>
      <c r="F738" s="6">
        <f>IF($E$723&lt;&gt;0,0.1*E738/$E$723,"")</f>
        <v>0</v>
      </c>
      <c r="G738" s="31">
        <f>IF($C$723&lt;&gt;0,E738/$C$723,"")</f>
        <v>0</v>
      </c>
      <c r="H738" s="10" t="s">
        <v>6</v>
      </c>
    </row>
    <row r="739" spans="1:8">
      <c r="A739" s="12" t="s">
        <v>1549</v>
      </c>
      <c r="B739" s="7">
        <f>'Yard'!$N$46</f>
        <v>0</v>
      </c>
      <c r="C739" s="8"/>
      <c r="D739" s="7">
        <f>'Reactive'!$N$88</f>
        <v>0</v>
      </c>
      <c r="E739" s="27">
        <f>0.01*'Input'!$F$15*(C739*$C$723)+10*(B739*$B$723+D739*$D$723)</f>
        <v>0</v>
      </c>
      <c r="F739" s="6">
        <f>IF($E$723&lt;&gt;0,0.1*E739/$E$723,"")</f>
        <v>0</v>
      </c>
      <c r="G739" s="31">
        <f>IF($C$723&lt;&gt;0,E739/$C$723,"")</f>
        <v>0</v>
      </c>
      <c r="H739" s="10" t="s">
        <v>6</v>
      </c>
    </row>
    <row r="740" spans="1:8">
      <c r="A740" s="12" t="s">
        <v>1550</v>
      </c>
      <c r="B740" s="7">
        <f>'Yard'!$O$46</f>
        <v>0</v>
      </c>
      <c r="C740" s="8"/>
      <c r="D740" s="7">
        <f>'Reactive'!$O$88</f>
        <v>0</v>
      </c>
      <c r="E740" s="27">
        <f>0.01*'Input'!$F$15*(C740*$C$723)+10*(B740*$B$723+D740*$D$723)</f>
        <v>0</v>
      </c>
      <c r="F740" s="6">
        <f>IF($E$723&lt;&gt;0,0.1*E740/$E$723,"")</f>
        <v>0</v>
      </c>
      <c r="G740" s="31">
        <f>IF($C$723&lt;&gt;0,E740/$C$723,"")</f>
        <v>0</v>
      </c>
      <c r="H740" s="10" t="s">
        <v>6</v>
      </c>
    </row>
    <row r="741" spans="1:8">
      <c r="A741" s="12" t="s">
        <v>1551</v>
      </c>
      <c r="B741" s="7">
        <f>'Yard'!$P$46</f>
        <v>0</v>
      </c>
      <c r="C741" s="8"/>
      <c r="D741" s="7">
        <f>'Reactive'!$P$88</f>
        <v>0</v>
      </c>
      <c r="E741" s="27">
        <f>0.01*'Input'!$F$15*(C741*$C$723)+10*(B741*$B$723+D741*$D$723)</f>
        <v>0</v>
      </c>
      <c r="F741" s="6">
        <f>IF($E$723&lt;&gt;0,0.1*E741/$E$723,"")</f>
        <v>0</v>
      </c>
      <c r="G741" s="31">
        <f>IF($C$723&lt;&gt;0,E741/$C$723,"")</f>
        <v>0</v>
      </c>
      <c r="H741" s="10" t="s">
        <v>6</v>
      </c>
    </row>
    <row r="742" spans="1:8">
      <c r="A742" s="12" t="s">
        <v>1552</v>
      </c>
      <c r="B742" s="7">
        <f>'Yard'!$Q$46</f>
        <v>0</v>
      </c>
      <c r="C742" s="8"/>
      <c r="D742" s="7">
        <f>'Reactive'!$Q$88</f>
        <v>0</v>
      </c>
      <c r="E742" s="27">
        <f>0.01*'Input'!$F$15*(C742*$C$723)+10*(B742*$B$723+D742*$D$723)</f>
        <v>0</v>
      </c>
      <c r="F742" s="6">
        <f>IF($E$723&lt;&gt;0,0.1*E742/$E$723,"")</f>
        <v>0</v>
      </c>
      <c r="G742" s="31">
        <f>IF($C$723&lt;&gt;0,E742/$C$723,"")</f>
        <v>0</v>
      </c>
      <c r="H742" s="10" t="s">
        <v>6</v>
      </c>
    </row>
    <row r="743" spans="1:8">
      <c r="A743" s="12" t="s">
        <v>1553</v>
      </c>
      <c r="B743" s="7">
        <f>'Yard'!$R$46</f>
        <v>0</v>
      </c>
      <c r="C743" s="8"/>
      <c r="D743" s="7">
        <f>'Reactive'!$R$88</f>
        <v>0</v>
      </c>
      <c r="E743" s="27">
        <f>0.01*'Input'!$F$15*(C743*$C$723)+10*(B743*$B$723+D743*$D$723)</f>
        <v>0</v>
      </c>
      <c r="F743" s="6">
        <f>IF($E$723&lt;&gt;0,0.1*E743/$E$723,"")</f>
        <v>0</v>
      </c>
      <c r="G743" s="31">
        <f>IF($C$723&lt;&gt;0,E743/$C$723,"")</f>
        <v>0</v>
      </c>
      <c r="H743" s="10" t="s">
        <v>6</v>
      </c>
    </row>
    <row r="744" spans="1:8">
      <c r="A744" s="12" t="s">
        <v>1554</v>
      </c>
      <c r="B744" s="7">
        <f>'Yard'!$S$46</f>
        <v>0</v>
      </c>
      <c r="C744" s="8"/>
      <c r="D744" s="7">
        <f>'Reactive'!$S$88</f>
        <v>0</v>
      </c>
      <c r="E744" s="27">
        <f>0.01*'Input'!$F$15*(C744*$C$723)+10*(B744*$B$723+D744*$D$723)</f>
        <v>0</v>
      </c>
      <c r="F744" s="6">
        <f>IF($E$723&lt;&gt;0,0.1*E744/$E$723,"")</f>
        <v>0</v>
      </c>
      <c r="G744" s="31">
        <f>IF($C$723&lt;&gt;0,E744/$C$723,"")</f>
        <v>0</v>
      </c>
      <c r="H744" s="10" t="s">
        <v>6</v>
      </c>
    </row>
    <row r="745" spans="1:8">
      <c r="A745" s="12" t="s">
        <v>1555</v>
      </c>
      <c r="B745" s="8"/>
      <c r="C745" s="33">
        <f>'Otex'!$B$144</f>
        <v>0</v>
      </c>
      <c r="D745" s="8"/>
      <c r="E745" s="27">
        <f>0.01*'Input'!$F$15*(C745*$C$723)+10*(B745*$B$723+D745*$D$723)</f>
        <v>0</v>
      </c>
      <c r="F745" s="6">
        <f>IF($E$723&lt;&gt;0,0.1*E745/$E$723,"")</f>
        <v>0</v>
      </c>
      <c r="G745" s="31">
        <f>IF($C$723&lt;&gt;0,E745/$C$723,"")</f>
        <v>0</v>
      </c>
      <c r="H745" s="10" t="s">
        <v>6</v>
      </c>
    </row>
    <row r="746" spans="1:8">
      <c r="A746" s="12" t="s">
        <v>1556</v>
      </c>
      <c r="B746" s="8"/>
      <c r="C746" s="33">
        <f>'Otex'!$C$144</f>
        <v>0</v>
      </c>
      <c r="D746" s="8"/>
      <c r="E746" s="27">
        <f>0.01*'Input'!$F$15*(C746*$C$723)+10*(B746*$B$723+D746*$D$723)</f>
        <v>0</v>
      </c>
      <c r="F746" s="6">
        <f>IF($E$723&lt;&gt;0,0.1*E746/$E$723,"")</f>
        <v>0</v>
      </c>
      <c r="G746" s="31">
        <f>IF($C$723&lt;&gt;0,E746/$C$723,"")</f>
        <v>0</v>
      </c>
      <c r="H746" s="10" t="s">
        <v>6</v>
      </c>
    </row>
    <row r="747" spans="1:8">
      <c r="A747" s="12" t="s">
        <v>1557</v>
      </c>
      <c r="B747" s="7">
        <f>'Scaler'!$B$430</f>
        <v>0</v>
      </c>
      <c r="C747" s="33">
        <f>'Scaler'!$E$430</f>
        <v>0</v>
      </c>
      <c r="D747" s="7">
        <f>'Scaler'!$G$430</f>
        <v>0</v>
      </c>
      <c r="E747" s="27">
        <f>0.01*'Input'!$F$15*(C747*$C$723)+10*(B747*$B$723+D747*$D$723)</f>
        <v>0</v>
      </c>
      <c r="F747" s="6">
        <f>IF($E$723&lt;&gt;0,0.1*E747/$E$723,"")</f>
        <v>0</v>
      </c>
      <c r="G747" s="31">
        <f>IF($C$723&lt;&gt;0,E747/$C$723,"")</f>
        <v>0</v>
      </c>
      <c r="H747" s="10" t="s">
        <v>6</v>
      </c>
    </row>
    <row r="748" spans="1:8">
      <c r="A748" s="12" t="s">
        <v>1558</v>
      </c>
      <c r="B748" s="7">
        <f>'Adjust'!$B$96</f>
        <v>0</v>
      </c>
      <c r="C748" s="33">
        <f>'Adjust'!$E$96</f>
        <v>0</v>
      </c>
      <c r="D748" s="7">
        <f>'Adjust'!$G$96</f>
        <v>0</v>
      </c>
      <c r="E748" s="27">
        <f>0.01*'Input'!$F$15*(C748*$C$723)+10*(B748*$B$723+D748*$D$723)</f>
        <v>0</v>
      </c>
      <c r="F748" s="6">
        <f>IF($E$723&lt;&gt;0,0.1*E748/$E$723,"")</f>
        <v>0</v>
      </c>
      <c r="G748" s="31">
        <f>IF($C$723&lt;&gt;0,E748/$C$723,"")</f>
        <v>0</v>
      </c>
      <c r="H748" s="10" t="s">
        <v>6</v>
      </c>
    </row>
    <row r="750" spans="1:8">
      <c r="A750" s="12" t="s">
        <v>1559</v>
      </c>
      <c r="B750" s="6">
        <f>SUM($B$726:$B$748)</f>
        <v>0</v>
      </c>
      <c r="C750" s="31">
        <f>SUM($C$726:$C$748)</f>
        <v>0</v>
      </c>
      <c r="D750" s="6">
        <f>SUM($D$726:$D$748)</f>
        <v>0</v>
      </c>
      <c r="E750" s="27">
        <f>SUM($E$726:$E$748)</f>
        <v>0</v>
      </c>
      <c r="F750" s="6">
        <f>SUM($F$726:$F$748)</f>
        <v>0</v>
      </c>
      <c r="G750" s="31">
        <f>SUM($G$726:$G$748)</f>
        <v>0</v>
      </c>
      <c r="H750" s="10" t="s">
        <v>6</v>
      </c>
    </row>
    <row r="752" spans="1:8">
      <c r="A752" s="11" t="s">
        <v>79</v>
      </c>
    </row>
    <row r="753" spans="1:11">
      <c r="A753" s="10" t="s">
        <v>6</v>
      </c>
    </row>
    <row r="754" spans="1:11">
      <c r="B754" s="3" t="s">
        <v>118</v>
      </c>
      <c r="C754" s="3" t="s">
        <v>119</v>
      </c>
      <c r="D754" s="3" t="s">
        <v>120</v>
      </c>
      <c r="E754" s="3" t="s">
        <v>121</v>
      </c>
      <c r="F754" s="3" t="s">
        <v>123</v>
      </c>
      <c r="G754" s="3" t="s">
        <v>1540</v>
      </c>
      <c r="H754" s="3" t="s">
        <v>1541</v>
      </c>
    </row>
    <row r="755" spans="1:11">
      <c r="A755" s="12" t="s">
        <v>79</v>
      </c>
      <c r="B755" s="29">
        <f>'Loads'!B$322</f>
        <v>0</v>
      </c>
      <c r="C755" s="29">
        <f>'Loads'!C$322</f>
        <v>0</v>
      </c>
      <c r="D755" s="29">
        <f>'Loads'!D$322</f>
        <v>0</v>
      </c>
      <c r="E755" s="29">
        <f>'Loads'!E$322</f>
        <v>0</v>
      </c>
      <c r="F755" s="29">
        <f>'Loads'!G$322</f>
        <v>0</v>
      </c>
      <c r="G755" s="29">
        <f>'Multi'!B$139</f>
        <v>0</v>
      </c>
      <c r="H755" s="6">
        <f>IF(E755,G755/E755,"")</f>
        <v>0</v>
      </c>
      <c r="I755" s="10" t="s">
        <v>6</v>
      </c>
    </row>
    <row r="757" spans="1:11">
      <c r="B757" s="3" t="s">
        <v>1347</v>
      </c>
      <c r="C757" s="3" t="s">
        <v>1348</v>
      </c>
      <c r="D757" s="3" t="s">
        <v>1349</v>
      </c>
      <c r="E757" s="3" t="s">
        <v>1350</v>
      </c>
      <c r="F757" s="3" t="s">
        <v>975</v>
      </c>
      <c r="G757" s="3" t="s">
        <v>1560</v>
      </c>
      <c r="H757" s="3" t="s">
        <v>1542</v>
      </c>
      <c r="I757" s="3" t="s">
        <v>1512</v>
      </c>
      <c r="J757" s="3" t="s">
        <v>1543</v>
      </c>
    </row>
    <row r="758" spans="1:11">
      <c r="A758" s="12" t="s">
        <v>356</v>
      </c>
      <c r="B758" s="7">
        <f>'Yard'!$C$78</f>
        <v>0</v>
      </c>
      <c r="C758" s="7">
        <f>'Yard'!$C$110</f>
        <v>0</v>
      </c>
      <c r="D758" s="7">
        <f>'Yard'!$C$133</f>
        <v>0</v>
      </c>
      <c r="E758" s="8"/>
      <c r="F758" s="7">
        <f>'Reactive'!$C$89</f>
        <v>0</v>
      </c>
      <c r="G758" s="6">
        <f>IF(G$755&lt;&gt;0,(($B758*B$755+$C758*C$755+$D758*D$755+$F758*F$755))/G$755,0)</f>
        <v>0</v>
      </c>
      <c r="H758" s="27">
        <f>0.01*'Input'!$F$15*(E758*$E$755)+10*(B758*$B$755+C758*$C$755+D758*$D$755+F758*$F$755)</f>
        <v>0</v>
      </c>
      <c r="I758" s="6">
        <f>IF($G$755&lt;&gt;0,0.1*H758/$G$755,"")</f>
        <v>0</v>
      </c>
      <c r="J758" s="31">
        <f>IF($E$755&lt;&gt;0,H758/$E$755,"")</f>
        <v>0</v>
      </c>
      <c r="K758" s="10" t="s">
        <v>6</v>
      </c>
    </row>
    <row r="759" spans="1:11">
      <c r="A759" s="12" t="s">
        <v>357</v>
      </c>
      <c r="B759" s="7">
        <f>'Yard'!$D$78</f>
        <v>0</v>
      </c>
      <c r="C759" s="7">
        <f>'Yard'!$D$110</f>
        <v>0</v>
      </c>
      <c r="D759" s="7">
        <f>'Yard'!$D$133</f>
        <v>0</v>
      </c>
      <c r="E759" s="8"/>
      <c r="F759" s="7">
        <f>'Reactive'!$D$89</f>
        <v>0</v>
      </c>
      <c r="G759" s="6">
        <f>IF(G$755&lt;&gt;0,(($B759*B$755+$C759*C$755+$D759*D$755+$F759*F$755))/G$755,0)</f>
        <v>0</v>
      </c>
      <c r="H759" s="27">
        <f>0.01*'Input'!$F$15*(E759*$E$755)+10*(B759*$B$755+C759*$C$755+D759*$D$755+F759*$F$755)</f>
        <v>0</v>
      </c>
      <c r="I759" s="6">
        <f>IF($G$755&lt;&gt;0,0.1*H759/$G$755,"")</f>
        <v>0</v>
      </c>
      <c r="J759" s="31">
        <f>IF($E$755&lt;&gt;0,H759/$E$755,"")</f>
        <v>0</v>
      </c>
      <c r="K759" s="10" t="s">
        <v>6</v>
      </c>
    </row>
    <row r="760" spans="1:11">
      <c r="A760" s="12" t="s">
        <v>358</v>
      </c>
      <c r="B760" s="7">
        <f>'Yard'!$E$78</f>
        <v>0</v>
      </c>
      <c r="C760" s="7">
        <f>'Yard'!$E$110</f>
        <v>0</v>
      </c>
      <c r="D760" s="7">
        <f>'Yard'!$E$133</f>
        <v>0</v>
      </c>
      <c r="E760" s="8"/>
      <c r="F760" s="7">
        <f>'Reactive'!$E$89</f>
        <v>0</v>
      </c>
      <c r="G760" s="6">
        <f>IF(G$755&lt;&gt;0,(($B760*B$755+$C760*C$755+$D760*D$755+$F760*F$755))/G$755,0)</f>
        <v>0</v>
      </c>
      <c r="H760" s="27">
        <f>0.01*'Input'!$F$15*(E760*$E$755)+10*(B760*$B$755+C760*$C$755+D760*$D$755+F760*$F$755)</f>
        <v>0</v>
      </c>
      <c r="I760" s="6">
        <f>IF($G$755&lt;&gt;0,0.1*H760/$G$755,"")</f>
        <v>0</v>
      </c>
      <c r="J760" s="31">
        <f>IF($E$755&lt;&gt;0,H760/$E$755,"")</f>
        <v>0</v>
      </c>
      <c r="K760" s="10" t="s">
        <v>6</v>
      </c>
    </row>
    <row r="761" spans="1:11">
      <c r="A761" s="12" t="s">
        <v>359</v>
      </c>
      <c r="B761" s="7">
        <f>'Yard'!$F$78</f>
        <v>0</v>
      </c>
      <c r="C761" s="7">
        <f>'Yard'!$F$110</f>
        <v>0</v>
      </c>
      <c r="D761" s="7">
        <f>'Yard'!$F$133</f>
        <v>0</v>
      </c>
      <c r="E761" s="8"/>
      <c r="F761" s="7">
        <f>'Reactive'!$F$89</f>
        <v>0</v>
      </c>
      <c r="G761" s="6">
        <f>IF(G$755&lt;&gt;0,(($B761*B$755+$C761*C$755+$D761*D$755+$F761*F$755))/G$755,0)</f>
        <v>0</v>
      </c>
      <c r="H761" s="27">
        <f>0.01*'Input'!$F$15*(E761*$E$755)+10*(B761*$B$755+C761*$C$755+D761*$D$755+F761*$F$755)</f>
        <v>0</v>
      </c>
      <c r="I761" s="6">
        <f>IF($G$755&lt;&gt;0,0.1*H761/$G$755,"")</f>
        <v>0</v>
      </c>
      <c r="J761" s="31">
        <f>IF($E$755&lt;&gt;0,H761/$E$755,"")</f>
        <v>0</v>
      </c>
      <c r="K761" s="10" t="s">
        <v>6</v>
      </c>
    </row>
    <row r="762" spans="1:11">
      <c r="A762" s="12" t="s">
        <v>360</v>
      </c>
      <c r="B762" s="7">
        <f>'Yard'!$G$78</f>
        <v>0</v>
      </c>
      <c r="C762" s="7">
        <f>'Yard'!$G$110</f>
        <v>0</v>
      </c>
      <c r="D762" s="7">
        <f>'Yard'!$G$133</f>
        <v>0</v>
      </c>
      <c r="E762" s="8"/>
      <c r="F762" s="7">
        <f>'Reactive'!$G$89</f>
        <v>0</v>
      </c>
      <c r="G762" s="6">
        <f>IF(G$755&lt;&gt;0,(($B762*B$755+$C762*C$755+$D762*D$755+$F762*F$755))/G$755,0)</f>
        <v>0</v>
      </c>
      <c r="H762" s="27">
        <f>0.01*'Input'!$F$15*(E762*$E$755)+10*(B762*$B$755+C762*$C$755+D762*$D$755+F762*$F$755)</f>
        <v>0</v>
      </c>
      <c r="I762" s="6">
        <f>IF($G$755&lt;&gt;0,0.1*H762/$G$755,"")</f>
        <v>0</v>
      </c>
      <c r="J762" s="31">
        <f>IF($E$755&lt;&gt;0,H762/$E$755,"")</f>
        <v>0</v>
      </c>
      <c r="K762" s="10" t="s">
        <v>6</v>
      </c>
    </row>
    <row r="763" spans="1:11">
      <c r="A763" s="12" t="s">
        <v>361</v>
      </c>
      <c r="B763" s="7">
        <f>'Yard'!$H$78</f>
        <v>0</v>
      </c>
      <c r="C763" s="7">
        <f>'Yard'!$H$110</f>
        <v>0</v>
      </c>
      <c r="D763" s="7">
        <f>'Yard'!$H$133</f>
        <v>0</v>
      </c>
      <c r="E763" s="8"/>
      <c r="F763" s="7">
        <f>'Reactive'!$H$89</f>
        <v>0</v>
      </c>
      <c r="G763" s="6">
        <f>IF(G$755&lt;&gt;0,(($B763*B$755+$C763*C$755+$D763*D$755+$F763*F$755))/G$755,0)</f>
        <v>0</v>
      </c>
      <c r="H763" s="27">
        <f>0.01*'Input'!$F$15*(E763*$E$755)+10*(B763*$B$755+C763*$C$755+D763*$D$755+F763*$F$755)</f>
        <v>0</v>
      </c>
      <c r="I763" s="6">
        <f>IF($G$755&lt;&gt;0,0.1*H763/$G$755,"")</f>
        <v>0</v>
      </c>
      <c r="J763" s="31">
        <f>IF($E$755&lt;&gt;0,H763/$E$755,"")</f>
        <v>0</v>
      </c>
      <c r="K763" s="10" t="s">
        <v>6</v>
      </c>
    </row>
    <row r="764" spans="1:11">
      <c r="A764" s="12" t="s">
        <v>362</v>
      </c>
      <c r="B764" s="7">
        <f>'Yard'!$I$78</f>
        <v>0</v>
      </c>
      <c r="C764" s="7">
        <f>'Yard'!$I$110</f>
        <v>0</v>
      </c>
      <c r="D764" s="7">
        <f>'Yard'!$I$133</f>
        <v>0</v>
      </c>
      <c r="E764" s="8"/>
      <c r="F764" s="7">
        <f>'Reactive'!$I$89</f>
        <v>0</v>
      </c>
      <c r="G764" s="6">
        <f>IF(G$755&lt;&gt;0,(($B764*B$755+$C764*C$755+$D764*D$755+$F764*F$755))/G$755,0)</f>
        <v>0</v>
      </c>
      <c r="H764" s="27">
        <f>0.01*'Input'!$F$15*(E764*$E$755)+10*(B764*$B$755+C764*$C$755+D764*$D$755+F764*$F$755)</f>
        <v>0</v>
      </c>
      <c r="I764" s="6">
        <f>IF($G$755&lt;&gt;0,0.1*H764/$G$755,"")</f>
        <v>0</v>
      </c>
      <c r="J764" s="31">
        <f>IF($E$755&lt;&gt;0,H764/$E$755,"")</f>
        <v>0</v>
      </c>
      <c r="K764" s="10" t="s">
        <v>6</v>
      </c>
    </row>
    <row r="765" spans="1:11">
      <c r="A765" s="12" t="s">
        <v>363</v>
      </c>
      <c r="B765" s="7">
        <f>'Yard'!$J$78</f>
        <v>0</v>
      </c>
      <c r="C765" s="7">
        <f>'Yard'!$J$110</f>
        <v>0</v>
      </c>
      <c r="D765" s="7">
        <f>'Yard'!$J$133</f>
        <v>0</v>
      </c>
      <c r="E765" s="8"/>
      <c r="F765" s="7">
        <f>'Reactive'!$J$89</f>
        <v>0</v>
      </c>
      <c r="G765" s="6">
        <f>IF(G$755&lt;&gt;0,(($B765*B$755+$C765*C$755+$D765*D$755+$F765*F$755))/G$755,0)</f>
        <v>0</v>
      </c>
      <c r="H765" s="27">
        <f>0.01*'Input'!$F$15*(E765*$E$755)+10*(B765*$B$755+C765*$C$755+D765*$D$755+F765*$F$755)</f>
        <v>0</v>
      </c>
      <c r="I765" s="6">
        <f>IF($G$755&lt;&gt;0,0.1*H765/$G$755,"")</f>
        <v>0</v>
      </c>
      <c r="J765" s="31">
        <f>IF($E$755&lt;&gt;0,H765/$E$755,"")</f>
        <v>0</v>
      </c>
      <c r="K765" s="10" t="s">
        <v>6</v>
      </c>
    </row>
    <row r="766" spans="1:11">
      <c r="A766" s="12" t="s">
        <v>1544</v>
      </c>
      <c r="B766" s="8"/>
      <c r="C766" s="8"/>
      <c r="D766" s="8"/>
      <c r="E766" s="33">
        <f>'SM'!$B$132</f>
        <v>0</v>
      </c>
      <c r="F766" s="8"/>
      <c r="G766" s="6">
        <f>IF(G$755&lt;&gt;0,(($B766*B$755+$C766*C$755+$D766*D$755+$F766*F$755))/G$755,0)</f>
        <v>0</v>
      </c>
      <c r="H766" s="27">
        <f>0.01*'Input'!$F$15*(E766*$E$755)+10*(B766*$B$755+C766*$C$755+D766*$D$755+F766*$F$755)</f>
        <v>0</v>
      </c>
      <c r="I766" s="6">
        <f>IF($G$755&lt;&gt;0,0.1*H766/$G$755,"")</f>
        <v>0</v>
      </c>
      <c r="J766" s="31">
        <f>IF($E$755&lt;&gt;0,H766/$E$755,"")</f>
        <v>0</v>
      </c>
      <c r="K766" s="10" t="s">
        <v>6</v>
      </c>
    </row>
    <row r="767" spans="1:11">
      <c r="A767" s="12" t="s">
        <v>1545</v>
      </c>
      <c r="B767" s="8"/>
      <c r="C767" s="8"/>
      <c r="D767" s="8"/>
      <c r="E767" s="33">
        <f>'SM'!$C$132</f>
        <v>0</v>
      </c>
      <c r="F767" s="8"/>
      <c r="G767" s="6">
        <f>IF(G$755&lt;&gt;0,(($B767*B$755+$C767*C$755+$D767*D$755+$F767*F$755))/G$755,0)</f>
        <v>0</v>
      </c>
      <c r="H767" s="27">
        <f>0.01*'Input'!$F$15*(E767*$E$755)+10*(B767*$B$755+C767*$C$755+D767*$D$755+F767*$F$755)</f>
        <v>0</v>
      </c>
      <c r="I767" s="6">
        <f>IF($G$755&lt;&gt;0,0.1*H767/$G$755,"")</f>
        <v>0</v>
      </c>
      <c r="J767" s="31">
        <f>IF($E$755&lt;&gt;0,H767/$E$755,"")</f>
        <v>0</v>
      </c>
      <c r="K767" s="10" t="s">
        <v>6</v>
      </c>
    </row>
    <row r="768" spans="1:11">
      <c r="A768" s="12" t="s">
        <v>1546</v>
      </c>
      <c r="B768" s="7">
        <f>'Yard'!$K$78</f>
        <v>0</v>
      </c>
      <c r="C768" s="7">
        <f>'Yard'!$K$110</f>
        <v>0</v>
      </c>
      <c r="D768" s="7">
        <f>'Yard'!$K$133</f>
        <v>0</v>
      </c>
      <c r="E768" s="8"/>
      <c r="F768" s="7">
        <f>'Reactive'!$K$89</f>
        <v>0</v>
      </c>
      <c r="G768" s="6">
        <f>IF(G$755&lt;&gt;0,(($B768*B$755+$C768*C$755+$D768*D$755+$F768*F$755))/G$755,0)</f>
        <v>0</v>
      </c>
      <c r="H768" s="27">
        <f>0.01*'Input'!$F$15*(E768*$E$755)+10*(B768*$B$755+C768*$C$755+D768*$D$755+F768*$F$755)</f>
        <v>0</v>
      </c>
      <c r="I768" s="6">
        <f>IF($G$755&lt;&gt;0,0.1*H768/$G$755,"")</f>
        <v>0</v>
      </c>
      <c r="J768" s="31">
        <f>IF($E$755&lt;&gt;0,H768/$E$755,"")</f>
        <v>0</v>
      </c>
      <c r="K768" s="10" t="s">
        <v>6</v>
      </c>
    </row>
    <row r="769" spans="1:11">
      <c r="A769" s="12" t="s">
        <v>1547</v>
      </c>
      <c r="B769" s="7">
        <f>'Yard'!$L$78</f>
        <v>0</v>
      </c>
      <c r="C769" s="7">
        <f>'Yard'!$L$110</f>
        <v>0</v>
      </c>
      <c r="D769" s="7">
        <f>'Yard'!$L$133</f>
        <v>0</v>
      </c>
      <c r="E769" s="8"/>
      <c r="F769" s="7">
        <f>'Reactive'!$L$89</f>
        <v>0</v>
      </c>
      <c r="G769" s="6">
        <f>IF(G$755&lt;&gt;0,(($B769*B$755+$C769*C$755+$D769*D$755+$F769*F$755))/G$755,0)</f>
        <v>0</v>
      </c>
      <c r="H769" s="27">
        <f>0.01*'Input'!$F$15*(E769*$E$755)+10*(B769*$B$755+C769*$C$755+D769*$D$755+F769*$F$755)</f>
        <v>0</v>
      </c>
      <c r="I769" s="6">
        <f>IF($G$755&lt;&gt;0,0.1*H769/$G$755,"")</f>
        <v>0</v>
      </c>
      <c r="J769" s="31">
        <f>IF($E$755&lt;&gt;0,H769/$E$755,"")</f>
        <v>0</v>
      </c>
      <c r="K769" s="10" t="s">
        <v>6</v>
      </c>
    </row>
    <row r="770" spans="1:11">
      <c r="A770" s="12" t="s">
        <v>1548</v>
      </c>
      <c r="B770" s="7">
        <f>'Yard'!$M$78</f>
        <v>0</v>
      </c>
      <c r="C770" s="7">
        <f>'Yard'!$M$110</f>
        <v>0</v>
      </c>
      <c r="D770" s="7">
        <f>'Yard'!$M$133</f>
        <v>0</v>
      </c>
      <c r="E770" s="8"/>
      <c r="F770" s="7">
        <f>'Reactive'!$M$89</f>
        <v>0</v>
      </c>
      <c r="G770" s="6">
        <f>IF(G$755&lt;&gt;0,(($B770*B$755+$C770*C$755+$D770*D$755+$F770*F$755))/G$755,0)</f>
        <v>0</v>
      </c>
      <c r="H770" s="27">
        <f>0.01*'Input'!$F$15*(E770*$E$755)+10*(B770*$B$755+C770*$C$755+D770*$D$755+F770*$F$755)</f>
        <v>0</v>
      </c>
      <c r="I770" s="6">
        <f>IF($G$755&lt;&gt;0,0.1*H770/$G$755,"")</f>
        <v>0</v>
      </c>
      <c r="J770" s="31">
        <f>IF($E$755&lt;&gt;0,H770/$E$755,"")</f>
        <v>0</v>
      </c>
      <c r="K770" s="10" t="s">
        <v>6</v>
      </c>
    </row>
    <row r="771" spans="1:11">
      <c r="A771" s="12" t="s">
        <v>1549</v>
      </c>
      <c r="B771" s="7">
        <f>'Yard'!$N$78</f>
        <v>0</v>
      </c>
      <c r="C771" s="7">
        <f>'Yard'!$N$110</f>
        <v>0</v>
      </c>
      <c r="D771" s="7">
        <f>'Yard'!$N$133</f>
        <v>0</v>
      </c>
      <c r="E771" s="8"/>
      <c r="F771" s="7">
        <f>'Reactive'!$N$89</f>
        <v>0</v>
      </c>
      <c r="G771" s="6">
        <f>IF(G$755&lt;&gt;0,(($B771*B$755+$C771*C$755+$D771*D$755+$F771*F$755))/G$755,0)</f>
        <v>0</v>
      </c>
      <c r="H771" s="27">
        <f>0.01*'Input'!$F$15*(E771*$E$755)+10*(B771*$B$755+C771*$C$755+D771*$D$755+F771*$F$755)</f>
        <v>0</v>
      </c>
      <c r="I771" s="6">
        <f>IF($G$755&lt;&gt;0,0.1*H771/$G$755,"")</f>
        <v>0</v>
      </c>
      <c r="J771" s="31">
        <f>IF($E$755&lt;&gt;0,H771/$E$755,"")</f>
        <v>0</v>
      </c>
      <c r="K771" s="10" t="s">
        <v>6</v>
      </c>
    </row>
    <row r="772" spans="1:11">
      <c r="A772" s="12" t="s">
        <v>1550</v>
      </c>
      <c r="B772" s="7">
        <f>'Yard'!$O$78</f>
        <v>0</v>
      </c>
      <c r="C772" s="7">
        <f>'Yard'!$O$110</f>
        <v>0</v>
      </c>
      <c r="D772" s="7">
        <f>'Yard'!$O$133</f>
        <v>0</v>
      </c>
      <c r="E772" s="8"/>
      <c r="F772" s="7">
        <f>'Reactive'!$O$89</f>
        <v>0</v>
      </c>
      <c r="G772" s="6">
        <f>IF(G$755&lt;&gt;0,(($B772*B$755+$C772*C$755+$D772*D$755+$F772*F$755))/G$755,0)</f>
        <v>0</v>
      </c>
      <c r="H772" s="27">
        <f>0.01*'Input'!$F$15*(E772*$E$755)+10*(B772*$B$755+C772*$C$755+D772*$D$755+F772*$F$755)</f>
        <v>0</v>
      </c>
      <c r="I772" s="6">
        <f>IF($G$755&lt;&gt;0,0.1*H772/$G$755,"")</f>
        <v>0</v>
      </c>
      <c r="J772" s="31">
        <f>IF($E$755&lt;&gt;0,H772/$E$755,"")</f>
        <v>0</v>
      </c>
      <c r="K772" s="10" t="s">
        <v>6</v>
      </c>
    </row>
    <row r="773" spans="1:11">
      <c r="A773" s="12" t="s">
        <v>1551</v>
      </c>
      <c r="B773" s="7">
        <f>'Yard'!$P$78</f>
        <v>0</v>
      </c>
      <c r="C773" s="7">
        <f>'Yard'!$P$110</f>
        <v>0</v>
      </c>
      <c r="D773" s="7">
        <f>'Yard'!$P$133</f>
        <v>0</v>
      </c>
      <c r="E773" s="8"/>
      <c r="F773" s="7">
        <f>'Reactive'!$P$89</f>
        <v>0</v>
      </c>
      <c r="G773" s="6">
        <f>IF(G$755&lt;&gt;0,(($B773*B$755+$C773*C$755+$D773*D$755+$F773*F$755))/G$755,0)</f>
        <v>0</v>
      </c>
      <c r="H773" s="27">
        <f>0.01*'Input'!$F$15*(E773*$E$755)+10*(B773*$B$755+C773*$C$755+D773*$D$755+F773*$F$755)</f>
        <v>0</v>
      </c>
      <c r="I773" s="6">
        <f>IF($G$755&lt;&gt;0,0.1*H773/$G$755,"")</f>
        <v>0</v>
      </c>
      <c r="J773" s="31">
        <f>IF($E$755&lt;&gt;0,H773/$E$755,"")</f>
        <v>0</v>
      </c>
      <c r="K773" s="10" t="s">
        <v>6</v>
      </c>
    </row>
    <row r="774" spans="1:11">
      <c r="A774" s="12" t="s">
        <v>1552</v>
      </c>
      <c r="B774" s="7">
        <f>'Yard'!$Q$78</f>
        <v>0</v>
      </c>
      <c r="C774" s="7">
        <f>'Yard'!$Q$110</f>
        <v>0</v>
      </c>
      <c r="D774" s="7">
        <f>'Yard'!$Q$133</f>
        <v>0</v>
      </c>
      <c r="E774" s="8"/>
      <c r="F774" s="7">
        <f>'Reactive'!$Q$89</f>
        <v>0</v>
      </c>
      <c r="G774" s="6">
        <f>IF(G$755&lt;&gt;0,(($B774*B$755+$C774*C$755+$D774*D$755+$F774*F$755))/G$755,0)</f>
        <v>0</v>
      </c>
      <c r="H774" s="27">
        <f>0.01*'Input'!$F$15*(E774*$E$755)+10*(B774*$B$755+C774*$C$755+D774*$D$755+F774*$F$755)</f>
        <v>0</v>
      </c>
      <c r="I774" s="6">
        <f>IF($G$755&lt;&gt;0,0.1*H774/$G$755,"")</f>
        <v>0</v>
      </c>
      <c r="J774" s="31">
        <f>IF($E$755&lt;&gt;0,H774/$E$755,"")</f>
        <v>0</v>
      </c>
      <c r="K774" s="10" t="s">
        <v>6</v>
      </c>
    </row>
    <row r="775" spans="1:11">
      <c r="A775" s="12" t="s">
        <v>1553</v>
      </c>
      <c r="B775" s="7">
        <f>'Yard'!$R$78</f>
        <v>0</v>
      </c>
      <c r="C775" s="7">
        <f>'Yard'!$R$110</f>
        <v>0</v>
      </c>
      <c r="D775" s="7">
        <f>'Yard'!$R$133</f>
        <v>0</v>
      </c>
      <c r="E775" s="8"/>
      <c r="F775" s="7">
        <f>'Reactive'!$R$89</f>
        <v>0</v>
      </c>
      <c r="G775" s="6">
        <f>IF(G$755&lt;&gt;0,(($B775*B$755+$C775*C$755+$D775*D$755+$F775*F$755))/G$755,0)</f>
        <v>0</v>
      </c>
      <c r="H775" s="27">
        <f>0.01*'Input'!$F$15*(E775*$E$755)+10*(B775*$B$755+C775*$C$755+D775*$D$755+F775*$F$755)</f>
        <v>0</v>
      </c>
      <c r="I775" s="6">
        <f>IF($G$755&lt;&gt;0,0.1*H775/$G$755,"")</f>
        <v>0</v>
      </c>
      <c r="J775" s="31">
        <f>IF($E$755&lt;&gt;0,H775/$E$755,"")</f>
        <v>0</v>
      </c>
      <c r="K775" s="10" t="s">
        <v>6</v>
      </c>
    </row>
    <row r="776" spans="1:11">
      <c r="A776" s="12" t="s">
        <v>1554</v>
      </c>
      <c r="B776" s="7">
        <f>'Yard'!$S$78</f>
        <v>0</v>
      </c>
      <c r="C776" s="7">
        <f>'Yard'!$S$110</f>
        <v>0</v>
      </c>
      <c r="D776" s="7">
        <f>'Yard'!$S$133</f>
        <v>0</v>
      </c>
      <c r="E776" s="8"/>
      <c r="F776" s="7">
        <f>'Reactive'!$S$89</f>
        <v>0</v>
      </c>
      <c r="G776" s="6">
        <f>IF(G$755&lt;&gt;0,(($B776*B$755+$C776*C$755+$D776*D$755+$F776*F$755))/G$755,0)</f>
        <v>0</v>
      </c>
      <c r="H776" s="27">
        <f>0.01*'Input'!$F$15*(E776*$E$755)+10*(B776*$B$755+C776*$C$755+D776*$D$755+F776*$F$755)</f>
        <v>0</v>
      </c>
      <c r="I776" s="6">
        <f>IF($G$755&lt;&gt;0,0.1*H776/$G$755,"")</f>
        <v>0</v>
      </c>
      <c r="J776" s="31">
        <f>IF($E$755&lt;&gt;0,H776/$E$755,"")</f>
        <v>0</v>
      </c>
      <c r="K776" s="10" t="s">
        <v>6</v>
      </c>
    </row>
    <row r="777" spans="1:11">
      <c r="A777" s="12" t="s">
        <v>1555</v>
      </c>
      <c r="B777" s="8"/>
      <c r="C777" s="8"/>
      <c r="D777" s="8"/>
      <c r="E777" s="33">
        <f>'Otex'!$B$145</f>
        <v>0</v>
      </c>
      <c r="F777" s="8"/>
      <c r="G777" s="6">
        <f>IF(G$755&lt;&gt;0,(($B777*B$755+$C777*C$755+$D777*D$755+$F777*F$755))/G$755,0)</f>
        <v>0</v>
      </c>
      <c r="H777" s="27">
        <f>0.01*'Input'!$F$15*(E777*$E$755)+10*(B777*$B$755+C777*$C$755+D777*$D$755+F777*$F$755)</f>
        <v>0</v>
      </c>
      <c r="I777" s="6">
        <f>IF($G$755&lt;&gt;0,0.1*H777/$G$755,"")</f>
        <v>0</v>
      </c>
      <c r="J777" s="31">
        <f>IF($E$755&lt;&gt;0,H777/$E$755,"")</f>
        <v>0</v>
      </c>
      <c r="K777" s="10" t="s">
        <v>6</v>
      </c>
    </row>
    <row r="778" spans="1:11">
      <c r="A778" s="12" t="s">
        <v>1556</v>
      </c>
      <c r="B778" s="8"/>
      <c r="C778" s="8"/>
      <c r="D778" s="8"/>
      <c r="E778" s="33">
        <f>'Otex'!$C$145</f>
        <v>0</v>
      </c>
      <c r="F778" s="8"/>
      <c r="G778" s="6">
        <f>IF(G$755&lt;&gt;0,(($B778*B$755+$C778*C$755+$D778*D$755+$F778*F$755))/G$755,0)</f>
        <v>0</v>
      </c>
      <c r="H778" s="27">
        <f>0.01*'Input'!$F$15*(E778*$E$755)+10*(B778*$B$755+C778*$C$755+D778*$D$755+F778*$F$755)</f>
        <v>0</v>
      </c>
      <c r="I778" s="6">
        <f>IF($G$755&lt;&gt;0,0.1*H778/$G$755,"")</f>
        <v>0</v>
      </c>
      <c r="J778" s="31">
        <f>IF($E$755&lt;&gt;0,H778/$E$755,"")</f>
        <v>0</v>
      </c>
      <c r="K778" s="10" t="s">
        <v>6</v>
      </c>
    </row>
    <row r="779" spans="1:11">
      <c r="A779" s="12" t="s">
        <v>1557</v>
      </c>
      <c r="B779" s="7">
        <f>'Scaler'!$B$431</f>
        <v>0</v>
      </c>
      <c r="C779" s="7">
        <f>'Scaler'!$C$431</f>
        <v>0</v>
      </c>
      <c r="D779" s="7">
        <f>'Scaler'!$D$431</f>
        <v>0</v>
      </c>
      <c r="E779" s="33">
        <f>'Scaler'!$E$431</f>
        <v>0</v>
      </c>
      <c r="F779" s="7">
        <f>'Scaler'!$G$431</f>
        <v>0</v>
      </c>
      <c r="G779" s="6">
        <f>IF(G$755&lt;&gt;0,(($B779*B$755+$C779*C$755+$D779*D$755+$F779*F$755))/G$755,0)</f>
        <v>0</v>
      </c>
      <c r="H779" s="27">
        <f>0.01*'Input'!$F$15*(E779*$E$755)+10*(B779*$B$755+C779*$C$755+D779*$D$755+F779*$F$755)</f>
        <v>0</v>
      </c>
      <c r="I779" s="6">
        <f>IF($G$755&lt;&gt;0,0.1*H779/$G$755,"")</f>
        <v>0</v>
      </c>
      <c r="J779" s="31">
        <f>IF($E$755&lt;&gt;0,H779/$E$755,"")</f>
        <v>0</v>
      </c>
      <c r="K779" s="10" t="s">
        <v>6</v>
      </c>
    </row>
    <row r="780" spans="1:11">
      <c r="A780" s="12" t="s">
        <v>1558</v>
      </c>
      <c r="B780" s="7">
        <f>'Adjust'!$B$97</f>
        <v>0</v>
      </c>
      <c r="C780" s="7">
        <f>'Adjust'!$C$97</f>
        <v>0</v>
      </c>
      <c r="D780" s="7">
        <f>'Adjust'!$D$97</f>
        <v>0</v>
      </c>
      <c r="E780" s="33">
        <f>'Adjust'!$E$97</f>
        <v>0</v>
      </c>
      <c r="F780" s="7">
        <f>'Adjust'!$G$97</f>
        <v>0</v>
      </c>
      <c r="G780" s="6">
        <f>IF(G$755&lt;&gt;0,(($B780*B$755+$C780*C$755+$D780*D$755+$F780*F$755))/G$755,0)</f>
        <v>0</v>
      </c>
      <c r="H780" s="27">
        <f>0.01*'Input'!$F$15*(E780*$E$755)+10*(B780*$B$755+C780*$C$755+D780*$D$755+F780*$F$755)</f>
        <v>0</v>
      </c>
      <c r="I780" s="6">
        <f>IF($G$755&lt;&gt;0,0.1*H780/$G$755,"")</f>
        <v>0</v>
      </c>
      <c r="J780" s="31">
        <f>IF($E$755&lt;&gt;0,H780/$E$755,"")</f>
        <v>0</v>
      </c>
      <c r="K780" s="10" t="s">
        <v>6</v>
      </c>
    </row>
    <row r="782" spans="1:11">
      <c r="A782" s="12" t="s">
        <v>1559</v>
      </c>
      <c r="B782" s="6">
        <f>SUM($B$758:$B$780)</f>
        <v>0</v>
      </c>
      <c r="C782" s="6">
        <f>SUM($C$758:$C$780)</f>
        <v>0</v>
      </c>
      <c r="D782" s="6">
        <f>SUM($D$758:$D$780)</f>
        <v>0</v>
      </c>
      <c r="E782" s="31">
        <f>SUM($E$758:$E$780)</f>
        <v>0</v>
      </c>
      <c r="F782" s="6">
        <f>SUM($F$758:$F$780)</f>
        <v>0</v>
      </c>
      <c r="G782" s="6">
        <f>SUM(G$758:G$780)</f>
        <v>0</v>
      </c>
      <c r="H782" s="27">
        <f>SUM($H$758:$H$780)</f>
        <v>0</v>
      </c>
      <c r="I782" s="6">
        <f>SUM($I$758:$I$780)</f>
        <v>0</v>
      </c>
      <c r="J782" s="31">
        <f>SUM($J$758:$J$780)</f>
        <v>0</v>
      </c>
      <c r="K782" s="10" t="s">
        <v>6</v>
      </c>
    </row>
    <row r="784" spans="1:11">
      <c r="A784" s="11" t="s">
        <v>88</v>
      </c>
    </row>
    <row r="785" spans="1:8">
      <c r="A785" s="10" t="s">
        <v>6</v>
      </c>
    </row>
    <row r="786" spans="1:8">
      <c r="B786" s="3" t="s">
        <v>118</v>
      </c>
      <c r="C786" s="3" t="s">
        <v>121</v>
      </c>
      <c r="D786" s="3" t="s">
        <v>123</v>
      </c>
      <c r="E786" s="3" t="s">
        <v>1540</v>
      </c>
      <c r="F786" s="3" t="s">
        <v>1541</v>
      </c>
    </row>
    <row r="787" spans="1:8">
      <c r="A787" s="12" t="s">
        <v>88</v>
      </c>
      <c r="B787" s="29">
        <f>'Loads'!B$323</f>
        <v>0</v>
      </c>
      <c r="C787" s="29">
        <f>'Loads'!E$323</f>
        <v>0</v>
      </c>
      <c r="D787" s="29">
        <f>'Loads'!G$323</f>
        <v>0</v>
      </c>
      <c r="E787" s="29">
        <f>'Multi'!B$140</f>
        <v>0</v>
      </c>
      <c r="F787" s="6">
        <f>IF(C787,E787/C787,"")</f>
        <v>0</v>
      </c>
      <c r="G787" s="10" t="s">
        <v>6</v>
      </c>
    </row>
    <row r="789" spans="1:8">
      <c r="B789" s="3" t="s">
        <v>1347</v>
      </c>
      <c r="C789" s="3" t="s">
        <v>1350</v>
      </c>
      <c r="D789" s="3" t="s">
        <v>975</v>
      </c>
      <c r="E789" s="3" t="s">
        <v>1542</v>
      </c>
      <c r="F789" s="3" t="s">
        <v>1512</v>
      </c>
      <c r="G789" s="3" t="s">
        <v>1543</v>
      </c>
    </row>
    <row r="790" spans="1:8">
      <c r="A790" s="12" t="s">
        <v>356</v>
      </c>
      <c r="B790" s="7">
        <f>'Yard'!$C$48</f>
        <v>0</v>
      </c>
      <c r="C790" s="8"/>
      <c r="D790" s="7">
        <f>'Reactive'!$C$90</f>
        <v>0</v>
      </c>
      <c r="E790" s="27">
        <f>0.01*'Input'!$F$15*(C790*$C$787)+10*(B790*$B$787+D790*$D$787)</f>
        <v>0</v>
      </c>
      <c r="F790" s="6">
        <f>IF($E$787&lt;&gt;0,0.1*E790/$E$787,"")</f>
        <v>0</v>
      </c>
      <c r="G790" s="31">
        <f>IF($C$787&lt;&gt;0,E790/$C$787,"")</f>
        <v>0</v>
      </c>
      <c r="H790" s="10" t="s">
        <v>6</v>
      </c>
    </row>
    <row r="791" spans="1:8">
      <c r="A791" s="12" t="s">
        <v>357</v>
      </c>
      <c r="B791" s="7">
        <f>'Yard'!$D$48</f>
        <v>0</v>
      </c>
      <c r="C791" s="8"/>
      <c r="D791" s="7">
        <f>'Reactive'!$D$90</f>
        <v>0</v>
      </c>
      <c r="E791" s="27">
        <f>0.01*'Input'!$F$15*(C791*$C$787)+10*(B791*$B$787+D791*$D$787)</f>
        <v>0</v>
      </c>
      <c r="F791" s="6">
        <f>IF($E$787&lt;&gt;0,0.1*E791/$E$787,"")</f>
        <v>0</v>
      </c>
      <c r="G791" s="31">
        <f>IF($C$787&lt;&gt;0,E791/$C$787,"")</f>
        <v>0</v>
      </c>
      <c r="H791" s="10" t="s">
        <v>6</v>
      </c>
    </row>
    <row r="792" spans="1:8">
      <c r="A792" s="12" t="s">
        <v>358</v>
      </c>
      <c r="B792" s="7">
        <f>'Yard'!$E$48</f>
        <v>0</v>
      </c>
      <c r="C792" s="8"/>
      <c r="D792" s="7">
        <f>'Reactive'!$E$90</f>
        <v>0</v>
      </c>
      <c r="E792" s="27">
        <f>0.01*'Input'!$F$15*(C792*$C$787)+10*(B792*$B$787+D792*$D$787)</f>
        <v>0</v>
      </c>
      <c r="F792" s="6">
        <f>IF($E$787&lt;&gt;0,0.1*E792/$E$787,"")</f>
        <v>0</v>
      </c>
      <c r="G792" s="31">
        <f>IF($C$787&lt;&gt;0,E792/$C$787,"")</f>
        <v>0</v>
      </c>
      <c r="H792" s="10" t="s">
        <v>6</v>
      </c>
    </row>
    <row r="793" spans="1:8">
      <c r="A793" s="12" t="s">
        <v>359</v>
      </c>
      <c r="B793" s="7">
        <f>'Yard'!$F$48</f>
        <v>0</v>
      </c>
      <c r="C793" s="8"/>
      <c r="D793" s="7">
        <f>'Reactive'!$F$90</f>
        <v>0</v>
      </c>
      <c r="E793" s="27">
        <f>0.01*'Input'!$F$15*(C793*$C$787)+10*(B793*$B$787+D793*$D$787)</f>
        <v>0</v>
      </c>
      <c r="F793" s="6">
        <f>IF($E$787&lt;&gt;0,0.1*E793/$E$787,"")</f>
        <v>0</v>
      </c>
      <c r="G793" s="31">
        <f>IF($C$787&lt;&gt;0,E793/$C$787,"")</f>
        <v>0</v>
      </c>
      <c r="H793" s="10" t="s">
        <v>6</v>
      </c>
    </row>
    <row r="794" spans="1:8">
      <c r="A794" s="12" t="s">
        <v>360</v>
      </c>
      <c r="B794" s="7">
        <f>'Yard'!$G$48</f>
        <v>0</v>
      </c>
      <c r="C794" s="8"/>
      <c r="D794" s="7">
        <f>'Reactive'!$G$90</f>
        <v>0</v>
      </c>
      <c r="E794" s="27">
        <f>0.01*'Input'!$F$15*(C794*$C$787)+10*(B794*$B$787+D794*$D$787)</f>
        <v>0</v>
      </c>
      <c r="F794" s="6">
        <f>IF($E$787&lt;&gt;0,0.1*E794/$E$787,"")</f>
        <v>0</v>
      </c>
      <c r="G794" s="31">
        <f>IF($C$787&lt;&gt;0,E794/$C$787,"")</f>
        <v>0</v>
      </c>
      <c r="H794" s="10" t="s">
        <v>6</v>
      </c>
    </row>
    <row r="795" spans="1:8">
      <c r="A795" s="12" t="s">
        <v>361</v>
      </c>
      <c r="B795" s="7">
        <f>'Yard'!$H$48</f>
        <v>0</v>
      </c>
      <c r="C795" s="8"/>
      <c r="D795" s="7">
        <f>'Reactive'!$H$90</f>
        <v>0</v>
      </c>
      <c r="E795" s="27">
        <f>0.01*'Input'!$F$15*(C795*$C$787)+10*(B795*$B$787+D795*$D$787)</f>
        <v>0</v>
      </c>
      <c r="F795" s="6">
        <f>IF($E$787&lt;&gt;0,0.1*E795/$E$787,"")</f>
        <v>0</v>
      </c>
      <c r="G795" s="31">
        <f>IF($C$787&lt;&gt;0,E795/$C$787,"")</f>
        <v>0</v>
      </c>
      <c r="H795" s="10" t="s">
        <v>6</v>
      </c>
    </row>
    <row r="796" spans="1:8">
      <c r="A796" s="12" t="s">
        <v>362</v>
      </c>
      <c r="B796" s="7">
        <f>'Yard'!$I$48</f>
        <v>0</v>
      </c>
      <c r="C796" s="8"/>
      <c r="D796" s="7">
        <f>'Reactive'!$I$90</f>
        <v>0</v>
      </c>
      <c r="E796" s="27">
        <f>0.01*'Input'!$F$15*(C796*$C$787)+10*(B796*$B$787+D796*$D$787)</f>
        <v>0</v>
      </c>
      <c r="F796" s="6">
        <f>IF($E$787&lt;&gt;0,0.1*E796/$E$787,"")</f>
        <v>0</v>
      </c>
      <c r="G796" s="31">
        <f>IF($C$787&lt;&gt;0,E796/$C$787,"")</f>
        <v>0</v>
      </c>
      <c r="H796" s="10" t="s">
        <v>6</v>
      </c>
    </row>
    <row r="797" spans="1:8">
      <c r="A797" s="12" t="s">
        <v>363</v>
      </c>
      <c r="B797" s="7">
        <f>'Yard'!$J$48</f>
        <v>0</v>
      </c>
      <c r="C797" s="8"/>
      <c r="D797" s="7">
        <f>'Reactive'!$J$90</f>
        <v>0</v>
      </c>
      <c r="E797" s="27">
        <f>0.01*'Input'!$F$15*(C797*$C$787)+10*(B797*$B$787+D797*$D$787)</f>
        <v>0</v>
      </c>
      <c r="F797" s="6">
        <f>IF($E$787&lt;&gt;0,0.1*E797/$E$787,"")</f>
        <v>0</v>
      </c>
      <c r="G797" s="31">
        <f>IF($C$787&lt;&gt;0,E797/$C$787,"")</f>
        <v>0</v>
      </c>
      <c r="H797" s="10" t="s">
        <v>6</v>
      </c>
    </row>
    <row r="798" spans="1:8">
      <c r="A798" s="12" t="s">
        <v>1544</v>
      </c>
      <c r="B798" s="8"/>
      <c r="C798" s="33">
        <f>'SM'!$B$133</f>
        <v>0</v>
      </c>
      <c r="D798" s="8"/>
      <c r="E798" s="27">
        <f>0.01*'Input'!$F$15*(C798*$C$787)+10*(B798*$B$787+D798*$D$787)</f>
        <v>0</v>
      </c>
      <c r="F798" s="6">
        <f>IF($E$787&lt;&gt;0,0.1*E798/$E$787,"")</f>
        <v>0</v>
      </c>
      <c r="G798" s="31">
        <f>IF($C$787&lt;&gt;0,E798/$C$787,"")</f>
        <v>0</v>
      </c>
      <c r="H798" s="10" t="s">
        <v>6</v>
      </c>
    </row>
    <row r="799" spans="1:8">
      <c r="A799" s="12" t="s">
        <v>1545</v>
      </c>
      <c r="B799" s="8"/>
      <c r="C799" s="33">
        <f>'SM'!$C$133</f>
        <v>0</v>
      </c>
      <c r="D799" s="8"/>
      <c r="E799" s="27">
        <f>0.01*'Input'!$F$15*(C799*$C$787)+10*(B799*$B$787+D799*$D$787)</f>
        <v>0</v>
      </c>
      <c r="F799" s="6">
        <f>IF($E$787&lt;&gt;0,0.1*E799/$E$787,"")</f>
        <v>0</v>
      </c>
      <c r="G799" s="31">
        <f>IF($C$787&lt;&gt;0,E799/$C$787,"")</f>
        <v>0</v>
      </c>
      <c r="H799" s="10" t="s">
        <v>6</v>
      </c>
    </row>
    <row r="800" spans="1:8">
      <c r="A800" s="12" t="s">
        <v>1546</v>
      </c>
      <c r="B800" s="7">
        <f>'Yard'!$K$48</f>
        <v>0</v>
      </c>
      <c r="C800" s="8"/>
      <c r="D800" s="7">
        <f>'Reactive'!$K$90</f>
        <v>0</v>
      </c>
      <c r="E800" s="27">
        <f>0.01*'Input'!$F$15*(C800*$C$787)+10*(B800*$B$787+D800*$D$787)</f>
        <v>0</v>
      </c>
      <c r="F800" s="6">
        <f>IF($E$787&lt;&gt;0,0.1*E800/$E$787,"")</f>
        <v>0</v>
      </c>
      <c r="G800" s="31">
        <f>IF($C$787&lt;&gt;0,E800/$C$787,"")</f>
        <v>0</v>
      </c>
      <c r="H800" s="10" t="s">
        <v>6</v>
      </c>
    </row>
    <row r="801" spans="1:8">
      <c r="A801" s="12" t="s">
        <v>1547</v>
      </c>
      <c r="B801" s="7">
        <f>'Yard'!$L$48</f>
        <v>0</v>
      </c>
      <c r="C801" s="8"/>
      <c r="D801" s="7">
        <f>'Reactive'!$L$90</f>
        <v>0</v>
      </c>
      <c r="E801" s="27">
        <f>0.01*'Input'!$F$15*(C801*$C$787)+10*(B801*$B$787+D801*$D$787)</f>
        <v>0</v>
      </c>
      <c r="F801" s="6">
        <f>IF($E$787&lt;&gt;0,0.1*E801/$E$787,"")</f>
        <v>0</v>
      </c>
      <c r="G801" s="31">
        <f>IF($C$787&lt;&gt;0,E801/$C$787,"")</f>
        <v>0</v>
      </c>
      <c r="H801" s="10" t="s">
        <v>6</v>
      </c>
    </row>
    <row r="802" spans="1:8">
      <c r="A802" s="12" t="s">
        <v>1548</v>
      </c>
      <c r="B802" s="7">
        <f>'Yard'!$M$48</f>
        <v>0</v>
      </c>
      <c r="C802" s="8"/>
      <c r="D802" s="7">
        <f>'Reactive'!$M$90</f>
        <v>0</v>
      </c>
      <c r="E802" s="27">
        <f>0.01*'Input'!$F$15*(C802*$C$787)+10*(B802*$B$787+D802*$D$787)</f>
        <v>0</v>
      </c>
      <c r="F802" s="6">
        <f>IF($E$787&lt;&gt;0,0.1*E802/$E$787,"")</f>
        <v>0</v>
      </c>
      <c r="G802" s="31">
        <f>IF($C$787&lt;&gt;0,E802/$C$787,"")</f>
        <v>0</v>
      </c>
      <c r="H802" s="10" t="s">
        <v>6</v>
      </c>
    </row>
    <row r="803" spans="1:8">
      <c r="A803" s="12" t="s">
        <v>1549</v>
      </c>
      <c r="B803" s="7">
        <f>'Yard'!$N$48</f>
        <v>0</v>
      </c>
      <c r="C803" s="8"/>
      <c r="D803" s="7">
        <f>'Reactive'!$N$90</f>
        <v>0</v>
      </c>
      <c r="E803" s="27">
        <f>0.01*'Input'!$F$15*(C803*$C$787)+10*(B803*$B$787+D803*$D$787)</f>
        <v>0</v>
      </c>
      <c r="F803" s="6">
        <f>IF($E$787&lt;&gt;0,0.1*E803/$E$787,"")</f>
        <v>0</v>
      </c>
      <c r="G803" s="31">
        <f>IF($C$787&lt;&gt;0,E803/$C$787,"")</f>
        <v>0</v>
      </c>
      <c r="H803" s="10" t="s">
        <v>6</v>
      </c>
    </row>
    <row r="804" spans="1:8">
      <c r="A804" s="12" t="s">
        <v>1550</v>
      </c>
      <c r="B804" s="7">
        <f>'Yard'!$O$48</f>
        <v>0</v>
      </c>
      <c r="C804" s="8"/>
      <c r="D804" s="7">
        <f>'Reactive'!$O$90</f>
        <v>0</v>
      </c>
      <c r="E804" s="27">
        <f>0.01*'Input'!$F$15*(C804*$C$787)+10*(B804*$B$787+D804*$D$787)</f>
        <v>0</v>
      </c>
      <c r="F804" s="6">
        <f>IF($E$787&lt;&gt;0,0.1*E804/$E$787,"")</f>
        <v>0</v>
      </c>
      <c r="G804" s="31">
        <f>IF($C$787&lt;&gt;0,E804/$C$787,"")</f>
        <v>0</v>
      </c>
      <c r="H804" s="10" t="s">
        <v>6</v>
      </c>
    </row>
    <row r="805" spans="1:8">
      <c r="A805" s="12" t="s">
        <v>1551</v>
      </c>
      <c r="B805" s="7">
        <f>'Yard'!$P$48</f>
        <v>0</v>
      </c>
      <c r="C805" s="8"/>
      <c r="D805" s="7">
        <f>'Reactive'!$P$90</f>
        <v>0</v>
      </c>
      <c r="E805" s="27">
        <f>0.01*'Input'!$F$15*(C805*$C$787)+10*(B805*$B$787+D805*$D$787)</f>
        <v>0</v>
      </c>
      <c r="F805" s="6">
        <f>IF($E$787&lt;&gt;0,0.1*E805/$E$787,"")</f>
        <v>0</v>
      </c>
      <c r="G805" s="31">
        <f>IF($C$787&lt;&gt;0,E805/$C$787,"")</f>
        <v>0</v>
      </c>
      <c r="H805" s="10" t="s">
        <v>6</v>
      </c>
    </row>
    <row r="806" spans="1:8">
      <c r="A806" s="12" t="s">
        <v>1552</v>
      </c>
      <c r="B806" s="7">
        <f>'Yard'!$Q$48</f>
        <v>0</v>
      </c>
      <c r="C806" s="8"/>
      <c r="D806" s="7">
        <f>'Reactive'!$Q$90</f>
        <v>0</v>
      </c>
      <c r="E806" s="27">
        <f>0.01*'Input'!$F$15*(C806*$C$787)+10*(B806*$B$787+D806*$D$787)</f>
        <v>0</v>
      </c>
      <c r="F806" s="6">
        <f>IF($E$787&lt;&gt;0,0.1*E806/$E$787,"")</f>
        <v>0</v>
      </c>
      <c r="G806" s="31">
        <f>IF($C$787&lt;&gt;0,E806/$C$787,"")</f>
        <v>0</v>
      </c>
      <c r="H806" s="10" t="s">
        <v>6</v>
      </c>
    </row>
    <row r="807" spans="1:8">
      <c r="A807" s="12" t="s">
        <v>1553</v>
      </c>
      <c r="B807" s="7">
        <f>'Yard'!$R$48</f>
        <v>0</v>
      </c>
      <c r="C807" s="8"/>
      <c r="D807" s="7">
        <f>'Reactive'!$R$90</f>
        <v>0</v>
      </c>
      <c r="E807" s="27">
        <f>0.01*'Input'!$F$15*(C807*$C$787)+10*(B807*$B$787+D807*$D$787)</f>
        <v>0</v>
      </c>
      <c r="F807" s="6">
        <f>IF($E$787&lt;&gt;0,0.1*E807/$E$787,"")</f>
        <v>0</v>
      </c>
      <c r="G807" s="31">
        <f>IF($C$787&lt;&gt;0,E807/$C$787,"")</f>
        <v>0</v>
      </c>
      <c r="H807" s="10" t="s">
        <v>6</v>
      </c>
    </row>
    <row r="808" spans="1:8">
      <c r="A808" s="12" t="s">
        <v>1554</v>
      </c>
      <c r="B808" s="7">
        <f>'Yard'!$S$48</f>
        <v>0</v>
      </c>
      <c r="C808" s="8"/>
      <c r="D808" s="7">
        <f>'Reactive'!$S$90</f>
        <v>0</v>
      </c>
      <c r="E808" s="27">
        <f>0.01*'Input'!$F$15*(C808*$C$787)+10*(B808*$B$787+D808*$D$787)</f>
        <v>0</v>
      </c>
      <c r="F808" s="6">
        <f>IF($E$787&lt;&gt;0,0.1*E808/$E$787,"")</f>
        <v>0</v>
      </c>
      <c r="G808" s="31">
        <f>IF($C$787&lt;&gt;0,E808/$C$787,"")</f>
        <v>0</v>
      </c>
      <c r="H808" s="10" t="s">
        <v>6</v>
      </c>
    </row>
    <row r="809" spans="1:8">
      <c r="A809" s="12" t="s">
        <v>1555</v>
      </c>
      <c r="B809" s="8"/>
      <c r="C809" s="33">
        <f>'Otex'!$B$146</f>
        <v>0</v>
      </c>
      <c r="D809" s="8"/>
      <c r="E809" s="27">
        <f>0.01*'Input'!$F$15*(C809*$C$787)+10*(B809*$B$787+D809*$D$787)</f>
        <v>0</v>
      </c>
      <c r="F809" s="6">
        <f>IF($E$787&lt;&gt;0,0.1*E809/$E$787,"")</f>
        <v>0</v>
      </c>
      <c r="G809" s="31">
        <f>IF($C$787&lt;&gt;0,E809/$C$787,"")</f>
        <v>0</v>
      </c>
      <c r="H809" s="10" t="s">
        <v>6</v>
      </c>
    </row>
    <row r="810" spans="1:8">
      <c r="A810" s="12" t="s">
        <v>1556</v>
      </c>
      <c r="B810" s="8"/>
      <c r="C810" s="33">
        <f>'Otex'!$C$146</f>
        <v>0</v>
      </c>
      <c r="D810" s="8"/>
      <c r="E810" s="27">
        <f>0.01*'Input'!$F$15*(C810*$C$787)+10*(B810*$B$787+D810*$D$787)</f>
        <v>0</v>
      </c>
      <c r="F810" s="6">
        <f>IF($E$787&lt;&gt;0,0.1*E810/$E$787,"")</f>
        <v>0</v>
      </c>
      <c r="G810" s="31">
        <f>IF($C$787&lt;&gt;0,E810/$C$787,"")</f>
        <v>0</v>
      </c>
      <c r="H810" s="10" t="s">
        <v>6</v>
      </c>
    </row>
    <row r="811" spans="1:8">
      <c r="A811" s="12" t="s">
        <v>1557</v>
      </c>
      <c r="B811" s="7">
        <f>'Scaler'!$B$432</f>
        <v>0</v>
      </c>
      <c r="C811" s="33">
        <f>'Scaler'!$E$432</f>
        <v>0</v>
      </c>
      <c r="D811" s="7">
        <f>'Scaler'!$G$432</f>
        <v>0</v>
      </c>
      <c r="E811" s="27">
        <f>0.01*'Input'!$F$15*(C811*$C$787)+10*(B811*$B$787+D811*$D$787)</f>
        <v>0</v>
      </c>
      <c r="F811" s="6">
        <f>IF($E$787&lt;&gt;0,0.1*E811/$E$787,"")</f>
        <v>0</v>
      </c>
      <c r="G811" s="31">
        <f>IF($C$787&lt;&gt;0,E811/$C$787,"")</f>
        <v>0</v>
      </c>
      <c r="H811" s="10" t="s">
        <v>6</v>
      </c>
    </row>
    <row r="812" spans="1:8">
      <c r="A812" s="12" t="s">
        <v>1558</v>
      </c>
      <c r="B812" s="7">
        <f>'Adjust'!$B$98</f>
        <v>0</v>
      </c>
      <c r="C812" s="33">
        <f>'Adjust'!$E$98</f>
        <v>0</v>
      </c>
      <c r="D812" s="7">
        <f>'Adjust'!$G$98</f>
        <v>0</v>
      </c>
      <c r="E812" s="27">
        <f>0.01*'Input'!$F$15*(C812*$C$787)+10*(B812*$B$787+D812*$D$787)</f>
        <v>0</v>
      </c>
      <c r="F812" s="6">
        <f>IF($E$787&lt;&gt;0,0.1*E812/$E$787,"")</f>
        <v>0</v>
      </c>
      <c r="G812" s="31">
        <f>IF($C$787&lt;&gt;0,E812/$C$787,"")</f>
        <v>0</v>
      </c>
      <c r="H812" s="10" t="s">
        <v>6</v>
      </c>
    </row>
    <row r="814" spans="1:8">
      <c r="A814" s="12" t="s">
        <v>1559</v>
      </c>
      <c r="B814" s="6">
        <f>SUM($B$790:$B$812)</f>
        <v>0</v>
      </c>
      <c r="C814" s="31">
        <f>SUM($C$790:$C$812)</f>
        <v>0</v>
      </c>
      <c r="D814" s="6">
        <f>SUM($D$790:$D$812)</f>
        <v>0</v>
      </c>
      <c r="E814" s="27">
        <f>SUM($E$790:$E$812)</f>
        <v>0</v>
      </c>
      <c r="F814" s="6">
        <f>SUM($F$790:$F$812)</f>
        <v>0</v>
      </c>
      <c r="G814" s="31">
        <f>SUM($G$790:$G$812)</f>
        <v>0</v>
      </c>
      <c r="H814" s="10" t="s">
        <v>6</v>
      </c>
    </row>
    <row r="816" spans="1:8">
      <c r="A816" s="11" t="s">
        <v>89</v>
      </c>
    </row>
    <row r="817" spans="1:11">
      <c r="A817" s="10" t="s">
        <v>6</v>
      </c>
    </row>
    <row r="818" spans="1:11">
      <c r="B818" s="3" t="s">
        <v>118</v>
      </c>
      <c r="C818" s="3" t="s">
        <v>119</v>
      </c>
      <c r="D818" s="3" t="s">
        <v>120</v>
      </c>
      <c r="E818" s="3" t="s">
        <v>121</v>
      </c>
      <c r="F818" s="3" t="s">
        <v>123</v>
      </c>
      <c r="G818" s="3" t="s">
        <v>1540</v>
      </c>
      <c r="H818" s="3" t="s">
        <v>1541</v>
      </c>
    </row>
    <row r="819" spans="1:11">
      <c r="A819" s="12" t="s">
        <v>89</v>
      </c>
      <c r="B819" s="29">
        <f>'Loads'!B$324</f>
        <v>0</v>
      </c>
      <c r="C819" s="29">
        <f>'Loads'!C$324</f>
        <v>0</v>
      </c>
      <c r="D819" s="29">
        <f>'Loads'!D$324</f>
        <v>0</v>
      </c>
      <c r="E819" s="29">
        <f>'Loads'!E$324</f>
        <v>0</v>
      </c>
      <c r="F819" s="29">
        <f>'Loads'!G$324</f>
        <v>0</v>
      </c>
      <c r="G819" s="29">
        <f>'Multi'!B$141</f>
        <v>0</v>
      </c>
      <c r="H819" s="6">
        <f>IF(E819,G819/E819,"")</f>
        <v>0</v>
      </c>
      <c r="I819" s="10" t="s">
        <v>6</v>
      </c>
    </row>
    <row r="821" spans="1:11">
      <c r="B821" s="3" t="s">
        <v>1347</v>
      </c>
      <c r="C821" s="3" t="s">
        <v>1348</v>
      </c>
      <c r="D821" s="3" t="s">
        <v>1349</v>
      </c>
      <c r="E821" s="3" t="s">
        <v>1350</v>
      </c>
      <c r="F821" s="3" t="s">
        <v>975</v>
      </c>
      <c r="G821" s="3" t="s">
        <v>1560</v>
      </c>
      <c r="H821" s="3" t="s">
        <v>1542</v>
      </c>
      <c r="I821" s="3" t="s">
        <v>1512</v>
      </c>
      <c r="J821" s="3" t="s">
        <v>1543</v>
      </c>
    </row>
    <row r="822" spans="1:11">
      <c r="A822" s="12" t="s">
        <v>356</v>
      </c>
      <c r="B822" s="7">
        <f>'Yard'!$C$79</f>
        <v>0</v>
      </c>
      <c r="C822" s="7">
        <f>'Yard'!$C$111</f>
        <v>0</v>
      </c>
      <c r="D822" s="7">
        <f>'Yard'!$C$134</f>
        <v>0</v>
      </c>
      <c r="E822" s="8"/>
      <c r="F822" s="7">
        <f>'Reactive'!$C$91</f>
        <v>0</v>
      </c>
      <c r="G822" s="6">
        <f>IF(G$819&lt;&gt;0,(($B822*B$819+$C822*C$819+$D822*D$819+$F822*F$819))/G$819,0)</f>
        <v>0</v>
      </c>
      <c r="H822" s="27">
        <f>0.01*'Input'!$F$15*(E822*$E$819)+10*(B822*$B$819+C822*$C$819+D822*$D$819+F822*$F$819)</f>
        <v>0</v>
      </c>
      <c r="I822" s="6">
        <f>IF($G$819&lt;&gt;0,0.1*H822/$G$819,"")</f>
        <v>0</v>
      </c>
      <c r="J822" s="31">
        <f>IF($E$819&lt;&gt;0,H822/$E$819,"")</f>
        <v>0</v>
      </c>
      <c r="K822" s="10" t="s">
        <v>6</v>
      </c>
    </row>
    <row r="823" spans="1:11">
      <c r="A823" s="12" t="s">
        <v>357</v>
      </c>
      <c r="B823" s="7">
        <f>'Yard'!$D$79</f>
        <v>0</v>
      </c>
      <c r="C823" s="7">
        <f>'Yard'!$D$111</f>
        <v>0</v>
      </c>
      <c r="D823" s="7">
        <f>'Yard'!$D$134</f>
        <v>0</v>
      </c>
      <c r="E823" s="8"/>
      <c r="F823" s="7">
        <f>'Reactive'!$D$91</f>
        <v>0</v>
      </c>
      <c r="G823" s="6">
        <f>IF(G$819&lt;&gt;0,(($B823*B$819+$C823*C$819+$D823*D$819+$F823*F$819))/G$819,0)</f>
        <v>0</v>
      </c>
      <c r="H823" s="27">
        <f>0.01*'Input'!$F$15*(E823*$E$819)+10*(B823*$B$819+C823*$C$819+D823*$D$819+F823*$F$819)</f>
        <v>0</v>
      </c>
      <c r="I823" s="6">
        <f>IF($G$819&lt;&gt;0,0.1*H823/$G$819,"")</f>
        <v>0</v>
      </c>
      <c r="J823" s="31">
        <f>IF($E$819&lt;&gt;0,H823/$E$819,"")</f>
        <v>0</v>
      </c>
      <c r="K823" s="10" t="s">
        <v>6</v>
      </c>
    </row>
    <row r="824" spans="1:11">
      <c r="A824" s="12" t="s">
        <v>358</v>
      </c>
      <c r="B824" s="7">
        <f>'Yard'!$E$79</f>
        <v>0</v>
      </c>
      <c r="C824" s="7">
        <f>'Yard'!$E$111</f>
        <v>0</v>
      </c>
      <c r="D824" s="7">
        <f>'Yard'!$E$134</f>
        <v>0</v>
      </c>
      <c r="E824" s="8"/>
      <c r="F824" s="7">
        <f>'Reactive'!$E$91</f>
        <v>0</v>
      </c>
      <c r="G824" s="6">
        <f>IF(G$819&lt;&gt;0,(($B824*B$819+$C824*C$819+$D824*D$819+$F824*F$819))/G$819,0)</f>
        <v>0</v>
      </c>
      <c r="H824" s="27">
        <f>0.01*'Input'!$F$15*(E824*$E$819)+10*(B824*$B$819+C824*$C$819+D824*$D$819+F824*$F$819)</f>
        <v>0</v>
      </c>
      <c r="I824" s="6">
        <f>IF($G$819&lt;&gt;0,0.1*H824/$G$819,"")</f>
        <v>0</v>
      </c>
      <c r="J824" s="31">
        <f>IF($E$819&lt;&gt;0,H824/$E$819,"")</f>
        <v>0</v>
      </c>
      <c r="K824" s="10" t="s">
        <v>6</v>
      </c>
    </row>
    <row r="825" spans="1:11">
      <c r="A825" s="12" t="s">
        <v>359</v>
      </c>
      <c r="B825" s="7">
        <f>'Yard'!$F$79</f>
        <v>0</v>
      </c>
      <c r="C825" s="7">
        <f>'Yard'!$F$111</f>
        <v>0</v>
      </c>
      <c r="D825" s="7">
        <f>'Yard'!$F$134</f>
        <v>0</v>
      </c>
      <c r="E825" s="8"/>
      <c r="F825" s="7">
        <f>'Reactive'!$F$91</f>
        <v>0</v>
      </c>
      <c r="G825" s="6">
        <f>IF(G$819&lt;&gt;0,(($B825*B$819+$C825*C$819+$D825*D$819+$F825*F$819))/G$819,0)</f>
        <v>0</v>
      </c>
      <c r="H825" s="27">
        <f>0.01*'Input'!$F$15*(E825*$E$819)+10*(B825*$B$819+C825*$C$819+D825*$D$819+F825*$F$819)</f>
        <v>0</v>
      </c>
      <c r="I825" s="6">
        <f>IF($G$819&lt;&gt;0,0.1*H825/$G$819,"")</f>
        <v>0</v>
      </c>
      <c r="J825" s="31">
        <f>IF($E$819&lt;&gt;0,H825/$E$819,"")</f>
        <v>0</v>
      </c>
      <c r="K825" s="10" t="s">
        <v>6</v>
      </c>
    </row>
    <row r="826" spans="1:11">
      <c r="A826" s="12" t="s">
        <v>360</v>
      </c>
      <c r="B826" s="7">
        <f>'Yard'!$G$79</f>
        <v>0</v>
      </c>
      <c r="C826" s="7">
        <f>'Yard'!$G$111</f>
        <v>0</v>
      </c>
      <c r="D826" s="7">
        <f>'Yard'!$G$134</f>
        <v>0</v>
      </c>
      <c r="E826" s="8"/>
      <c r="F826" s="7">
        <f>'Reactive'!$G$91</f>
        <v>0</v>
      </c>
      <c r="G826" s="6">
        <f>IF(G$819&lt;&gt;0,(($B826*B$819+$C826*C$819+$D826*D$819+$F826*F$819))/G$819,0)</f>
        <v>0</v>
      </c>
      <c r="H826" s="27">
        <f>0.01*'Input'!$F$15*(E826*$E$819)+10*(B826*$B$819+C826*$C$819+D826*$D$819+F826*$F$819)</f>
        <v>0</v>
      </c>
      <c r="I826" s="6">
        <f>IF($G$819&lt;&gt;0,0.1*H826/$G$819,"")</f>
        <v>0</v>
      </c>
      <c r="J826" s="31">
        <f>IF($E$819&lt;&gt;0,H826/$E$819,"")</f>
        <v>0</v>
      </c>
      <c r="K826" s="10" t="s">
        <v>6</v>
      </c>
    </row>
    <row r="827" spans="1:11">
      <c r="A827" s="12" t="s">
        <v>361</v>
      </c>
      <c r="B827" s="7">
        <f>'Yard'!$H$79</f>
        <v>0</v>
      </c>
      <c r="C827" s="7">
        <f>'Yard'!$H$111</f>
        <v>0</v>
      </c>
      <c r="D827" s="7">
        <f>'Yard'!$H$134</f>
        <v>0</v>
      </c>
      <c r="E827" s="8"/>
      <c r="F827" s="7">
        <f>'Reactive'!$H$91</f>
        <v>0</v>
      </c>
      <c r="G827" s="6">
        <f>IF(G$819&lt;&gt;0,(($B827*B$819+$C827*C$819+$D827*D$819+$F827*F$819))/G$819,0)</f>
        <v>0</v>
      </c>
      <c r="H827" s="27">
        <f>0.01*'Input'!$F$15*(E827*$E$819)+10*(B827*$B$819+C827*$C$819+D827*$D$819+F827*$F$819)</f>
        <v>0</v>
      </c>
      <c r="I827" s="6">
        <f>IF($G$819&lt;&gt;0,0.1*H827/$G$819,"")</f>
        <v>0</v>
      </c>
      <c r="J827" s="31">
        <f>IF($E$819&lt;&gt;0,H827/$E$819,"")</f>
        <v>0</v>
      </c>
      <c r="K827" s="10" t="s">
        <v>6</v>
      </c>
    </row>
    <row r="828" spans="1:11">
      <c r="A828" s="12" t="s">
        <v>362</v>
      </c>
      <c r="B828" s="7">
        <f>'Yard'!$I$79</f>
        <v>0</v>
      </c>
      <c r="C828" s="7">
        <f>'Yard'!$I$111</f>
        <v>0</v>
      </c>
      <c r="D828" s="7">
        <f>'Yard'!$I$134</f>
        <v>0</v>
      </c>
      <c r="E828" s="8"/>
      <c r="F828" s="7">
        <f>'Reactive'!$I$91</f>
        <v>0</v>
      </c>
      <c r="G828" s="6">
        <f>IF(G$819&lt;&gt;0,(($B828*B$819+$C828*C$819+$D828*D$819+$F828*F$819))/G$819,0)</f>
        <v>0</v>
      </c>
      <c r="H828" s="27">
        <f>0.01*'Input'!$F$15*(E828*$E$819)+10*(B828*$B$819+C828*$C$819+D828*$D$819+F828*$F$819)</f>
        <v>0</v>
      </c>
      <c r="I828" s="6">
        <f>IF($G$819&lt;&gt;0,0.1*H828/$G$819,"")</f>
        <v>0</v>
      </c>
      <c r="J828" s="31">
        <f>IF($E$819&lt;&gt;0,H828/$E$819,"")</f>
        <v>0</v>
      </c>
      <c r="K828" s="10" t="s">
        <v>6</v>
      </c>
    </row>
    <row r="829" spans="1:11">
      <c r="A829" s="12" t="s">
        <v>363</v>
      </c>
      <c r="B829" s="7">
        <f>'Yard'!$J$79</f>
        <v>0</v>
      </c>
      <c r="C829" s="7">
        <f>'Yard'!$J$111</f>
        <v>0</v>
      </c>
      <c r="D829" s="7">
        <f>'Yard'!$J$134</f>
        <v>0</v>
      </c>
      <c r="E829" s="8"/>
      <c r="F829" s="7">
        <f>'Reactive'!$J$91</f>
        <v>0</v>
      </c>
      <c r="G829" s="6">
        <f>IF(G$819&lt;&gt;0,(($B829*B$819+$C829*C$819+$D829*D$819+$F829*F$819))/G$819,0)</f>
        <v>0</v>
      </c>
      <c r="H829" s="27">
        <f>0.01*'Input'!$F$15*(E829*$E$819)+10*(B829*$B$819+C829*$C$819+D829*$D$819+F829*$F$819)</f>
        <v>0</v>
      </c>
      <c r="I829" s="6">
        <f>IF($G$819&lt;&gt;0,0.1*H829/$G$819,"")</f>
        <v>0</v>
      </c>
      <c r="J829" s="31">
        <f>IF($E$819&lt;&gt;0,H829/$E$819,"")</f>
        <v>0</v>
      </c>
      <c r="K829" s="10" t="s">
        <v>6</v>
      </c>
    </row>
    <row r="830" spans="1:11">
      <c r="A830" s="12" t="s">
        <v>1544</v>
      </c>
      <c r="B830" s="8"/>
      <c r="C830" s="8"/>
      <c r="D830" s="8"/>
      <c r="E830" s="33">
        <f>'SM'!$B$134</f>
        <v>0</v>
      </c>
      <c r="F830" s="8"/>
      <c r="G830" s="6">
        <f>IF(G$819&lt;&gt;0,(($B830*B$819+$C830*C$819+$D830*D$819+$F830*F$819))/G$819,0)</f>
        <v>0</v>
      </c>
      <c r="H830" s="27">
        <f>0.01*'Input'!$F$15*(E830*$E$819)+10*(B830*$B$819+C830*$C$819+D830*$D$819+F830*$F$819)</f>
        <v>0</v>
      </c>
      <c r="I830" s="6">
        <f>IF($G$819&lt;&gt;0,0.1*H830/$G$819,"")</f>
        <v>0</v>
      </c>
      <c r="J830" s="31">
        <f>IF($E$819&lt;&gt;0,H830/$E$819,"")</f>
        <v>0</v>
      </c>
      <c r="K830" s="10" t="s">
        <v>6</v>
      </c>
    </row>
    <row r="831" spans="1:11">
      <c r="A831" s="12" t="s">
        <v>1545</v>
      </c>
      <c r="B831" s="8"/>
      <c r="C831" s="8"/>
      <c r="D831" s="8"/>
      <c r="E831" s="33">
        <f>'SM'!$C$134</f>
        <v>0</v>
      </c>
      <c r="F831" s="8"/>
      <c r="G831" s="6">
        <f>IF(G$819&lt;&gt;0,(($B831*B$819+$C831*C$819+$D831*D$819+$F831*F$819))/G$819,0)</f>
        <v>0</v>
      </c>
      <c r="H831" s="27">
        <f>0.01*'Input'!$F$15*(E831*$E$819)+10*(B831*$B$819+C831*$C$819+D831*$D$819+F831*$F$819)</f>
        <v>0</v>
      </c>
      <c r="I831" s="6">
        <f>IF($G$819&lt;&gt;0,0.1*H831/$G$819,"")</f>
        <v>0</v>
      </c>
      <c r="J831" s="31">
        <f>IF($E$819&lt;&gt;0,H831/$E$819,"")</f>
        <v>0</v>
      </c>
      <c r="K831" s="10" t="s">
        <v>6</v>
      </c>
    </row>
    <row r="832" spans="1:11">
      <c r="A832" s="12" t="s">
        <v>1546</v>
      </c>
      <c r="B832" s="7">
        <f>'Yard'!$K$79</f>
        <v>0</v>
      </c>
      <c r="C832" s="7">
        <f>'Yard'!$K$111</f>
        <v>0</v>
      </c>
      <c r="D832" s="7">
        <f>'Yard'!$K$134</f>
        <v>0</v>
      </c>
      <c r="E832" s="8"/>
      <c r="F832" s="7">
        <f>'Reactive'!$K$91</f>
        <v>0</v>
      </c>
      <c r="G832" s="6">
        <f>IF(G$819&lt;&gt;0,(($B832*B$819+$C832*C$819+$D832*D$819+$F832*F$819))/G$819,0)</f>
        <v>0</v>
      </c>
      <c r="H832" s="27">
        <f>0.01*'Input'!$F$15*(E832*$E$819)+10*(B832*$B$819+C832*$C$819+D832*$D$819+F832*$F$819)</f>
        <v>0</v>
      </c>
      <c r="I832" s="6">
        <f>IF($G$819&lt;&gt;0,0.1*H832/$G$819,"")</f>
        <v>0</v>
      </c>
      <c r="J832" s="31">
        <f>IF($E$819&lt;&gt;0,H832/$E$819,"")</f>
        <v>0</v>
      </c>
      <c r="K832" s="10" t="s">
        <v>6</v>
      </c>
    </row>
    <row r="833" spans="1:11">
      <c r="A833" s="12" t="s">
        <v>1547</v>
      </c>
      <c r="B833" s="7">
        <f>'Yard'!$L$79</f>
        <v>0</v>
      </c>
      <c r="C833" s="7">
        <f>'Yard'!$L$111</f>
        <v>0</v>
      </c>
      <c r="D833" s="7">
        <f>'Yard'!$L$134</f>
        <v>0</v>
      </c>
      <c r="E833" s="8"/>
      <c r="F833" s="7">
        <f>'Reactive'!$L$91</f>
        <v>0</v>
      </c>
      <c r="G833" s="6">
        <f>IF(G$819&lt;&gt;0,(($B833*B$819+$C833*C$819+$D833*D$819+$F833*F$819))/G$819,0)</f>
        <v>0</v>
      </c>
      <c r="H833" s="27">
        <f>0.01*'Input'!$F$15*(E833*$E$819)+10*(B833*$B$819+C833*$C$819+D833*$D$819+F833*$F$819)</f>
        <v>0</v>
      </c>
      <c r="I833" s="6">
        <f>IF($G$819&lt;&gt;0,0.1*H833/$G$819,"")</f>
        <v>0</v>
      </c>
      <c r="J833" s="31">
        <f>IF($E$819&lt;&gt;0,H833/$E$819,"")</f>
        <v>0</v>
      </c>
      <c r="K833" s="10" t="s">
        <v>6</v>
      </c>
    </row>
    <row r="834" spans="1:11">
      <c r="A834" s="12" t="s">
        <v>1548</v>
      </c>
      <c r="B834" s="7">
        <f>'Yard'!$M$79</f>
        <v>0</v>
      </c>
      <c r="C834" s="7">
        <f>'Yard'!$M$111</f>
        <v>0</v>
      </c>
      <c r="D834" s="7">
        <f>'Yard'!$M$134</f>
        <v>0</v>
      </c>
      <c r="E834" s="8"/>
      <c r="F834" s="7">
        <f>'Reactive'!$M$91</f>
        <v>0</v>
      </c>
      <c r="G834" s="6">
        <f>IF(G$819&lt;&gt;0,(($B834*B$819+$C834*C$819+$D834*D$819+$F834*F$819))/G$819,0)</f>
        <v>0</v>
      </c>
      <c r="H834" s="27">
        <f>0.01*'Input'!$F$15*(E834*$E$819)+10*(B834*$B$819+C834*$C$819+D834*$D$819+F834*$F$819)</f>
        <v>0</v>
      </c>
      <c r="I834" s="6">
        <f>IF($G$819&lt;&gt;0,0.1*H834/$G$819,"")</f>
        <v>0</v>
      </c>
      <c r="J834" s="31">
        <f>IF($E$819&lt;&gt;0,H834/$E$819,"")</f>
        <v>0</v>
      </c>
      <c r="K834" s="10" t="s">
        <v>6</v>
      </c>
    </row>
    <row r="835" spans="1:11">
      <c r="A835" s="12" t="s">
        <v>1549</v>
      </c>
      <c r="B835" s="7">
        <f>'Yard'!$N$79</f>
        <v>0</v>
      </c>
      <c r="C835" s="7">
        <f>'Yard'!$N$111</f>
        <v>0</v>
      </c>
      <c r="D835" s="7">
        <f>'Yard'!$N$134</f>
        <v>0</v>
      </c>
      <c r="E835" s="8"/>
      <c r="F835" s="7">
        <f>'Reactive'!$N$91</f>
        <v>0</v>
      </c>
      <c r="G835" s="6">
        <f>IF(G$819&lt;&gt;0,(($B835*B$819+$C835*C$819+$D835*D$819+$F835*F$819))/G$819,0)</f>
        <v>0</v>
      </c>
      <c r="H835" s="27">
        <f>0.01*'Input'!$F$15*(E835*$E$819)+10*(B835*$B$819+C835*$C$819+D835*$D$819+F835*$F$819)</f>
        <v>0</v>
      </c>
      <c r="I835" s="6">
        <f>IF($G$819&lt;&gt;0,0.1*H835/$G$819,"")</f>
        <v>0</v>
      </c>
      <c r="J835" s="31">
        <f>IF($E$819&lt;&gt;0,H835/$E$819,"")</f>
        <v>0</v>
      </c>
      <c r="K835" s="10" t="s">
        <v>6</v>
      </c>
    </row>
    <row r="836" spans="1:11">
      <c r="A836" s="12" t="s">
        <v>1550</v>
      </c>
      <c r="B836" s="7">
        <f>'Yard'!$O$79</f>
        <v>0</v>
      </c>
      <c r="C836" s="7">
        <f>'Yard'!$O$111</f>
        <v>0</v>
      </c>
      <c r="D836" s="7">
        <f>'Yard'!$O$134</f>
        <v>0</v>
      </c>
      <c r="E836" s="8"/>
      <c r="F836" s="7">
        <f>'Reactive'!$O$91</f>
        <v>0</v>
      </c>
      <c r="G836" s="6">
        <f>IF(G$819&lt;&gt;0,(($B836*B$819+$C836*C$819+$D836*D$819+$F836*F$819))/G$819,0)</f>
        <v>0</v>
      </c>
      <c r="H836" s="27">
        <f>0.01*'Input'!$F$15*(E836*$E$819)+10*(B836*$B$819+C836*$C$819+D836*$D$819+F836*$F$819)</f>
        <v>0</v>
      </c>
      <c r="I836" s="6">
        <f>IF($G$819&lt;&gt;0,0.1*H836/$G$819,"")</f>
        <v>0</v>
      </c>
      <c r="J836" s="31">
        <f>IF($E$819&lt;&gt;0,H836/$E$819,"")</f>
        <v>0</v>
      </c>
      <c r="K836" s="10" t="s">
        <v>6</v>
      </c>
    </row>
    <row r="837" spans="1:11">
      <c r="A837" s="12" t="s">
        <v>1551</v>
      </c>
      <c r="B837" s="7">
        <f>'Yard'!$P$79</f>
        <v>0</v>
      </c>
      <c r="C837" s="7">
        <f>'Yard'!$P$111</f>
        <v>0</v>
      </c>
      <c r="D837" s="7">
        <f>'Yard'!$P$134</f>
        <v>0</v>
      </c>
      <c r="E837" s="8"/>
      <c r="F837" s="7">
        <f>'Reactive'!$P$91</f>
        <v>0</v>
      </c>
      <c r="G837" s="6">
        <f>IF(G$819&lt;&gt;0,(($B837*B$819+$C837*C$819+$D837*D$819+$F837*F$819))/G$819,0)</f>
        <v>0</v>
      </c>
      <c r="H837" s="27">
        <f>0.01*'Input'!$F$15*(E837*$E$819)+10*(B837*$B$819+C837*$C$819+D837*$D$819+F837*$F$819)</f>
        <v>0</v>
      </c>
      <c r="I837" s="6">
        <f>IF($G$819&lt;&gt;0,0.1*H837/$G$819,"")</f>
        <v>0</v>
      </c>
      <c r="J837" s="31">
        <f>IF($E$819&lt;&gt;0,H837/$E$819,"")</f>
        <v>0</v>
      </c>
      <c r="K837" s="10" t="s">
        <v>6</v>
      </c>
    </row>
    <row r="838" spans="1:11">
      <c r="A838" s="12" t="s">
        <v>1552</v>
      </c>
      <c r="B838" s="7">
        <f>'Yard'!$Q$79</f>
        <v>0</v>
      </c>
      <c r="C838" s="7">
        <f>'Yard'!$Q$111</f>
        <v>0</v>
      </c>
      <c r="D838" s="7">
        <f>'Yard'!$Q$134</f>
        <v>0</v>
      </c>
      <c r="E838" s="8"/>
      <c r="F838" s="7">
        <f>'Reactive'!$Q$91</f>
        <v>0</v>
      </c>
      <c r="G838" s="6">
        <f>IF(G$819&lt;&gt;0,(($B838*B$819+$C838*C$819+$D838*D$819+$F838*F$819))/G$819,0)</f>
        <v>0</v>
      </c>
      <c r="H838" s="27">
        <f>0.01*'Input'!$F$15*(E838*$E$819)+10*(B838*$B$819+C838*$C$819+D838*$D$819+F838*$F$819)</f>
        <v>0</v>
      </c>
      <c r="I838" s="6">
        <f>IF($G$819&lt;&gt;0,0.1*H838/$G$819,"")</f>
        <v>0</v>
      </c>
      <c r="J838" s="31">
        <f>IF($E$819&lt;&gt;0,H838/$E$819,"")</f>
        <v>0</v>
      </c>
      <c r="K838" s="10" t="s">
        <v>6</v>
      </c>
    </row>
    <row r="839" spans="1:11">
      <c r="A839" s="12" t="s">
        <v>1553</v>
      </c>
      <c r="B839" s="7">
        <f>'Yard'!$R$79</f>
        <v>0</v>
      </c>
      <c r="C839" s="7">
        <f>'Yard'!$R$111</f>
        <v>0</v>
      </c>
      <c r="D839" s="7">
        <f>'Yard'!$R$134</f>
        <v>0</v>
      </c>
      <c r="E839" s="8"/>
      <c r="F839" s="7">
        <f>'Reactive'!$R$91</f>
        <v>0</v>
      </c>
      <c r="G839" s="6">
        <f>IF(G$819&lt;&gt;0,(($B839*B$819+$C839*C$819+$D839*D$819+$F839*F$819))/G$819,0)</f>
        <v>0</v>
      </c>
      <c r="H839" s="27">
        <f>0.01*'Input'!$F$15*(E839*$E$819)+10*(B839*$B$819+C839*$C$819+D839*$D$819+F839*$F$819)</f>
        <v>0</v>
      </c>
      <c r="I839" s="6">
        <f>IF($G$819&lt;&gt;0,0.1*H839/$G$819,"")</f>
        <v>0</v>
      </c>
      <c r="J839" s="31">
        <f>IF($E$819&lt;&gt;0,H839/$E$819,"")</f>
        <v>0</v>
      </c>
      <c r="K839" s="10" t="s">
        <v>6</v>
      </c>
    </row>
    <row r="840" spans="1:11">
      <c r="A840" s="12" t="s">
        <v>1554</v>
      </c>
      <c r="B840" s="7">
        <f>'Yard'!$S$79</f>
        <v>0</v>
      </c>
      <c r="C840" s="7">
        <f>'Yard'!$S$111</f>
        <v>0</v>
      </c>
      <c r="D840" s="7">
        <f>'Yard'!$S$134</f>
        <v>0</v>
      </c>
      <c r="E840" s="8"/>
      <c r="F840" s="7">
        <f>'Reactive'!$S$91</f>
        <v>0</v>
      </c>
      <c r="G840" s="6">
        <f>IF(G$819&lt;&gt;0,(($B840*B$819+$C840*C$819+$D840*D$819+$F840*F$819))/G$819,0)</f>
        <v>0</v>
      </c>
      <c r="H840" s="27">
        <f>0.01*'Input'!$F$15*(E840*$E$819)+10*(B840*$B$819+C840*$C$819+D840*$D$819+F840*$F$819)</f>
        <v>0</v>
      </c>
      <c r="I840" s="6">
        <f>IF($G$819&lt;&gt;0,0.1*H840/$G$819,"")</f>
        <v>0</v>
      </c>
      <c r="J840" s="31">
        <f>IF($E$819&lt;&gt;0,H840/$E$819,"")</f>
        <v>0</v>
      </c>
      <c r="K840" s="10" t="s">
        <v>6</v>
      </c>
    </row>
    <row r="841" spans="1:11">
      <c r="A841" s="12" t="s">
        <v>1555</v>
      </c>
      <c r="B841" s="8"/>
      <c r="C841" s="8"/>
      <c r="D841" s="8"/>
      <c r="E841" s="33">
        <f>'Otex'!$B$147</f>
        <v>0</v>
      </c>
      <c r="F841" s="8"/>
      <c r="G841" s="6">
        <f>IF(G$819&lt;&gt;0,(($B841*B$819+$C841*C$819+$D841*D$819+$F841*F$819))/G$819,0)</f>
        <v>0</v>
      </c>
      <c r="H841" s="27">
        <f>0.01*'Input'!$F$15*(E841*$E$819)+10*(B841*$B$819+C841*$C$819+D841*$D$819+F841*$F$819)</f>
        <v>0</v>
      </c>
      <c r="I841" s="6">
        <f>IF($G$819&lt;&gt;0,0.1*H841/$G$819,"")</f>
        <v>0</v>
      </c>
      <c r="J841" s="31">
        <f>IF($E$819&lt;&gt;0,H841/$E$819,"")</f>
        <v>0</v>
      </c>
      <c r="K841" s="10" t="s">
        <v>6</v>
      </c>
    </row>
    <row r="842" spans="1:11">
      <c r="A842" s="12" t="s">
        <v>1556</v>
      </c>
      <c r="B842" s="8"/>
      <c r="C842" s="8"/>
      <c r="D842" s="8"/>
      <c r="E842" s="33">
        <f>'Otex'!$C$147</f>
        <v>0</v>
      </c>
      <c r="F842" s="8"/>
      <c r="G842" s="6">
        <f>IF(G$819&lt;&gt;0,(($B842*B$819+$C842*C$819+$D842*D$819+$F842*F$819))/G$819,0)</f>
        <v>0</v>
      </c>
      <c r="H842" s="27">
        <f>0.01*'Input'!$F$15*(E842*$E$819)+10*(B842*$B$819+C842*$C$819+D842*$D$819+F842*$F$819)</f>
        <v>0</v>
      </c>
      <c r="I842" s="6">
        <f>IF($G$819&lt;&gt;0,0.1*H842/$G$819,"")</f>
        <v>0</v>
      </c>
      <c r="J842" s="31">
        <f>IF($E$819&lt;&gt;0,H842/$E$819,"")</f>
        <v>0</v>
      </c>
      <c r="K842" s="10" t="s">
        <v>6</v>
      </c>
    </row>
    <row r="843" spans="1:11">
      <c r="A843" s="12" t="s">
        <v>1557</v>
      </c>
      <c r="B843" s="7">
        <f>'Scaler'!$B$433</f>
        <v>0</v>
      </c>
      <c r="C843" s="7">
        <f>'Scaler'!$C$433</f>
        <v>0</v>
      </c>
      <c r="D843" s="7">
        <f>'Scaler'!$D$433</f>
        <v>0</v>
      </c>
      <c r="E843" s="33">
        <f>'Scaler'!$E$433</f>
        <v>0</v>
      </c>
      <c r="F843" s="7">
        <f>'Scaler'!$G$433</f>
        <v>0</v>
      </c>
      <c r="G843" s="6">
        <f>IF(G$819&lt;&gt;0,(($B843*B$819+$C843*C$819+$D843*D$819+$F843*F$819))/G$819,0)</f>
        <v>0</v>
      </c>
      <c r="H843" s="27">
        <f>0.01*'Input'!$F$15*(E843*$E$819)+10*(B843*$B$819+C843*$C$819+D843*$D$819+F843*$F$819)</f>
        <v>0</v>
      </c>
      <c r="I843" s="6">
        <f>IF($G$819&lt;&gt;0,0.1*H843/$G$819,"")</f>
        <v>0</v>
      </c>
      <c r="J843" s="31">
        <f>IF($E$819&lt;&gt;0,H843/$E$819,"")</f>
        <v>0</v>
      </c>
      <c r="K843" s="10" t="s">
        <v>6</v>
      </c>
    </row>
    <row r="844" spans="1:11">
      <c r="A844" s="12" t="s">
        <v>1558</v>
      </c>
      <c r="B844" s="7">
        <f>'Adjust'!$B$99</f>
        <v>0</v>
      </c>
      <c r="C844" s="7">
        <f>'Adjust'!$C$99</f>
        <v>0</v>
      </c>
      <c r="D844" s="7">
        <f>'Adjust'!$D$99</f>
        <v>0</v>
      </c>
      <c r="E844" s="33">
        <f>'Adjust'!$E$99</f>
        <v>0</v>
      </c>
      <c r="F844" s="7">
        <f>'Adjust'!$G$99</f>
        <v>0</v>
      </c>
      <c r="G844" s="6">
        <f>IF(G$819&lt;&gt;0,(($B844*B$819+$C844*C$819+$D844*D$819+$F844*F$819))/G$819,0)</f>
        <v>0</v>
      </c>
      <c r="H844" s="27">
        <f>0.01*'Input'!$F$15*(E844*$E$819)+10*(B844*$B$819+C844*$C$819+D844*$D$819+F844*$F$819)</f>
        <v>0</v>
      </c>
      <c r="I844" s="6">
        <f>IF($G$819&lt;&gt;0,0.1*H844/$G$819,"")</f>
        <v>0</v>
      </c>
      <c r="J844" s="31">
        <f>IF($E$819&lt;&gt;0,H844/$E$819,"")</f>
        <v>0</v>
      </c>
      <c r="K844" s="10" t="s">
        <v>6</v>
      </c>
    </row>
    <row r="846" spans="1:11">
      <c r="A846" s="12" t="s">
        <v>1559</v>
      </c>
      <c r="B846" s="6">
        <f>SUM($B$822:$B$844)</f>
        <v>0</v>
      </c>
      <c r="C846" s="6">
        <f>SUM($C$822:$C$844)</f>
        <v>0</v>
      </c>
      <c r="D846" s="6">
        <f>SUM($D$822:$D$844)</f>
        <v>0</v>
      </c>
      <c r="E846" s="31">
        <f>SUM($E$822:$E$844)</f>
        <v>0</v>
      </c>
      <c r="F846" s="6">
        <f>SUM($F$822:$F$844)</f>
        <v>0</v>
      </c>
      <c r="G846" s="6">
        <f>SUM(G$822:G$844)</f>
        <v>0</v>
      </c>
      <c r="H846" s="27">
        <f>SUM($H$822:$H$844)</f>
        <v>0</v>
      </c>
      <c r="I846" s="6">
        <f>SUM($I$822:$I$844)</f>
        <v>0</v>
      </c>
      <c r="J846" s="31">
        <f>SUM($J$822:$J$844)</f>
        <v>0</v>
      </c>
      <c r="K846" s="10" t="s">
        <v>6</v>
      </c>
    </row>
    <row r="848" spans="1:11">
      <c r="A848" s="11" t="s">
        <v>90</v>
      </c>
    </row>
    <row r="849" spans="1:8">
      <c r="A849" s="10" t="s">
        <v>6</v>
      </c>
    </row>
    <row r="850" spans="1:8">
      <c r="B850" s="3" t="s">
        <v>118</v>
      </c>
      <c r="C850" s="3" t="s">
        <v>121</v>
      </c>
      <c r="D850" s="3" t="s">
        <v>123</v>
      </c>
      <c r="E850" s="3" t="s">
        <v>1540</v>
      </c>
      <c r="F850" s="3" t="s">
        <v>1541</v>
      </c>
    </row>
    <row r="851" spans="1:8">
      <c r="A851" s="12" t="s">
        <v>90</v>
      </c>
      <c r="B851" s="29">
        <f>'Loads'!B$325</f>
        <v>0</v>
      </c>
      <c r="C851" s="29">
        <f>'Loads'!E$325</f>
        <v>0</v>
      </c>
      <c r="D851" s="29">
        <f>'Loads'!G$325</f>
        <v>0</v>
      </c>
      <c r="E851" s="29">
        <f>'Multi'!B$142</f>
        <v>0</v>
      </c>
      <c r="F851" s="6">
        <f>IF(C851,E851/C851,"")</f>
        <v>0</v>
      </c>
      <c r="G851" s="10" t="s">
        <v>6</v>
      </c>
    </row>
    <row r="853" spans="1:8">
      <c r="B853" s="3" t="s">
        <v>1347</v>
      </c>
      <c r="C853" s="3" t="s">
        <v>1350</v>
      </c>
      <c r="D853" s="3" t="s">
        <v>975</v>
      </c>
      <c r="E853" s="3" t="s">
        <v>1542</v>
      </c>
      <c r="F853" s="3" t="s">
        <v>1512</v>
      </c>
      <c r="G853" s="3" t="s">
        <v>1543</v>
      </c>
    </row>
    <row r="854" spans="1:8">
      <c r="A854" s="12" t="s">
        <v>356</v>
      </c>
      <c r="B854" s="7">
        <f>'Yard'!$C$50</f>
        <v>0</v>
      </c>
      <c r="C854" s="8"/>
      <c r="D854" s="7">
        <f>'Reactive'!$C$92</f>
        <v>0</v>
      </c>
      <c r="E854" s="27">
        <f>0.01*'Input'!$F$15*(C854*$C$851)+10*(B854*$B$851+D854*$D$851)</f>
        <v>0</v>
      </c>
      <c r="F854" s="6">
        <f>IF($E$851&lt;&gt;0,0.1*E854/$E$851,"")</f>
        <v>0</v>
      </c>
      <c r="G854" s="31">
        <f>IF($C$851&lt;&gt;0,E854/$C$851,"")</f>
        <v>0</v>
      </c>
      <c r="H854" s="10" t="s">
        <v>6</v>
      </c>
    </row>
    <row r="855" spans="1:8">
      <c r="A855" s="12" t="s">
        <v>357</v>
      </c>
      <c r="B855" s="7">
        <f>'Yard'!$D$50</f>
        <v>0</v>
      </c>
      <c r="C855" s="8"/>
      <c r="D855" s="7">
        <f>'Reactive'!$D$92</f>
        <v>0</v>
      </c>
      <c r="E855" s="27">
        <f>0.01*'Input'!$F$15*(C855*$C$851)+10*(B855*$B$851+D855*$D$851)</f>
        <v>0</v>
      </c>
      <c r="F855" s="6">
        <f>IF($E$851&lt;&gt;0,0.1*E855/$E$851,"")</f>
        <v>0</v>
      </c>
      <c r="G855" s="31">
        <f>IF($C$851&lt;&gt;0,E855/$C$851,"")</f>
        <v>0</v>
      </c>
      <c r="H855" s="10" t="s">
        <v>6</v>
      </c>
    </row>
    <row r="856" spans="1:8">
      <c r="A856" s="12" t="s">
        <v>358</v>
      </c>
      <c r="B856" s="7">
        <f>'Yard'!$E$50</f>
        <v>0</v>
      </c>
      <c r="C856" s="8"/>
      <c r="D856" s="7">
        <f>'Reactive'!$E$92</f>
        <v>0</v>
      </c>
      <c r="E856" s="27">
        <f>0.01*'Input'!$F$15*(C856*$C$851)+10*(B856*$B$851+D856*$D$851)</f>
        <v>0</v>
      </c>
      <c r="F856" s="6">
        <f>IF($E$851&lt;&gt;0,0.1*E856/$E$851,"")</f>
        <v>0</v>
      </c>
      <c r="G856" s="31">
        <f>IF($C$851&lt;&gt;0,E856/$C$851,"")</f>
        <v>0</v>
      </c>
      <c r="H856" s="10" t="s">
        <v>6</v>
      </c>
    </row>
    <row r="857" spans="1:8">
      <c r="A857" s="12" t="s">
        <v>359</v>
      </c>
      <c r="B857" s="7">
        <f>'Yard'!$F$50</f>
        <v>0</v>
      </c>
      <c r="C857" s="8"/>
      <c r="D857" s="7">
        <f>'Reactive'!$F$92</f>
        <v>0</v>
      </c>
      <c r="E857" s="27">
        <f>0.01*'Input'!$F$15*(C857*$C$851)+10*(B857*$B$851+D857*$D$851)</f>
        <v>0</v>
      </c>
      <c r="F857" s="6">
        <f>IF($E$851&lt;&gt;0,0.1*E857/$E$851,"")</f>
        <v>0</v>
      </c>
      <c r="G857" s="31">
        <f>IF($C$851&lt;&gt;0,E857/$C$851,"")</f>
        <v>0</v>
      </c>
      <c r="H857" s="10" t="s">
        <v>6</v>
      </c>
    </row>
    <row r="858" spans="1:8">
      <c r="A858" s="12" t="s">
        <v>360</v>
      </c>
      <c r="B858" s="7">
        <f>'Yard'!$G$50</f>
        <v>0</v>
      </c>
      <c r="C858" s="8"/>
      <c r="D858" s="7">
        <f>'Reactive'!$G$92</f>
        <v>0</v>
      </c>
      <c r="E858" s="27">
        <f>0.01*'Input'!$F$15*(C858*$C$851)+10*(B858*$B$851+D858*$D$851)</f>
        <v>0</v>
      </c>
      <c r="F858" s="6">
        <f>IF($E$851&lt;&gt;0,0.1*E858/$E$851,"")</f>
        <v>0</v>
      </c>
      <c r="G858" s="31">
        <f>IF($C$851&lt;&gt;0,E858/$C$851,"")</f>
        <v>0</v>
      </c>
      <c r="H858" s="10" t="s">
        <v>6</v>
      </c>
    </row>
    <row r="859" spans="1:8">
      <c r="A859" s="12" t="s">
        <v>361</v>
      </c>
      <c r="B859" s="7">
        <f>'Yard'!$H$50</f>
        <v>0</v>
      </c>
      <c r="C859" s="8"/>
      <c r="D859" s="7">
        <f>'Reactive'!$H$92</f>
        <v>0</v>
      </c>
      <c r="E859" s="27">
        <f>0.01*'Input'!$F$15*(C859*$C$851)+10*(B859*$B$851+D859*$D$851)</f>
        <v>0</v>
      </c>
      <c r="F859" s="6">
        <f>IF($E$851&lt;&gt;0,0.1*E859/$E$851,"")</f>
        <v>0</v>
      </c>
      <c r="G859" s="31">
        <f>IF($C$851&lt;&gt;0,E859/$C$851,"")</f>
        <v>0</v>
      </c>
      <c r="H859" s="10" t="s">
        <v>6</v>
      </c>
    </row>
    <row r="860" spans="1:8">
      <c r="A860" s="12" t="s">
        <v>362</v>
      </c>
      <c r="B860" s="7">
        <f>'Yard'!$I$50</f>
        <v>0</v>
      </c>
      <c r="C860" s="8"/>
      <c r="D860" s="7">
        <f>'Reactive'!$I$92</f>
        <v>0</v>
      </c>
      <c r="E860" s="27">
        <f>0.01*'Input'!$F$15*(C860*$C$851)+10*(B860*$B$851+D860*$D$851)</f>
        <v>0</v>
      </c>
      <c r="F860" s="6">
        <f>IF($E$851&lt;&gt;0,0.1*E860/$E$851,"")</f>
        <v>0</v>
      </c>
      <c r="G860" s="31">
        <f>IF($C$851&lt;&gt;0,E860/$C$851,"")</f>
        <v>0</v>
      </c>
      <c r="H860" s="10" t="s">
        <v>6</v>
      </c>
    </row>
    <row r="861" spans="1:8">
      <c r="A861" s="12" t="s">
        <v>363</v>
      </c>
      <c r="B861" s="7">
        <f>'Yard'!$J$50</f>
        <v>0</v>
      </c>
      <c r="C861" s="8"/>
      <c r="D861" s="7">
        <f>'Reactive'!$J$92</f>
        <v>0</v>
      </c>
      <c r="E861" s="27">
        <f>0.01*'Input'!$F$15*(C861*$C$851)+10*(B861*$B$851+D861*$D$851)</f>
        <v>0</v>
      </c>
      <c r="F861" s="6">
        <f>IF($E$851&lt;&gt;0,0.1*E861/$E$851,"")</f>
        <v>0</v>
      </c>
      <c r="G861" s="31">
        <f>IF($C$851&lt;&gt;0,E861/$C$851,"")</f>
        <v>0</v>
      </c>
      <c r="H861" s="10" t="s">
        <v>6</v>
      </c>
    </row>
    <row r="862" spans="1:8">
      <c r="A862" s="12" t="s">
        <v>1544</v>
      </c>
      <c r="B862" s="8"/>
      <c r="C862" s="33">
        <f>'SM'!$B$135</f>
        <v>0</v>
      </c>
      <c r="D862" s="8"/>
      <c r="E862" s="27">
        <f>0.01*'Input'!$F$15*(C862*$C$851)+10*(B862*$B$851+D862*$D$851)</f>
        <v>0</v>
      </c>
      <c r="F862" s="6">
        <f>IF($E$851&lt;&gt;0,0.1*E862/$E$851,"")</f>
        <v>0</v>
      </c>
      <c r="G862" s="31">
        <f>IF($C$851&lt;&gt;0,E862/$C$851,"")</f>
        <v>0</v>
      </c>
      <c r="H862" s="10" t="s">
        <v>6</v>
      </c>
    </row>
    <row r="863" spans="1:8">
      <c r="A863" s="12" t="s">
        <v>1545</v>
      </c>
      <c r="B863" s="8"/>
      <c r="C863" s="33">
        <f>'SM'!$C$135</f>
        <v>0</v>
      </c>
      <c r="D863" s="8"/>
      <c r="E863" s="27">
        <f>0.01*'Input'!$F$15*(C863*$C$851)+10*(B863*$B$851+D863*$D$851)</f>
        <v>0</v>
      </c>
      <c r="F863" s="6">
        <f>IF($E$851&lt;&gt;0,0.1*E863/$E$851,"")</f>
        <v>0</v>
      </c>
      <c r="G863" s="31">
        <f>IF($C$851&lt;&gt;0,E863/$C$851,"")</f>
        <v>0</v>
      </c>
      <c r="H863" s="10" t="s">
        <v>6</v>
      </c>
    </row>
    <row r="864" spans="1:8">
      <c r="A864" s="12" t="s">
        <v>1546</v>
      </c>
      <c r="B864" s="7">
        <f>'Yard'!$K$50</f>
        <v>0</v>
      </c>
      <c r="C864" s="8"/>
      <c r="D864" s="7">
        <f>'Reactive'!$K$92</f>
        <v>0</v>
      </c>
      <c r="E864" s="27">
        <f>0.01*'Input'!$F$15*(C864*$C$851)+10*(B864*$B$851+D864*$D$851)</f>
        <v>0</v>
      </c>
      <c r="F864" s="6">
        <f>IF($E$851&lt;&gt;0,0.1*E864/$E$851,"")</f>
        <v>0</v>
      </c>
      <c r="G864" s="31">
        <f>IF($C$851&lt;&gt;0,E864/$C$851,"")</f>
        <v>0</v>
      </c>
      <c r="H864" s="10" t="s">
        <v>6</v>
      </c>
    </row>
    <row r="865" spans="1:8">
      <c r="A865" s="12" t="s">
        <v>1547</v>
      </c>
      <c r="B865" s="7">
        <f>'Yard'!$L$50</f>
        <v>0</v>
      </c>
      <c r="C865" s="8"/>
      <c r="D865" s="7">
        <f>'Reactive'!$L$92</f>
        <v>0</v>
      </c>
      <c r="E865" s="27">
        <f>0.01*'Input'!$F$15*(C865*$C$851)+10*(B865*$B$851+D865*$D$851)</f>
        <v>0</v>
      </c>
      <c r="F865" s="6">
        <f>IF($E$851&lt;&gt;0,0.1*E865/$E$851,"")</f>
        <v>0</v>
      </c>
      <c r="G865" s="31">
        <f>IF($C$851&lt;&gt;0,E865/$C$851,"")</f>
        <v>0</v>
      </c>
      <c r="H865" s="10" t="s">
        <v>6</v>
      </c>
    </row>
    <row r="866" spans="1:8">
      <c r="A866" s="12" t="s">
        <v>1548</v>
      </c>
      <c r="B866" s="7">
        <f>'Yard'!$M$50</f>
        <v>0</v>
      </c>
      <c r="C866" s="8"/>
      <c r="D866" s="7">
        <f>'Reactive'!$M$92</f>
        <v>0</v>
      </c>
      <c r="E866" s="27">
        <f>0.01*'Input'!$F$15*(C866*$C$851)+10*(B866*$B$851+D866*$D$851)</f>
        <v>0</v>
      </c>
      <c r="F866" s="6">
        <f>IF($E$851&lt;&gt;0,0.1*E866/$E$851,"")</f>
        <v>0</v>
      </c>
      <c r="G866" s="31">
        <f>IF($C$851&lt;&gt;0,E866/$C$851,"")</f>
        <v>0</v>
      </c>
      <c r="H866" s="10" t="s">
        <v>6</v>
      </c>
    </row>
    <row r="867" spans="1:8">
      <c r="A867" s="12" t="s">
        <v>1549</v>
      </c>
      <c r="B867" s="7">
        <f>'Yard'!$N$50</f>
        <v>0</v>
      </c>
      <c r="C867" s="8"/>
      <c r="D867" s="7">
        <f>'Reactive'!$N$92</f>
        <v>0</v>
      </c>
      <c r="E867" s="27">
        <f>0.01*'Input'!$F$15*(C867*$C$851)+10*(B867*$B$851+D867*$D$851)</f>
        <v>0</v>
      </c>
      <c r="F867" s="6">
        <f>IF($E$851&lt;&gt;0,0.1*E867/$E$851,"")</f>
        <v>0</v>
      </c>
      <c r="G867" s="31">
        <f>IF($C$851&lt;&gt;0,E867/$C$851,"")</f>
        <v>0</v>
      </c>
      <c r="H867" s="10" t="s">
        <v>6</v>
      </c>
    </row>
    <row r="868" spans="1:8">
      <c r="A868" s="12" t="s">
        <v>1550</v>
      </c>
      <c r="B868" s="7">
        <f>'Yard'!$O$50</f>
        <v>0</v>
      </c>
      <c r="C868" s="8"/>
      <c r="D868" s="7">
        <f>'Reactive'!$O$92</f>
        <v>0</v>
      </c>
      <c r="E868" s="27">
        <f>0.01*'Input'!$F$15*(C868*$C$851)+10*(B868*$B$851+D868*$D$851)</f>
        <v>0</v>
      </c>
      <c r="F868" s="6">
        <f>IF($E$851&lt;&gt;0,0.1*E868/$E$851,"")</f>
        <v>0</v>
      </c>
      <c r="G868" s="31">
        <f>IF($C$851&lt;&gt;0,E868/$C$851,"")</f>
        <v>0</v>
      </c>
      <c r="H868" s="10" t="s">
        <v>6</v>
      </c>
    </row>
    <row r="869" spans="1:8">
      <c r="A869" s="12" t="s">
        <v>1551</v>
      </c>
      <c r="B869" s="7">
        <f>'Yard'!$P$50</f>
        <v>0</v>
      </c>
      <c r="C869" s="8"/>
      <c r="D869" s="7">
        <f>'Reactive'!$P$92</f>
        <v>0</v>
      </c>
      <c r="E869" s="27">
        <f>0.01*'Input'!$F$15*(C869*$C$851)+10*(B869*$B$851+D869*$D$851)</f>
        <v>0</v>
      </c>
      <c r="F869" s="6">
        <f>IF($E$851&lt;&gt;0,0.1*E869/$E$851,"")</f>
        <v>0</v>
      </c>
      <c r="G869" s="31">
        <f>IF($C$851&lt;&gt;0,E869/$C$851,"")</f>
        <v>0</v>
      </c>
      <c r="H869" s="10" t="s">
        <v>6</v>
      </c>
    </row>
    <row r="870" spans="1:8">
      <c r="A870" s="12" t="s">
        <v>1552</v>
      </c>
      <c r="B870" s="7">
        <f>'Yard'!$Q$50</f>
        <v>0</v>
      </c>
      <c r="C870" s="8"/>
      <c r="D870" s="7">
        <f>'Reactive'!$Q$92</f>
        <v>0</v>
      </c>
      <c r="E870" s="27">
        <f>0.01*'Input'!$F$15*(C870*$C$851)+10*(B870*$B$851+D870*$D$851)</f>
        <v>0</v>
      </c>
      <c r="F870" s="6">
        <f>IF($E$851&lt;&gt;0,0.1*E870/$E$851,"")</f>
        <v>0</v>
      </c>
      <c r="G870" s="31">
        <f>IF($C$851&lt;&gt;0,E870/$C$851,"")</f>
        <v>0</v>
      </c>
      <c r="H870" s="10" t="s">
        <v>6</v>
      </c>
    </row>
    <row r="871" spans="1:8">
      <c r="A871" s="12" t="s">
        <v>1553</v>
      </c>
      <c r="B871" s="7">
        <f>'Yard'!$R$50</f>
        <v>0</v>
      </c>
      <c r="C871" s="8"/>
      <c r="D871" s="7">
        <f>'Reactive'!$R$92</f>
        <v>0</v>
      </c>
      <c r="E871" s="27">
        <f>0.01*'Input'!$F$15*(C871*$C$851)+10*(B871*$B$851+D871*$D$851)</f>
        <v>0</v>
      </c>
      <c r="F871" s="6">
        <f>IF($E$851&lt;&gt;0,0.1*E871/$E$851,"")</f>
        <v>0</v>
      </c>
      <c r="G871" s="31">
        <f>IF($C$851&lt;&gt;0,E871/$C$851,"")</f>
        <v>0</v>
      </c>
      <c r="H871" s="10" t="s">
        <v>6</v>
      </c>
    </row>
    <row r="872" spans="1:8">
      <c r="A872" s="12" t="s">
        <v>1554</v>
      </c>
      <c r="B872" s="7">
        <f>'Yard'!$S$50</f>
        <v>0</v>
      </c>
      <c r="C872" s="8"/>
      <c r="D872" s="7">
        <f>'Reactive'!$S$92</f>
        <v>0</v>
      </c>
      <c r="E872" s="27">
        <f>0.01*'Input'!$F$15*(C872*$C$851)+10*(B872*$B$851+D872*$D$851)</f>
        <v>0</v>
      </c>
      <c r="F872" s="6">
        <f>IF($E$851&lt;&gt;0,0.1*E872/$E$851,"")</f>
        <v>0</v>
      </c>
      <c r="G872" s="31">
        <f>IF($C$851&lt;&gt;0,E872/$C$851,"")</f>
        <v>0</v>
      </c>
      <c r="H872" s="10" t="s">
        <v>6</v>
      </c>
    </row>
    <row r="873" spans="1:8">
      <c r="A873" s="12" t="s">
        <v>1555</v>
      </c>
      <c r="B873" s="8"/>
      <c r="C873" s="33">
        <f>'Otex'!$B$148</f>
        <v>0</v>
      </c>
      <c r="D873" s="8"/>
      <c r="E873" s="27">
        <f>0.01*'Input'!$F$15*(C873*$C$851)+10*(B873*$B$851+D873*$D$851)</f>
        <v>0</v>
      </c>
      <c r="F873" s="6">
        <f>IF($E$851&lt;&gt;0,0.1*E873/$E$851,"")</f>
        <v>0</v>
      </c>
      <c r="G873" s="31">
        <f>IF($C$851&lt;&gt;0,E873/$C$851,"")</f>
        <v>0</v>
      </c>
      <c r="H873" s="10" t="s">
        <v>6</v>
      </c>
    </row>
    <row r="874" spans="1:8">
      <c r="A874" s="12" t="s">
        <v>1556</v>
      </c>
      <c r="B874" s="8"/>
      <c r="C874" s="33">
        <f>'Otex'!$C$148</f>
        <v>0</v>
      </c>
      <c r="D874" s="8"/>
      <c r="E874" s="27">
        <f>0.01*'Input'!$F$15*(C874*$C$851)+10*(B874*$B$851+D874*$D$851)</f>
        <v>0</v>
      </c>
      <c r="F874" s="6">
        <f>IF($E$851&lt;&gt;0,0.1*E874/$E$851,"")</f>
        <v>0</v>
      </c>
      <c r="G874" s="31">
        <f>IF($C$851&lt;&gt;0,E874/$C$851,"")</f>
        <v>0</v>
      </c>
      <c r="H874" s="10" t="s">
        <v>6</v>
      </c>
    </row>
    <row r="875" spans="1:8">
      <c r="A875" s="12" t="s">
        <v>1557</v>
      </c>
      <c r="B875" s="7">
        <f>'Scaler'!$B$434</f>
        <v>0</v>
      </c>
      <c r="C875" s="33">
        <f>'Scaler'!$E$434</f>
        <v>0</v>
      </c>
      <c r="D875" s="7">
        <f>'Scaler'!$G$434</f>
        <v>0</v>
      </c>
      <c r="E875" s="27">
        <f>0.01*'Input'!$F$15*(C875*$C$851)+10*(B875*$B$851+D875*$D$851)</f>
        <v>0</v>
      </c>
      <c r="F875" s="6">
        <f>IF($E$851&lt;&gt;0,0.1*E875/$E$851,"")</f>
        <v>0</v>
      </c>
      <c r="G875" s="31">
        <f>IF($C$851&lt;&gt;0,E875/$C$851,"")</f>
        <v>0</v>
      </c>
      <c r="H875" s="10" t="s">
        <v>6</v>
      </c>
    </row>
    <row r="876" spans="1:8">
      <c r="A876" s="12" t="s">
        <v>1558</v>
      </c>
      <c r="B876" s="7">
        <f>'Adjust'!$B$100</f>
        <v>0</v>
      </c>
      <c r="C876" s="33">
        <f>'Adjust'!$E$100</f>
        <v>0</v>
      </c>
      <c r="D876" s="7">
        <f>'Adjust'!$G$100</f>
        <v>0</v>
      </c>
      <c r="E876" s="27">
        <f>0.01*'Input'!$F$15*(C876*$C$851)+10*(B876*$B$851+D876*$D$851)</f>
        <v>0</v>
      </c>
      <c r="F876" s="6">
        <f>IF($E$851&lt;&gt;0,0.1*E876/$E$851,"")</f>
        <v>0</v>
      </c>
      <c r="G876" s="31">
        <f>IF($C$851&lt;&gt;0,E876/$C$851,"")</f>
        <v>0</v>
      </c>
      <c r="H876" s="10" t="s">
        <v>6</v>
      </c>
    </row>
    <row r="878" spans="1:8">
      <c r="A878" s="12" t="s">
        <v>1559</v>
      </c>
      <c r="B878" s="6">
        <f>SUM($B$854:$B$876)</f>
        <v>0</v>
      </c>
      <c r="C878" s="31">
        <f>SUM($C$854:$C$876)</f>
        <v>0</v>
      </c>
      <c r="D878" s="6">
        <f>SUM($D$854:$D$876)</f>
        <v>0</v>
      </c>
      <c r="E878" s="27">
        <f>SUM($E$854:$E$876)</f>
        <v>0</v>
      </c>
      <c r="F878" s="6">
        <f>SUM($F$854:$F$876)</f>
        <v>0</v>
      </c>
      <c r="G878" s="31">
        <f>SUM($G$854:$G$876)</f>
        <v>0</v>
      </c>
      <c r="H878" s="10" t="s">
        <v>6</v>
      </c>
    </row>
    <row r="880" spans="1:8">
      <c r="A880" s="11" t="s">
        <v>91</v>
      </c>
    </row>
    <row r="881" spans="1:11">
      <c r="A881" s="10" t="s">
        <v>6</v>
      </c>
    </row>
    <row r="882" spans="1:11">
      <c r="B882" s="3" t="s">
        <v>118</v>
      </c>
      <c r="C882" s="3" t="s">
        <v>119</v>
      </c>
      <c r="D882" s="3" t="s">
        <v>120</v>
      </c>
      <c r="E882" s="3" t="s">
        <v>121</v>
      </c>
      <c r="F882" s="3" t="s">
        <v>123</v>
      </c>
      <c r="G882" s="3" t="s">
        <v>1540</v>
      </c>
      <c r="H882" s="3" t="s">
        <v>1541</v>
      </c>
    </row>
    <row r="883" spans="1:11">
      <c r="A883" s="12" t="s">
        <v>91</v>
      </c>
      <c r="B883" s="29">
        <f>'Loads'!B$326</f>
        <v>0</v>
      </c>
      <c r="C883" s="29">
        <f>'Loads'!C$326</f>
        <v>0</v>
      </c>
      <c r="D883" s="29">
        <f>'Loads'!D$326</f>
        <v>0</v>
      </c>
      <c r="E883" s="29">
        <f>'Loads'!E$326</f>
        <v>0</v>
      </c>
      <c r="F883" s="29">
        <f>'Loads'!G$326</f>
        <v>0</v>
      </c>
      <c r="G883" s="29">
        <f>'Multi'!B$143</f>
        <v>0</v>
      </c>
      <c r="H883" s="6">
        <f>IF(E883,G883/E883,"")</f>
        <v>0</v>
      </c>
      <c r="I883" s="10" t="s">
        <v>6</v>
      </c>
    </row>
    <row r="885" spans="1:11">
      <c r="B885" s="3" t="s">
        <v>1347</v>
      </c>
      <c r="C885" s="3" t="s">
        <v>1348</v>
      </c>
      <c r="D885" s="3" t="s">
        <v>1349</v>
      </c>
      <c r="E885" s="3" t="s">
        <v>1350</v>
      </c>
      <c r="F885" s="3" t="s">
        <v>975</v>
      </c>
      <c r="G885" s="3" t="s">
        <v>1560</v>
      </c>
      <c r="H885" s="3" t="s">
        <v>1542</v>
      </c>
      <c r="I885" s="3" t="s">
        <v>1512</v>
      </c>
      <c r="J885" s="3" t="s">
        <v>1543</v>
      </c>
    </row>
    <row r="886" spans="1:11">
      <c r="A886" s="12" t="s">
        <v>356</v>
      </c>
      <c r="B886" s="7">
        <f>'Yard'!$C$80</f>
        <v>0</v>
      </c>
      <c r="C886" s="7">
        <f>'Yard'!$C$112</f>
        <v>0</v>
      </c>
      <c r="D886" s="7">
        <f>'Yard'!$C$135</f>
        <v>0</v>
      </c>
      <c r="E886" s="8"/>
      <c r="F886" s="7">
        <f>'Reactive'!$C$93</f>
        <v>0</v>
      </c>
      <c r="G886" s="6">
        <f>IF(G$883&lt;&gt;0,(($B886*B$883+$C886*C$883+$D886*D$883+$F886*F$883))/G$883,0)</f>
        <v>0</v>
      </c>
      <c r="H886" s="27">
        <f>0.01*'Input'!$F$15*(E886*$E$883)+10*(B886*$B$883+C886*$C$883+D886*$D$883+F886*$F$883)</f>
        <v>0</v>
      </c>
      <c r="I886" s="6">
        <f>IF($G$883&lt;&gt;0,0.1*H886/$G$883,"")</f>
        <v>0</v>
      </c>
      <c r="J886" s="31">
        <f>IF($E$883&lt;&gt;0,H886/$E$883,"")</f>
        <v>0</v>
      </c>
      <c r="K886" s="10" t="s">
        <v>6</v>
      </c>
    </row>
    <row r="887" spans="1:11">
      <c r="A887" s="12" t="s">
        <v>357</v>
      </c>
      <c r="B887" s="7">
        <f>'Yard'!$D$80</f>
        <v>0</v>
      </c>
      <c r="C887" s="7">
        <f>'Yard'!$D$112</f>
        <v>0</v>
      </c>
      <c r="D887" s="7">
        <f>'Yard'!$D$135</f>
        <v>0</v>
      </c>
      <c r="E887" s="8"/>
      <c r="F887" s="7">
        <f>'Reactive'!$D$93</f>
        <v>0</v>
      </c>
      <c r="G887" s="6">
        <f>IF(G$883&lt;&gt;0,(($B887*B$883+$C887*C$883+$D887*D$883+$F887*F$883))/G$883,0)</f>
        <v>0</v>
      </c>
      <c r="H887" s="27">
        <f>0.01*'Input'!$F$15*(E887*$E$883)+10*(B887*$B$883+C887*$C$883+D887*$D$883+F887*$F$883)</f>
        <v>0</v>
      </c>
      <c r="I887" s="6">
        <f>IF($G$883&lt;&gt;0,0.1*H887/$G$883,"")</f>
        <v>0</v>
      </c>
      <c r="J887" s="31">
        <f>IF($E$883&lt;&gt;0,H887/$E$883,"")</f>
        <v>0</v>
      </c>
      <c r="K887" s="10" t="s">
        <v>6</v>
      </c>
    </row>
    <row r="888" spans="1:11">
      <c r="A888" s="12" t="s">
        <v>358</v>
      </c>
      <c r="B888" s="7">
        <f>'Yard'!$E$80</f>
        <v>0</v>
      </c>
      <c r="C888" s="7">
        <f>'Yard'!$E$112</f>
        <v>0</v>
      </c>
      <c r="D888" s="7">
        <f>'Yard'!$E$135</f>
        <v>0</v>
      </c>
      <c r="E888" s="8"/>
      <c r="F888" s="7">
        <f>'Reactive'!$E$93</f>
        <v>0</v>
      </c>
      <c r="G888" s="6">
        <f>IF(G$883&lt;&gt;0,(($B888*B$883+$C888*C$883+$D888*D$883+$F888*F$883))/G$883,0)</f>
        <v>0</v>
      </c>
      <c r="H888" s="27">
        <f>0.01*'Input'!$F$15*(E888*$E$883)+10*(B888*$B$883+C888*$C$883+D888*$D$883+F888*$F$883)</f>
        <v>0</v>
      </c>
      <c r="I888" s="6">
        <f>IF($G$883&lt;&gt;0,0.1*H888/$G$883,"")</f>
        <v>0</v>
      </c>
      <c r="J888" s="31">
        <f>IF($E$883&lt;&gt;0,H888/$E$883,"")</f>
        <v>0</v>
      </c>
      <c r="K888" s="10" t="s">
        <v>6</v>
      </c>
    </row>
    <row r="889" spans="1:11">
      <c r="A889" s="12" t="s">
        <v>359</v>
      </c>
      <c r="B889" s="7">
        <f>'Yard'!$F$80</f>
        <v>0</v>
      </c>
      <c r="C889" s="7">
        <f>'Yard'!$F$112</f>
        <v>0</v>
      </c>
      <c r="D889" s="7">
        <f>'Yard'!$F$135</f>
        <v>0</v>
      </c>
      <c r="E889" s="8"/>
      <c r="F889" s="7">
        <f>'Reactive'!$F$93</f>
        <v>0</v>
      </c>
      <c r="G889" s="6">
        <f>IF(G$883&lt;&gt;0,(($B889*B$883+$C889*C$883+$D889*D$883+$F889*F$883))/G$883,0)</f>
        <v>0</v>
      </c>
      <c r="H889" s="27">
        <f>0.01*'Input'!$F$15*(E889*$E$883)+10*(B889*$B$883+C889*$C$883+D889*$D$883+F889*$F$883)</f>
        <v>0</v>
      </c>
      <c r="I889" s="6">
        <f>IF($G$883&lt;&gt;0,0.1*H889/$G$883,"")</f>
        <v>0</v>
      </c>
      <c r="J889" s="31">
        <f>IF($E$883&lt;&gt;0,H889/$E$883,"")</f>
        <v>0</v>
      </c>
      <c r="K889" s="10" t="s">
        <v>6</v>
      </c>
    </row>
    <row r="890" spans="1:11">
      <c r="A890" s="12" t="s">
        <v>360</v>
      </c>
      <c r="B890" s="7">
        <f>'Yard'!$G$80</f>
        <v>0</v>
      </c>
      <c r="C890" s="7">
        <f>'Yard'!$G$112</f>
        <v>0</v>
      </c>
      <c r="D890" s="7">
        <f>'Yard'!$G$135</f>
        <v>0</v>
      </c>
      <c r="E890" s="8"/>
      <c r="F890" s="7">
        <f>'Reactive'!$G$93</f>
        <v>0</v>
      </c>
      <c r="G890" s="6">
        <f>IF(G$883&lt;&gt;0,(($B890*B$883+$C890*C$883+$D890*D$883+$F890*F$883))/G$883,0)</f>
        <v>0</v>
      </c>
      <c r="H890" s="27">
        <f>0.01*'Input'!$F$15*(E890*$E$883)+10*(B890*$B$883+C890*$C$883+D890*$D$883+F890*$F$883)</f>
        <v>0</v>
      </c>
      <c r="I890" s="6">
        <f>IF($G$883&lt;&gt;0,0.1*H890/$G$883,"")</f>
        <v>0</v>
      </c>
      <c r="J890" s="31">
        <f>IF($E$883&lt;&gt;0,H890/$E$883,"")</f>
        <v>0</v>
      </c>
      <c r="K890" s="10" t="s">
        <v>6</v>
      </c>
    </row>
    <row r="891" spans="1:11">
      <c r="A891" s="12" t="s">
        <v>361</v>
      </c>
      <c r="B891" s="7">
        <f>'Yard'!$H$80</f>
        <v>0</v>
      </c>
      <c r="C891" s="7">
        <f>'Yard'!$H$112</f>
        <v>0</v>
      </c>
      <c r="D891" s="7">
        <f>'Yard'!$H$135</f>
        <v>0</v>
      </c>
      <c r="E891" s="8"/>
      <c r="F891" s="7">
        <f>'Reactive'!$H$93</f>
        <v>0</v>
      </c>
      <c r="G891" s="6">
        <f>IF(G$883&lt;&gt;0,(($B891*B$883+$C891*C$883+$D891*D$883+$F891*F$883))/G$883,0)</f>
        <v>0</v>
      </c>
      <c r="H891" s="27">
        <f>0.01*'Input'!$F$15*(E891*$E$883)+10*(B891*$B$883+C891*$C$883+D891*$D$883+F891*$F$883)</f>
        <v>0</v>
      </c>
      <c r="I891" s="6">
        <f>IF($G$883&lt;&gt;0,0.1*H891/$G$883,"")</f>
        <v>0</v>
      </c>
      <c r="J891" s="31">
        <f>IF($E$883&lt;&gt;0,H891/$E$883,"")</f>
        <v>0</v>
      </c>
      <c r="K891" s="10" t="s">
        <v>6</v>
      </c>
    </row>
    <row r="892" spans="1:11">
      <c r="A892" s="12" t="s">
        <v>362</v>
      </c>
      <c r="B892" s="7">
        <f>'Yard'!$I$80</f>
        <v>0</v>
      </c>
      <c r="C892" s="7">
        <f>'Yard'!$I$112</f>
        <v>0</v>
      </c>
      <c r="D892" s="7">
        <f>'Yard'!$I$135</f>
        <v>0</v>
      </c>
      <c r="E892" s="8"/>
      <c r="F892" s="7">
        <f>'Reactive'!$I$93</f>
        <v>0</v>
      </c>
      <c r="G892" s="6">
        <f>IF(G$883&lt;&gt;0,(($B892*B$883+$C892*C$883+$D892*D$883+$F892*F$883))/G$883,0)</f>
        <v>0</v>
      </c>
      <c r="H892" s="27">
        <f>0.01*'Input'!$F$15*(E892*$E$883)+10*(B892*$B$883+C892*$C$883+D892*$D$883+F892*$F$883)</f>
        <v>0</v>
      </c>
      <c r="I892" s="6">
        <f>IF($G$883&lt;&gt;0,0.1*H892/$G$883,"")</f>
        <v>0</v>
      </c>
      <c r="J892" s="31">
        <f>IF($E$883&lt;&gt;0,H892/$E$883,"")</f>
        <v>0</v>
      </c>
      <c r="K892" s="10" t="s">
        <v>6</v>
      </c>
    </row>
    <row r="893" spans="1:11">
      <c r="A893" s="12" t="s">
        <v>363</v>
      </c>
      <c r="B893" s="7">
        <f>'Yard'!$J$80</f>
        <v>0</v>
      </c>
      <c r="C893" s="7">
        <f>'Yard'!$J$112</f>
        <v>0</v>
      </c>
      <c r="D893" s="7">
        <f>'Yard'!$J$135</f>
        <v>0</v>
      </c>
      <c r="E893" s="8"/>
      <c r="F893" s="7">
        <f>'Reactive'!$J$93</f>
        <v>0</v>
      </c>
      <c r="G893" s="6">
        <f>IF(G$883&lt;&gt;0,(($B893*B$883+$C893*C$883+$D893*D$883+$F893*F$883))/G$883,0)</f>
        <v>0</v>
      </c>
      <c r="H893" s="27">
        <f>0.01*'Input'!$F$15*(E893*$E$883)+10*(B893*$B$883+C893*$C$883+D893*$D$883+F893*$F$883)</f>
        <v>0</v>
      </c>
      <c r="I893" s="6">
        <f>IF($G$883&lt;&gt;0,0.1*H893/$G$883,"")</f>
        <v>0</v>
      </c>
      <c r="J893" s="31">
        <f>IF($E$883&lt;&gt;0,H893/$E$883,"")</f>
        <v>0</v>
      </c>
      <c r="K893" s="10" t="s">
        <v>6</v>
      </c>
    </row>
    <row r="894" spans="1:11">
      <c r="A894" s="12" t="s">
        <v>1544</v>
      </c>
      <c r="B894" s="8"/>
      <c r="C894" s="8"/>
      <c r="D894" s="8"/>
      <c r="E894" s="33">
        <f>'SM'!$B$136</f>
        <v>0</v>
      </c>
      <c r="F894" s="8"/>
      <c r="G894" s="6">
        <f>IF(G$883&lt;&gt;0,(($B894*B$883+$C894*C$883+$D894*D$883+$F894*F$883))/G$883,0)</f>
        <v>0</v>
      </c>
      <c r="H894" s="27">
        <f>0.01*'Input'!$F$15*(E894*$E$883)+10*(B894*$B$883+C894*$C$883+D894*$D$883+F894*$F$883)</f>
        <v>0</v>
      </c>
      <c r="I894" s="6">
        <f>IF($G$883&lt;&gt;0,0.1*H894/$G$883,"")</f>
        <v>0</v>
      </c>
      <c r="J894" s="31">
        <f>IF($E$883&lt;&gt;0,H894/$E$883,"")</f>
        <v>0</v>
      </c>
      <c r="K894" s="10" t="s">
        <v>6</v>
      </c>
    </row>
    <row r="895" spans="1:11">
      <c r="A895" s="12" t="s">
        <v>1545</v>
      </c>
      <c r="B895" s="8"/>
      <c r="C895" s="8"/>
      <c r="D895" s="8"/>
      <c r="E895" s="33">
        <f>'SM'!$C$136</f>
        <v>0</v>
      </c>
      <c r="F895" s="8"/>
      <c r="G895" s="6">
        <f>IF(G$883&lt;&gt;0,(($B895*B$883+$C895*C$883+$D895*D$883+$F895*F$883))/G$883,0)</f>
        <v>0</v>
      </c>
      <c r="H895" s="27">
        <f>0.01*'Input'!$F$15*(E895*$E$883)+10*(B895*$B$883+C895*$C$883+D895*$D$883+F895*$F$883)</f>
        <v>0</v>
      </c>
      <c r="I895" s="6">
        <f>IF($G$883&lt;&gt;0,0.1*H895/$G$883,"")</f>
        <v>0</v>
      </c>
      <c r="J895" s="31">
        <f>IF($E$883&lt;&gt;0,H895/$E$883,"")</f>
        <v>0</v>
      </c>
      <c r="K895" s="10" t="s">
        <v>6</v>
      </c>
    </row>
    <row r="896" spans="1:11">
      <c r="A896" s="12" t="s">
        <v>1546</v>
      </c>
      <c r="B896" s="7">
        <f>'Yard'!$K$80</f>
        <v>0</v>
      </c>
      <c r="C896" s="7">
        <f>'Yard'!$K$112</f>
        <v>0</v>
      </c>
      <c r="D896" s="7">
        <f>'Yard'!$K$135</f>
        <v>0</v>
      </c>
      <c r="E896" s="8"/>
      <c r="F896" s="7">
        <f>'Reactive'!$K$93</f>
        <v>0</v>
      </c>
      <c r="G896" s="6">
        <f>IF(G$883&lt;&gt;0,(($B896*B$883+$C896*C$883+$D896*D$883+$F896*F$883))/G$883,0)</f>
        <v>0</v>
      </c>
      <c r="H896" s="27">
        <f>0.01*'Input'!$F$15*(E896*$E$883)+10*(B896*$B$883+C896*$C$883+D896*$D$883+F896*$F$883)</f>
        <v>0</v>
      </c>
      <c r="I896" s="6">
        <f>IF($G$883&lt;&gt;0,0.1*H896/$G$883,"")</f>
        <v>0</v>
      </c>
      <c r="J896" s="31">
        <f>IF($E$883&lt;&gt;0,H896/$E$883,"")</f>
        <v>0</v>
      </c>
      <c r="K896" s="10" t="s">
        <v>6</v>
      </c>
    </row>
    <row r="897" spans="1:11">
      <c r="A897" s="12" t="s">
        <v>1547</v>
      </c>
      <c r="B897" s="7">
        <f>'Yard'!$L$80</f>
        <v>0</v>
      </c>
      <c r="C897" s="7">
        <f>'Yard'!$L$112</f>
        <v>0</v>
      </c>
      <c r="D897" s="7">
        <f>'Yard'!$L$135</f>
        <v>0</v>
      </c>
      <c r="E897" s="8"/>
      <c r="F897" s="7">
        <f>'Reactive'!$L$93</f>
        <v>0</v>
      </c>
      <c r="G897" s="6">
        <f>IF(G$883&lt;&gt;0,(($B897*B$883+$C897*C$883+$D897*D$883+$F897*F$883))/G$883,0)</f>
        <v>0</v>
      </c>
      <c r="H897" s="27">
        <f>0.01*'Input'!$F$15*(E897*$E$883)+10*(B897*$B$883+C897*$C$883+D897*$D$883+F897*$F$883)</f>
        <v>0</v>
      </c>
      <c r="I897" s="6">
        <f>IF($G$883&lt;&gt;0,0.1*H897/$G$883,"")</f>
        <v>0</v>
      </c>
      <c r="J897" s="31">
        <f>IF($E$883&lt;&gt;0,H897/$E$883,"")</f>
        <v>0</v>
      </c>
      <c r="K897" s="10" t="s">
        <v>6</v>
      </c>
    </row>
    <row r="898" spans="1:11">
      <c r="A898" s="12" t="s">
        <v>1548</v>
      </c>
      <c r="B898" s="7">
        <f>'Yard'!$M$80</f>
        <v>0</v>
      </c>
      <c r="C898" s="7">
        <f>'Yard'!$M$112</f>
        <v>0</v>
      </c>
      <c r="D898" s="7">
        <f>'Yard'!$M$135</f>
        <v>0</v>
      </c>
      <c r="E898" s="8"/>
      <c r="F898" s="7">
        <f>'Reactive'!$M$93</f>
        <v>0</v>
      </c>
      <c r="G898" s="6">
        <f>IF(G$883&lt;&gt;0,(($B898*B$883+$C898*C$883+$D898*D$883+$F898*F$883))/G$883,0)</f>
        <v>0</v>
      </c>
      <c r="H898" s="27">
        <f>0.01*'Input'!$F$15*(E898*$E$883)+10*(B898*$B$883+C898*$C$883+D898*$D$883+F898*$F$883)</f>
        <v>0</v>
      </c>
      <c r="I898" s="6">
        <f>IF($G$883&lt;&gt;0,0.1*H898/$G$883,"")</f>
        <v>0</v>
      </c>
      <c r="J898" s="31">
        <f>IF($E$883&lt;&gt;0,H898/$E$883,"")</f>
        <v>0</v>
      </c>
      <c r="K898" s="10" t="s">
        <v>6</v>
      </c>
    </row>
    <row r="899" spans="1:11">
      <c r="A899" s="12" t="s">
        <v>1549</v>
      </c>
      <c r="B899" s="7">
        <f>'Yard'!$N$80</f>
        <v>0</v>
      </c>
      <c r="C899" s="7">
        <f>'Yard'!$N$112</f>
        <v>0</v>
      </c>
      <c r="D899" s="7">
        <f>'Yard'!$N$135</f>
        <v>0</v>
      </c>
      <c r="E899" s="8"/>
      <c r="F899" s="7">
        <f>'Reactive'!$N$93</f>
        <v>0</v>
      </c>
      <c r="G899" s="6">
        <f>IF(G$883&lt;&gt;0,(($B899*B$883+$C899*C$883+$D899*D$883+$F899*F$883))/G$883,0)</f>
        <v>0</v>
      </c>
      <c r="H899" s="27">
        <f>0.01*'Input'!$F$15*(E899*$E$883)+10*(B899*$B$883+C899*$C$883+D899*$D$883+F899*$F$883)</f>
        <v>0</v>
      </c>
      <c r="I899" s="6">
        <f>IF($G$883&lt;&gt;0,0.1*H899/$G$883,"")</f>
        <v>0</v>
      </c>
      <c r="J899" s="31">
        <f>IF($E$883&lt;&gt;0,H899/$E$883,"")</f>
        <v>0</v>
      </c>
      <c r="K899" s="10" t="s">
        <v>6</v>
      </c>
    </row>
    <row r="900" spans="1:11">
      <c r="A900" s="12" t="s">
        <v>1550</v>
      </c>
      <c r="B900" s="7">
        <f>'Yard'!$O$80</f>
        <v>0</v>
      </c>
      <c r="C900" s="7">
        <f>'Yard'!$O$112</f>
        <v>0</v>
      </c>
      <c r="D900" s="7">
        <f>'Yard'!$O$135</f>
        <v>0</v>
      </c>
      <c r="E900" s="8"/>
      <c r="F900" s="7">
        <f>'Reactive'!$O$93</f>
        <v>0</v>
      </c>
      <c r="G900" s="6">
        <f>IF(G$883&lt;&gt;0,(($B900*B$883+$C900*C$883+$D900*D$883+$F900*F$883))/G$883,0)</f>
        <v>0</v>
      </c>
      <c r="H900" s="27">
        <f>0.01*'Input'!$F$15*(E900*$E$883)+10*(B900*$B$883+C900*$C$883+D900*$D$883+F900*$F$883)</f>
        <v>0</v>
      </c>
      <c r="I900" s="6">
        <f>IF($G$883&lt;&gt;0,0.1*H900/$G$883,"")</f>
        <v>0</v>
      </c>
      <c r="J900" s="31">
        <f>IF($E$883&lt;&gt;0,H900/$E$883,"")</f>
        <v>0</v>
      </c>
      <c r="K900" s="10" t="s">
        <v>6</v>
      </c>
    </row>
    <row r="901" spans="1:11">
      <c r="A901" s="12" t="s">
        <v>1551</v>
      </c>
      <c r="B901" s="7">
        <f>'Yard'!$P$80</f>
        <v>0</v>
      </c>
      <c r="C901" s="7">
        <f>'Yard'!$P$112</f>
        <v>0</v>
      </c>
      <c r="D901" s="7">
        <f>'Yard'!$P$135</f>
        <v>0</v>
      </c>
      <c r="E901" s="8"/>
      <c r="F901" s="7">
        <f>'Reactive'!$P$93</f>
        <v>0</v>
      </c>
      <c r="G901" s="6">
        <f>IF(G$883&lt;&gt;0,(($B901*B$883+$C901*C$883+$D901*D$883+$F901*F$883))/G$883,0)</f>
        <v>0</v>
      </c>
      <c r="H901" s="27">
        <f>0.01*'Input'!$F$15*(E901*$E$883)+10*(B901*$B$883+C901*$C$883+D901*$D$883+F901*$F$883)</f>
        <v>0</v>
      </c>
      <c r="I901" s="6">
        <f>IF($G$883&lt;&gt;0,0.1*H901/$G$883,"")</f>
        <v>0</v>
      </c>
      <c r="J901" s="31">
        <f>IF($E$883&lt;&gt;0,H901/$E$883,"")</f>
        <v>0</v>
      </c>
      <c r="K901" s="10" t="s">
        <v>6</v>
      </c>
    </row>
    <row r="902" spans="1:11">
      <c r="A902" s="12" t="s">
        <v>1552</v>
      </c>
      <c r="B902" s="7">
        <f>'Yard'!$Q$80</f>
        <v>0</v>
      </c>
      <c r="C902" s="7">
        <f>'Yard'!$Q$112</f>
        <v>0</v>
      </c>
      <c r="D902" s="7">
        <f>'Yard'!$Q$135</f>
        <v>0</v>
      </c>
      <c r="E902" s="8"/>
      <c r="F902" s="7">
        <f>'Reactive'!$Q$93</f>
        <v>0</v>
      </c>
      <c r="G902" s="6">
        <f>IF(G$883&lt;&gt;0,(($B902*B$883+$C902*C$883+$D902*D$883+$F902*F$883))/G$883,0)</f>
        <v>0</v>
      </c>
      <c r="H902" s="27">
        <f>0.01*'Input'!$F$15*(E902*$E$883)+10*(B902*$B$883+C902*$C$883+D902*$D$883+F902*$F$883)</f>
        <v>0</v>
      </c>
      <c r="I902" s="6">
        <f>IF($G$883&lt;&gt;0,0.1*H902/$G$883,"")</f>
        <v>0</v>
      </c>
      <c r="J902" s="31">
        <f>IF($E$883&lt;&gt;0,H902/$E$883,"")</f>
        <v>0</v>
      </c>
      <c r="K902" s="10" t="s">
        <v>6</v>
      </c>
    </row>
    <row r="903" spans="1:11">
      <c r="A903" s="12" t="s">
        <v>1553</v>
      </c>
      <c r="B903" s="7">
        <f>'Yard'!$R$80</f>
        <v>0</v>
      </c>
      <c r="C903" s="7">
        <f>'Yard'!$R$112</f>
        <v>0</v>
      </c>
      <c r="D903" s="7">
        <f>'Yard'!$R$135</f>
        <v>0</v>
      </c>
      <c r="E903" s="8"/>
      <c r="F903" s="7">
        <f>'Reactive'!$R$93</f>
        <v>0</v>
      </c>
      <c r="G903" s="6">
        <f>IF(G$883&lt;&gt;0,(($B903*B$883+$C903*C$883+$D903*D$883+$F903*F$883))/G$883,0)</f>
        <v>0</v>
      </c>
      <c r="H903" s="27">
        <f>0.01*'Input'!$F$15*(E903*$E$883)+10*(B903*$B$883+C903*$C$883+D903*$D$883+F903*$F$883)</f>
        <v>0</v>
      </c>
      <c r="I903" s="6">
        <f>IF($G$883&lt;&gt;0,0.1*H903/$G$883,"")</f>
        <v>0</v>
      </c>
      <c r="J903" s="31">
        <f>IF($E$883&lt;&gt;0,H903/$E$883,"")</f>
        <v>0</v>
      </c>
      <c r="K903" s="10" t="s">
        <v>6</v>
      </c>
    </row>
    <row r="904" spans="1:11">
      <c r="A904" s="12" t="s">
        <v>1554</v>
      </c>
      <c r="B904" s="7">
        <f>'Yard'!$S$80</f>
        <v>0</v>
      </c>
      <c r="C904" s="7">
        <f>'Yard'!$S$112</f>
        <v>0</v>
      </c>
      <c r="D904" s="7">
        <f>'Yard'!$S$135</f>
        <v>0</v>
      </c>
      <c r="E904" s="8"/>
      <c r="F904" s="7">
        <f>'Reactive'!$S$93</f>
        <v>0</v>
      </c>
      <c r="G904" s="6">
        <f>IF(G$883&lt;&gt;0,(($B904*B$883+$C904*C$883+$D904*D$883+$F904*F$883))/G$883,0)</f>
        <v>0</v>
      </c>
      <c r="H904" s="27">
        <f>0.01*'Input'!$F$15*(E904*$E$883)+10*(B904*$B$883+C904*$C$883+D904*$D$883+F904*$F$883)</f>
        <v>0</v>
      </c>
      <c r="I904" s="6">
        <f>IF($G$883&lt;&gt;0,0.1*H904/$G$883,"")</f>
        <v>0</v>
      </c>
      <c r="J904" s="31">
        <f>IF($E$883&lt;&gt;0,H904/$E$883,"")</f>
        <v>0</v>
      </c>
      <c r="K904" s="10" t="s">
        <v>6</v>
      </c>
    </row>
    <row r="905" spans="1:11">
      <c r="A905" s="12" t="s">
        <v>1555</v>
      </c>
      <c r="B905" s="8"/>
      <c r="C905" s="8"/>
      <c r="D905" s="8"/>
      <c r="E905" s="33">
        <f>'Otex'!$B$149</f>
        <v>0</v>
      </c>
      <c r="F905" s="8"/>
      <c r="G905" s="6">
        <f>IF(G$883&lt;&gt;0,(($B905*B$883+$C905*C$883+$D905*D$883+$F905*F$883))/G$883,0)</f>
        <v>0</v>
      </c>
      <c r="H905" s="27">
        <f>0.01*'Input'!$F$15*(E905*$E$883)+10*(B905*$B$883+C905*$C$883+D905*$D$883+F905*$F$883)</f>
        <v>0</v>
      </c>
      <c r="I905" s="6">
        <f>IF($G$883&lt;&gt;0,0.1*H905/$G$883,"")</f>
        <v>0</v>
      </c>
      <c r="J905" s="31">
        <f>IF($E$883&lt;&gt;0,H905/$E$883,"")</f>
        <v>0</v>
      </c>
      <c r="K905" s="10" t="s">
        <v>6</v>
      </c>
    </row>
    <row r="906" spans="1:11">
      <c r="A906" s="12" t="s">
        <v>1556</v>
      </c>
      <c r="B906" s="8"/>
      <c r="C906" s="8"/>
      <c r="D906" s="8"/>
      <c r="E906" s="33">
        <f>'Otex'!$C$149</f>
        <v>0</v>
      </c>
      <c r="F906" s="8"/>
      <c r="G906" s="6">
        <f>IF(G$883&lt;&gt;0,(($B906*B$883+$C906*C$883+$D906*D$883+$F906*F$883))/G$883,0)</f>
        <v>0</v>
      </c>
      <c r="H906" s="27">
        <f>0.01*'Input'!$F$15*(E906*$E$883)+10*(B906*$B$883+C906*$C$883+D906*$D$883+F906*$F$883)</f>
        <v>0</v>
      </c>
      <c r="I906" s="6">
        <f>IF($G$883&lt;&gt;0,0.1*H906/$G$883,"")</f>
        <v>0</v>
      </c>
      <c r="J906" s="31">
        <f>IF($E$883&lt;&gt;0,H906/$E$883,"")</f>
        <v>0</v>
      </c>
      <c r="K906" s="10" t="s">
        <v>6</v>
      </c>
    </row>
    <row r="907" spans="1:11">
      <c r="A907" s="12" t="s">
        <v>1557</v>
      </c>
      <c r="B907" s="7">
        <f>'Scaler'!$B$435</f>
        <v>0</v>
      </c>
      <c r="C907" s="7">
        <f>'Scaler'!$C$435</f>
        <v>0</v>
      </c>
      <c r="D907" s="7">
        <f>'Scaler'!$D$435</f>
        <v>0</v>
      </c>
      <c r="E907" s="33">
        <f>'Scaler'!$E$435</f>
        <v>0</v>
      </c>
      <c r="F907" s="7">
        <f>'Scaler'!$G$435</f>
        <v>0</v>
      </c>
      <c r="G907" s="6">
        <f>IF(G$883&lt;&gt;0,(($B907*B$883+$C907*C$883+$D907*D$883+$F907*F$883))/G$883,0)</f>
        <v>0</v>
      </c>
      <c r="H907" s="27">
        <f>0.01*'Input'!$F$15*(E907*$E$883)+10*(B907*$B$883+C907*$C$883+D907*$D$883+F907*$F$883)</f>
        <v>0</v>
      </c>
      <c r="I907" s="6">
        <f>IF($G$883&lt;&gt;0,0.1*H907/$G$883,"")</f>
        <v>0</v>
      </c>
      <c r="J907" s="31">
        <f>IF($E$883&lt;&gt;0,H907/$E$883,"")</f>
        <v>0</v>
      </c>
      <c r="K907" s="10" t="s">
        <v>6</v>
      </c>
    </row>
    <row r="908" spans="1:11">
      <c r="A908" s="12" t="s">
        <v>1558</v>
      </c>
      <c r="B908" s="7">
        <f>'Adjust'!$B$101</f>
        <v>0</v>
      </c>
      <c r="C908" s="7">
        <f>'Adjust'!$C$101</f>
        <v>0</v>
      </c>
      <c r="D908" s="7">
        <f>'Adjust'!$D$101</f>
        <v>0</v>
      </c>
      <c r="E908" s="33">
        <f>'Adjust'!$E$101</f>
        <v>0</v>
      </c>
      <c r="F908" s="7">
        <f>'Adjust'!$G$101</f>
        <v>0</v>
      </c>
      <c r="G908" s="6">
        <f>IF(G$883&lt;&gt;0,(($B908*B$883+$C908*C$883+$D908*D$883+$F908*F$883))/G$883,0)</f>
        <v>0</v>
      </c>
      <c r="H908" s="27">
        <f>0.01*'Input'!$F$15*(E908*$E$883)+10*(B908*$B$883+C908*$C$883+D908*$D$883+F908*$F$883)</f>
        <v>0</v>
      </c>
      <c r="I908" s="6">
        <f>IF($G$883&lt;&gt;0,0.1*H908/$G$883,"")</f>
        <v>0</v>
      </c>
      <c r="J908" s="31">
        <f>IF($E$883&lt;&gt;0,H908/$E$883,"")</f>
        <v>0</v>
      </c>
      <c r="K908" s="10" t="s">
        <v>6</v>
      </c>
    </row>
    <row r="910" spans="1:11">
      <c r="A910" s="12" t="s">
        <v>1559</v>
      </c>
      <c r="B910" s="6">
        <f>SUM($B$886:$B$908)</f>
        <v>0</v>
      </c>
      <c r="C910" s="6">
        <f>SUM($C$886:$C$908)</f>
        <v>0</v>
      </c>
      <c r="D910" s="6">
        <f>SUM($D$886:$D$908)</f>
        <v>0</v>
      </c>
      <c r="E910" s="31">
        <f>SUM($E$886:$E$908)</f>
        <v>0</v>
      </c>
      <c r="F910" s="6">
        <f>SUM($F$886:$F$908)</f>
        <v>0</v>
      </c>
      <c r="G910" s="6">
        <f>SUM(G$886:G$908)</f>
        <v>0</v>
      </c>
      <c r="H910" s="27">
        <f>SUM($H$886:$H$908)</f>
        <v>0</v>
      </c>
      <c r="I910" s="6">
        <f>SUM($I$886:$I$908)</f>
        <v>0</v>
      </c>
      <c r="J910" s="31">
        <f>SUM($J$886:$J$908)</f>
        <v>0</v>
      </c>
      <c r="K910" s="10" t="s">
        <v>6</v>
      </c>
    </row>
  </sheetData>
  <sheetProtection sheet="1" objects="1" scenarios="1"/>
  <hyperlinks>
    <hyperlink ref="A4" location="'M-ATW'!B37" display="Domestic Unrestricted"/>
    <hyperlink ref="A5" location="'M-ATW'!B69" display="Domestic Two Rate"/>
    <hyperlink ref="A6" location="'M-ATW'!B101" display="Domestic Off Peak (related MPAN)"/>
    <hyperlink ref="A7" location="'M-ATW'!B129" display="Small Non Domestic Unrestricted"/>
    <hyperlink ref="A8" location="'M-ATW'!B161" display="Small Non Domestic Two Rate"/>
    <hyperlink ref="A9" location="'M-ATW'!B193" display="Small Non Domestic Off Peak (related MPAN)"/>
    <hyperlink ref="A10" location="'M-ATW'!B221" display="LV Medium Non-Domestic"/>
    <hyperlink ref="A11" location="'M-ATW'!B253" display="LV Sub Medium Non-Domestic"/>
    <hyperlink ref="A12" location="'M-ATW'!B285" display="HV Medium Non-Domestic"/>
    <hyperlink ref="A13" location="'M-ATW'!B317" display="LV HH Metered"/>
    <hyperlink ref="A14" location="'M-ATW'!B349" display="LV Sub HH Metered"/>
    <hyperlink ref="A15" location="'M-ATW'!B381" display="HV HH Metered"/>
    <hyperlink ref="A16" location="'M-ATW'!B413" display="HV Sub HH Metered"/>
    <hyperlink ref="A17" location="'M-ATW'!B445" display="NHH UMS category A"/>
    <hyperlink ref="A18" location="'M-ATW'!B475" display="NHH UMS category B"/>
    <hyperlink ref="A19" location="'M-ATW'!B505" display="NHH UMS category C"/>
    <hyperlink ref="A20" location="'M-ATW'!B535" display="NHH UMS category D"/>
    <hyperlink ref="A21" location="'M-ATW'!B565" display="LV UMS (Pseudo HH Metered)"/>
    <hyperlink ref="A22" location="'M-ATW'!B595" display="LV Generation NHH"/>
    <hyperlink ref="A23" location="'M-ATW'!B627" display="LV Sub Generation NHH"/>
    <hyperlink ref="A24" location="'M-ATW'!B659" display="LV Generation Intermittent"/>
    <hyperlink ref="A25" location="'M-ATW'!B691" display="LV Generation Non-Intermittent"/>
    <hyperlink ref="A26" location="'M-ATW'!B723" display="LV Sub Generation Intermittent"/>
    <hyperlink ref="A27" location="'M-ATW'!B755" display="LV Sub Generation Non-Intermittent"/>
    <hyperlink ref="A28" location="'M-ATW'!B787" display="HV Generation Intermittent"/>
    <hyperlink ref="A29" location="'M-ATW'!B819" display="HV Generation Non-Intermittent"/>
    <hyperlink ref="A30" location="'M-ATW'!B851" display="HV Sub Generation Intermittent"/>
    <hyperlink ref="A31" location="'M-ATW'!B883" display="HV Sub Generation Non-Intermittent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  <rowBreaks count="28" manualBreakCount="28">
    <brk id="32" max="16383" man="1"/>
    <brk id="64" max="16383" man="1"/>
    <brk id="96" max="16383" man="1"/>
    <brk id="124" max="16383" man="1"/>
    <brk id="156" max="16383" man="1"/>
    <brk id="188" max="16383" man="1"/>
    <brk id="216" max="16383" man="1"/>
    <brk id="248" max="16383" man="1"/>
    <brk id="280" max="16383" man="1"/>
    <brk id="312" max="16383" man="1"/>
    <brk id="344" max="16383" man="1"/>
    <brk id="376" max="16383" man="1"/>
    <brk id="408" max="16383" man="1"/>
    <brk id="440" max="16383" man="1"/>
    <brk id="470" max="16383" man="1"/>
    <brk id="500" max="16383" man="1"/>
    <brk id="530" max="16383" man="1"/>
    <brk id="560" max="16383" man="1"/>
    <brk id="590" max="16383" man="1"/>
    <brk id="622" max="16383" man="1"/>
    <brk id="654" max="16383" man="1"/>
    <brk id="686" max="16383" man="1"/>
    <brk id="718" max="16383" man="1"/>
    <brk id="750" max="16383" man="1"/>
    <brk id="782" max="16383" man="1"/>
    <brk id="814" max="16383" man="1"/>
    <brk id="846" max="16383" man="1"/>
    <brk id="87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>
      <c r="A1" s="1">
        <f>"r6126: Revenue matrix"&amp;" for "&amp;'Input'!B8&amp;" in "&amp;'Input'!C8&amp;" ("&amp;'Input'!D8&amp;")"</f>
        <v>0</v>
      </c>
    </row>
    <row r="2" spans="1:26">
      <c r="A2" s="2" t="s">
        <v>1447</v>
      </c>
    </row>
    <row r="5" spans="1:26">
      <c r="A5" s="11" t="s">
        <v>1563</v>
      </c>
    </row>
    <row r="6" spans="1:26">
      <c r="A6" s="10" t="s">
        <v>6</v>
      </c>
    </row>
    <row r="7" spans="1:26">
      <c r="B7" s="22" t="s">
        <v>1564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6">
      <c r="B8" s="3" t="s">
        <v>205</v>
      </c>
      <c r="C8" s="3" t="s">
        <v>206</v>
      </c>
      <c r="D8" s="3" t="s">
        <v>207</v>
      </c>
      <c r="E8" s="3" t="s">
        <v>208</v>
      </c>
      <c r="F8" s="3" t="s">
        <v>209</v>
      </c>
      <c r="G8" s="3" t="s">
        <v>210</v>
      </c>
      <c r="H8" s="3" t="s">
        <v>211</v>
      </c>
      <c r="I8" s="3" t="s">
        <v>212</v>
      </c>
      <c r="J8" s="3" t="s">
        <v>368</v>
      </c>
      <c r="K8" s="3" t="s">
        <v>380</v>
      </c>
      <c r="L8" s="3" t="s">
        <v>193</v>
      </c>
      <c r="M8" s="3" t="s">
        <v>717</v>
      </c>
      <c r="N8" s="3" t="s">
        <v>718</v>
      </c>
      <c r="O8" s="3" t="s">
        <v>719</v>
      </c>
      <c r="P8" s="3" t="s">
        <v>720</v>
      </c>
      <c r="Q8" s="3" t="s">
        <v>721</v>
      </c>
      <c r="R8" s="3" t="s">
        <v>722</v>
      </c>
      <c r="S8" s="3" t="s">
        <v>723</v>
      </c>
      <c r="T8" s="3" t="s">
        <v>724</v>
      </c>
      <c r="U8" s="3" t="s">
        <v>725</v>
      </c>
      <c r="V8" s="3" t="s">
        <v>726</v>
      </c>
      <c r="W8" s="3" t="s">
        <v>1557</v>
      </c>
      <c r="X8" s="3" t="s">
        <v>1558</v>
      </c>
      <c r="Y8" s="3" t="s">
        <v>1565</v>
      </c>
    </row>
    <row r="9" spans="1:26">
      <c r="A9" s="12" t="s">
        <v>66</v>
      </c>
      <c r="B9" s="29">
        <f>'M-ATW'!$D$40</f>
        <v>0</v>
      </c>
      <c r="C9" s="29">
        <f>'M-ATW'!$D$41</f>
        <v>0</v>
      </c>
      <c r="D9" s="29">
        <f>'M-ATW'!$D$42</f>
        <v>0</v>
      </c>
      <c r="E9" s="29">
        <f>'M-ATW'!$D$43</f>
        <v>0</v>
      </c>
      <c r="F9" s="29">
        <f>'M-ATW'!$D$44</f>
        <v>0</v>
      </c>
      <c r="G9" s="29">
        <f>'M-ATW'!$D$45</f>
        <v>0</v>
      </c>
      <c r="H9" s="29">
        <f>'M-ATW'!$D$46</f>
        <v>0</v>
      </c>
      <c r="I9" s="29">
        <f>'M-ATW'!$D$47</f>
        <v>0</v>
      </c>
      <c r="J9" s="29">
        <f>'M-ATW'!$D$48</f>
        <v>0</v>
      </c>
      <c r="K9" s="29">
        <f>'M-ATW'!$D$49</f>
        <v>0</v>
      </c>
      <c r="L9" s="29">
        <f>'M-ATW'!$D$50</f>
        <v>0</v>
      </c>
      <c r="M9" s="29">
        <f>'M-ATW'!$D$51</f>
        <v>0</v>
      </c>
      <c r="N9" s="29">
        <f>'M-ATW'!$D$52</f>
        <v>0</v>
      </c>
      <c r="O9" s="29">
        <f>'M-ATW'!$D$53</f>
        <v>0</v>
      </c>
      <c r="P9" s="29">
        <f>'M-ATW'!$D$54</f>
        <v>0</v>
      </c>
      <c r="Q9" s="29">
        <f>'M-ATW'!$D$55</f>
        <v>0</v>
      </c>
      <c r="R9" s="29">
        <f>'M-ATW'!$D$56</f>
        <v>0</v>
      </c>
      <c r="S9" s="29">
        <f>'M-ATW'!$D$57</f>
        <v>0</v>
      </c>
      <c r="T9" s="29">
        <f>'M-ATW'!$D$58</f>
        <v>0</v>
      </c>
      <c r="U9" s="29">
        <f>'M-ATW'!$D$59</f>
        <v>0</v>
      </c>
      <c r="V9" s="29">
        <f>'M-ATW'!$D$60</f>
        <v>0</v>
      </c>
      <c r="W9" s="29">
        <f>'M-ATW'!$D$61</f>
        <v>0</v>
      </c>
      <c r="X9" s="29">
        <f>'M-ATW'!$D$62</f>
        <v>0</v>
      </c>
      <c r="Y9" s="27">
        <f>SUM($B9:$X9)</f>
        <v>0</v>
      </c>
      <c r="Z9" s="10" t="s">
        <v>6</v>
      </c>
    </row>
    <row r="10" spans="1:26">
      <c r="A10" s="12" t="s">
        <v>67</v>
      </c>
      <c r="B10" s="29">
        <f>'M-ATW'!$F$72</f>
        <v>0</v>
      </c>
      <c r="C10" s="29">
        <f>'M-ATW'!$F$73</f>
        <v>0</v>
      </c>
      <c r="D10" s="29">
        <f>'M-ATW'!$F$74</f>
        <v>0</v>
      </c>
      <c r="E10" s="29">
        <f>'M-ATW'!$F$75</f>
        <v>0</v>
      </c>
      <c r="F10" s="29">
        <f>'M-ATW'!$F$76</f>
        <v>0</v>
      </c>
      <c r="G10" s="29">
        <f>'M-ATW'!$F$77</f>
        <v>0</v>
      </c>
      <c r="H10" s="29">
        <f>'M-ATW'!$F$78</f>
        <v>0</v>
      </c>
      <c r="I10" s="29">
        <f>'M-ATW'!$F$79</f>
        <v>0</v>
      </c>
      <c r="J10" s="29">
        <f>'M-ATW'!$F$80</f>
        <v>0</v>
      </c>
      <c r="K10" s="29">
        <f>'M-ATW'!$F$81</f>
        <v>0</v>
      </c>
      <c r="L10" s="29">
        <f>'M-ATW'!$F$82</f>
        <v>0</v>
      </c>
      <c r="M10" s="29">
        <f>'M-ATW'!$F$83</f>
        <v>0</v>
      </c>
      <c r="N10" s="29">
        <f>'M-ATW'!$F$84</f>
        <v>0</v>
      </c>
      <c r="O10" s="29">
        <f>'M-ATW'!$F$85</f>
        <v>0</v>
      </c>
      <c r="P10" s="29">
        <f>'M-ATW'!$F$86</f>
        <v>0</v>
      </c>
      <c r="Q10" s="29">
        <f>'M-ATW'!$F$87</f>
        <v>0</v>
      </c>
      <c r="R10" s="29">
        <f>'M-ATW'!$F$88</f>
        <v>0</v>
      </c>
      <c r="S10" s="29">
        <f>'M-ATW'!$F$89</f>
        <v>0</v>
      </c>
      <c r="T10" s="29">
        <f>'M-ATW'!$F$90</f>
        <v>0</v>
      </c>
      <c r="U10" s="29">
        <f>'M-ATW'!$F$91</f>
        <v>0</v>
      </c>
      <c r="V10" s="29">
        <f>'M-ATW'!$F$92</f>
        <v>0</v>
      </c>
      <c r="W10" s="29">
        <f>'M-ATW'!$F$93</f>
        <v>0</v>
      </c>
      <c r="X10" s="29">
        <f>'M-ATW'!$F$94</f>
        <v>0</v>
      </c>
      <c r="Y10" s="27">
        <f>SUM($B10:$X10)</f>
        <v>0</v>
      </c>
      <c r="Z10" s="10" t="s">
        <v>6</v>
      </c>
    </row>
    <row r="11" spans="1:26">
      <c r="A11" s="12" t="s">
        <v>107</v>
      </c>
      <c r="B11" s="29">
        <f>'M-ATW'!$C$104</f>
        <v>0</v>
      </c>
      <c r="C11" s="29">
        <f>'M-ATW'!$C$105</f>
        <v>0</v>
      </c>
      <c r="D11" s="29">
        <f>'M-ATW'!$C$106</f>
        <v>0</v>
      </c>
      <c r="E11" s="29">
        <f>'M-ATW'!$C$107</f>
        <v>0</v>
      </c>
      <c r="F11" s="29">
        <f>'M-ATW'!$C$108</f>
        <v>0</v>
      </c>
      <c r="G11" s="29">
        <f>'M-ATW'!$C$109</f>
        <v>0</v>
      </c>
      <c r="H11" s="29">
        <f>'M-ATW'!$C$110</f>
        <v>0</v>
      </c>
      <c r="I11" s="29">
        <f>'M-ATW'!$C$111</f>
        <v>0</v>
      </c>
      <c r="J11" s="8"/>
      <c r="K11" s="8"/>
      <c r="L11" s="29">
        <f>'M-ATW'!$C$112</f>
        <v>0</v>
      </c>
      <c r="M11" s="29">
        <f>'M-ATW'!$C$113</f>
        <v>0</v>
      </c>
      <c r="N11" s="29">
        <f>'M-ATW'!$C$114</f>
        <v>0</v>
      </c>
      <c r="O11" s="29">
        <f>'M-ATW'!$C$115</f>
        <v>0</v>
      </c>
      <c r="P11" s="29">
        <f>'M-ATW'!$C$116</f>
        <v>0</v>
      </c>
      <c r="Q11" s="29">
        <f>'M-ATW'!$C$117</f>
        <v>0</v>
      </c>
      <c r="R11" s="29">
        <f>'M-ATW'!$C$118</f>
        <v>0</v>
      </c>
      <c r="S11" s="29">
        <f>'M-ATW'!$C$119</f>
        <v>0</v>
      </c>
      <c r="T11" s="29">
        <f>'M-ATW'!$C$120</f>
        <v>0</v>
      </c>
      <c r="U11" s="8"/>
      <c r="V11" s="8"/>
      <c r="W11" s="29">
        <f>'M-ATW'!$C$121</f>
        <v>0</v>
      </c>
      <c r="X11" s="29">
        <f>'M-ATW'!$C$122</f>
        <v>0</v>
      </c>
      <c r="Y11" s="27">
        <f>SUM($B11:$X11)</f>
        <v>0</v>
      </c>
      <c r="Z11" s="10" t="s">
        <v>6</v>
      </c>
    </row>
    <row r="12" spans="1:26">
      <c r="A12" s="12" t="s">
        <v>68</v>
      </c>
      <c r="B12" s="29">
        <f>'M-ATW'!$D$132</f>
        <v>0</v>
      </c>
      <c r="C12" s="29">
        <f>'M-ATW'!$D$133</f>
        <v>0</v>
      </c>
      <c r="D12" s="29">
        <f>'M-ATW'!$D$134</f>
        <v>0</v>
      </c>
      <c r="E12" s="29">
        <f>'M-ATW'!$D$135</f>
        <v>0</v>
      </c>
      <c r="F12" s="29">
        <f>'M-ATW'!$D$136</f>
        <v>0</v>
      </c>
      <c r="G12" s="29">
        <f>'M-ATW'!$D$137</f>
        <v>0</v>
      </c>
      <c r="H12" s="29">
        <f>'M-ATW'!$D$138</f>
        <v>0</v>
      </c>
      <c r="I12" s="29">
        <f>'M-ATW'!$D$139</f>
        <v>0</v>
      </c>
      <c r="J12" s="29">
        <f>'M-ATW'!$D$140</f>
        <v>0</v>
      </c>
      <c r="K12" s="29">
        <f>'M-ATW'!$D$141</f>
        <v>0</v>
      </c>
      <c r="L12" s="29">
        <f>'M-ATW'!$D$142</f>
        <v>0</v>
      </c>
      <c r="M12" s="29">
        <f>'M-ATW'!$D$143</f>
        <v>0</v>
      </c>
      <c r="N12" s="29">
        <f>'M-ATW'!$D$144</f>
        <v>0</v>
      </c>
      <c r="O12" s="29">
        <f>'M-ATW'!$D$145</f>
        <v>0</v>
      </c>
      <c r="P12" s="29">
        <f>'M-ATW'!$D$146</f>
        <v>0</v>
      </c>
      <c r="Q12" s="29">
        <f>'M-ATW'!$D$147</f>
        <v>0</v>
      </c>
      <c r="R12" s="29">
        <f>'M-ATW'!$D$148</f>
        <v>0</v>
      </c>
      <c r="S12" s="29">
        <f>'M-ATW'!$D$149</f>
        <v>0</v>
      </c>
      <c r="T12" s="29">
        <f>'M-ATW'!$D$150</f>
        <v>0</v>
      </c>
      <c r="U12" s="29">
        <f>'M-ATW'!$D$151</f>
        <v>0</v>
      </c>
      <c r="V12" s="29">
        <f>'M-ATW'!$D$152</f>
        <v>0</v>
      </c>
      <c r="W12" s="29">
        <f>'M-ATW'!$D$153</f>
        <v>0</v>
      </c>
      <c r="X12" s="29">
        <f>'M-ATW'!$D$154</f>
        <v>0</v>
      </c>
      <c r="Y12" s="27">
        <f>SUM($B12:$X12)</f>
        <v>0</v>
      </c>
      <c r="Z12" s="10" t="s">
        <v>6</v>
      </c>
    </row>
    <row r="13" spans="1:26">
      <c r="A13" s="12" t="s">
        <v>69</v>
      </c>
      <c r="B13" s="29">
        <f>'M-ATW'!$F$164</f>
        <v>0</v>
      </c>
      <c r="C13" s="29">
        <f>'M-ATW'!$F$165</f>
        <v>0</v>
      </c>
      <c r="D13" s="29">
        <f>'M-ATW'!$F$166</f>
        <v>0</v>
      </c>
      <c r="E13" s="29">
        <f>'M-ATW'!$F$167</f>
        <v>0</v>
      </c>
      <c r="F13" s="29">
        <f>'M-ATW'!$F$168</f>
        <v>0</v>
      </c>
      <c r="G13" s="29">
        <f>'M-ATW'!$F$169</f>
        <v>0</v>
      </c>
      <c r="H13" s="29">
        <f>'M-ATW'!$F$170</f>
        <v>0</v>
      </c>
      <c r="I13" s="29">
        <f>'M-ATW'!$F$171</f>
        <v>0</v>
      </c>
      <c r="J13" s="29">
        <f>'M-ATW'!$F$172</f>
        <v>0</v>
      </c>
      <c r="K13" s="29">
        <f>'M-ATW'!$F$173</f>
        <v>0</v>
      </c>
      <c r="L13" s="29">
        <f>'M-ATW'!$F$174</f>
        <v>0</v>
      </c>
      <c r="M13" s="29">
        <f>'M-ATW'!$F$175</f>
        <v>0</v>
      </c>
      <c r="N13" s="29">
        <f>'M-ATW'!$F$176</f>
        <v>0</v>
      </c>
      <c r="O13" s="29">
        <f>'M-ATW'!$F$177</f>
        <v>0</v>
      </c>
      <c r="P13" s="29">
        <f>'M-ATW'!$F$178</f>
        <v>0</v>
      </c>
      <c r="Q13" s="29">
        <f>'M-ATW'!$F$179</f>
        <v>0</v>
      </c>
      <c r="R13" s="29">
        <f>'M-ATW'!$F$180</f>
        <v>0</v>
      </c>
      <c r="S13" s="29">
        <f>'M-ATW'!$F$181</f>
        <v>0</v>
      </c>
      <c r="T13" s="29">
        <f>'M-ATW'!$F$182</f>
        <v>0</v>
      </c>
      <c r="U13" s="29">
        <f>'M-ATW'!$F$183</f>
        <v>0</v>
      </c>
      <c r="V13" s="29">
        <f>'M-ATW'!$F$184</f>
        <v>0</v>
      </c>
      <c r="W13" s="29">
        <f>'M-ATW'!$F$185</f>
        <v>0</v>
      </c>
      <c r="X13" s="29">
        <f>'M-ATW'!$F$186</f>
        <v>0</v>
      </c>
      <c r="Y13" s="27">
        <f>SUM($B13:$X13)</f>
        <v>0</v>
      </c>
      <c r="Z13" s="10" t="s">
        <v>6</v>
      </c>
    </row>
    <row r="14" spans="1:26">
      <c r="A14" s="12" t="s">
        <v>108</v>
      </c>
      <c r="B14" s="29">
        <f>'M-ATW'!$C$196</f>
        <v>0</v>
      </c>
      <c r="C14" s="29">
        <f>'M-ATW'!$C$197</f>
        <v>0</v>
      </c>
      <c r="D14" s="29">
        <f>'M-ATW'!$C$198</f>
        <v>0</v>
      </c>
      <c r="E14" s="29">
        <f>'M-ATW'!$C$199</f>
        <v>0</v>
      </c>
      <c r="F14" s="29">
        <f>'M-ATW'!$C$200</f>
        <v>0</v>
      </c>
      <c r="G14" s="29">
        <f>'M-ATW'!$C$201</f>
        <v>0</v>
      </c>
      <c r="H14" s="29">
        <f>'M-ATW'!$C$202</f>
        <v>0</v>
      </c>
      <c r="I14" s="29">
        <f>'M-ATW'!$C$203</f>
        <v>0</v>
      </c>
      <c r="J14" s="8"/>
      <c r="K14" s="8"/>
      <c r="L14" s="29">
        <f>'M-ATW'!$C$204</f>
        <v>0</v>
      </c>
      <c r="M14" s="29">
        <f>'M-ATW'!$C$205</f>
        <v>0</v>
      </c>
      <c r="N14" s="29">
        <f>'M-ATW'!$C$206</f>
        <v>0</v>
      </c>
      <c r="O14" s="29">
        <f>'M-ATW'!$C$207</f>
        <v>0</v>
      </c>
      <c r="P14" s="29">
        <f>'M-ATW'!$C$208</f>
        <v>0</v>
      </c>
      <c r="Q14" s="29">
        <f>'M-ATW'!$C$209</f>
        <v>0</v>
      </c>
      <c r="R14" s="29">
        <f>'M-ATW'!$C$210</f>
        <v>0</v>
      </c>
      <c r="S14" s="29">
        <f>'M-ATW'!$C$211</f>
        <v>0</v>
      </c>
      <c r="T14" s="29">
        <f>'M-ATW'!$C$212</f>
        <v>0</v>
      </c>
      <c r="U14" s="8"/>
      <c r="V14" s="8"/>
      <c r="W14" s="29">
        <f>'M-ATW'!$C$213</f>
        <v>0</v>
      </c>
      <c r="X14" s="29">
        <f>'M-ATW'!$C$214</f>
        <v>0</v>
      </c>
      <c r="Y14" s="27">
        <f>SUM($B14:$X14)</f>
        <v>0</v>
      </c>
      <c r="Z14" s="10" t="s">
        <v>6</v>
      </c>
    </row>
    <row r="15" spans="1:26">
      <c r="A15" s="12" t="s">
        <v>70</v>
      </c>
      <c r="B15" s="29">
        <f>'M-ATW'!$F$224</f>
        <v>0</v>
      </c>
      <c r="C15" s="29">
        <f>'M-ATW'!$F$225</f>
        <v>0</v>
      </c>
      <c r="D15" s="29">
        <f>'M-ATW'!$F$226</f>
        <v>0</v>
      </c>
      <c r="E15" s="29">
        <f>'M-ATW'!$F$227</f>
        <v>0</v>
      </c>
      <c r="F15" s="29">
        <f>'M-ATW'!$F$228</f>
        <v>0</v>
      </c>
      <c r="G15" s="29">
        <f>'M-ATW'!$F$229</f>
        <v>0</v>
      </c>
      <c r="H15" s="29">
        <f>'M-ATW'!$F$230</f>
        <v>0</v>
      </c>
      <c r="I15" s="29">
        <f>'M-ATW'!$F$231</f>
        <v>0</v>
      </c>
      <c r="J15" s="29">
        <f>'M-ATW'!$F$232</f>
        <v>0</v>
      </c>
      <c r="K15" s="29">
        <f>'M-ATW'!$F$233</f>
        <v>0</v>
      </c>
      <c r="L15" s="29">
        <f>'M-ATW'!$F$234</f>
        <v>0</v>
      </c>
      <c r="M15" s="29">
        <f>'M-ATW'!$F$235</f>
        <v>0</v>
      </c>
      <c r="N15" s="29">
        <f>'M-ATW'!$F$236</f>
        <v>0</v>
      </c>
      <c r="O15" s="29">
        <f>'M-ATW'!$F$237</f>
        <v>0</v>
      </c>
      <c r="P15" s="29">
        <f>'M-ATW'!$F$238</f>
        <v>0</v>
      </c>
      <c r="Q15" s="29">
        <f>'M-ATW'!$F$239</f>
        <v>0</v>
      </c>
      <c r="R15" s="29">
        <f>'M-ATW'!$F$240</f>
        <v>0</v>
      </c>
      <c r="S15" s="29">
        <f>'M-ATW'!$F$241</f>
        <v>0</v>
      </c>
      <c r="T15" s="29">
        <f>'M-ATW'!$F$242</f>
        <v>0</v>
      </c>
      <c r="U15" s="29">
        <f>'M-ATW'!$F$243</f>
        <v>0</v>
      </c>
      <c r="V15" s="29">
        <f>'M-ATW'!$F$244</f>
        <v>0</v>
      </c>
      <c r="W15" s="29">
        <f>'M-ATW'!$F$245</f>
        <v>0</v>
      </c>
      <c r="X15" s="29">
        <f>'M-ATW'!$F$246</f>
        <v>0</v>
      </c>
      <c r="Y15" s="27">
        <f>SUM($B15:$X15)</f>
        <v>0</v>
      </c>
      <c r="Z15" s="10" t="s">
        <v>6</v>
      </c>
    </row>
    <row r="16" spans="1:26">
      <c r="A16" s="12" t="s">
        <v>71</v>
      </c>
      <c r="B16" s="29">
        <f>'M-ATW'!$F$256</f>
        <v>0</v>
      </c>
      <c r="C16" s="29">
        <f>'M-ATW'!$F$257</f>
        <v>0</v>
      </c>
      <c r="D16" s="29">
        <f>'M-ATW'!$F$258</f>
        <v>0</v>
      </c>
      <c r="E16" s="29">
        <f>'M-ATW'!$F$259</f>
        <v>0</v>
      </c>
      <c r="F16" s="29">
        <f>'M-ATW'!$F$260</f>
        <v>0</v>
      </c>
      <c r="G16" s="29">
        <f>'M-ATW'!$F$261</f>
        <v>0</v>
      </c>
      <c r="H16" s="29">
        <f>'M-ATW'!$F$262</f>
        <v>0</v>
      </c>
      <c r="I16" s="29">
        <f>'M-ATW'!$F$263</f>
        <v>0</v>
      </c>
      <c r="J16" s="29">
        <f>'M-ATW'!$F$264</f>
        <v>0</v>
      </c>
      <c r="K16" s="29">
        <f>'M-ATW'!$F$265</f>
        <v>0</v>
      </c>
      <c r="L16" s="29">
        <f>'M-ATW'!$F$266</f>
        <v>0</v>
      </c>
      <c r="M16" s="29">
        <f>'M-ATW'!$F$267</f>
        <v>0</v>
      </c>
      <c r="N16" s="29">
        <f>'M-ATW'!$F$268</f>
        <v>0</v>
      </c>
      <c r="O16" s="29">
        <f>'M-ATW'!$F$269</f>
        <v>0</v>
      </c>
      <c r="P16" s="29">
        <f>'M-ATW'!$F$270</f>
        <v>0</v>
      </c>
      <c r="Q16" s="29">
        <f>'M-ATW'!$F$271</f>
        <v>0</v>
      </c>
      <c r="R16" s="29">
        <f>'M-ATW'!$F$272</f>
        <v>0</v>
      </c>
      <c r="S16" s="29">
        <f>'M-ATW'!$F$273</f>
        <v>0</v>
      </c>
      <c r="T16" s="29">
        <f>'M-ATW'!$F$274</f>
        <v>0</v>
      </c>
      <c r="U16" s="29">
        <f>'M-ATW'!$F$275</f>
        <v>0</v>
      </c>
      <c r="V16" s="29">
        <f>'M-ATW'!$F$276</f>
        <v>0</v>
      </c>
      <c r="W16" s="29">
        <f>'M-ATW'!$F$277</f>
        <v>0</v>
      </c>
      <c r="X16" s="29">
        <f>'M-ATW'!$F$278</f>
        <v>0</v>
      </c>
      <c r="Y16" s="27">
        <f>SUM($B16:$X16)</f>
        <v>0</v>
      </c>
      <c r="Z16" s="10" t="s">
        <v>6</v>
      </c>
    </row>
    <row r="17" spans="1:26">
      <c r="A17" s="12" t="s">
        <v>85</v>
      </c>
      <c r="B17" s="29">
        <f>'M-ATW'!$F$288</f>
        <v>0</v>
      </c>
      <c r="C17" s="29">
        <f>'M-ATW'!$F$289</f>
        <v>0</v>
      </c>
      <c r="D17" s="29">
        <f>'M-ATW'!$F$290</f>
        <v>0</v>
      </c>
      <c r="E17" s="29">
        <f>'M-ATW'!$F$291</f>
        <v>0</v>
      </c>
      <c r="F17" s="29">
        <f>'M-ATW'!$F$292</f>
        <v>0</v>
      </c>
      <c r="G17" s="29">
        <f>'M-ATW'!$F$293</f>
        <v>0</v>
      </c>
      <c r="H17" s="29">
        <f>'M-ATW'!$F$294</f>
        <v>0</v>
      </c>
      <c r="I17" s="29">
        <f>'M-ATW'!$F$295</f>
        <v>0</v>
      </c>
      <c r="J17" s="29">
        <f>'M-ATW'!$F$296</f>
        <v>0</v>
      </c>
      <c r="K17" s="29">
        <f>'M-ATW'!$F$297</f>
        <v>0</v>
      </c>
      <c r="L17" s="29">
        <f>'M-ATW'!$F$298</f>
        <v>0</v>
      </c>
      <c r="M17" s="29">
        <f>'M-ATW'!$F$299</f>
        <v>0</v>
      </c>
      <c r="N17" s="29">
        <f>'M-ATW'!$F$300</f>
        <v>0</v>
      </c>
      <c r="O17" s="29">
        <f>'M-ATW'!$F$301</f>
        <v>0</v>
      </c>
      <c r="P17" s="29">
        <f>'M-ATW'!$F$302</f>
        <v>0</v>
      </c>
      <c r="Q17" s="29">
        <f>'M-ATW'!$F$303</f>
        <v>0</v>
      </c>
      <c r="R17" s="29">
        <f>'M-ATW'!$F$304</f>
        <v>0</v>
      </c>
      <c r="S17" s="29">
        <f>'M-ATW'!$F$305</f>
        <v>0</v>
      </c>
      <c r="T17" s="29">
        <f>'M-ATW'!$F$306</f>
        <v>0</v>
      </c>
      <c r="U17" s="29">
        <f>'M-ATW'!$F$307</f>
        <v>0</v>
      </c>
      <c r="V17" s="29">
        <f>'M-ATW'!$F$308</f>
        <v>0</v>
      </c>
      <c r="W17" s="29">
        <f>'M-ATW'!$F$309</f>
        <v>0</v>
      </c>
      <c r="X17" s="29">
        <f>'M-ATW'!$F$310</f>
        <v>0</v>
      </c>
      <c r="Y17" s="27">
        <f>SUM($B17:$X17)</f>
        <v>0</v>
      </c>
      <c r="Z17" s="10" t="s">
        <v>6</v>
      </c>
    </row>
    <row r="18" spans="1:26">
      <c r="A18" s="12" t="s">
        <v>72</v>
      </c>
      <c r="B18" s="29">
        <f>'M-ATW'!$I$320</f>
        <v>0</v>
      </c>
      <c r="C18" s="29">
        <f>'M-ATW'!$I$321</f>
        <v>0</v>
      </c>
      <c r="D18" s="29">
        <f>'M-ATW'!$I$322</f>
        <v>0</v>
      </c>
      <c r="E18" s="29">
        <f>'M-ATW'!$I$323</f>
        <v>0</v>
      </c>
      <c r="F18" s="29">
        <f>'M-ATW'!$I$324</f>
        <v>0</v>
      </c>
      <c r="G18" s="29">
        <f>'M-ATW'!$I$325</f>
        <v>0</v>
      </c>
      <c r="H18" s="29">
        <f>'M-ATW'!$I$326</f>
        <v>0</v>
      </c>
      <c r="I18" s="29">
        <f>'M-ATW'!$I$327</f>
        <v>0</v>
      </c>
      <c r="J18" s="29">
        <f>'M-ATW'!$I$328</f>
        <v>0</v>
      </c>
      <c r="K18" s="29">
        <f>'M-ATW'!$I$329</f>
        <v>0</v>
      </c>
      <c r="L18" s="29">
        <f>'M-ATW'!$I$330</f>
        <v>0</v>
      </c>
      <c r="M18" s="29">
        <f>'M-ATW'!$I$331</f>
        <v>0</v>
      </c>
      <c r="N18" s="29">
        <f>'M-ATW'!$I$332</f>
        <v>0</v>
      </c>
      <c r="O18" s="29">
        <f>'M-ATW'!$I$333</f>
        <v>0</v>
      </c>
      <c r="P18" s="29">
        <f>'M-ATW'!$I$334</f>
        <v>0</v>
      </c>
      <c r="Q18" s="29">
        <f>'M-ATW'!$I$335</f>
        <v>0</v>
      </c>
      <c r="R18" s="29">
        <f>'M-ATW'!$I$336</f>
        <v>0</v>
      </c>
      <c r="S18" s="29">
        <f>'M-ATW'!$I$337</f>
        <v>0</v>
      </c>
      <c r="T18" s="29">
        <f>'M-ATW'!$I$338</f>
        <v>0</v>
      </c>
      <c r="U18" s="29">
        <f>'M-ATW'!$I$339</f>
        <v>0</v>
      </c>
      <c r="V18" s="29">
        <f>'M-ATW'!$I$340</f>
        <v>0</v>
      </c>
      <c r="W18" s="29">
        <f>'M-ATW'!$I$341</f>
        <v>0</v>
      </c>
      <c r="X18" s="29">
        <f>'M-ATW'!$I$342</f>
        <v>0</v>
      </c>
      <c r="Y18" s="27">
        <f>SUM($B18:$X18)</f>
        <v>0</v>
      </c>
      <c r="Z18" s="10" t="s">
        <v>6</v>
      </c>
    </row>
    <row r="19" spans="1:26">
      <c r="A19" s="12" t="s">
        <v>73</v>
      </c>
      <c r="B19" s="29">
        <f>'M-ATW'!$I$352</f>
        <v>0</v>
      </c>
      <c r="C19" s="29">
        <f>'M-ATW'!$I$353</f>
        <v>0</v>
      </c>
      <c r="D19" s="29">
        <f>'M-ATW'!$I$354</f>
        <v>0</v>
      </c>
      <c r="E19" s="29">
        <f>'M-ATW'!$I$355</f>
        <v>0</v>
      </c>
      <c r="F19" s="29">
        <f>'M-ATW'!$I$356</f>
        <v>0</v>
      </c>
      <c r="G19" s="29">
        <f>'M-ATW'!$I$357</f>
        <v>0</v>
      </c>
      <c r="H19" s="29">
        <f>'M-ATW'!$I$358</f>
        <v>0</v>
      </c>
      <c r="I19" s="29">
        <f>'M-ATW'!$I$359</f>
        <v>0</v>
      </c>
      <c r="J19" s="29">
        <f>'M-ATW'!$I$360</f>
        <v>0</v>
      </c>
      <c r="K19" s="29">
        <f>'M-ATW'!$I$361</f>
        <v>0</v>
      </c>
      <c r="L19" s="29">
        <f>'M-ATW'!$I$362</f>
        <v>0</v>
      </c>
      <c r="M19" s="29">
        <f>'M-ATW'!$I$363</f>
        <v>0</v>
      </c>
      <c r="N19" s="29">
        <f>'M-ATW'!$I$364</f>
        <v>0</v>
      </c>
      <c r="O19" s="29">
        <f>'M-ATW'!$I$365</f>
        <v>0</v>
      </c>
      <c r="P19" s="29">
        <f>'M-ATW'!$I$366</f>
        <v>0</v>
      </c>
      <c r="Q19" s="29">
        <f>'M-ATW'!$I$367</f>
        <v>0</v>
      </c>
      <c r="R19" s="29">
        <f>'M-ATW'!$I$368</f>
        <v>0</v>
      </c>
      <c r="S19" s="29">
        <f>'M-ATW'!$I$369</f>
        <v>0</v>
      </c>
      <c r="T19" s="29">
        <f>'M-ATW'!$I$370</f>
        <v>0</v>
      </c>
      <c r="U19" s="29">
        <f>'M-ATW'!$I$371</f>
        <v>0</v>
      </c>
      <c r="V19" s="29">
        <f>'M-ATW'!$I$372</f>
        <v>0</v>
      </c>
      <c r="W19" s="29">
        <f>'M-ATW'!$I$373</f>
        <v>0</v>
      </c>
      <c r="X19" s="29">
        <f>'M-ATW'!$I$374</f>
        <v>0</v>
      </c>
      <c r="Y19" s="27">
        <f>SUM($B19:$X19)</f>
        <v>0</v>
      </c>
      <c r="Z19" s="10" t="s">
        <v>6</v>
      </c>
    </row>
    <row r="20" spans="1:26">
      <c r="A20" s="12" t="s">
        <v>86</v>
      </c>
      <c r="B20" s="29">
        <f>'M-ATW'!$I$384</f>
        <v>0</v>
      </c>
      <c r="C20" s="29">
        <f>'M-ATW'!$I$385</f>
        <v>0</v>
      </c>
      <c r="D20" s="29">
        <f>'M-ATW'!$I$386</f>
        <v>0</v>
      </c>
      <c r="E20" s="29">
        <f>'M-ATW'!$I$387</f>
        <v>0</v>
      </c>
      <c r="F20" s="29">
        <f>'M-ATW'!$I$388</f>
        <v>0</v>
      </c>
      <c r="G20" s="29">
        <f>'M-ATW'!$I$389</f>
        <v>0</v>
      </c>
      <c r="H20" s="29">
        <f>'M-ATW'!$I$390</f>
        <v>0</v>
      </c>
      <c r="I20" s="29">
        <f>'M-ATW'!$I$391</f>
        <v>0</v>
      </c>
      <c r="J20" s="29">
        <f>'M-ATW'!$I$392</f>
        <v>0</v>
      </c>
      <c r="K20" s="29">
        <f>'M-ATW'!$I$393</f>
        <v>0</v>
      </c>
      <c r="L20" s="29">
        <f>'M-ATW'!$I$394</f>
        <v>0</v>
      </c>
      <c r="M20" s="29">
        <f>'M-ATW'!$I$395</f>
        <v>0</v>
      </c>
      <c r="N20" s="29">
        <f>'M-ATW'!$I$396</f>
        <v>0</v>
      </c>
      <c r="O20" s="29">
        <f>'M-ATW'!$I$397</f>
        <v>0</v>
      </c>
      <c r="P20" s="29">
        <f>'M-ATW'!$I$398</f>
        <v>0</v>
      </c>
      <c r="Q20" s="29">
        <f>'M-ATW'!$I$399</f>
        <v>0</v>
      </c>
      <c r="R20" s="29">
        <f>'M-ATW'!$I$400</f>
        <v>0</v>
      </c>
      <c r="S20" s="29">
        <f>'M-ATW'!$I$401</f>
        <v>0</v>
      </c>
      <c r="T20" s="29">
        <f>'M-ATW'!$I$402</f>
        <v>0</v>
      </c>
      <c r="U20" s="29">
        <f>'M-ATW'!$I$403</f>
        <v>0</v>
      </c>
      <c r="V20" s="29">
        <f>'M-ATW'!$I$404</f>
        <v>0</v>
      </c>
      <c r="W20" s="29">
        <f>'M-ATW'!$I$405</f>
        <v>0</v>
      </c>
      <c r="X20" s="29">
        <f>'M-ATW'!$I$406</f>
        <v>0</v>
      </c>
      <c r="Y20" s="27">
        <f>SUM($B20:$X20)</f>
        <v>0</v>
      </c>
      <c r="Z20" s="10" t="s">
        <v>6</v>
      </c>
    </row>
    <row r="21" spans="1:26">
      <c r="A21" s="12" t="s">
        <v>87</v>
      </c>
      <c r="B21" s="29">
        <f>'M-ATW'!$I$416</f>
        <v>0</v>
      </c>
      <c r="C21" s="29">
        <f>'M-ATW'!$I$417</f>
        <v>0</v>
      </c>
      <c r="D21" s="29">
        <f>'M-ATW'!$I$418</f>
        <v>0</v>
      </c>
      <c r="E21" s="29">
        <f>'M-ATW'!$I$419</f>
        <v>0</v>
      </c>
      <c r="F21" s="29">
        <f>'M-ATW'!$I$420</f>
        <v>0</v>
      </c>
      <c r="G21" s="29">
        <f>'M-ATW'!$I$421</f>
        <v>0</v>
      </c>
      <c r="H21" s="29">
        <f>'M-ATW'!$I$422</f>
        <v>0</v>
      </c>
      <c r="I21" s="29">
        <f>'M-ATW'!$I$423</f>
        <v>0</v>
      </c>
      <c r="J21" s="29">
        <f>'M-ATW'!$I$424</f>
        <v>0</v>
      </c>
      <c r="K21" s="29">
        <f>'M-ATW'!$I$425</f>
        <v>0</v>
      </c>
      <c r="L21" s="29">
        <f>'M-ATW'!$I$426</f>
        <v>0</v>
      </c>
      <c r="M21" s="29">
        <f>'M-ATW'!$I$427</f>
        <v>0</v>
      </c>
      <c r="N21" s="29">
        <f>'M-ATW'!$I$428</f>
        <v>0</v>
      </c>
      <c r="O21" s="29">
        <f>'M-ATW'!$I$429</f>
        <v>0</v>
      </c>
      <c r="P21" s="29">
        <f>'M-ATW'!$I$430</f>
        <v>0</v>
      </c>
      <c r="Q21" s="29">
        <f>'M-ATW'!$I$431</f>
        <v>0</v>
      </c>
      <c r="R21" s="29">
        <f>'M-ATW'!$I$432</f>
        <v>0</v>
      </c>
      <c r="S21" s="29">
        <f>'M-ATW'!$I$433</f>
        <v>0</v>
      </c>
      <c r="T21" s="29">
        <f>'M-ATW'!$I$434</f>
        <v>0</v>
      </c>
      <c r="U21" s="29">
        <f>'M-ATW'!$I$435</f>
        <v>0</v>
      </c>
      <c r="V21" s="29">
        <f>'M-ATW'!$I$436</f>
        <v>0</v>
      </c>
      <c r="W21" s="29">
        <f>'M-ATW'!$I$437</f>
        <v>0</v>
      </c>
      <c r="X21" s="29">
        <f>'M-ATW'!$I$438</f>
        <v>0</v>
      </c>
      <c r="Y21" s="27">
        <f>SUM($B21:$X21)</f>
        <v>0</v>
      </c>
      <c r="Z21" s="10" t="s">
        <v>6</v>
      </c>
    </row>
    <row r="22" spans="1:26">
      <c r="A22" s="12" t="s">
        <v>109</v>
      </c>
      <c r="B22" s="29">
        <f>'M-ATW'!$C$448</f>
        <v>0</v>
      </c>
      <c r="C22" s="29">
        <f>'M-ATW'!$C$449</f>
        <v>0</v>
      </c>
      <c r="D22" s="29">
        <f>'M-ATW'!$C$450</f>
        <v>0</v>
      </c>
      <c r="E22" s="29">
        <f>'M-ATW'!$C$451</f>
        <v>0</v>
      </c>
      <c r="F22" s="29">
        <f>'M-ATW'!$C$452</f>
        <v>0</v>
      </c>
      <c r="G22" s="29">
        <f>'M-ATW'!$C$453</f>
        <v>0</v>
      </c>
      <c r="H22" s="29">
        <f>'M-ATW'!$C$454</f>
        <v>0</v>
      </c>
      <c r="I22" s="29">
        <f>'M-ATW'!$C$455</f>
        <v>0</v>
      </c>
      <c r="J22" s="29">
        <f>'M-ATW'!$C$456</f>
        <v>0</v>
      </c>
      <c r="K22" s="8"/>
      <c r="L22" s="29">
        <f>'M-ATW'!$C$457</f>
        <v>0</v>
      </c>
      <c r="M22" s="29">
        <f>'M-ATW'!$C$458</f>
        <v>0</v>
      </c>
      <c r="N22" s="29">
        <f>'M-ATW'!$C$459</f>
        <v>0</v>
      </c>
      <c r="O22" s="29">
        <f>'M-ATW'!$C$460</f>
        <v>0</v>
      </c>
      <c r="P22" s="29">
        <f>'M-ATW'!$C$461</f>
        <v>0</v>
      </c>
      <c r="Q22" s="29">
        <f>'M-ATW'!$C$462</f>
        <v>0</v>
      </c>
      <c r="R22" s="29">
        <f>'M-ATW'!$C$463</f>
        <v>0</v>
      </c>
      <c r="S22" s="29">
        <f>'M-ATW'!$C$464</f>
        <v>0</v>
      </c>
      <c r="T22" s="29">
        <f>'M-ATW'!$C$465</f>
        <v>0</v>
      </c>
      <c r="U22" s="29">
        <f>'M-ATW'!$C$466</f>
        <v>0</v>
      </c>
      <c r="V22" s="8"/>
      <c r="W22" s="29">
        <f>'M-ATW'!$C$467</f>
        <v>0</v>
      </c>
      <c r="X22" s="29">
        <f>'M-ATW'!$C$468</f>
        <v>0</v>
      </c>
      <c r="Y22" s="27">
        <f>SUM($B22:$X22)</f>
        <v>0</v>
      </c>
      <c r="Z22" s="10" t="s">
        <v>6</v>
      </c>
    </row>
    <row r="23" spans="1:26">
      <c r="A23" s="12" t="s">
        <v>110</v>
      </c>
      <c r="B23" s="29">
        <f>'M-ATW'!$C$478</f>
        <v>0</v>
      </c>
      <c r="C23" s="29">
        <f>'M-ATW'!$C$479</f>
        <v>0</v>
      </c>
      <c r="D23" s="29">
        <f>'M-ATW'!$C$480</f>
        <v>0</v>
      </c>
      <c r="E23" s="29">
        <f>'M-ATW'!$C$481</f>
        <v>0</v>
      </c>
      <c r="F23" s="29">
        <f>'M-ATW'!$C$482</f>
        <v>0</v>
      </c>
      <c r="G23" s="29">
        <f>'M-ATW'!$C$483</f>
        <v>0</v>
      </c>
      <c r="H23" s="29">
        <f>'M-ATW'!$C$484</f>
        <v>0</v>
      </c>
      <c r="I23" s="29">
        <f>'M-ATW'!$C$485</f>
        <v>0</v>
      </c>
      <c r="J23" s="29">
        <f>'M-ATW'!$C$486</f>
        <v>0</v>
      </c>
      <c r="K23" s="8"/>
      <c r="L23" s="29">
        <f>'M-ATW'!$C$487</f>
        <v>0</v>
      </c>
      <c r="M23" s="29">
        <f>'M-ATW'!$C$488</f>
        <v>0</v>
      </c>
      <c r="N23" s="29">
        <f>'M-ATW'!$C$489</f>
        <v>0</v>
      </c>
      <c r="O23" s="29">
        <f>'M-ATW'!$C$490</f>
        <v>0</v>
      </c>
      <c r="P23" s="29">
        <f>'M-ATW'!$C$491</f>
        <v>0</v>
      </c>
      <c r="Q23" s="29">
        <f>'M-ATW'!$C$492</f>
        <v>0</v>
      </c>
      <c r="R23" s="29">
        <f>'M-ATW'!$C$493</f>
        <v>0</v>
      </c>
      <c r="S23" s="29">
        <f>'M-ATW'!$C$494</f>
        <v>0</v>
      </c>
      <c r="T23" s="29">
        <f>'M-ATW'!$C$495</f>
        <v>0</v>
      </c>
      <c r="U23" s="29">
        <f>'M-ATW'!$C$496</f>
        <v>0</v>
      </c>
      <c r="V23" s="8"/>
      <c r="W23" s="29">
        <f>'M-ATW'!$C$497</f>
        <v>0</v>
      </c>
      <c r="X23" s="29">
        <f>'M-ATW'!$C$498</f>
        <v>0</v>
      </c>
      <c r="Y23" s="27">
        <f>SUM($B23:$X23)</f>
        <v>0</v>
      </c>
      <c r="Z23" s="10" t="s">
        <v>6</v>
      </c>
    </row>
    <row r="24" spans="1:26">
      <c r="A24" s="12" t="s">
        <v>111</v>
      </c>
      <c r="B24" s="29">
        <f>'M-ATW'!$C$508</f>
        <v>0</v>
      </c>
      <c r="C24" s="29">
        <f>'M-ATW'!$C$509</f>
        <v>0</v>
      </c>
      <c r="D24" s="29">
        <f>'M-ATW'!$C$510</f>
        <v>0</v>
      </c>
      <c r="E24" s="29">
        <f>'M-ATW'!$C$511</f>
        <v>0</v>
      </c>
      <c r="F24" s="29">
        <f>'M-ATW'!$C$512</f>
        <v>0</v>
      </c>
      <c r="G24" s="29">
        <f>'M-ATW'!$C$513</f>
        <v>0</v>
      </c>
      <c r="H24" s="29">
        <f>'M-ATW'!$C$514</f>
        <v>0</v>
      </c>
      <c r="I24" s="29">
        <f>'M-ATW'!$C$515</f>
        <v>0</v>
      </c>
      <c r="J24" s="29">
        <f>'M-ATW'!$C$516</f>
        <v>0</v>
      </c>
      <c r="K24" s="8"/>
      <c r="L24" s="29">
        <f>'M-ATW'!$C$517</f>
        <v>0</v>
      </c>
      <c r="M24" s="29">
        <f>'M-ATW'!$C$518</f>
        <v>0</v>
      </c>
      <c r="N24" s="29">
        <f>'M-ATW'!$C$519</f>
        <v>0</v>
      </c>
      <c r="O24" s="29">
        <f>'M-ATW'!$C$520</f>
        <v>0</v>
      </c>
      <c r="P24" s="29">
        <f>'M-ATW'!$C$521</f>
        <v>0</v>
      </c>
      <c r="Q24" s="29">
        <f>'M-ATW'!$C$522</f>
        <v>0</v>
      </c>
      <c r="R24" s="29">
        <f>'M-ATW'!$C$523</f>
        <v>0</v>
      </c>
      <c r="S24" s="29">
        <f>'M-ATW'!$C$524</f>
        <v>0</v>
      </c>
      <c r="T24" s="29">
        <f>'M-ATW'!$C$525</f>
        <v>0</v>
      </c>
      <c r="U24" s="29">
        <f>'M-ATW'!$C$526</f>
        <v>0</v>
      </c>
      <c r="V24" s="8"/>
      <c r="W24" s="29">
        <f>'M-ATW'!$C$527</f>
        <v>0</v>
      </c>
      <c r="X24" s="29">
        <f>'M-ATW'!$C$528</f>
        <v>0</v>
      </c>
      <c r="Y24" s="27">
        <f>SUM($B24:$X24)</f>
        <v>0</v>
      </c>
      <c r="Z24" s="10" t="s">
        <v>6</v>
      </c>
    </row>
    <row r="25" spans="1:26">
      <c r="A25" s="12" t="s">
        <v>112</v>
      </c>
      <c r="B25" s="29">
        <f>'M-ATW'!$C$538</f>
        <v>0</v>
      </c>
      <c r="C25" s="29">
        <f>'M-ATW'!$C$539</f>
        <v>0</v>
      </c>
      <c r="D25" s="29">
        <f>'M-ATW'!$C$540</f>
        <v>0</v>
      </c>
      <c r="E25" s="29">
        <f>'M-ATW'!$C$541</f>
        <v>0</v>
      </c>
      <c r="F25" s="29">
        <f>'M-ATW'!$C$542</f>
        <v>0</v>
      </c>
      <c r="G25" s="29">
        <f>'M-ATW'!$C$543</f>
        <v>0</v>
      </c>
      <c r="H25" s="29">
        <f>'M-ATW'!$C$544</f>
        <v>0</v>
      </c>
      <c r="I25" s="29">
        <f>'M-ATW'!$C$545</f>
        <v>0</v>
      </c>
      <c r="J25" s="29">
        <f>'M-ATW'!$C$546</f>
        <v>0</v>
      </c>
      <c r="K25" s="8"/>
      <c r="L25" s="29">
        <f>'M-ATW'!$C$547</f>
        <v>0</v>
      </c>
      <c r="M25" s="29">
        <f>'M-ATW'!$C$548</f>
        <v>0</v>
      </c>
      <c r="N25" s="29">
        <f>'M-ATW'!$C$549</f>
        <v>0</v>
      </c>
      <c r="O25" s="29">
        <f>'M-ATW'!$C$550</f>
        <v>0</v>
      </c>
      <c r="P25" s="29">
        <f>'M-ATW'!$C$551</f>
        <v>0</v>
      </c>
      <c r="Q25" s="29">
        <f>'M-ATW'!$C$552</f>
        <v>0</v>
      </c>
      <c r="R25" s="29">
        <f>'M-ATW'!$C$553</f>
        <v>0</v>
      </c>
      <c r="S25" s="29">
        <f>'M-ATW'!$C$554</f>
        <v>0</v>
      </c>
      <c r="T25" s="29">
        <f>'M-ATW'!$C$555</f>
        <v>0</v>
      </c>
      <c r="U25" s="29">
        <f>'M-ATW'!$C$556</f>
        <v>0</v>
      </c>
      <c r="V25" s="8"/>
      <c r="W25" s="29">
        <f>'M-ATW'!$C$557</f>
        <v>0</v>
      </c>
      <c r="X25" s="29">
        <f>'M-ATW'!$C$558</f>
        <v>0</v>
      </c>
      <c r="Y25" s="27">
        <f>SUM($B25:$X25)</f>
        <v>0</v>
      </c>
      <c r="Z25" s="10" t="s">
        <v>6</v>
      </c>
    </row>
    <row r="26" spans="1:26">
      <c r="A26" s="12" t="s">
        <v>113</v>
      </c>
      <c r="B26" s="29">
        <f>'M-ATW'!$F$568</f>
        <v>0</v>
      </c>
      <c r="C26" s="29">
        <f>'M-ATW'!$F$569</f>
        <v>0</v>
      </c>
      <c r="D26" s="29">
        <f>'M-ATW'!$F$570</f>
        <v>0</v>
      </c>
      <c r="E26" s="29">
        <f>'M-ATW'!$F$571</f>
        <v>0</v>
      </c>
      <c r="F26" s="29">
        <f>'M-ATW'!$F$572</f>
        <v>0</v>
      </c>
      <c r="G26" s="29">
        <f>'M-ATW'!$F$573</f>
        <v>0</v>
      </c>
      <c r="H26" s="29">
        <f>'M-ATW'!$F$574</f>
        <v>0</v>
      </c>
      <c r="I26" s="29">
        <f>'M-ATW'!$F$575</f>
        <v>0</v>
      </c>
      <c r="J26" s="29">
        <f>'M-ATW'!$F$576</f>
        <v>0</v>
      </c>
      <c r="K26" s="8"/>
      <c r="L26" s="29">
        <f>'M-ATW'!$F$577</f>
        <v>0</v>
      </c>
      <c r="M26" s="29">
        <f>'M-ATW'!$F$578</f>
        <v>0</v>
      </c>
      <c r="N26" s="29">
        <f>'M-ATW'!$F$579</f>
        <v>0</v>
      </c>
      <c r="O26" s="29">
        <f>'M-ATW'!$F$580</f>
        <v>0</v>
      </c>
      <c r="P26" s="29">
        <f>'M-ATW'!$F$581</f>
        <v>0</v>
      </c>
      <c r="Q26" s="29">
        <f>'M-ATW'!$F$582</f>
        <v>0</v>
      </c>
      <c r="R26" s="29">
        <f>'M-ATW'!$F$583</f>
        <v>0</v>
      </c>
      <c r="S26" s="29">
        <f>'M-ATW'!$F$584</f>
        <v>0</v>
      </c>
      <c r="T26" s="29">
        <f>'M-ATW'!$F$585</f>
        <v>0</v>
      </c>
      <c r="U26" s="29">
        <f>'M-ATW'!$F$586</f>
        <v>0</v>
      </c>
      <c r="V26" s="8"/>
      <c r="W26" s="29">
        <f>'M-ATW'!$F$587</f>
        <v>0</v>
      </c>
      <c r="X26" s="29">
        <f>'M-ATW'!$F$588</f>
        <v>0</v>
      </c>
      <c r="Y26" s="27">
        <f>SUM($B26:$X26)</f>
        <v>0</v>
      </c>
      <c r="Z26" s="10" t="s">
        <v>6</v>
      </c>
    </row>
    <row r="27" spans="1:26">
      <c r="A27" s="12" t="s">
        <v>74</v>
      </c>
      <c r="B27" s="29">
        <f>'M-ATW'!$D$598</f>
        <v>0</v>
      </c>
      <c r="C27" s="29">
        <f>'M-ATW'!$D$599</f>
        <v>0</v>
      </c>
      <c r="D27" s="29">
        <f>'M-ATW'!$D$600</f>
        <v>0</v>
      </c>
      <c r="E27" s="29">
        <f>'M-ATW'!$D$601</f>
        <v>0</v>
      </c>
      <c r="F27" s="29">
        <f>'M-ATW'!$D$602</f>
        <v>0</v>
      </c>
      <c r="G27" s="29">
        <f>'M-ATW'!$D$603</f>
        <v>0</v>
      </c>
      <c r="H27" s="29">
        <f>'M-ATW'!$D$604</f>
        <v>0</v>
      </c>
      <c r="I27" s="29">
        <f>'M-ATW'!$D$605</f>
        <v>0</v>
      </c>
      <c r="J27" s="29">
        <f>'M-ATW'!$D$606</f>
        <v>0</v>
      </c>
      <c r="K27" s="29">
        <f>'M-ATW'!$D$607</f>
        <v>0</v>
      </c>
      <c r="L27" s="29">
        <f>'M-ATW'!$D$608</f>
        <v>0</v>
      </c>
      <c r="M27" s="29">
        <f>'M-ATW'!$D$609</f>
        <v>0</v>
      </c>
      <c r="N27" s="29">
        <f>'M-ATW'!$D$610</f>
        <v>0</v>
      </c>
      <c r="O27" s="29">
        <f>'M-ATW'!$D$611</f>
        <v>0</v>
      </c>
      <c r="P27" s="29">
        <f>'M-ATW'!$D$612</f>
        <v>0</v>
      </c>
      <c r="Q27" s="29">
        <f>'M-ATW'!$D$613</f>
        <v>0</v>
      </c>
      <c r="R27" s="29">
        <f>'M-ATW'!$D$614</f>
        <v>0</v>
      </c>
      <c r="S27" s="29">
        <f>'M-ATW'!$D$615</f>
        <v>0</v>
      </c>
      <c r="T27" s="29">
        <f>'M-ATW'!$D$616</f>
        <v>0</v>
      </c>
      <c r="U27" s="29">
        <f>'M-ATW'!$D$617</f>
        <v>0</v>
      </c>
      <c r="V27" s="29">
        <f>'M-ATW'!$D$618</f>
        <v>0</v>
      </c>
      <c r="W27" s="29">
        <f>'M-ATW'!$D$619</f>
        <v>0</v>
      </c>
      <c r="X27" s="29">
        <f>'M-ATW'!$D$620</f>
        <v>0</v>
      </c>
      <c r="Y27" s="27">
        <f>SUM($B27:$X27)</f>
        <v>0</v>
      </c>
      <c r="Z27" s="10" t="s">
        <v>6</v>
      </c>
    </row>
    <row r="28" spans="1:26">
      <c r="A28" s="12" t="s">
        <v>75</v>
      </c>
      <c r="B28" s="29">
        <f>'M-ATW'!$D$630</f>
        <v>0</v>
      </c>
      <c r="C28" s="29">
        <f>'M-ATW'!$D$631</f>
        <v>0</v>
      </c>
      <c r="D28" s="29">
        <f>'M-ATW'!$D$632</f>
        <v>0</v>
      </c>
      <c r="E28" s="29">
        <f>'M-ATW'!$D$633</f>
        <v>0</v>
      </c>
      <c r="F28" s="29">
        <f>'M-ATW'!$D$634</f>
        <v>0</v>
      </c>
      <c r="G28" s="29">
        <f>'M-ATW'!$D$635</f>
        <v>0</v>
      </c>
      <c r="H28" s="29">
        <f>'M-ATW'!$D$636</f>
        <v>0</v>
      </c>
      <c r="I28" s="29">
        <f>'M-ATW'!$D$637</f>
        <v>0</v>
      </c>
      <c r="J28" s="29">
        <f>'M-ATW'!$D$638</f>
        <v>0</v>
      </c>
      <c r="K28" s="29">
        <f>'M-ATW'!$D$639</f>
        <v>0</v>
      </c>
      <c r="L28" s="29">
        <f>'M-ATW'!$D$640</f>
        <v>0</v>
      </c>
      <c r="M28" s="29">
        <f>'M-ATW'!$D$641</f>
        <v>0</v>
      </c>
      <c r="N28" s="29">
        <f>'M-ATW'!$D$642</f>
        <v>0</v>
      </c>
      <c r="O28" s="29">
        <f>'M-ATW'!$D$643</f>
        <v>0</v>
      </c>
      <c r="P28" s="29">
        <f>'M-ATW'!$D$644</f>
        <v>0</v>
      </c>
      <c r="Q28" s="29">
        <f>'M-ATW'!$D$645</f>
        <v>0</v>
      </c>
      <c r="R28" s="29">
        <f>'M-ATW'!$D$646</f>
        <v>0</v>
      </c>
      <c r="S28" s="29">
        <f>'M-ATW'!$D$647</f>
        <v>0</v>
      </c>
      <c r="T28" s="29">
        <f>'M-ATW'!$D$648</f>
        <v>0</v>
      </c>
      <c r="U28" s="29">
        <f>'M-ATW'!$D$649</f>
        <v>0</v>
      </c>
      <c r="V28" s="29">
        <f>'M-ATW'!$D$650</f>
        <v>0</v>
      </c>
      <c r="W28" s="29">
        <f>'M-ATW'!$D$651</f>
        <v>0</v>
      </c>
      <c r="X28" s="29">
        <f>'M-ATW'!$D$652</f>
        <v>0</v>
      </c>
      <c r="Y28" s="27">
        <f>SUM($B28:$X28)</f>
        <v>0</v>
      </c>
      <c r="Z28" s="10" t="s">
        <v>6</v>
      </c>
    </row>
    <row r="29" spans="1:26">
      <c r="A29" s="12" t="s">
        <v>76</v>
      </c>
      <c r="B29" s="29">
        <f>'M-ATW'!$E$662</f>
        <v>0</v>
      </c>
      <c r="C29" s="29">
        <f>'M-ATW'!$E$663</f>
        <v>0</v>
      </c>
      <c r="D29" s="29">
        <f>'M-ATW'!$E$664</f>
        <v>0</v>
      </c>
      <c r="E29" s="29">
        <f>'M-ATW'!$E$665</f>
        <v>0</v>
      </c>
      <c r="F29" s="29">
        <f>'M-ATW'!$E$666</f>
        <v>0</v>
      </c>
      <c r="G29" s="29">
        <f>'M-ATW'!$E$667</f>
        <v>0</v>
      </c>
      <c r="H29" s="29">
        <f>'M-ATW'!$E$668</f>
        <v>0</v>
      </c>
      <c r="I29" s="29">
        <f>'M-ATW'!$E$669</f>
        <v>0</v>
      </c>
      <c r="J29" s="29">
        <f>'M-ATW'!$E$670</f>
        <v>0</v>
      </c>
      <c r="K29" s="29">
        <f>'M-ATW'!$E$671</f>
        <v>0</v>
      </c>
      <c r="L29" s="29">
        <f>'M-ATW'!$E$672</f>
        <v>0</v>
      </c>
      <c r="M29" s="29">
        <f>'M-ATW'!$E$673</f>
        <v>0</v>
      </c>
      <c r="N29" s="29">
        <f>'M-ATW'!$E$674</f>
        <v>0</v>
      </c>
      <c r="O29" s="29">
        <f>'M-ATW'!$E$675</f>
        <v>0</v>
      </c>
      <c r="P29" s="29">
        <f>'M-ATW'!$E$676</f>
        <v>0</v>
      </c>
      <c r="Q29" s="29">
        <f>'M-ATW'!$E$677</f>
        <v>0</v>
      </c>
      <c r="R29" s="29">
        <f>'M-ATW'!$E$678</f>
        <v>0</v>
      </c>
      <c r="S29" s="29">
        <f>'M-ATW'!$E$679</f>
        <v>0</v>
      </c>
      <c r="T29" s="29">
        <f>'M-ATW'!$E$680</f>
        <v>0</v>
      </c>
      <c r="U29" s="29">
        <f>'M-ATW'!$E$681</f>
        <v>0</v>
      </c>
      <c r="V29" s="29">
        <f>'M-ATW'!$E$682</f>
        <v>0</v>
      </c>
      <c r="W29" s="29">
        <f>'M-ATW'!$E$683</f>
        <v>0</v>
      </c>
      <c r="X29" s="29">
        <f>'M-ATW'!$E$684</f>
        <v>0</v>
      </c>
      <c r="Y29" s="27">
        <f>SUM($B29:$X29)</f>
        <v>0</v>
      </c>
      <c r="Z29" s="10" t="s">
        <v>6</v>
      </c>
    </row>
    <row r="30" spans="1:26">
      <c r="A30" s="12" t="s">
        <v>77</v>
      </c>
      <c r="B30" s="29">
        <f>'M-ATW'!$H$694</f>
        <v>0</v>
      </c>
      <c r="C30" s="29">
        <f>'M-ATW'!$H$695</f>
        <v>0</v>
      </c>
      <c r="D30" s="29">
        <f>'M-ATW'!$H$696</f>
        <v>0</v>
      </c>
      <c r="E30" s="29">
        <f>'M-ATW'!$H$697</f>
        <v>0</v>
      </c>
      <c r="F30" s="29">
        <f>'M-ATW'!$H$698</f>
        <v>0</v>
      </c>
      <c r="G30" s="29">
        <f>'M-ATW'!$H$699</f>
        <v>0</v>
      </c>
      <c r="H30" s="29">
        <f>'M-ATW'!$H$700</f>
        <v>0</v>
      </c>
      <c r="I30" s="29">
        <f>'M-ATW'!$H$701</f>
        <v>0</v>
      </c>
      <c r="J30" s="29">
        <f>'M-ATW'!$H$702</f>
        <v>0</v>
      </c>
      <c r="K30" s="29">
        <f>'M-ATW'!$H$703</f>
        <v>0</v>
      </c>
      <c r="L30" s="29">
        <f>'M-ATW'!$H$704</f>
        <v>0</v>
      </c>
      <c r="M30" s="29">
        <f>'M-ATW'!$H$705</f>
        <v>0</v>
      </c>
      <c r="N30" s="29">
        <f>'M-ATW'!$H$706</f>
        <v>0</v>
      </c>
      <c r="O30" s="29">
        <f>'M-ATW'!$H$707</f>
        <v>0</v>
      </c>
      <c r="P30" s="29">
        <f>'M-ATW'!$H$708</f>
        <v>0</v>
      </c>
      <c r="Q30" s="29">
        <f>'M-ATW'!$H$709</f>
        <v>0</v>
      </c>
      <c r="R30" s="29">
        <f>'M-ATW'!$H$710</f>
        <v>0</v>
      </c>
      <c r="S30" s="29">
        <f>'M-ATW'!$H$711</f>
        <v>0</v>
      </c>
      <c r="T30" s="29">
        <f>'M-ATW'!$H$712</f>
        <v>0</v>
      </c>
      <c r="U30" s="29">
        <f>'M-ATW'!$H$713</f>
        <v>0</v>
      </c>
      <c r="V30" s="29">
        <f>'M-ATW'!$H$714</f>
        <v>0</v>
      </c>
      <c r="W30" s="29">
        <f>'M-ATW'!$H$715</f>
        <v>0</v>
      </c>
      <c r="X30" s="29">
        <f>'M-ATW'!$H$716</f>
        <v>0</v>
      </c>
      <c r="Y30" s="27">
        <f>SUM($B30:$X30)</f>
        <v>0</v>
      </c>
      <c r="Z30" s="10" t="s">
        <v>6</v>
      </c>
    </row>
    <row r="31" spans="1:26">
      <c r="A31" s="12" t="s">
        <v>78</v>
      </c>
      <c r="B31" s="29">
        <f>'M-ATW'!$E$726</f>
        <v>0</v>
      </c>
      <c r="C31" s="29">
        <f>'M-ATW'!$E$727</f>
        <v>0</v>
      </c>
      <c r="D31" s="29">
        <f>'M-ATW'!$E$728</f>
        <v>0</v>
      </c>
      <c r="E31" s="29">
        <f>'M-ATW'!$E$729</f>
        <v>0</v>
      </c>
      <c r="F31" s="29">
        <f>'M-ATW'!$E$730</f>
        <v>0</v>
      </c>
      <c r="G31" s="29">
        <f>'M-ATW'!$E$731</f>
        <v>0</v>
      </c>
      <c r="H31" s="29">
        <f>'M-ATW'!$E$732</f>
        <v>0</v>
      </c>
      <c r="I31" s="29">
        <f>'M-ATW'!$E$733</f>
        <v>0</v>
      </c>
      <c r="J31" s="29">
        <f>'M-ATW'!$E$734</f>
        <v>0</v>
      </c>
      <c r="K31" s="29">
        <f>'M-ATW'!$E$735</f>
        <v>0</v>
      </c>
      <c r="L31" s="29">
        <f>'M-ATW'!$E$736</f>
        <v>0</v>
      </c>
      <c r="M31" s="29">
        <f>'M-ATW'!$E$737</f>
        <v>0</v>
      </c>
      <c r="N31" s="29">
        <f>'M-ATW'!$E$738</f>
        <v>0</v>
      </c>
      <c r="O31" s="29">
        <f>'M-ATW'!$E$739</f>
        <v>0</v>
      </c>
      <c r="P31" s="29">
        <f>'M-ATW'!$E$740</f>
        <v>0</v>
      </c>
      <c r="Q31" s="29">
        <f>'M-ATW'!$E$741</f>
        <v>0</v>
      </c>
      <c r="R31" s="29">
        <f>'M-ATW'!$E$742</f>
        <v>0</v>
      </c>
      <c r="S31" s="29">
        <f>'M-ATW'!$E$743</f>
        <v>0</v>
      </c>
      <c r="T31" s="29">
        <f>'M-ATW'!$E$744</f>
        <v>0</v>
      </c>
      <c r="U31" s="29">
        <f>'M-ATW'!$E$745</f>
        <v>0</v>
      </c>
      <c r="V31" s="29">
        <f>'M-ATW'!$E$746</f>
        <v>0</v>
      </c>
      <c r="W31" s="29">
        <f>'M-ATW'!$E$747</f>
        <v>0</v>
      </c>
      <c r="X31" s="29">
        <f>'M-ATW'!$E$748</f>
        <v>0</v>
      </c>
      <c r="Y31" s="27">
        <f>SUM($B31:$X31)</f>
        <v>0</v>
      </c>
      <c r="Z31" s="10" t="s">
        <v>6</v>
      </c>
    </row>
    <row r="32" spans="1:26">
      <c r="A32" s="12" t="s">
        <v>79</v>
      </c>
      <c r="B32" s="29">
        <f>'M-ATW'!$H$758</f>
        <v>0</v>
      </c>
      <c r="C32" s="29">
        <f>'M-ATW'!$H$759</f>
        <v>0</v>
      </c>
      <c r="D32" s="29">
        <f>'M-ATW'!$H$760</f>
        <v>0</v>
      </c>
      <c r="E32" s="29">
        <f>'M-ATW'!$H$761</f>
        <v>0</v>
      </c>
      <c r="F32" s="29">
        <f>'M-ATW'!$H$762</f>
        <v>0</v>
      </c>
      <c r="G32" s="29">
        <f>'M-ATW'!$H$763</f>
        <v>0</v>
      </c>
      <c r="H32" s="29">
        <f>'M-ATW'!$H$764</f>
        <v>0</v>
      </c>
      <c r="I32" s="29">
        <f>'M-ATW'!$H$765</f>
        <v>0</v>
      </c>
      <c r="J32" s="29">
        <f>'M-ATW'!$H$766</f>
        <v>0</v>
      </c>
      <c r="K32" s="29">
        <f>'M-ATW'!$H$767</f>
        <v>0</v>
      </c>
      <c r="L32" s="29">
        <f>'M-ATW'!$H$768</f>
        <v>0</v>
      </c>
      <c r="M32" s="29">
        <f>'M-ATW'!$H$769</f>
        <v>0</v>
      </c>
      <c r="N32" s="29">
        <f>'M-ATW'!$H$770</f>
        <v>0</v>
      </c>
      <c r="O32" s="29">
        <f>'M-ATW'!$H$771</f>
        <v>0</v>
      </c>
      <c r="P32" s="29">
        <f>'M-ATW'!$H$772</f>
        <v>0</v>
      </c>
      <c r="Q32" s="29">
        <f>'M-ATW'!$H$773</f>
        <v>0</v>
      </c>
      <c r="R32" s="29">
        <f>'M-ATW'!$H$774</f>
        <v>0</v>
      </c>
      <c r="S32" s="29">
        <f>'M-ATW'!$H$775</f>
        <v>0</v>
      </c>
      <c r="T32" s="29">
        <f>'M-ATW'!$H$776</f>
        <v>0</v>
      </c>
      <c r="U32" s="29">
        <f>'M-ATW'!$H$777</f>
        <v>0</v>
      </c>
      <c r="V32" s="29">
        <f>'M-ATW'!$H$778</f>
        <v>0</v>
      </c>
      <c r="W32" s="29">
        <f>'M-ATW'!$H$779</f>
        <v>0</v>
      </c>
      <c r="X32" s="29">
        <f>'M-ATW'!$H$780</f>
        <v>0</v>
      </c>
      <c r="Y32" s="27">
        <f>SUM($B32:$X32)</f>
        <v>0</v>
      </c>
      <c r="Z32" s="10" t="s">
        <v>6</v>
      </c>
    </row>
    <row r="33" spans="1:26">
      <c r="A33" s="12" t="s">
        <v>88</v>
      </c>
      <c r="B33" s="29">
        <f>'M-ATW'!$E$790</f>
        <v>0</v>
      </c>
      <c r="C33" s="29">
        <f>'M-ATW'!$E$791</f>
        <v>0</v>
      </c>
      <c r="D33" s="29">
        <f>'M-ATW'!$E$792</f>
        <v>0</v>
      </c>
      <c r="E33" s="29">
        <f>'M-ATW'!$E$793</f>
        <v>0</v>
      </c>
      <c r="F33" s="29">
        <f>'M-ATW'!$E$794</f>
        <v>0</v>
      </c>
      <c r="G33" s="29">
        <f>'M-ATW'!$E$795</f>
        <v>0</v>
      </c>
      <c r="H33" s="29">
        <f>'M-ATW'!$E$796</f>
        <v>0</v>
      </c>
      <c r="I33" s="29">
        <f>'M-ATW'!$E$797</f>
        <v>0</v>
      </c>
      <c r="J33" s="29">
        <f>'M-ATW'!$E$798</f>
        <v>0</v>
      </c>
      <c r="K33" s="29">
        <f>'M-ATW'!$E$799</f>
        <v>0</v>
      </c>
      <c r="L33" s="29">
        <f>'M-ATW'!$E$800</f>
        <v>0</v>
      </c>
      <c r="M33" s="29">
        <f>'M-ATW'!$E$801</f>
        <v>0</v>
      </c>
      <c r="N33" s="29">
        <f>'M-ATW'!$E$802</f>
        <v>0</v>
      </c>
      <c r="O33" s="29">
        <f>'M-ATW'!$E$803</f>
        <v>0</v>
      </c>
      <c r="P33" s="29">
        <f>'M-ATW'!$E$804</f>
        <v>0</v>
      </c>
      <c r="Q33" s="29">
        <f>'M-ATW'!$E$805</f>
        <v>0</v>
      </c>
      <c r="R33" s="29">
        <f>'M-ATW'!$E$806</f>
        <v>0</v>
      </c>
      <c r="S33" s="29">
        <f>'M-ATW'!$E$807</f>
        <v>0</v>
      </c>
      <c r="T33" s="29">
        <f>'M-ATW'!$E$808</f>
        <v>0</v>
      </c>
      <c r="U33" s="29">
        <f>'M-ATW'!$E$809</f>
        <v>0</v>
      </c>
      <c r="V33" s="29">
        <f>'M-ATW'!$E$810</f>
        <v>0</v>
      </c>
      <c r="W33" s="29">
        <f>'M-ATW'!$E$811</f>
        <v>0</v>
      </c>
      <c r="X33" s="29">
        <f>'M-ATW'!$E$812</f>
        <v>0</v>
      </c>
      <c r="Y33" s="27">
        <f>SUM($B33:$X33)</f>
        <v>0</v>
      </c>
      <c r="Z33" s="10" t="s">
        <v>6</v>
      </c>
    </row>
    <row r="34" spans="1:26">
      <c r="A34" s="12" t="s">
        <v>89</v>
      </c>
      <c r="B34" s="29">
        <f>'M-ATW'!$H$822</f>
        <v>0</v>
      </c>
      <c r="C34" s="29">
        <f>'M-ATW'!$H$823</f>
        <v>0</v>
      </c>
      <c r="D34" s="29">
        <f>'M-ATW'!$H$824</f>
        <v>0</v>
      </c>
      <c r="E34" s="29">
        <f>'M-ATW'!$H$825</f>
        <v>0</v>
      </c>
      <c r="F34" s="29">
        <f>'M-ATW'!$H$826</f>
        <v>0</v>
      </c>
      <c r="G34" s="29">
        <f>'M-ATW'!$H$827</f>
        <v>0</v>
      </c>
      <c r="H34" s="29">
        <f>'M-ATW'!$H$828</f>
        <v>0</v>
      </c>
      <c r="I34" s="29">
        <f>'M-ATW'!$H$829</f>
        <v>0</v>
      </c>
      <c r="J34" s="29">
        <f>'M-ATW'!$H$830</f>
        <v>0</v>
      </c>
      <c r="K34" s="29">
        <f>'M-ATW'!$H$831</f>
        <v>0</v>
      </c>
      <c r="L34" s="29">
        <f>'M-ATW'!$H$832</f>
        <v>0</v>
      </c>
      <c r="M34" s="29">
        <f>'M-ATW'!$H$833</f>
        <v>0</v>
      </c>
      <c r="N34" s="29">
        <f>'M-ATW'!$H$834</f>
        <v>0</v>
      </c>
      <c r="O34" s="29">
        <f>'M-ATW'!$H$835</f>
        <v>0</v>
      </c>
      <c r="P34" s="29">
        <f>'M-ATW'!$H$836</f>
        <v>0</v>
      </c>
      <c r="Q34" s="29">
        <f>'M-ATW'!$H$837</f>
        <v>0</v>
      </c>
      <c r="R34" s="29">
        <f>'M-ATW'!$H$838</f>
        <v>0</v>
      </c>
      <c r="S34" s="29">
        <f>'M-ATW'!$H$839</f>
        <v>0</v>
      </c>
      <c r="T34" s="29">
        <f>'M-ATW'!$H$840</f>
        <v>0</v>
      </c>
      <c r="U34" s="29">
        <f>'M-ATW'!$H$841</f>
        <v>0</v>
      </c>
      <c r="V34" s="29">
        <f>'M-ATW'!$H$842</f>
        <v>0</v>
      </c>
      <c r="W34" s="29">
        <f>'M-ATW'!$H$843</f>
        <v>0</v>
      </c>
      <c r="X34" s="29">
        <f>'M-ATW'!$H$844</f>
        <v>0</v>
      </c>
      <c r="Y34" s="27">
        <f>SUM($B34:$X34)</f>
        <v>0</v>
      </c>
      <c r="Z34" s="10" t="s">
        <v>6</v>
      </c>
    </row>
    <row r="35" spans="1:26">
      <c r="A35" s="12" t="s">
        <v>90</v>
      </c>
      <c r="B35" s="29">
        <f>'M-ATW'!$E$854</f>
        <v>0</v>
      </c>
      <c r="C35" s="29">
        <f>'M-ATW'!$E$855</f>
        <v>0</v>
      </c>
      <c r="D35" s="29">
        <f>'M-ATW'!$E$856</f>
        <v>0</v>
      </c>
      <c r="E35" s="29">
        <f>'M-ATW'!$E$857</f>
        <v>0</v>
      </c>
      <c r="F35" s="29">
        <f>'M-ATW'!$E$858</f>
        <v>0</v>
      </c>
      <c r="G35" s="29">
        <f>'M-ATW'!$E$859</f>
        <v>0</v>
      </c>
      <c r="H35" s="29">
        <f>'M-ATW'!$E$860</f>
        <v>0</v>
      </c>
      <c r="I35" s="29">
        <f>'M-ATW'!$E$861</f>
        <v>0</v>
      </c>
      <c r="J35" s="29">
        <f>'M-ATW'!$E$862</f>
        <v>0</v>
      </c>
      <c r="K35" s="29">
        <f>'M-ATW'!$E$863</f>
        <v>0</v>
      </c>
      <c r="L35" s="29">
        <f>'M-ATW'!$E$864</f>
        <v>0</v>
      </c>
      <c r="M35" s="29">
        <f>'M-ATW'!$E$865</f>
        <v>0</v>
      </c>
      <c r="N35" s="29">
        <f>'M-ATW'!$E$866</f>
        <v>0</v>
      </c>
      <c r="O35" s="29">
        <f>'M-ATW'!$E$867</f>
        <v>0</v>
      </c>
      <c r="P35" s="29">
        <f>'M-ATW'!$E$868</f>
        <v>0</v>
      </c>
      <c r="Q35" s="29">
        <f>'M-ATW'!$E$869</f>
        <v>0</v>
      </c>
      <c r="R35" s="29">
        <f>'M-ATW'!$E$870</f>
        <v>0</v>
      </c>
      <c r="S35" s="29">
        <f>'M-ATW'!$E$871</f>
        <v>0</v>
      </c>
      <c r="T35" s="29">
        <f>'M-ATW'!$E$872</f>
        <v>0</v>
      </c>
      <c r="U35" s="29">
        <f>'M-ATW'!$E$873</f>
        <v>0</v>
      </c>
      <c r="V35" s="29">
        <f>'M-ATW'!$E$874</f>
        <v>0</v>
      </c>
      <c r="W35" s="29">
        <f>'M-ATW'!$E$875</f>
        <v>0</v>
      </c>
      <c r="X35" s="29">
        <f>'M-ATW'!$E$876</f>
        <v>0</v>
      </c>
      <c r="Y35" s="27">
        <f>SUM($B35:$X35)</f>
        <v>0</v>
      </c>
      <c r="Z35" s="10" t="s">
        <v>6</v>
      </c>
    </row>
    <row r="36" spans="1:26">
      <c r="A36" s="12" t="s">
        <v>91</v>
      </c>
      <c r="B36" s="29">
        <f>'M-ATW'!$H$886</f>
        <v>0</v>
      </c>
      <c r="C36" s="29">
        <f>'M-ATW'!$H$887</f>
        <v>0</v>
      </c>
      <c r="D36" s="29">
        <f>'M-ATW'!$H$888</f>
        <v>0</v>
      </c>
      <c r="E36" s="29">
        <f>'M-ATW'!$H$889</f>
        <v>0</v>
      </c>
      <c r="F36" s="29">
        <f>'M-ATW'!$H$890</f>
        <v>0</v>
      </c>
      <c r="G36" s="29">
        <f>'M-ATW'!$H$891</f>
        <v>0</v>
      </c>
      <c r="H36" s="29">
        <f>'M-ATW'!$H$892</f>
        <v>0</v>
      </c>
      <c r="I36" s="29">
        <f>'M-ATW'!$H$893</f>
        <v>0</v>
      </c>
      <c r="J36" s="29">
        <f>'M-ATW'!$H$894</f>
        <v>0</v>
      </c>
      <c r="K36" s="29">
        <f>'M-ATW'!$H$895</f>
        <v>0</v>
      </c>
      <c r="L36" s="29">
        <f>'M-ATW'!$H$896</f>
        <v>0</v>
      </c>
      <c r="M36" s="29">
        <f>'M-ATW'!$H$897</f>
        <v>0</v>
      </c>
      <c r="N36" s="29">
        <f>'M-ATW'!$H$898</f>
        <v>0</v>
      </c>
      <c r="O36" s="29">
        <f>'M-ATW'!$H$899</f>
        <v>0</v>
      </c>
      <c r="P36" s="29">
        <f>'M-ATW'!$H$900</f>
        <v>0</v>
      </c>
      <c r="Q36" s="29">
        <f>'M-ATW'!$H$901</f>
        <v>0</v>
      </c>
      <c r="R36" s="29">
        <f>'M-ATW'!$H$902</f>
        <v>0</v>
      </c>
      <c r="S36" s="29">
        <f>'M-ATW'!$H$903</f>
        <v>0</v>
      </c>
      <c r="T36" s="29">
        <f>'M-ATW'!$H$904</f>
        <v>0</v>
      </c>
      <c r="U36" s="29">
        <f>'M-ATW'!$H$905</f>
        <v>0</v>
      </c>
      <c r="V36" s="29">
        <f>'M-ATW'!$H$906</f>
        <v>0</v>
      </c>
      <c r="W36" s="29">
        <f>'M-ATW'!$H$907</f>
        <v>0</v>
      </c>
      <c r="X36" s="29">
        <f>'M-ATW'!$H$908</f>
        <v>0</v>
      </c>
      <c r="Y36" s="27">
        <f>SUM($B36:$X36)</f>
        <v>0</v>
      </c>
      <c r="Z36" s="10" t="s">
        <v>6</v>
      </c>
    </row>
    <row r="38" spans="1:26">
      <c r="A38" s="11" t="s">
        <v>1566</v>
      </c>
    </row>
    <row r="39" spans="1:26">
      <c r="A39" s="10" t="s">
        <v>6</v>
      </c>
    </row>
    <row r="40" spans="1:26">
      <c r="B40" s="22" t="s">
        <v>1567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6">
      <c r="B41" s="3" t="s">
        <v>205</v>
      </c>
      <c r="C41" s="3" t="s">
        <v>206</v>
      </c>
      <c r="D41" s="3" t="s">
        <v>207</v>
      </c>
      <c r="E41" s="3" t="s">
        <v>208</v>
      </c>
      <c r="F41" s="3" t="s">
        <v>209</v>
      </c>
      <c r="G41" s="3" t="s">
        <v>210</v>
      </c>
      <c r="H41" s="3" t="s">
        <v>211</v>
      </c>
      <c r="I41" s="3" t="s">
        <v>212</v>
      </c>
      <c r="J41" s="3" t="s">
        <v>368</v>
      </c>
      <c r="K41" s="3" t="s">
        <v>380</v>
      </c>
      <c r="L41" s="3" t="s">
        <v>193</v>
      </c>
      <c r="M41" s="3" t="s">
        <v>717</v>
      </c>
      <c r="N41" s="3" t="s">
        <v>718</v>
      </c>
      <c r="O41" s="3" t="s">
        <v>719</v>
      </c>
      <c r="P41" s="3" t="s">
        <v>720</v>
      </c>
      <c r="Q41" s="3" t="s">
        <v>721</v>
      </c>
      <c r="R41" s="3" t="s">
        <v>722</v>
      </c>
      <c r="S41" s="3" t="s">
        <v>723</v>
      </c>
      <c r="T41" s="3" t="s">
        <v>724</v>
      </c>
      <c r="U41" s="3" t="s">
        <v>725</v>
      </c>
      <c r="V41" s="3" t="s">
        <v>726</v>
      </c>
      <c r="W41" s="3" t="s">
        <v>1557</v>
      </c>
      <c r="X41" s="3" t="s">
        <v>1558</v>
      </c>
      <c r="Y41" s="3" t="s">
        <v>1568</v>
      </c>
    </row>
    <row r="42" spans="1:26">
      <c r="A42" s="12" t="s">
        <v>1569</v>
      </c>
      <c r="B42" s="27">
        <f>SUM(B$9:B$36)</f>
        <v>0</v>
      </c>
      <c r="C42" s="27">
        <f>SUM(C$9:C$36)</f>
        <v>0</v>
      </c>
      <c r="D42" s="27">
        <f>SUM(D$9:D$36)</f>
        <v>0</v>
      </c>
      <c r="E42" s="27">
        <f>SUM(E$9:E$36)</f>
        <v>0</v>
      </c>
      <c r="F42" s="27">
        <f>SUM(F$9:F$36)</f>
        <v>0</v>
      </c>
      <c r="G42" s="27">
        <f>SUM(G$9:G$36)</f>
        <v>0</v>
      </c>
      <c r="H42" s="27">
        <f>SUM(H$9:H$36)</f>
        <v>0</v>
      </c>
      <c r="I42" s="27">
        <f>SUM(I$9:I$36)</f>
        <v>0</v>
      </c>
      <c r="J42" s="27">
        <f>SUM(J$9:J$36)</f>
        <v>0</v>
      </c>
      <c r="K42" s="27">
        <f>SUM(K$9:K$36)</f>
        <v>0</v>
      </c>
      <c r="L42" s="27">
        <f>SUM(L$9:L$36)</f>
        <v>0</v>
      </c>
      <c r="M42" s="27">
        <f>SUM(M$9:M$36)</f>
        <v>0</v>
      </c>
      <c r="N42" s="27">
        <f>SUM(N$9:N$36)</f>
        <v>0</v>
      </c>
      <c r="O42" s="27">
        <f>SUM(O$9:O$36)</f>
        <v>0</v>
      </c>
      <c r="P42" s="27">
        <f>SUM(P$9:P$36)</f>
        <v>0</v>
      </c>
      <c r="Q42" s="27">
        <f>SUM(Q$9:Q$36)</f>
        <v>0</v>
      </c>
      <c r="R42" s="27">
        <f>SUM(R$9:R$36)</f>
        <v>0</v>
      </c>
      <c r="S42" s="27">
        <f>SUM(S$9:S$36)</f>
        <v>0</v>
      </c>
      <c r="T42" s="27">
        <f>SUM(T$9:T$36)</f>
        <v>0</v>
      </c>
      <c r="U42" s="27">
        <f>SUM(U$9:U$36)</f>
        <v>0</v>
      </c>
      <c r="V42" s="27">
        <f>SUM(V$9:V$36)</f>
        <v>0</v>
      </c>
      <c r="W42" s="27">
        <f>SUM(W$9:W$36)</f>
        <v>0</v>
      </c>
      <c r="X42" s="27">
        <f>SUM(X$9:X$36)</f>
        <v>0</v>
      </c>
      <c r="Y42" s="27">
        <f>SUM($B$9:$X$36)</f>
        <v>0</v>
      </c>
      <c r="Z42" s="10" t="s">
        <v>6</v>
      </c>
    </row>
  </sheetData>
  <sheetProtection sheet="1" objects="1" scenarios="1"/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"r6126: Additional calculations for tariff comparisons"&amp;" for "&amp;'Input'!B8&amp;" in "&amp;'Input'!C8&amp;" ("&amp;'Input'!D8&amp;")"</f>
        <v>0</v>
      </c>
    </row>
    <row r="2" spans="1:1">
      <c r="A2" s="2" t="s">
        <v>1447</v>
      </c>
    </row>
    <row r="5" spans="1:1">
      <c r="A5" s="11" t="s">
        <v>1570</v>
      </c>
    </row>
    <row r="6" spans="1:1">
      <c r="A6" s="10" t="s">
        <v>6</v>
      </c>
    </row>
    <row r="7" spans="1:1">
      <c r="A7" s="2" t="s">
        <v>257</v>
      </c>
    </row>
    <row r="8" spans="1:1">
      <c r="A8" s="13" t="s">
        <v>1571</v>
      </c>
    </row>
    <row r="9" spans="1:1">
      <c r="A9" s="13" t="s">
        <v>447</v>
      </c>
    </row>
    <row r="10" spans="1:1">
      <c r="A10" s="13" t="s">
        <v>1572</v>
      </c>
    </row>
    <row r="11" spans="1:1">
      <c r="A11" s="13" t="s">
        <v>1470</v>
      </c>
    </row>
    <row r="12" spans="1:1">
      <c r="A12" s="13" t="s">
        <v>1573</v>
      </c>
    </row>
    <row r="13" spans="1:1">
      <c r="A13" s="13" t="s">
        <v>1574</v>
      </c>
    </row>
    <row r="14" spans="1:1">
      <c r="A14" s="13" t="s">
        <v>1575</v>
      </c>
    </row>
    <row r="15" spans="1:1">
      <c r="A15" s="13" t="s">
        <v>1576</v>
      </c>
    </row>
    <row r="16" spans="1:1">
      <c r="A16" s="13" t="s">
        <v>1577</v>
      </c>
    </row>
    <row r="17" spans="1:3">
      <c r="A17" s="13" t="s">
        <v>1578</v>
      </c>
    </row>
    <row r="18" spans="1:3">
      <c r="A18" s="13" t="s">
        <v>1579</v>
      </c>
    </row>
    <row r="19" spans="1:3">
      <c r="A19" s="13" t="s">
        <v>1580</v>
      </c>
    </row>
    <row r="20" spans="1:3">
      <c r="A20" s="13" t="s">
        <v>1581</v>
      </c>
    </row>
    <row r="21" spans="1:3">
      <c r="A21" s="13" t="s">
        <v>1582</v>
      </c>
    </row>
    <row r="22" spans="1:3">
      <c r="A22" s="2" t="s">
        <v>1583</v>
      </c>
    </row>
    <row r="23" spans="1:3">
      <c r="B23" s="3" t="s">
        <v>1584</v>
      </c>
    </row>
    <row r="24" spans="1:3">
      <c r="A24" s="12" t="s">
        <v>66</v>
      </c>
      <c r="B24" s="27">
        <f>IF('Input'!B334,'Input'!B334,0.01*'Input'!F$15*('Input'!F334*'Input'!E$144+'Input'!G334*'Input'!F$144)+10*('Input'!C334*'Input'!B$144+'Input'!D334*'Input'!C$144+'Input'!E334*'Input'!D$144+'Input'!H334*'Input'!G$144))</f>
        <v>0</v>
      </c>
      <c r="C24" s="10" t="s">
        <v>6</v>
      </c>
    </row>
    <row r="25" spans="1:3">
      <c r="A25" s="12" t="s">
        <v>67</v>
      </c>
      <c r="B25" s="27">
        <f>IF('Input'!B335,'Input'!B335,0.01*'Input'!F$15*('Input'!F335*'Input'!E$148+'Input'!G335*'Input'!F$148)+10*('Input'!C335*'Input'!B$148+'Input'!D335*'Input'!C$148+'Input'!E335*'Input'!D$148+'Input'!H335*'Input'!G$148))</f>
        <v>0</v>
      </c>
      <c r="C25" s="10" t="s">
        <v>6</v>
      </c>
    </row>
    <row r="26" spans="1:3">
      <c r="A26" s="12" t="s">
        <v>107</v>
      </c>
      <c r="B26" s="27">
        <f>IF('Input'!B336,'Input'!B336,0.01*'Input'!F$15*('Input'!F336*'Input'!E$152+'Input'!G336*'Input'!F$152)+10*('Input'!C336*'Input'!B$152+'Input'!D336*'Input'!C$152+'Input'!E336*'Input'!D$152+'Input'!H336*'Input'!G$152))</f>
        <v>0</v>
      </c>
      <c r="C26" s="10" t="s">
        <v>6</v>
      </c>
    </row>
    <row r="27" spans="1:3">
      <c r="A27" s="12" t="s">
        <v>68</v>
      </c>
      <c r="B27" s="27">
        <f>IF('Input'!B337,'Input'!B337,0.01*'Input'!F$15*('Input'!F337*'Input'!E$156+'Input'!G337*'Input'!F$156)+10*('Input'!C337*'Input'!B$156+'Input'!D337*'Input'!C$156+'Input'!E337*'Input'!D$156+'Input'!H337*'Input'!G$156))</f>
        <v>0</v>
      </c>
      <c r="C27" s="10" t="s">
        <v>6</v>
      </c>
    </row>
    <row r="28" spans="1:3">
      <c r="A28" s="12" t="s">
        <v>69</v>
      </c>
      <c r="B28" s="27">
        <f>IF('Input'!B338,'Input'!B338,0.01*'Input'!F$15*('Input'!F338*'Input'!E$160+'Input'!G338*'Input'!F$160)+10*('Input'!C338*'Input'!B$160+'Input'!D338*'Input'!C$160+'Input'!E338*'Input'!D$160+'Input'!H338*'Input'!G$160))</f>
        <v>0</v>
      </c>
      <c r="C28" s="10" t="s">
        <v>6</v>
      </c>
    </row>
    <row r="29" spans="1:3">
      <c r="A29" s="12" t="s">
        <v>108</v>
      </c>
      <c r="B29" s="27">
        <f>IF('Input'!B339,'Input'!B339,0.01*'Input'!F$15*('Input'!F339*'Input'!E$164+'Input'!G339*'Input'!F$164)+10*('Input'!C339*'Input'!B$164+'Input'!D339*'Input'!C$164+'Input'!E339*'Input'!D$164+'Input'!H339*'Input'!G$164))</f>
        <v>0</v>
      </c>
      <c r="C29" s="10" t="s">
        <v>6</v>
      </c>
    </row>
    <row r="30" spans="1:3">
      <c r="A30" s="12" t="s">
        <v>70</v>
      </c>
      <c r="B30" s="27">
        <f>IF('Input'!B340,'Input'!B340,0.01*'Input'!F$15*('Input'!F340*'Input'!E$168+'Input'!G340*'Input'!F$168)+10*('Input'!C340*'Input'!B$168+'Input'!D340*'Input'!C$168+'Input'!E340*'Input'!D$168+'Input'!H340*'Input'!G$168))</f>
        <v>0</v>
      </c>
      <c r="C30" s="10" t="s">
        <v>6</v>
      </c>
    </row>
    <row r="31" spans="1:3">
      <c r="A31" s="12" t="s">
        <v>71</v>
      </c>
      <c r="B31" s="27">
        <f>IF('Input'!B341,'Input'!B341,0.01*'Input'!F$15*('Input'!F341*'Input'!E$172+'Input'!G341*'Input'!F$172)+10*('Input'!C341*'Input'!B$172+'Input'!D341*'Input'!C$172+'Input'!E341*'Input'!D$172+'Input'!H341*'Input'!G$172))</f>
        <v>0</v>
      </c>
      <c r="C31" s="10" t="s">
        <v>6</v>
      </c>
    </row>
    <row r="32" spans="1:3">
      <c r="A32" s="12" t="s">
        <v>85</v>
      </c>
      <c r="B32" s="27">
        <f>IF('Input'!B342,'Input'!B342,0.01*'Input'!F$15*('Input'!F342*'Input'!E$174+'Input'!G342*'Input'!F$174)+10*('Input'!C342*'Input'!B$174+'Input'!D342*'Input'!C$174+'Input'!E342*'Input'!D$174+'Input'!H342*'Input'!G$174))</f>
        <v>0</v>
      </c>
      <c r="C32" s="10" t="s">
        <v>6</v>
      </c>
    </row>
    <row r="33" spans="1:3">
      <c r="A33" s="12" t="s">
        <v>72</v>
      </c>
      <c r="B33" s="27">
        <f>IF('Input'!B343,'Input'!B343,0.01*'Input'!F$15*('Input'!F343*'Input'!E$176+'Input'!G343*'Input'!F$176)+10*('Input'!C343*'Input'!B$176+'Input'!D343*'Input'!C$176+'Input'!E343*'Input'!D$176+'Input'!H343*'Input'!G$176))</f>
        <v>0</v>
      </c>
      <c r="C33" s="10" t="s">
        <v>6</v>
      </c>
    </row>
    <row r="34" spans="1:3">
      <c r="A34" s="12" t="s">
        <v>73</v>
      </c>
      <c r="B34" s="27">
        <f>IF('Input'!B344,'Input'!B344,0.01*'Input'!F$15*('Input'!F344*'Input'!E$180+'Input'!G344*'Input'!F$180)+10*('Input'!C344*'Input'!B$180+'Input'!D344*'Input'!C$180+'Input'!E344*'Input'!D$180+'Input'!H344*'Input'!G$180))</f>
        <v>0</v>
      </c>
      <c r="C34" s="10" t="s">
        <v>6</v>
      </c>
    </row>
    <row r="35" spans="1:3">
      <c r="A35" s="12" t="s">
        <v>86</v>
      </c>
      <c r="B35" s="27">
        <f>IF('Input'!B345,'Input'!B345,0.01*'Input'!F$15*('Input'!F345*'Input'!E$183+'Input'!G345*'Input'!F$183)+10*('Input'!C345*'Input'!B$183+'Input'!D345*'Input'!C$183+'Input'!E345*'Input'!D$183+'Input'!H345*'Input'!G$183))</f>
        <v>0</v>
      </c>
      <c r="C35" s="10" t="s">
        <v>6</v>
      </c>
    </row>
    <row r="36" spans="1:3">
      <c r="A36" s="12" t="s">
        <v>87</v>
      </c>
      <c r="B36" s="27">
        <f>IF('Input'!B346,'Input'!B346,0.01*'Input'!F$15*('Input'!F346*'Input'!E$186+'Input'!G346*'Input'!F$186)+10*('Input'!C346*'Input'!B$186+'Input'!D346*'Input'!C$186+'Input'!E346*'Input'!D$186+'Input'!H346*'Input'!G$186))</f>
        <v>0</v>
      </c>
      <c r="C36" s="10" t="s">
        <v>6</v>
      </c>
    </row>
    <row r="37" spans="1:3">
      <c r="A37" s="12" t="s">
        <v>109</v>
      </c>
      <c r="B37" s="27">
        <f>IF('Input'!B347,'Input'!B347,0.01*'Input'!F$15*('Input'!F347*'Input'!E$188+'Input'!G347*'Input'!F$188)+10*('Input'!C347*'Input'!B$188+'Input'!D347*'Input'!C$188+'Input'!E347*'Input'!D$188+'Input'!H347*'Input'!G$188))</f>
        <v>0</v>
      </c>
      <c r="C37" s="10" t="s">
        <v>6</v>
      </c>
    </row>
    <row r="38" spans="1:3">
      <c r="A38" s="12" t="s">
        <v>110</v>
      </c>
      <c r="B38" s="27">
        <f>IF('Input'!B348,'Input'!B348,0.01*'Input'!F$15*('Input'!F348*'Input'!E$192+'Input'!G348*'Input'!F$192)+10*('Input'!C348*'Input'!B$192+'Input'!D348*'Input'!C$192+'Input'!E348*'Input'!D$192+'Input'!H348*'Input'!G$192))</f>
        <v>0</v>
      </c>
      <c r="C38" s="10" t="s">
        <v>6</v>
      </c>
    </row>
    <row r="39" spans="1:3">
      <c r="A39" s="12" t="s">
        <v>111</v>
      </c>
      <c r="B39" s="27">
        <f>IF('Input'!B349,'Input'!B349,0.01*'Input'!F$15*('Input'!F349*'Input'!E$196+'Input'!G349*'Input'!F$196)+10*('Input'!C349*'Input'!B$196+'Input'!D349*'Input'!C$196+'Input'!E349*'Input'!D$196+'Input'!H349*'Input'!G$196))</f>
        <v>0</v>
      </c>
      <c r="C39" s="10" t="s">
        <v>6</v>
      </c>
    </row>
    <row r="40" spans="1:3">
      <c r="A40" s="12" t="s">
        <v>112</v>
      </c>
      <c r="B40" s="27">
        <f>IF('Input'!B350,'Input'!B350,0.01*'Input'!F$15*('Input'!F350*'Input'!E$200+'Input'!G350*'Input'!F$200)+10*('Input'!C350*'Input'!B$200+'Input'!D350*'Input'!C$200+'Input'!E350*'Input'!D$200+'Input'!H350*'Input'!G$200))</f>
        <v>0</v>
      </c>
      <c r="C40" s="10" t="s">
        <v>6</v>
      </c>
    </row>
    <row r="41" spans="1:3">
      <c r="A41" s="12" t="s">
        <v>113</v>
      </c>
      <c r="B41" s="27">
        <f>IF('Input'!B351,'Input'!B351,0.01*'Input'!F$15*('Input'!F351*'Input'!E$204+'Input'!G351*'Input'!F$204)+10*('Input'!C351*'Input'!B$204+'Input'!D351*'Input'!C$204+'Input'!E351*'Input'!D$204+'Input'!H351*'Input'!G$204))</f>
        <v>0</v>
      </c>
      <c r="C41" s="10" t="s">
        <v>6</v>
      </c>
    </row>
    <row r="43" spans="1:3">
      <c r="A43" s="11" t="s">
        <v>1585</v>
      </c>
    </row>
    <row r="44" spans="1:3">
      <c r="A44" s="10" t="s">
        <v>6</v>
      </c>
    </row>
    <row r="45" spans="1:3">
      <c r="A45" s="2" t="s">
        <v>257</v>
      </c>
    </row>
    <row r="46" spans="1:3">
      <c r="A46" s="13" t="s">
        <v>1467</v>
      </c>
    </row>
    <row r="47" spans="1:3">
      <c r="A47" s="13" t="s">
        <v>1468</v>
      </c>
    </row>
    <row r="48" spans="1:3">
      <c r="A48" s="13" t="s">
        <v>1469</v>
      </c>
    </row>
    <row r="49" spans="1:9">
      <c r="A49" s="13" t="s">
        <v>1470</v>
      </c>
    </row>
    <row r="50" spans="1:9">
      <c r="A50" s="13" t="s">
        <v>1586</v>
      </c>
    </row>
    <row r="51" spans="1:9">
      <c r="A51" s="13" t="s">
        <v>1587</v>
      </c>
    </row>
    <row r="52" spans="1:9">
      <c r="A52" s="13" t="s">
        <v>1588</v>
      </c>
    </row>
    <row r="53" spans="1:9">
      <c r="A53" s="21" t="s">
        <v>260</v>
      </c>
      <c r="B53" s="21" t="s">
        <v>318</v>
      </c>
      <c r="C53" s="21" t="s">
        <v>318</v>
      </c>
      <c r="D53" s="21" t="s">
        <v>318</v>
      </c>
      <c r="E53" s="21" t="s">
        <v>318</v>
      </c>
      <c r="F53" s="21" t="s">
        <v>318</v>
      </c>
      <c r="G53" s="21" t="s">
        <v>318</v>
      </c>
      <c r="H53" s="21" t="s">
        <v>318</v>
      </c>
    </row>
    <row r="54" spans="1:9">
      <c r="A54" s="21" t="s">
        <v>263</v>
      </c>
      <c r="B54" s="21" t="s">
        <v>883</v>
      </c>
      <c r="C54" s="21" t="s">
        <v>321</v>
      </c>
      <c r="D54" s="21" t="s">
        <v>1429</v>
      </c>
      <c r="E54" s="21" t="s">
        <v>1430</v>
      </c>
      <c r="F54" s="21" t="s">
        <v>748</v>
      </c>
      <c r="G54" s="21" t="s">
        <v>1431</v>
      </c>
      <c r="H54" s="21" t="s">
        <v>1589</v>
      </c>
    </row>
    <row r="55" spans="1:9">
      <c r="B55" s="3" t="s">
        <v>118</v>
      </c>
      <c r="C55" s="3" t="s">
        <v>119</v>
      </c>
      <c r="D55" s="3" t="s">
        <v>120</v>
      </c>
      <c r="E55" s="3" t="s">
        <v>121</v>
      </c>
      <c r="F55" s="3" t="s">
        <v>122</v>
      </c>
      <c r="G55" s="3" t="s">
        <v>123</v>
      </c>
      <c r="H55" s="3" t="s">
        <v>477</v>
      </c>
    </row>
    <row r="56" spans="1:9">
      <c r="A56" s="12" t="s">
        <v>66</v>
      </c>
      <c r="B56" s="7">
        <f>'Input'!B$144</f>
        <v>0</v>
      </c>
      <c r="C56" s="7">
        <f>'Input'!C$144</f>
        <v>0</v>
      </c>
      <c r="D56" s="7">
        <f>'Input'!D$144</f>
        <v>0</v>
      </c>
      <c r="E56" s="29">
        <f>'Input'!E$144</f>
        <v>0</v>
      </c>
      <c r="F56" s="29">
        <f>'Input'!F$144</f>
        <v>0</v>
      </c>
      <c r="G56" s="7">
        <f>'Input'!G$144</f>
        <v>0</v>
      </c>
      <c r="H56" s="29">
        <f>'Summary'!B$58</f>
        <v>0</v>
      </c>
      <c r="I56" s="10" t="s">
        <v>6</v>
      </c>
    </row>
    <row r="57" spans="1:9">
      <c r="A57" s="12" t="s">
        <v>67</v>
      </c>
      <c r="B57" s="7">
        <f>'Input'!B$148</f>
        <v>0</v>
      </c>
      <c r="C57" s="7">
        <f>'Input'!C$148</f>
        <v>0</v>
      </c>
      <c r="D57" s="7">
        <f>'Input'!D$148</f>
        <v>0</v>
      </c>
      <c r="E57" s="29">
        <f>'Input'!E$148</f>
        <v>0</v>
      </c>
      <c r="F57" s="29">
        <f>'Input'!F$148</f>
        <v>0</v>
      </c>
      <c r="G57" s="7">
        <f>'Input'!G$148</f>
        <v>0</v>
      </c>
      <c r="H57" s="29">
        <f>'Summary'!B$62</f>
        <v>0</v>
      </c>
      <c r="I57" s="10" t="s">
        <v>6</v>
      </c>
    </row>
    <row r="58" spans="1:9">
      <c r="A58" s="12" t="s">
        <v>107</v>
      </c>
      <c r="B58" s="7">
        <f>'Input'!B$152</f>
        <v>0</v>
      </c>
      <c r="C58" s="7">
        <f>'Input'!C$152</f>
        <v>0</v>
      </c>
      <c r="D58" s="7">
        <f>'Input'!D$152</f>
        <v>0</v>
      </c>
      <c r="E58" s="29">
        <f>'Input'!E$152</f>
        <v>0</v>
      </c>
      <c r="F58" s="29">
        <f>'Input'!F$152</f>
        <v>0</v>
      </c>
      <c r="G58" s="7">
        <f>'Input'!G$152</f>
        <v>0</v>
      </c>
      <c r="H58" s="29">
        <f>'Summary'!B$66</f>
        <v>0</v>
      </c>
      <c r="I58" s="10" t="s">
        <v>6</v>
      </c>
    </row>
    <row r="59" spans="1:9">
      <c r="A59" s="12" t="s">
        <v>68</v>
      </c>
      <c r="B59" s="7">
        <f>'Input'!B$156</f>
        <v>0</v>
      </c>
      <c r="C59" s="7">
        <f>'Input'!C$156</f>
        <v>0</v>
      </c>
      <c r="D59" s="7">
        <f>'Input'!D$156</f>
        <v>0</v>
      </c>
      <c r="E59" s="29">
        <f>'Input'!E$156</f>
        <v>0</v>
      </c>
      <c r="F59" s="29">
        <f>'Input'!F$156</f>
        <v>0</v>
      </c>
      <c r="G59" s="7">
        <f>'Input'!G$156</f>
        <v>0</v>
      </c>
      <c r="H59" s="29">
        <f>'Summary'!B$70</f>
        <v>0</v>
      </c>
      <c r="I59" s="10" t="s">
        <v>6</v>
      </c>
    </row>
    <row r="60" spans="1:9">
      <c r="A60" s="12" t="s">
        <v>69</v>
      </c>
      <c r="B60" s="7">
        <f>'Input'!B$160</f>
        <v>0</v>
      </c>
      <c r="C60" s="7">
        <f>'Input'!C$160</f>
        <v>0</v>
      </c>
      <c r="D60" s="7">
        <f>'Input'!D$160</f>
        <v>0</v>
      </c>
      <c r="E60" s="29">
        <f>'Input'!E$160</f>
        <v>0</v>
      </c>
      <c r="F60" s="29">
        <f>'Input'!F$160</f>
        <v>0</v>
      </c>
      <c r="G60" s="7">
        <f>'Input'!G$160</f>
        <v>0</v>
      </c>
      <c r="H60" s="29">
        <f>'Summary'!B$74</f>
        <v>0</v>
      </c>
      <c r="I60" s="10" t="s">
        <v>6</v>
      </c>
    </row>
    <row r="61" spans="1:9">
      <c r="A61" s="12" t="s">
        <v>108</v>
      </c>
      <c r="B61" s="7">
        <f>'Input'!B$164</f>
        <v>0</v>
      </c>
      <c r="C61" s="7">
        <f>'Input'!C$164</f>
        <v>0</v>
      </c>
      <c r="D61" s="7">
        <f>'Input'!D$164</f>
        <v>0</v>
      </c>
      <c r="E61" s="29">
        <f>'Input'!E$164</f>
        <v>0</v>
      </c>
      <c r="F61" s="29">
        <f>'Input'!F$164</f>
        <v>0</v>
      </c>
      <c r="G61" s="7">
        <f>'Input'!G$164</f>
        <v>0</v>
      </c>
      <c r="H61" s="29">
        <f>'Summary'!B$78</f>
        <v>0</v>
      </c>
      <c r="I61" s="10" t="s">
        <v>6</v>
      </c>
    </row>
    <row r="62" spans="1:9">
      <c r="A62" s="12" t="s">
        <v>70</v>
      </c>
      <c r="B62" s="7">
        <f>'Input'!B$168</f>
        <v>0</v>
      </c>
      <c r="C62" s="7">
        <f>'Input'!C$168</f>
        <v>0</v>
      </c>
      <c r="D62" s="7">
        <f>'Input'!D$168</f>
        <v>0</v>
      </c>
      <c r="E62" s="29">
        <f>'Input'!E$168</f>
        <v>0</v>
      </c>
      <c r="F62" s="29">
        <f>'Input'!F$168</f>
        <v>0</v>
      </c>
      <c r="G62" s="7">
        <f>'Input'!G$168</f>
        <v>0</v>
      </c>
      <c r="H62" s="29">
        <f>'Summary'!B$82</f>
        <v>0</v>
      </c>
      <c r="I62" s="10" t="s">
        <v>6</v>
      </c>
    </row>
    <row r="63" spans="1:9">
      <c r="A63" s="12" t="s">
        <v>71</v>
      </c>
      <c r="B63" s="7">
        <f>'Input'!B$172</f>
        <v>0</v>
      </c>
      <c r="C63" s="7">
        <f>'Input'!C$172</f>
        <v>0</v>
      </c>
      <c r="D63" s="7">
        <f>'Input'!D$172</f>
        <v>0</v>
      </c>
      <c r="E63" s="29">
        <f>'Input'!E$172</f>
        <v>0</v>
      </c>
      <c r="F63" s="29">
        <f>'Input'!F$172</f>
        <v>0</v>
      </c>
      <c r="G63" s="7">
        <f>'Input'!G$172</f>
        <v>0</v>
      </c>
      <c r="H63" s="29">
        <f>'Summary'!B$86</f>
        <v>0</v>
      </c>
      <c r="I63" s="10" t="s">
        <v>6</v>
      </c>
    </row>
    <row r="64" spans="1:9">
      <c r="A64" s="12" t="s">
        <v>85</v>
      </c>
      <c r="B64" s="7">
        <f>'Input'!B$174</f>
        <v>0</v>
      </c>
      <c r="C64" s="7">
        <f>'Input'!C$174</f>
        <v>0</v>
      </c>
      <c r="D64" s="7">
        <f>'Input'!D$174</f>
        <v>0</v>
      </c>
      <c r="E64" s="29">
        <f>'Input'!E$174</f>
        <v>0</v>
      </c>
      <c r="F64" s="29">
        <f>'Input'!F$174</f>
        <v>0</v>
      </c>
      <c r="G64" s="7">
        <f>'Input'!G$174</f>
        <v>0</v>
      </c>
      <c r="H64" s="29">
        <f>'Summary'!B$88</f>
        <v>0</v>
      </c>
      <c r="I64" s="10" t="s">
        <v>6</v>
      </c>
    </row>
    <row r="65" spans="1:9">
      <c r="A65" s="12" t="s">
        <v>72</v>
      </c>
      <c r="B65" s="7">
        <f>'Input'!B$176</f>
        <v>0</v>
      </c>
      <c r="C65" s="7">
        <f>'Input'!C$176</f>
        <v>0</v>
      </c>
      <c r="D65" s="7">
        <f>'Input'!D$176</f>
        <v>0</v>
      </c>
      <c r="E65" s="29">
        <f>'Input'!E$176</f>
        <v>0</v>
      </c>
      <c r="F65" s="29">
        <f>'Input'!F$176</f>
        <v>0</v>
      </c>
      <c r="G65" s="7">
        <f>'Input'!G$176</f>
        <v>0</v>
      </c>
      <c r="H65" s="29">
        <f>'Summary'!B$90</f>
        <v>0</v>
      </c>
      <c r="I65" s="10" t="s">
        <v>6</v>
      </c>
    </row>
    <row r="66" spans="1:9">
      <c r="A66" s="12" t="s">
        <v>73</v>
      </c>
      <c r="B66" s="7">
        <f>'Input'!B$180</f>
        <v>0</v>
      </c>
      <c r="C66" s="7">
        <f>'Input'!C$180</f>
        <v>0</v>
      </c>
      <c r="D66" s="7">
        <f>'Input'!D$180</f>
        <v>0</v>
      </c>
      <c r="E66" s="29">
        <f>'Input'!E$180</f>
        <v>0</v>
      </c>
      <c r="F66" s="29">
        <f>'Input'!F$180</f>
        <v>0</v>
      </c>
      <c r="G66" s="7">
        <f>'Input'!G$180</f>
        <v>0</v>
      </c>
      <c r="H66" s="29">
        <f>'Summary'!B$94</f>
        <v>0</v>
      </c>
      <c r="I66" s="10" t="s">
        <v>6</v>
      </c>
    </row>
    <row r="67" spans="1:9">
      <c r="A67" s="12" t="s">
        <v>86</v>
      </c>
      <c r="B67" s="7">
        <f>'Input'!B$183</f>
        <v>0</v>
      </c>
      <c r="C67" s="7">
        <f>'Input'!C$183</f>
        <v>0</v>
      </c>
      <c r="D67" s="7">
        <f>'Input'!D$183</f>
        <v>0</v>
      </c>
      <c r="E67" s="29">
        <f>'Input'!E$183</f>
        <v>0</v>
      </c>
      <c r="F67" s="29">
        <f>'Input'!F$183</f>
        <v>0</v>
      </c>
      <c r="G67" s="7">
        <f>'Input'!G$183</f>
        <v>0</v>
      </c>
      <c r="H67" s="29">
        <f>'Summary'!B$97</f>
        <v>0</v>
      </c>
      <c r="I67" s="10" t="s">
        <v>6</v>
      </c>
    </row>
    <row r="68" spans="1:9">
      <c r="A68" s="12" t="s">
        <v>87</v>
      </c>
      <c r="B68" s="7">
        <f>'Input'!B$186</f>
        <v>0</v>
      </c>
      <c r="C68" s="7">
        <f>'Input'!C$186</f>
        <v>0</v>
      </c>
      <c r="D68" s="7">
        <f>'Input'!D$186</f>
        <v>0</v>
      </c>
      <c r="E68" s="29">
        <f>'Input'!E$186</f>
        <v>0</v>
      </c>
      <c r="F68" s="29">
        <f>'Input'!F$186</f>
        <v>0</v>
      </c>
      <c r="G68" s="7">
        <f>'Input'!G$186</f>
        <v>0</v>
      </c>
      <c r="H68" s="29">
        <f>'Summary'!B$100</f>
        <v>0</v>
      </c>
      <c r="I68" s="10" t="s">
        <v>6</v>
      </c>
    </row>
    <row r="69" spans="1:9">
      <c r="A69" s="12" t="s">
        <v>109</v>
      </c>
      <c r="B69" s="7">
        <f>'Input'!B$188</f>
        <v>0</v>
      </c>
      <c r="C69" s="7">
        <f>'Input'!C$188</f>
        <v>0</v>
      </c>
      <c r="D69" s="7">
        <f>'Input'!D$188</f>
        <v>0</v>
      </c>
      <c r="E69" s="29">
        <f>'Input'!E$188</f>
        <v>0</v>
      </c>
      <c r="F69" s="29">
        <f>'Input'!F$188</f>
        <v>0</v>
      </c>
      <c r="G69" s="7">
        <f>'Input'!G$188</f>
        <v>0</v>
      </c>
      <c r="H69" s="29">
        <f>'Summary'!B$102</f>
        <v>0</v>
      </c>
      <c r="I69" s="10" t="s">
        <v>6</v>
      </c>
    </row>
    <row r="70" spans="1:9">
      <c r="A70" s="12" t="s">
        <v>110</v>
      </c>
      <c r="B70" s="7">
        <f>'Input'!B$192</f>
        <v>0</v>
      </c>
      <c r="C70" s="7">
        <f>'Input'!C$192</f>
        <v>0</v>
      </c>
      <c r="D70" s="7">
        <f>'Input'!D$192</f>
        <v>0</v>
      </c>
      <c r="E70" s="29">
        <f>'Input'!E$192</f>
        <v>0</v>
      </c>
      <c r="F70" s="29">
        <f>'Input'!F$192</f>
        <v>0</v>
      </c>
      <c r="G70" s="7">
        <f>'Input'!G$192</f>
        <v>0</v>
      </c>
      <c r="H70" s="29">
        <f>'Summary'!B$106</f>
        <v>0</v>
      </c>
      <c r="I70" s="10" t="s">
        <v>6</v>
      </c>
    </row>
    <row r="71" spans="1:9">
      <c r="A71" s="12" t="s">
        <v>111</v>
      </c>
      <c r="B71" s="7">
        <f>'Input'!B$196</f>
        <v>0</v>
      </c>
      <c r="C71" s="7">
        <f>'Input'!C$196</f>
        <v>0</v>
      </c>
      <c r="D71" s="7">
        <f>'Input'!D$196</f>
        <v>0</v>
      </c>
      <c r="E71" s="29">
        <f>'Input'!E$196</f>
        <v>0</v>
      </c>
      <c r="F71" s="29">
        <f>'Input'!F$196</f>
        <v>0</v>
      </c>
      <c r="G71" s="7">
        <f>'Input'!G$196</f>
        <v>0</v>
      </c>
      <c r="H71" s="29">
        <f>'Summary'!B$110</f>
        <v>0</v>
      </c>
      <c r="I71" s="10" t="s">
        <v>6</v>
      </c>
    </row>
    <row r="72" spans="1:9">
      <c r="A72" s="12" t="s">
        <v>112</v>
      </c>
      <c r="B72" s="7">
        <f>'Input'!B$200</f>
        <v>0</v>
      </c>
      <c r="C72" s="7">
        <f>'Input'!C$200</f>
        <v>0</v>
      </c>
      <c r="D72" s="7">
        <f>'Input'!D$200</f>
        <v>0</v>
      </c>
      <c r="E72" s="29">
        <f>'Input'!E$200</f>
        <v>0</v>
      </c>
      <c r="F72" s="29">
        <f>'Input'!F$200</f>
        <v>0</v>
      </c>
      <c r="G72" s="7">
        <f>'Input'!G$200</f>
        <v>0</v>
      </c>
      <c r="H72" s="29">
        <f>'Summary'!B$114</f>
        <v>0</v>
      </c>
      <c r="I72" s="10" t="s">
        <v>6</v>
      </c>
    </row>
    <row r="73" spans="1:9">
      <c r="A73" s="12" t="s">
        <v>113</v>
      </c>
      <c r="B73" s="7">
        <f>'Input'!B$204</f>
        <v>0</v>
      </c>
      <c r="C73" s="7">
        <f>'Input'!C$204</f>
        <v>0</v>
      </c>
      <c r="D73" s="7">
        <f>'Input'!D$204</f>
        <v>0</v>
      </c>
      <c r="E73" s="29">
        <f>'Input'!E$204</f>
        <v>0</v>
      </c>
      <c r="F73" s="29">
        <f>'Input'!F$204</f>
        <v>0</v>
      </c>
      <c r="G73" s="7">
        <f>'Input'!G$204</f>
        <v>0</v>
      </c>
      <c r="H73" s="29">
        <f>'Summary'!B$118</f>
        <v>0</v>
      </c>
      <c r="I73" s="10" t="s">
        <v>6</v>
      </c>
    </row>
    <row r="74" spans="1:9">
      <c r="A74" s="12" t="s">
        <v>74</v>
      </c>
      <c r="B74" s="7">
        <f>'Input'!B$208</f>
        <v>0</v>
      </c>
      <c r="C74" s="7">
        <f>'Input'!C$208</f>
        <v>0</v>
      </c>
      <c r="D74" s="7">
        <f>'Input'!D$208</f>
        <v>0</v>
      </c>
      <c r="E74" s="29">
        <f>'Input'!E$208</f>
        <v>0</v>
      </c>
      <c r="F74" s="29">
        <f>'Input'!F$208</f>
        <v>0</v>
      </c>
      <c r="G74" s="7">
        <f>'Input'!G$208</f>
        <v>0</v>
      </c>
      <c r="H74" s="29">
        <f>'Summary'!B$122</f>
        <v>0</v>
      </c>
      <c r="I74" s="10" t="s">
        <v>6</v>
      </c>
    </row>
    <row r="75" spans="1:9">
      <c r="A75" s="12" t="s">
        <v>75</v>
      </c>
      <c r="B75" s="7">
        <f>'Input'!B$212</f>
        <v>0</v>
      </c>
      <c r="C75" s="7">
        <f>'Input'!C$212</f>
        <v>0</v>
      </c>
      <c r="D75" s="7">
        <f>'Input'!D$212</f>
        <v>0</v>
      </c>
      <c r="E75" s="29">
        <f>'Input'!E$212</f>
        <v>0</v>
      </c>
      <c r="F75" s="29">
        <f>'Input'!F$212</f>
        <v>0</v>
      </c>
      <c r="G75" s="7">
        <f>'Input'!G$212</f>
        <v>0</v>
      </c>
      <c r="H75" s="29">
        <f>'Summary'!B$126</f>
        <v>0</v>
      </c>
      <c r="I75" s="10" t="s">
        <v>6</v>
      </c>
    </row>
    <row r="76" spans="1:9">
      <c r="A76" s="12" t="s">
        <v>76</v>
      </c>
      <c r="B76" s="7">
        <f>'Input'!B$215</f>
        <v>0</v>
      </c>
      <c r="C76" s="7">
        <f>'Input'!C$215</f>
        <v>0</v>
      </c>
      <c r="D76" s="7">
        <f>'Input'!D$215</f>
        <v>0</v>
      </c>
      <c r="E76" s="29">
        <f>'Input'!E$215</f>
        <v>0</v>
      </c>
      <c r="F76" s="29">
        <f>'Input'!F$215</f>
        <v>0</v>
      </c>
      <c r="G76" s="7">
        <f>'Input'!G$215</f>
        <v>0</v>
      </c>
      <c r="H76" s="29">
        <f>'Summary'!B$129</f>
        <v>0</v>
      </c>
      <c r="I76" s="10" t="s">
        <v>6</v>
      </c>
    </row>
    <row r="77" spans="1:9">
      <c r="A77" s="12" t="s">
        <v>77</v>
      </c>
      <c r="B77" s="7">
        <f>'Input'!B$219</f>
        <v>0</v>
      </c>
      <c r="C77" s="7">
        <f>'Input'!C$219</f>
        <v>0</v>
      </c>
      <c r="D77" s="7">
        <f>'Input'!D$219</f>
        <v>0</v>
      </c>
      <c r="E77" s="29">
        <f>'Input'!E$219</f>
        <v>0</v>
      </c>
      <c r="F77" s="29">
        <f>'Input'!F$219</f>
        <v>0</v>
      </c>
      <c r="G77" s="7">
        <f>'Input'!G$219</f>
        <v>0</v>
      </c>
      <c r="H77" s="29">
        <f>'Summary'!B$133</f>
        <v>0</v>
      </c>
      <c r="I77" s="10" t="s">
        <v>6</v>
      </c>
    </row>
    <row r="78" spans="1:9">
      <c r="A78" s="12" t="s">
        <v>78</v>
      </c>
      <c r="B78" s="7">
        <f>'Input'!B$223</f>
        <v>0</v>
      </c>
      <c r="C78" s="7">
        <f>'Input'!C$223</f>
        <v>0</v>
      </c>
      <c r="D78" s="7">
        <f>'Input'!D$223</f>
        <v>0</v>
      </c>
      <c r="E78" s="29">
        <f>'Input'!E$223</f>
        <v>0</v>
      </c>
      <c r="F78" s="29">
        <f>'Input'!F$223</f>
        <v>0</v>
      </c>
      <c r="G78" s="7">
        <f>'Input'!G$223</f>
        <v>0</v>
      </c>
      <c r="H78" s="29">
        <f>'Summary'!B$137</f>
        <v>0</v>
      </c>
      <c r="I78" s="10" t="s">
        <v>6</v>
      </c>
    </row>
    <row r="79" spans="1:9">
      <c r="A79" s="12" t="s">
        <v>79</v>
      </c>
      <c r="B79" s="7">
        <f>'Input'!B$226</f>
        <v>0</v>
      </c>
      <c r="C79" s="7">
        <f>'Input'!C$226</f>
        <v>0</v>
      </c>
      <c r="D79" s="7">
        <f>'Input'!D$226</f>
        <v>0</v>
      </c>
      <c r="E79" s="29">
        <f>'Input'!E$226</f>
        <v>0</v>
      </c>
      <c r="F79" s="29">
        <f>'Input'!F$226</f>
        <v>0</v>
      </c>
      <c r="G79" s="7">
        <f>'Input'!G$226</f>
        <v>0</v>
      </c>
      <c r="H79" s="29">
        <f>'Summary'!B$140</f>
        <v>0</v>
      </c>
      <c r="I79" s="10" t="s">
        <v>6</v>
      </c>
    </row>
    <row r="80" spans="1:9">
      <c r="A80" s="12" t="s">
        <v>88</v>
      </c>
      <c r="B80" s="7">
        <f>'Input'!B$229</f>
        <v>0</v>
      </c>
      <c r="C80" s="7">
        <f>'Input'!C$229</f>
        <v>0</v>
      </c>
      <c r="D80" s="7">
        <f>'Input'!D$229</f>
        <v>0</v>
      </c>
      <c r="E80" s="29">
        <f>'Input'!E$229</f>
        <v>0</v>
      </c>
      <c r="F80" s="29">
        <f>'Input'!F$229</f>
        <v>0</v>
      </c>
      <c r="G80" s="7">
        <f>'Input'!G$229</f>
        <v>0</v>
      </c>
      <c r="H80" s="29">
        <f>'Summary'!B$143</f>
        <v>0</v>
      </c>
      <c r="I80" s="10" t="s">
        <v>6</v>
      </c>
    </row>
    <row r="81" spans="1:9">
      <c r="A81" s="12" t="s">
        <v>89</v>
      </c>
      <c r="B81" s="7">
        <f>'Input'!B$232</f>
        <v>0</v>
      </c>
      <c r="C81" s="7">
        <f>'Input'!C$232</f>
        <v>0</v>
      </c>
      <c r="D81" s="7">
        <f>'Input'!D$232</f>
        <v>0</v>
      </c>
      <c r="E81" s="29">
        <f>'Input'!E$232</f>
        <v>0</v>
      </c>
      <c r="F81" s="29">
        <f>'Input'!F$232</f>
        <v>0</v>
      </c>
      <c r="G81" s="7">
        <f>'Input'!G$232</f>
        <v>0</v>
      </c>
      <c r="H81" s="29">
        <f>'Summary'!B$146</f>
        <v>0</v>
      </c>
      <c r="I81" s="10" t="s">
        <v>6</v>
      </c>
    </row>
    <row r="82" spans="1:9">
      <c r="A82" s="12" t="s">
        <v>90</v>
      </c>
      <c r="B82" s="7">
        <f>'Input'!B$235</f>
        <v>0</v>
      </c>
      <c r="C82" s="7">
        <f>'Input'!C$235</f>
        <v>0</v>
      </c>
      <c r="D82" s="7">
        <f>'Input'!D$235</f>
        <v>0</v>
      </c>
      <c r="E82" s="29">
        <f>'Input'!E$235</f>
        <v>0</v>
      </c>
      <c r="F82" s="29">
        <f>'Input'!F$235</f>
        <v>0</v>
      </c>
      <c r="G82" s="7">
        <f>'Input'!G$235</f>
        <v>0</v>
      </c>
      <c r="H82" s="29">
        <f>'Summary'!B$149</f>
        <v>0</v>
      </c>
      <c r="I82" s="10" t="s">
        <v>6</v>
      </c>
    </row>
    <row r="83" spans="1:9">
      <c r="A83" s="12" t="s">
        <v>91</v>
      </c>
      <c r="B83" s="7">
        <f>'Input'!B$237</f>
        <v>0</v>
      </c>
      <c r="C83" s="7">
        <f>'Input'!C$237</f>
        <v>0</v>
      </c>
      <c r="D83" s="7">
        <f>'Input'!D$237</f>
        <v>0</v>
      </c>
      <c r="E83" s="29">
        <f>'Input'!E$237</f>
        <v>0</v>
      </c>
      <c r="F83" s="29">
        <f>'Input'!F$237</f>
        <v>0</v>
      </c>
      <c r="G83" s="7">
        <f>'Input'!G$237</f>
        <v>0</v>
      </c>
      <c r="H83" s="29">
        <f>'Summary'!B$151</f>
        <v>0</v>
      </c>
      <c r="I83" s="10" t="s">
        <v>6</v>
      </c>
    </row>
    <row r="85" spans="1:9">
      <c r="A85" s="11" t="s">
        <v>1590</v>
      </c>
    </row>
    <row r="86" spans="1:9">
      <c r="A86" s="10" t="s">
        <v>6</v>
      </c>
    </row>
    <row r="87" spans="1:9">
      <c r="B87" s="3" t="s">
        <v>1591</v>
      </c>
    </row>
    <row r="88" spans="1:9">
      <c r="A88" s="12" t="s">
        <v>66</v>
      </c>
      <c r="B88" s="9" t="s">
        <v>1592</v>
      </c>
      <c r="C88" s="10" t="s">
        <v>6</v>
      </c>
    </row>
    <row r="89" spans="1:9">
      <c r="A89" s="12" t="s">
        <v>67</v>
      </c>
      <c r="B89" s="9" t="s">
        <v>1592</v>
      </c>
      <c r="C89" s="10" t="s">
        <v>6</v>
      </c>
    </row>
    <row r="90" spans="1:9">
      <c r="A90" s="12" t="s">
        <v>107</v>
      </c>
      <c r="B90" s="9" t="s">
        <v>1592</v>
      </c>
      <c r="C90" s="10" t="s">
        <v>6</v>
      </c>
    </row>
    <row r="91" spans="1:9">
      <c r="A91" s="12" t="s">
        <v>68</v>
      </c>
      <c r="B91" s="9" t="s">
        <v>1592</v>
      </c>
      <c r="C91" s="10" t="s">
        <v>6</v>
      </c>
    </row>
    <row r="92" spans="1:9">
      <c r="A92" s="12" t="s">
        <v>69</v>
      </c>
      <c r="B92" s="9" t="s">
        <v>1592</v>
      </c>
      <c r="C92" s="10" t="s">
        <v>6</v>
      </c>
    </row>
    <row r="93" spans="1:9">
      <c r="A93" s="12" t="s">
        <v>108</v>
      </c>
      <c r="B93" s="9" t="s">
        <v>1592</v>
      </c>
      <c r="C93" s="10" t="s">
        <v>6</v>
      </c>
    </row>
    <row r="94" spans="1:9">
      <c r="A94" s="12" t="s">
        <v>70</v>
      </c>
      <c r="B94" s="9" t="s">
        <v>1592</v>
      </c>
      <c r="C94" s="10" t="s">
        <v>6</v>
      </c>
    </row>
    <row r="95" spans="1:9">
      <c r="A95" s="12" t="s">
        <v>71</v>
      </c>
      <c r="B95" s="9" t="s">
        <v>1592</v>
      </c>
      <c r="C95" s="10" t="s">
        <v>6</v>
      </c>
    </row>
    <row r="96" spans="1:9">
      <c r="A96" s="12" t="s">
        <v>85</v>
      </c>
      <c r="B96" s="9" t="s">
        <v>1592</v>
      </c>
      <c r="C96" s="10" t="s">
        <v>6</v>
      </c>
    </row>
    <row r="97" spans="1:3">
      <c r="A97" s="12" t="s">
        <v>72</v>
      </c>
      <c r="B97" s="9" t="s">
        <v>1593</v>
      </c>
      <c r="C97" s="10" t="s">
        <v>6</v>
      </c>
    </row>
    <row r="98" spans="1:3">
      <c r="A98" s="12" t="s">
        <v>73</v>
      </c>
      <c r="B98" s="9" t="s">
        <v>1593</v>
      </c>
      <c r="C98" s="10" t="s">
        <v>6</v>
      </c>
    </row>
    <row r="99" spans="1:3">
      <c r="A99" s="12" t="s">
        <v>86</v>
      </c>
      <c r="B99" s="9" t="s">
        <v>1593</v>
      </c>
      <c r="C99" s="10" t="s">
        <v>6</v>
      </c>
    </row>
    <row r="100" spans="1:3">
      <c r="A100" s="12" t="s">
        <v>87</v>
      </c>
      <c r="B100" s="9" t="s">
        <v>1593</v>
      </c>
      <c r="C100" s="10" t="s">
        <v>6</v>
      </c>
    </row>
    <row r="101" spans="1:3">
      <c r="A101" s="12" t="s">
        <v>109</v>
      </c>
      <c r="B101" s="9" t="s">
        <v>1594</v>
      </c>
      <c r="C101" s="10" t="s">
        <v>6</v>
      </c>
    </row>
    <row r="102" spans="1:3">
      <c r="A102" s="12" t="s">
        <v>110</v>
      </c>
      <c r="B102" s="9" t="s">
        <v>1594</v>
      </c>
      <c r="C102" s="10" t="s">
        <v>6</v>
      </c>
    </row>
    <row r="103" spans="1:3">
      <c r="A103" s="12" t="s">
        <v>111</v>
      </c>
      <c r="B103" s="9" t="s">
        <v>1594</v>
      </c>
      <c r="C103" s="10" t="s">
        <v>6</v>
      </c>
    </row>
    <row r="104" spans="1:3">
      <c r="A104" s="12" t="s">
        <v>112</v>
      </c>
      <c r="B104" s="9" t="s">
        <v>1594</v>
      </c>
      <c r="C104" s="10" t="s">
        <v>6</v>
      </c>
    </row>
    <row r="105" spans="1:3">
      <c r="A105" s="12" t="s">
        <v>113</v>
      </c>
      <c r="B105" s="9" t="s">
        <v>1594</v>
      </c>
      <c r="C105" s="10" t="s">
        <v>6</v>
      </c>
    </row>
    <row r="106" spans="1:3">
      <c r="A106" s="12" t="s">
        <v>74</v>
      </c>
      <c r="B106" s="9" t="s">
        <v>1594</v>
      </c>
      <c r="C106" s="10" t="s">
        <v>6</v>
      </c>
    </row>
    <row r="107" spans="1:3">
      <c r="A107" s="12" t="s">
        <v>75</v>
      </c>
      <c r="B107" s="9" t="s">
        <v>1594</v>
      </c>
      <c r="C107" s="10" t="s">
        <v>6</v>
      </c>
    </row>
    <row r="108" spans="1:3">
      <c r="A108" s="12" t="s">
        <v>76</v>
      </c>
      <c r="B108" s="9" t="s">
        <v>1594</v>
      </c>
      <c r="C108" s="10" t="s">
        <v>6</v>
      </c>
    </row>
    <row r="109" spans="1:3">
      <c r="A109" s="12" t="s">
        <v>77</v>
      </c>
      <c r="B109" s="9" t="s">
        <v>1594</v>
      </c>
      <c r="C109" s="10" t="s">
        <v>6</v>
      </c>
    </row>
    <row r="110" spans="1:3">
      <c r="A110" s="12" t="s">
        <v>78</v>
      </c>
      <c r="B110" s="9" t="s">
        <v>1594</v>
      </c>
      <c r="C110" s="10" t="s">
        <v>6</v>
      </c>
    </row>
    <row r="111" spans="1:3">
      <c r="A111" s="12" t="s">
        <v>79</v>
      </c>
      <c r="B111" s="9" t="s">
        <v>1594</v>
      </c>
      <c r="C111" s="10" t="s">
        <v>6</v>
      </c>
    </row>
    <row r="112" spans="1:3">
      <c r="A112" s="12" t="s">
        <v>88</v>
      </c>
      <c r="B112" s="9" t="s">
        <v>1594</v>
      </c>
      <c r="C112" s="10" t="s">
        <v>6</v>
      </c>
    </row>
    <row r="113" spans="1:3">
      <c r="A113" s="12" t="s">
        <v>89</v>
      </c>
      <c r="B113" s="9" t="s">
        <v>1594</v>
      </c>
      <c r="C113" s="10" t="s">
        <v>6</v>
      </c>
    </row>
    <row r="114" spans="1:3">
      <c r="A114" s="12" t="s">
        <v>90</v>
      </c>
      <c r="B114" s="9" t="s">
        <v>1594</v>
      </c>
      <c r="C114" s="10" t="s">
        <v>6</v>
      </c>
    </row>
    <row r="115" spans="1:3">
      <c r="A115" s="12" t="s">
        <v>91</v>
      </c>
      <c r="B115" s="9" t="s">
        <v>1594</v>
      </c>
      <c r="C115" s="10" t="s">
        <v>6</v>
      </c>
    </row>
    <row r="117" spans="1:3">
      <c r="A117" s="11" t="s">
        <v>1595</v>
      </c>
    </row>
    <row r="118" spans="1:3">
      <c r="A118" s="10" t="s">
        <v>6</v>
      </c>
    </row>
    <row r="119" spans="1:3">
      <c r="A119" s="2" t="s">
        <v>257</v>
      </c>
    </row>
    <row r="120" spans="1:3">
      <c r="A120" s="13" t="s">
        <v>1596</v>
      </c>
    </row>
    <row r="121" spans="1:3">
      <c r="A121" s="13" t="s">
        <v>1597</v>
      </c>
    </row>
    <row r="122" spans="1:3">
      <c r="A122" s="13" t="s">
        <v>1598</v>
      </c>
    </row>
    <row r="123" spans="1:3">
      <c r="A123" s="13" t="s">
        <v>1599</v>
      </c>
    </row>
    <row r="124" spans="1:3">
      <c r="A124" s="13" t="s">
        <v>1600</v>
      </c>
    </row>
    <row r="125" spans="1:3">
      <c r="A125" s="13" t="s">
        <v>1601</v>
      </c>
    </row>
    <row r="126" spans="1:3">
      <c r="A126" s="13" t="s">
        <v>1602</v>
      </c>
    </row>
    <row r="127" spans="1:3">
      <c r="A127" s="13" t="s">
        <v>1603</v>
      </c>
    </row>
    <row r="128" spans="1:3">
      <c r="A128" s="13" t="s">
        <v>1039</v>
      </c>
    </row>
    <row r="129" spans="1:9">
      <c r="A129" s="13" t="s">
        <v>1604</v>
      </c>
    </row>
    <row r="130" spans="1:9">
      <c r="A130" s="13" t="s">
        <v>1605</v>
      </c>
    </row>
    <row r="131" spans="1:9">
      <c r="A131" s="13" t="s">
        <v>1606</v>
      </c>
    </row>
    <row r="132" spans="1:9">
      <c r="A132" s="13" t="s">
        <v>1607</v>
      </c>
    </row>
    <row r="133" spans="1:9">
      <c r="A133" s="13" t="s">
        <v>1608</v>
      </c>
    </row>
    <row r="134" spans="1:9">
      <c r="A134" s="13" t="s">
        <v>1609</v>
      </c>
    </row>
    <row r="135" spans="1:9">
      <c r="A135" s="13" t="s">
        <v>1610</v>
      </c>
    </row>
    <row r="136" spans="1:9">
      <c r="A136" s="13" t="s">
        <v>1611</v>
      </c>
    </row>
    <row r="137" spans="1:9">
      <c r="A137" s="13" t="s">
        <v>1612</v>
      </c>
    </row>
    <row r="138" spans="1:9">
      <c r="A138" s="13" t="s">
        <v>1613</v>
      </c>
    </row>
    <row r="139" spans="1:9">
      <c r="A139" s="13" t="s">
        <v>1614</v>
      </c>
    </row>
    <row r="140" spans="1:9">
      <c r="A140" s="13" t="s">
        <v>1615</v>
      </c>
    </row>
    <row r="141" spans="1:9">
      <c r="A141" s="21" t="s">
        <v>260</v>
      </c>
      <c r="B141" s="21" t="s">
        <v>389</v>
      </c>
      <c r="C141" s="21" t="s">
        <v>389</v>
      </c>
      <c r="D141" s="21" t="s">
        <v>389</v>
      </c>
      <c r="E141" s="21" t="s">
        <v>389</v>
      </c>
      <c r="F141" s="21" t="s">
        <v>389</v>
      </c>
      <c r="G141" s="21" t="s">
        <v>389</v>
      </c>
      <c r="H141" s="21" t="s">
        <v>389</v>
      </c>
    </row>
    <row r="142" spans="1:9">
      <c r="A142" s="21" t="s">
        <v>263</v>
      </c>
      <c r="B142" s="21" t="s">
        <v>1616</v>
      </c>
      <c r="C142" s="21" t="s">
        <v>1617</v>
      </c>
      <c r="D142" s="21" t="s">
        <v>1618</v>
      </c>
      <c r="E142" s="21" t="s">
        <v>1619</v>
      </c>
      <c r="F142" s="21" t="s">
        <v>1620</v>
      </c>
      <c r="G142" s="21" t="s">
        <v>1621</v>
      </c>
      <c r="H142" s="21" t="s">
        <v>1622</v>
      </c>
    </row>
    <row r="143" spans="1:9">
      <c r="B143" s="3" t="s">
        <v>1623</v>
      </c>
      <c r="C143" s="3" t="s">
        <v>1624</v>
      </c>
      <c r="D143" s="3" t="s">
        <v>1625</v>
      </c>
      <c r="E143" s="3" t="s">
        <v>1626</v>
      </c>
      <c r="F143" s="3" t="s">
        <v>1627</v>
      </c>
      <c r="G143" s="3" t="s">
        <v>1628</v>
      </c>
      <c r="H143" s="3" t="s">
        <v>1629</v>
      </c>
    </row>
    <row r="144" spans="1:9">
      <c r="A144" s="17" t="s">
        <v>66</v>
      </c>
      <c r="I144" s="10" t="s">
        <v>6</v>
      </c>
    </row>
    <row r="145" spans="1:9">
      <c r="A145" s="12" t="s">
        <v>66</v>
      </c>
      <c r="B145" s="6">
        <f>B$56/IF(B$88="kVA",IF(F$56,F$56,1),IF(B$88="MPAN",IF(E$56,E$56,1),IF(H$56,H$56,1)))</f>
        <v>0</v>
      </c>
      <c r="C145" s="6">
        <f>C$56/IF(B$88="kVA",IF(F$56,F$56,1),IF(B$88="MPAN",IF(E$56,E$56,1),IF(H$56,H$56,1)))</f>
        <v>0</v>
      </c>
      <c r="D145" s="6">
        <f>D$56/IF(B$88="kVA",IF(F$56,F$56,1),IF(B$88="MPAN",IF(E$56,E$56,1),IF(H$56,H$56,1)))</f>
        <v>0</v>
      </c>
      <c r="E145" s="6">
        <f>E$56/IF(B$88="kVA",IF(F$56,F$56,1),IF(B$88="MPAN",IF(E$56,E$56,1),IF(H$56,H$56,1)))</f>
        <v>0</v>
      </c>
      <c r="F145" s="6">
        <f>F$56/IF(B$88="kVA",IF(F$56,F$56,1),IF(B$88="MPAN",IF(E$56,E$56,1),IF(H$56,H$56,1)))</f>
        <v>0</v>
      </c>
      <c r="G145" s="6">
        <f>G$56/IF(B$88="kVA",IF(F$56,F$56,1),IF(B$88="MPAN",IF(E$56,E$56,1),IF(H$56,H$56,1)))</f>
        <v>0</v>
      </c>
      <c r="H145" s="31">
        <f>0.01*'Input'!F$15*('Adjust'!$E$230*E145+'Adjust'!$F$230*F145)+10*('Adjust'!$B$230*B145+'Adjust'!$C$230*C145+'Adjust'!$D$230*D145+'Adjust'!$G$230*G145)</f>
        <v>0</v>
      </c>
      <c r="I145" s="10" t="s">
        <v>6</v>
      </c>
    </row>
    <row r="146" spans="1:9">
      <c r="A146" s="12" t="s">
        <v>125</v>
      </c>
      <c r="B146" s="6">
        <f>B$56/IF(B$88="kVA",IF(F$56,F$56,1),IF(B$88="MPAN",IF(E$56,E$56,1),IF(H$56,H$56,1)))</f>
        <v>0</v>
      </c>
      <c r="C146" s="6">
        <f>C$56/IF(B$88="kVA",IF(F$56,F$56,1),IF(B$88="MPAN",IF(E$56,E$56,1),IF(H$56,H$56,1)))</f>
        <v>0</v>
      </c>
      <c r="D146" s="6">
        <f>D$56/IF(B$88="kVA",IF(F$56,F$56,1),IF(B$88="MPAN",IF(E$56,E$56,1),IF(H$56,H$56,1)))</f>
        <v>0</v>
      </c>
      <c r="E146" s="6">
        <f>E$56/IF(B$88="kVA",IF(F$56,F$56,1),IF(B$88="MPAN",IF(E$56,E$56,1),IF(H$56,H$56,1)))</f>
        <v>0</v>
      </c>
      <c r="F146" s="6">
        <f>F$56/IF(B$88="kVA",IF(F$56,F$56,1),IF(B$88="MPAN",IF(E$56,E$56,1),IF(H$56,H$56,1)))</f>
        <v>0</v>
      </c>
      <c r="G146" s="6">
        <f>G$56/IF(B$88="kVA",IF(F$56,F$56,1),IF(B$88="MPAN",IF(E$56,E$56,1),IF(H$56,H$56,1)))</f>
        <v>0</v>
      </c>
      <c r="H146" s="31">
        <f>0.01*'Input'!F$15*('Adjust'!$E$231*E146+'Adjust'!$F$231*F146)+10*('Adjust'!$B$231*B146+'Adjust'!$C$231*C146+'Adjust'!$D$231*D146+'Adjust'!$G$231*G146)</f>
        <v>0</v>
      </c>
      <c r="I146" s="10" t="s">
        <v>6</v>
      </c>
    </row>
    <row r="147" spans="1:9">
      <c r="A147" s="12" t="s">
        <v>126</v>
      </c>
      <c r="B147" s="6">
        <f>B$56/IF(B$88="kVA",IF(F$56,F$56,1),IF(B$88="MPAN",IF(E$56,E$56,1),IF(H$56,H$56,1)))</f>
        <v>0</v>
      </c>
      <c r="C147" s="6">
        <f>C$56/IF(B$88="kVA",IF(F$56,F$56,1),IF(B$88="MPAN",IF(E$56,E$56,1),IF(H$56,H$56,1)))</f>
        <v>0</v>
      </c>
      <c r="D147" s="6">
        <f>D$56/IF(B$88="kVA",IF(F$56,F$56,1),IF(B$88="MPAN",IF(E$56,E$56,1),IF(H$56,H$56,1)))</f>
        <v>0</v>
      </c>
      <c r="E147" s="6">
        <f>E$56/IF(B$88="kVA",IF(F$56,F$56,1),IF(B$88="MPAN",IF(E$56,E$56,1),IF(H$56,H$56,1)))</f>
        <v>0</v>
      </c>
      <c r="F147" s="6">
        <f>F$56/IF(B$88="kVA",IF(F$56,F$56,1),IF(B$88="MPAN",IF(E$56,E$56,1),IF(H$56,H$56,1)))</f>
        <v>0</v>
      </c>
      <c r="G147" s="6">
        <f>G$56/IF(B$88="kVA",IF(F$56,F$56,1),IF(B$88="MPAN",IF(E$56,E$56,1),IF(H$56,H$56,1)))</f>
        <v>0</v>
      </c>
      <c r="H147" s="31">
        <f>0.01*'Input'!F$15*('Adjust'!$E$232*E147+'Adjust'!$F$232*F147)+10*('Adjust'!$B$232*B147+'Adjust'!$C$232*C147+'Adjust'!$D$232*D147+'Adjust'!$G$232*G147)</f>
        <v>0</v>
      </c>
      <c r="I147" s="10" t="s">
        <v>6</v>
      </c>
    </row>
    <row r="148" spans="1:9">
      <c r="A148" s="17" t="s">
        <v>67</v>
      </c>
      <c r="I148" s="10" t="s">
        <v>6</v>
      </c>
    </row>
    <row r="149" spans="1:9">
      <c r="A149" s="12" t="s">
        <v>67</v>
      </c>
      <c r="B149" s="6">
        <f>B$57/IF(B$89="kVA",IF(F$57,F$57,1),IF(B$89="MPAN",IF(E$57,E$57,1),IF(H$57,H$57,1)))</f>
        <v>0</v>
      </c>
      <c r="C149" s="6">
        <f>C$57/IF(B$89="kVA",IF(F$57,F$57,1),IF(B$89="MPAN",IF(E$57,E$57,1),IF(H$57,H$57,1)))</f>
        <v>0</v>
      </c>
      <c r="D149" s="6">
        <f>D$57/IF(B$89="kVA",IF(F$57,F$57,1),IF(B$89="MPAN",IF(E$57,E$57,1),IF(H$57,H$57,1)))</f>
        <v>0</v>
      </c>
      <c r="E149" s="6">
        <f>E$57/IF(B$89="kVA",IF(F$57,F$57,1),IF(B$89="MPAN",IF(E$57,E$57,1),IF(H$57,H$57,1)))</f>
        <v>0</v>
      </c>
      <c r="F149" s="6">
        <f>F$57/IF(B$89="kVA",IF(F$57,F$57,1),IF(B$89="MPAN",IF(E$57,E$57,1),IF(H$57,H$57,1)))</f>
        <v>0</v>
      </c>
      <c r="G149" s="6">
        <f>G$57/IF(B$89="kVA",IF(F$57,F$57,1),IF(B$89="MPAN",IF(E$57,E$57,1),IF(H$57,H$57,1)))</f>
        <v>0</v>
      </c>
      <c r="H149" s="31">
        <f>0.01*'Input'!F$15*('Adjust'!$E$234*E149+'Adjust'!$F$234*F149)+10*('Adjust'!$B$234*B149+'Adjust'!$C$234*C149+'Adjust'!$D$234*D149+'Adjust'!$G$234*G149)</f>
        <v>0</v>
      </c>
      <c r="I149" s="10" t="s">
        <v>6</v>
      </c>
    </row>
    <row r="150" spans="1:9">
      <c r="A150" s="12" t="s">
        <v>128</v>
      </c>
      <c r="B150" s="6">
        <f>B$57/IF(B$89="kVA",IF(F$57,F$57,1),IF(B$89="MPAN",IF(E$57,E$57,1),IF(H$57,H$57,1)))</f>
        <v>0</v>
      </c>
      <c r="C150" s="6">
        <f>C$57/IF(B$89="kVA",IF(F$57,F$57,1),IF(B$89="MPAN",IF(E$57,E$57,1),IF(H$57,H$57,1)))</f>
        <v>0</v>
      </c>
      <c r="D150" s="6">
        <f>D$57/IF(B$89="kVA",IF(F$57,F$57,1),IF(B$89="MPAN",IF(E$57,E$57,1),IF(H$57,H$57,1)))</f>
        <v>0</v>
      </c>
      <c r="E150" s="6">
        <f>E$57/IF(B$89="kVA",IF(F$57,F$57,1),IF(B$89="MPAN",IF(E$57,E$57,1),IF(H$57,H$57,1)))</f>
        <v>0</v>
      </c>
      <c r="F150" s="6">
        <f>F$57/IF(B$89="kVA",IF(F$57,F$57,1),IF(B$89="MPAN",IF(E$57,E$57,1),IF(H$57,H$57,1)))</f>
        <v>0</v>
      </c>
      <c r="G150" s="6">
        <f>G$57/IF(B$89="kVA",IF(F$57,F$57,1),IF(B$89="MPAN",IF(E$57,E$57,1),IF(H$57,H$57,1)))</f>
        <v>0</v>
      </c>
      <c r="H150" s="31">
        <f>0.01*'Input'!F$15*('Adjust'!$E$235*E150+'Adjust'!$F$235*F150)+10*('Adjust'!$B$235*B150+'Adjust'!$C$235*C150+'Adjust'!$D$235*D150+'Adjust'!$G$235*G150)</f>
        <v>0</v>
      </c>
      <c r="I150" s="10" t="s">
        <v>6</v>
      </c>
    </row>
    <row r="151" spans="1:9">
      <c r="A151" s="12" t="s">
        <v>129</v>
      </c>
      <c r="B151" s="6">
        <f>B$57/IF(B$89="kVA",IF(F$57,F$57,1),IF(B$89="MPAN",IF(E$57,E$57,1),IF(H$57,H$57,1)))</f>
        <v>0</v>
      </c>
      <c r="C151" s="6">
        <f>C$57/IF(B$89="kVA",IF(F$57,F$57,1),IF(B$89="MPAN",IF(E$57,E$57,1),IF(H$57,H$57,1)))</f>
        <v>0</v>
      </c>
      <c r="D151" s="6">
        <f>D$57/IF(B$89="kVA",IF(F$57,F$57,1),IF(B$89="MPAN",IF(E$57,E$57,1),IF(H$57,H$57,1)))</f>
        <v>0</v>
      </c>
      <c r="E151" s="6">
        <f>E$57/IF(B$89="kVA",IF(F$57,F$57,1),IF(B$89="MPAN",IF(E$57,E$57,1),IF(H$57,H$57,1)))</f>
        <v>0</v>
      </c>
      <c r="F151" s="6">
        <f>F$57/IF(B$89="kVA",IF(F$57,F$57,1),IF(B$89="MPAN",IF(E$57,E$57,1),IF(H$57,H$57,1)))</f>
        <v>0</v>
      </c>
      <c r="G151" s="6">
        <f>G$57/IF(B$89="kVA",IF(F$57,F$57,1),IF(B$89="MPAN",IF(E$57,E$57,1),IF(H$57,H$57,1)))</f>
        <v>0</v>
      </c>
      <c r="H151" s="31">
        <f>0.01*'Input'!F$15*('Adjust'!$E$236*E151+'Adjust'!$F$236*F151)+10*('Adjust'!$B$236*B151+'Adjust'!$C$236*C151+'Adjust'!$D$236*D151+'Adjust'!$G$236*G151)</f>
        <v>0</v>
      </c>
      <c r="I151" s="10" t="s">
        <v>6</v>
      </c>
    </row>
    <row r="152" spans="1:9">
      <c r="A152" s="17" t="s">
        <v>107</v>
      </c>
      <c r="I152" s="10" t="s">
        <v>6</v>
      </c>
    </row>
    <row r="153" spans="1:9">
      <c r="A153" s="12" t="s">
        <v>107</v>
      </c>
      <c r="B153" s="6">
        <f>B$58/IF(B$90="kVA",IF(F$58,F$58,1),IF(B$90="MPAN",IF(E$58,E$58,1),IF(H$58,H$58,1)))</f>
        <v>0</v>
      </c>
      <c r="C153" s="6">
        <f>C$58/IF(B$90="kVA",IF(F$58,F$58,1),IF(B$90="MPAN",IF(E$58,E$58,1),IF(H$58,H$58,1)))</f>
        <v>0</v>
      </c>
      <c r="D153" s="6">
        <f>D$58/IF(B$90="kVA",IF(F$58,F$58,1),IF(B$90="MPAN",IF(E$58,E$58,1),IF(H$58,H$58,1)))</f>
        <v>0</v>
      </c>
      <c r="E153" s="6">
        <f>E$58/IF(B$90="kVA",IF(F$58,F$58,1),IF(B$90="MPAN",IF(E$58,E$58,1),IF(H$58,H$58,1)))</f>
        <v>0</v>
      </c>
      <c r="F153" s="6">
        <f>F$58/IF(B$90="kVA",IF(F$58,F$58,1),IF(B$90="MPAN",IF(E$58,E$58,1),IF(H$58,H$58,1)))</f>
        <v>0</v>
      </c>
      <c r="G153" s="6">
        <f>G$58/IF(B$90="kVA",IF(F$58,F$58,1),IF(B$90="MPAN",IF(E$58,E$58,1),IF(H$58,H$58,1)))</f>
        <v>0</v>
      </c>
      <c r="H153" s="31">
        <f>0.01*'Input'!F$15*('Adjust'!$E$238*E153+'Adjust'!$F$238*F153)+10*('Adjust'!$B$238*B153+'Adjust'!$C$238*C153+'Adjust'!$D$238*D153+'Adjust'!$G$238*G153)</f>
        <v>0</v>
      </c>
      <c r="I153" s="10" t="s">
        <v>6</v>
      </c>
    </row>
    <row r="154" spans="1:9">
      <c r="A154" s="12" t="s">
        <v>131</v>
      </c>
      <c r="B154" s="6">
        <f>B$58/IF(B$90="kVA",IF(F$58,F$58,1),IF(B$90="MPAN",IF(E$58,E$58,1),IF(H$58,H$58,1)))</f>
        <v>0</v>
      </c>
      <c r="C154" s="6">
        <f>C$58/IF(B$90="kVA",IF(F$58,F$58,1),IF(B$90="MPAN",IF(E$58,E$58,1),IF(H$58,H$58,1)))</f>
        <v>0</v>
      </c>
      <c r="D154" s="6">
        <f>D$58/IF(B$90="kVA",IF(F$58,F$58,1),IF(B$90="MPAN",IF(E$58,E$58,1),IF(H$58,H$58,1)))</f>
        <v>0</v>
      </c>
      <c r="E154" s="6">
        <f>E$58/IF(B$90="kVA",IF(F$58,F$58,1),IF(B$90="MPAN",IF(E$58,E$58,1),IF(H$58,H$58,1)))</f>
        <v>0</v>
      </c>
      <c r="F154" s="6">
        <f>F$58/IF(B$90="kVA",IF(F$58,F$58,1),IF(B$90="MPAN",IF(E$58,E$58,1),IF(H$58,H$58,1)))</f>
        <v>0</v>
      </c>
      <c r="G154" s="6">
        <f>G$58/IF(B$90="kVA",IF(F$58,F$58,1),IF(B$90="MPAN",IF(E$58,E$58,1),IF(H$58,H$58,1)))</f>
        <v>0</v>
      </c>
      <c r="H154" s="31">
        <f>0.01*'Input'!F$15*('Adjust'!$E$239*E154+'Adjust'!$F$239*F154)+10*('Adjust'!$B$239*B154+'Adjust'!$C$239*C154+'Adjust'!$D$239*D154+'Adjust'!$G$239*G154)</f>
        <v>0</v>
      </c>
      <c r="I154" s="10" t="s">
        <v>6</v>
      </c>
    </row>
    <row r="155" spans="1:9">
      <c r="A155" s="12" t="s">
        <v>132</v>
      </c>
      <c r="B155" s="6">
        <f>B$58/IF(B$90="kVA",IF(F$58,F$58,1),IF(B$90="MPAN",IF(E$58,E$58,1),IF(H$58,H$58,1)))</f>
        <v>0</v>
      </c>
      <c r="C155" s="6">
        <f>C$58/IF(B$90="kVA",IF(F$58,F$58,1),IF(B$90="MPAN",IF(E$58,E$58,1),IF(H$58,H$58,1)))</f>
        <v>0</v>
      </c>
      <c r="D155" s="6">
        <f>D$58/IF(B$90="kVA",IF(F$58,F$58,1),IF(B$90="MPAN",IF(E$58,E$58,1),IF(H$58,H$58,1)))</f>
        <v>0</v>
      </c>
      <c r="E155" s="6">
        <f>E$58/IF(B$90="kVA",IF(F$58,F$58,1),IF(B$90="MPAN",IF(E$58,E$58,1),IF(H$58,H$58,1)))</f>
        <v>0</v>
      </c>
      <c r="F155" s="6">
        <f>F$58/IF(B$90="kVA",IF(F$58,F$58,1),IF(B$90="MPAN",IF(E$58,E$58,1),IF(H$58,H$58,1)))</f>
        <v>0</v>
      </c>
      <c r="G155" s="6">
        <f>G$58/IF(B$90="kVA",IF(F$58,F$58,1),IF(B$90="MPAN",IF(E$58,E$58,1),IF(H$58,H$58,1)))</f>
        <v>0</v>
      </c>
      <c r="H155" s="31">
        <f>0.01*'Input'!F$15*('Adjust'!$E$240*E155+'Adjust'!$F$240*F155)+10*('Adjust'!$B$240*B155+'Adjust'!$C$240*C155+'Adjust'!$D$240*D155+'Adjust'!$G$240*G155)</f>
        <v>0</v>
      </c>
      <c r="I155" s="10" t="s">
        <v>6</v>
      </c>
    </row>
    <row r="156" spans="1:9">
      <c r="A156" s="17" t="s">
        <v>68</v>
      </c>
      <c r="I156" s="10" t="s">
        <v>6</v>
      </c>
    </row>
    <row r="157" spans="1:9">
      <c r="A157" s="12" t="s">
        <v>68</v>
      </c>
      <c r="B157" s="6">
        <f>B$59/IF(B$91="kVA",IF(F$59,F$59,1),IF(B$91="MPAN",IF(E$59,E$59,1),IF(H$59,H$59,1)))</f>
        <v>0</v>
      </c>
      <c r="C157" s="6">
        <f>C$59/IF(B$91="kVA",IF(F$59,F$59,1),IF(B$91="MPAN",IF(E$59,E$59,1),IF(H$59,H$59,1)))</f>
        <v>0</v>
      </c>
      <c r="D157" s="6">
        <f>D$59/IF(B$91="kVA",IF(F$59,F$59,1),IF(B$91="MPAN",IF(E$59,E$59,1),IF(H$59,H$59,1)))</f>
        <v>0</v>
      </c>
      <c r="E157" s="6">
        <f>E$59/IF(B$91="kVA",IF(F$59,F$59,1),IF(B$91="MPAN",IF(E$59,E$59,1),IF(H$59,H$59,1)))</f>
        <v>0</v>
      </c>
      <c r="F157" s="6">
        <f>F$59/IF(B$91="kVA",IF(F$59,F$59,1),IF(B$91="MPAN",IF(E$59,E$59,1),IF(H$59,H$59,1)))</f>
        <v>0</v>
      </c>
      <c r="G157" s="6">
        <f>G$59/IF(B$91="kVA",IF(F$59,F$59,1),IF(B$91="MPAN",IF(E$59,E$59,1),IF(H$59,H$59,1)))</f>
        <v>0</v>
      </c>
      <c r="H157" s="31">
        <f>0.01*'Input'!F$15*('Adjust'!$E$242*E157+'Adjust'!$F$242*F157)+10*('Adjust'!$B$242*B157+'Adjust'!$C$242*C157+'Adjust'!$D$242*D157+'Adjust'!$G$242*G157)</f>
        <v>0</v>
      </c>
      <c r="I157" s="10" t="s">
        <v>6</v>
      </c>
    </row>
    <row r="158" spans="1:9">
      <c r="A158" s="12" t="s">
        <v>134</v>
      </c>
      <c r="B158" s="6">
        <f>B$59/IF(B$91="kVA",IF(F$59,F$59,1),IF(B$91="MPAN",IF(E$59,E$59,1),IF(H$59,H$59,1)))</f>
        <v>0</v>
      </c>
      <c r="C158" s="6">
        <f>C$59/IF(B$91="kVA",IF(F$59,F$59,1),IF(B$91="MPAN",IF(E$59,E$59,1),IF(H$59,H$59,1)))</f>
        <v>0</v>
      </c>
      <c r="D158" s="6">
        <f>D$59/IF(B$91="kVA",IF(F$59,F$59,1),IF(B$91="MPAN",IF(E$59,E$59,1),IF(H$59,H$59,1)))</f>
        <v>0</v>
      </c>
      <c r="E158" s="6">
        <f>E$59/IF(B$91="kVA",IF(F$59,F$59,1),IF(B$91="MPAN",IF(E$59,E$59,1),IF(H$59,H$59,1)))</f>
        <v>0</v>
      </c>
      <c r="F158" s="6">
        <f>F$59/IF(B$91="kVA",IF(F$59,F$59,1),IF(B$91="MPAN",IF(E$59,E$59,1),IF(H$59,H$59,1)))</f>
        <v>0</v>
      </c>
      <c r="G158" s="6">
        <f>G$59/IF(B$91="kVA",IF(F$59,F$59,1),IF(B$91="MPAN",IF(E$59,E$59,1),IF(H$59,H$59,1)))</f>
        <v>0</v>
      </c>
      <c r="H158" s="31">
        <f>0.01*'Input'!F$15*('Adjust'!$E$243*E158+'Adjust'!$F$243*F158)+10*('Adjust'!$B$243*B158+'Adjust'!$C$243*C158+'Adjust'!$D$243*D158+'Adjust'!$G$243*G158)</f>
        <v>0</v>
      </c>
      <c r="I158" s="10" t="s">
        <v>6</v>
      </c>
    </row>
    <row r="159" spans="1:9">
      <c r="A159" s="12" t="s">
        <v>135</v>
      </c>
      <c r="B159" s="6">
        <f>B$59/IF(B$91="kVA",IF(F$59,F$59,1),IF(B$91="MPAN",IF(E$59,E$59,1),IF(H$59,H$59,1)))</f>
        <v>0</v>
      </c>
      <c r="C159" s="6">
        <f>C$59/IF(B$91="kVA",IF(F$59,F$59,1),IF(B$91="MPAN",IF(E$59,E$59,1),IF(H$59,H$59,1)))</f>
        <v>0</v>
      </c>
      <c r="D159" s="6">
        <f>D$59/IF(B$91="kVA",IF(F$59,F$59,1),IF(B$91="MPAN",IF(E$59,E$59,1),IF(H$59,H$59,1)))</f>
        <v>0</v>
      </c>
      <c r="E159" s="6">
        <f>E$59/IF(B$91="kVA",IF(F$59,F$59,1),IF(B$91="MPAN",IF(E$59,E$59,1),IF(H$59,H$59,1)))</f>
        <v>0</v>
      </c>
      <c r="F159" s="6">
        <f>F$59/IF(B$91="kVA",IF(F$59,F$59,1),IF(B$91="MPAN",IF(E$59,E$59,1),IF(H$59,H$59,1)))</f>
        <v>0</v>
      </c>
      <c r="G159" s="6">
        <f>G$59/IF(B$91="kVA",IF(F$59,F$59,1),IF(B$91="MPAN",IF(E$59,E$59,1),IF(H$59,H$59,1)))</f>
        <v>0</v>
      </c>
      <c r="H159" s="31">
        <f>0.01*'Input'!F$15*('Adjust'!$E$244*E159+'Adjust'!$F$244*F159)+10*('Adjust'!$B$244*B159+'Adjust'!$C$244*C159+'Adjust'!$D$244*D159+'Adjust'!$G$244*G159)</f>
        <v>0</v>
      </c>
      <c r="I159" s="10" t="s">
        <v>6</v>
      </c>
    </row>
    <row r="160" spans="1:9">
      <c r="A160" s="17" t="s">
        <v>69</v>
      </c>
      <c r="I160" s="10" t="s">
        <v>6</v>
      </c>
    </row>
    <row r="161" spans="1:9">
      <c r="A161" s="12" t="s">
        <v>69</v>
      </c>
      <c r="B161" s="6">
        <f>B$60/IF(B$92="kVA",IF(F$60,F$60,1),IF(B$92="MPAN",IF(E$60,E$60,1),IF(H$60,H$60,1)))</f>
        <v>0</v>
      </c>
      <c r="C161" s="6">
        <f>C$60/IF(B$92="kVA",IF(F$60,F$60,1),IF(B$92="MPAN",IF(E$60,E$60,1),IF(H$60,H$60,1)))</f>
        <v>0</v>
      </c>
      <c r="D161" s="6">
        <f>D$60/IF(B$92="kVA",IF(F$60,F$60,1),IF(B$92="MPAN",IF(E$60,E$60,1),IF(H$60,H$60,1)))</f>
        <v>0</v>
      </c>
      <c r="E161" s="6">
        <f>E$60/IF(B$92="kVA",IF(F$60,F$60,1),IF(B$92="MPAN",IF(E$60,E$60,1),IF(H$60,H$60,1)))</f>
        <v>0</v>
      </c>
      <c r="F161" s="6">
        <f>F$60/IF(B$92="kVA",IF(F$60,F$60,1),IF(B$92="MPAN",IF(E$60,E$60,1),IF(H$60,H$60,1)))</f>
        <v>0</v>
      </c>
      <c r="G161" s="6">
        <f>G$60/IF(B$92="kVA",IF(F$60,F$60,1),IF(B$92="MPAN",IF(E$60,E$60,1),IF(H$60,H$60,1)))</f>
        <v>0</v>
      </c>
      <c r="H161" s="31">
        <f>0.01*'Input'!F$15*('Adjust'!$E$246*E161+'Adjust'!$F$246*F161)+10*('Adjust'!$B$246*B161+'Adjust'!$C$246*C161+'Adjust'!$D$246*D161+'Adjust'!$G$246*G161)</f>
        <v>0</v>
      </c>
      <c r="I161" s="10" t="s">
        <v>6</v>
      </c>
    </row>
    <row r="162" spans="1:9">
      <c r="A162" s="12" t="s">
        <v>137</v>
      </c>
      <c r="B162" s="6">
        <f>B$60/IF(B$92="kVA",IF(F$60,F$60,1),IF(B$92="MPAN",IF(E$60,E$60,1),IF(H$60,H$60,1)))</f>
        <v>0</v>
      </c>
      <c r="C162" s="6">
        <f>C$60/IF(B$92="kVA",IF(F$60,F$60,1),IF(B$92="MPAN",IF(E$60,E$60,1),IF(H$60,H$60,1)))</f>
        <v>0</v>
      </c>
      <c r="D162" s="6">
        <f>D$60/IF(B$92="kVA",IF(F$60,F$60,1),IF(B$92="MPAN",IF(E$60,E$60,1),IF(H$60,H$60,1)))</f>
        <v>0</v>
      </c>
      <c r="E162" s="6">
        <f>E$60/IF(B$92="kVA",IF(F$60,F$60,1),IF(B$92="MPAN",IF(E$60,E$60,1),IF(H$60,H$60,1)))</f>
        <v>0</v>
      </c>
      <c r="F162" s="6">
        <f>F$60/IF(B$92="kVA",IF(F$60,F$60,1),IF(B$92="MPAN",IF(E$60,E$60,1),IF(H$60,H$60,1)))</f>
        <v>0</v>
      </c>
      <c r="G162" s="6">
        <f>G$60/IF(B$92="kVA",IF(F$60,F$60,1),IF(B$92="MPAN",IF(E$60,E$60,1),IF(H$60,H$60,1)))</f>
        <v>0</v>
      </c>
      <c r="H162" s="31">
        <f>0.01*'Input'!F$15*('Adjust'!$E$247*E162+'Adjust'!$F$247*F162)+10*('Adjust'!$B$247*B162+'Adjust'!$C$247*C162+'Adjust'!$D$247*D162+'Adjust'!$G$247*G162)</f>
        <v>0</v>
      </c>
      <c r="I162" s="10" t="s">
        <v>6</v>
      </c>
    </row>
    <row r="163" spans="1:9">
      <c r="A163" s="12" t="s">
        <v>138</v>
      </c>
      <c r="B163" s="6">
        <f>B$60/IF(B$92="kVA",IF(F$60,F$60,1),IF(B$92="MPAN",IF(E$60,E$60,1),IF(H$60,H$60,1)))</f>
        <v>0</v>
      </c>
      <c r="C163" s="6">
        <f>C$60/IF(B$92="kVA",IF(F$60,F$60,1),IF(B$92="MPAN",IF(E$60,E$60,1),IF(H$60,H$60,1)))</f>
        <v>0</v>
      </c>
      <c r="D163" s="6">
        <f>D$60/IF(B$92="kVA",IF(F$60,F$60,1),IF(B$92="MPAN",IF(E$60,E$60,1),IF(H$60,H$60,1)))</f>
        <v>0</v>
      </c>
      <c r="E163" s="6">
        <f>E$60/IF(B$92="kVA",IF(F$60,F$60,1),IF(B$92="MPAN",IF(E$60,E$60,1),IF(H$60,H$60,1)))</f>
        <v>0</v>
      </c>
      <c r="F163" s="6">
        <f>F$60/IF(B$92="kVA",IF(F$60,F$60,1),IF(B$92="MPAN",IF(E$60,E$60,1),IF(H$60,H$60,1)))</f>
        <v>0</v>
      </c>
      <c r="G163" s="6">
        <f>G$60/IF(B$92="kVA",IF(F$60,F$60,1),IF(B$92="MPAN",IF(E$60,E$60,1),IF(H$60,H$60,1)))</f>
        <v>0</v>
      </c>
      <c r="H163" s="31">
        <f>0.01*'Input'!F$15*('Adjust'!$E$248*E163+'Adjust'!$F$248*F163)+10*('Adjust'!$B$248*B163+'Adjust'!$C$248*C163+'Adjust'!$D$248*D163+'Adjust'!$G$248*G163)</f>
        <v>0</v>
      </c>
      <c r="I163" s="10" t="s">
        <v>6</v>
      </c>
    </row>
    <row r="164" spans="1:9">
      <c r="A164" s="17" t="s">
        <v>108</v>
      </c>
      <c r="I164" s="10" t="s">
        <v>6</v>
      </c>
    </row>
    <row r="165" spans="1:9">
      <c r="A165" s="12" t="s">
        <v>108</v>
      </c>
      <c r="B165" s="6">
        <f>B$61/IF(B$93="kVA",IF(F$61,F$61,1),IF(B$93="MPAN",IF(E$61,E$61,1),IF(H$61,H$61,1)))</f>
        <v>0</v>
      </c>
      <c r="C165" s="6">
        <f>C$61/IF(B$93="kVA",IF(F$61,F$61,1),IF(B$93="MPAN",IF(E$61,E$61,1),IF(H$61,H$61,1)))</f>
        <v>0</v>
      </c>
      <c r="D165" s="6">
        <f>D$61/IF(B$93="kVA",IF(F$61,F$61,1),IF(B$93="MPAN",IF(E$61,E$61,1),IF(H$61,H$61,1)))</f>
        <v>0</v>
      </c>
      <c r="E165" s="6">
        <f>E$61/IF(B$93="kVA",IF(F$61,F$61,1),IF(B$93="MPAN",IF(E$61,E$61,1),IF(H$61,H$61,1)))</f>
        <v>0</v>
      </c>
      <c r="F165" s="6">
        <f>F$61/IF(B$93="kVA",IF(F$61,F$61,1),IF(B$93="MPAN",IF(E$61,E$61,1),IF(H$61,H$61,1)))</f>
        <v>0</v>
      </c>
      <c r="G165" s="6">
        <f>G$61/IF(B$93="kVA",IF(F$61,F$61,1),IF(B$93="MPAN",IF(E$61,E$61,1),IF(H$61,H$61,1)))</f>
        <v>0</v>
      </c>
      <c r="H165" s="31">
        <f>0.01*'Input'!F$15*('Adjust'!$E$250*E165+'Adjust'!$F$250*F165)+10*('Adjust'!$B$250*B165+'Adjust'!$C$250*C165+'Adjust'!$D$250*D165+'Adjust'!$G$250*G165)</f>
        <v>0</v>
      </c>
      <c r="I165" s="10" t="s">
        <v>6</v>
      </c>
    </row>
    <row r="166" spans="1:9">
      <c r="A166" s="12" t="s">
        <v>140</v>
      </c>
      <c r="B166" s="6">
        <f>B$61/IF(B$93="kVA",IF(F$61,F$61,1),IF(B$93="MPAN",IF(E$61,E$61,1),IF(H$61,H$61,1)))</f>
        <v>0</v>
      </c>
      <c r="C166" s="6">
        <f>C$61/IF(B$93="kVA",IF(F$61,F$61,1),IF(B$93="MPAN",IF(E$61,E$61,1),IF(H$61,H$61,1)))</f>
        <v>0</v>
      </c>
      <c r="D166" s="6">
        <f>D$61/IF(B$93="kVA",IF(F$61,F$61,1),IF(B$93="MPAN",IF(E$61,E$61,1),IF(H$61,H$61,1)))</f>
        <v>0</v>
      </c>
      <c r="E166" s="6">
        <f>E$61/IF(B$93="kVA",IF(F$61,F$61,1),IF(B$93="MPAN",IF(E$61,E$61,1),IF(H$61,H$61,1)))</f>
        <v>0</v>
      </c>
      <c r="F166" s="6">
        <f>F$61/IF(B$93="kVA",IF(F$61,F$61,1),IF(B$93="MPAN",IF(E$61,E$61,1),IF(H$61,H$61,1)))</f>
        <v>0</v>
      </c>
      <c r="G166" s="6">
        <f>G$61/IF(B$93="kVA",IF(F$61,F$61,1),IF(B$93="MPAN",IF(E$61,E$61,1),IF(H$61,H$61,1)))</f>
        <v>0</v>
      </c>
      <c r="H166" s="31">
        <f>0.01*'Input'!F$15*('Adjust'!$E$251*E166+'Adjust'!$F$251*F166)+10*('Adjust'!$B$251*B166+'Adjust'!$C$251*C166+'Adjust'!$D$251*D166+'Adjust'!$G$251*G166)</f>
        <v>0</v>
      </c>
      <c r="I166" s="10" t="s">
        <v>6</v>
      </c>
    </row>
    <row r="167" spans="1:9">
      <c r="A167" s="12" t="s">
        <v>141</v>
      </c>
      <c r="B167" s="6">
        <f>B$61/IF(B$93="kVA",IF(F$61,F$61,1),IF(B$93="MPAN",IF(E$61,E$61,1),IF(H$61,H$61,1)))</f>
        <v>0</v>
      </c>
      <c r="C167" s="6">
        <f>C$61/IF(B$93="kVA",IF(F$61,F$61,1),IF(B$93="MPAN",IF(E$61,E$61,1),IF(H$61,H$61,1)))</f>
        <v>0</v>
      </c>
      <c r="D167" s="6">
        <f>D$61/IF(B$93="kVA",IF(F$61,F$61,1),IF(B$93="MPAN",IF(E$61,E$61,1),IF(H$61,H$61,1)))</f>
        <v>0</v>
      </c>
      <c r="E167" s="6">
        <f>E$61/IF(B$93="kVA",IF(F$61,F$61,1),IF(B$93="MPAN",IF(E$61,E$61,1),IF(H$61,H$61,1)))</f>
        <v>0</v>
      </c>
      <c r="F167" s="6">
        <f>F$61/IF(B$93="kVA",IF(F$61,F$61,1),IF(B$93="MPAN",IF(E$61,E$61,1),IF(H$61,H$61,1)))</f>
        <v>0</v>
      </c>
      <c r="G167" s="6">
        <f>G$61/IF(B$93="kVA",IF(F$61,F$61,1),IF(B$93="MPAN",IF(E$61,E$61,1),IF(H$61,H$61,1)))</f>
        <v>0</v>
      </c>
      <c r="H167" s="31">
        <f>0.01*'Input'!F$15*('Adjust'!$E$252*E167+'Adjust'!$F$252*F167)+10*('Adjust'!$B$252*B167+'Adjust'!$C$252*C167+'Adjust'!$D$252*D167+'Adjust'!$G$252*G167)</f>
        <v>0</v>
      </c>
      <c r="I167" s="10" t="s">
        <v>6</v>
      </c>
    </row>
    <row r="168" spans="1:9">
      <c r="A168" s="17" t="s">
        <v>70</v>
      </c>
      <c r="I168" s="10" t="s">
        <v>6</v>
      </c>
    </row>
    <row r="169" spans="1:9">
      <c r="A169" s="12" t="s">
        <v>70</v>
      </c>
      <c r="B169" s="6">
        <f>B$62/IF(B$94="kVA",IF(F$62,F$62,1),IF(B$94="MPAN",IF(E$62,E$62,1),IF(H$62,H$62,1)))</f>
        <v>0</v>
      </c>
      <c r="C169" s="6">
        <f>C$62/IF(B$94="kVA",IF(F$62,F$62,1),IF(B$94="MPAN",IF(E$62,E$62,1),IF(H$62,H$62,1)))</f>
        <v>0</v>
      </c>
      <c r="D169" s="6">
        <f>D$62/IF(B$94="kVA",IF(F$62,F$62,1),IF(B$94="MPAN",IF(E$62,E$62,1),IF(H$62,H$62,1)))</f>
        <v>0</v>
      </c>
      <c r="E169" s="6">
        <f>E$62/IF(B$94="kVA",IF(F$62,F$62,1),IF(B$94="MPAN",IF(E$62,E$62,1),IF(H$62,H$62,1)))</f>
        <v>0</v>
      </c>
      <c r="F169" s="6">
        <f>F$62/IF(B$94="kVA",IF(F$62,F$62,1),IF(B$94="MPAN",IF(E$62,E$62,1),IF(H$62,H$62,1)))</f>
        <v>0</v>
      </c>
      <c r="G169" s="6">
        <f>G$62/IF(B$94="kVA",IF(F$62,F$62,1),IF(B$94="MPAN",IF(E$62,E$62,1),IF(H$62,H$62,1)))</f>
        <v>0</v>
      </c>
      <c r="H169" s="31">
        <f>0.01*'Input'!F$15*('Adjust'!$E$254*E169+'Adjust'!$F$254*F169)+10*('Adjust'!$B$254*B169+'Adjust'!$C$254*C169+'Adjust'!$D$254*D169+'Adjust'!$G$254*G169)</f>
        <v>0</v>
      </c>
      <c r="I169" s="10" t="s">
        <v>6</v>
      </c>
    </row>
    <row r="170" spans="1:9">
      <c r="A170" s="12" t="s">
        <v>143</v>
      </c>
      <c r="B170" s="6">
        <f>B$62/IF(B$94="kVA",IF(F$62,F$62,1),IF(B$94="MPAN",IF(E$62,E$62,1),IF(H$62,H$62,1)))</f>
        <v>0</v>
      </c>
      <c r="C170" s="6">
        <f>C$62/IF(B$94="kVA",IF(F$62,F$62,1),IF(B$94="MPAN",IF(E$62,E$62,1),IF(H$62,H$62,1)))</f>
        <v>0</v>
      </c>
      <c r="D170" s="6">
        <f>D$62/IF(B$94="kVA",IF(F$62,F$62,1),IF(B$94="MPAN",IF(E$62,E$62,1),IF(H$62,H$62,1)))</f>
        <v>0</v>
      </c>
      <c r="E170" s="6">
        <f>E$62/IF(B$94="kVA",IF(F$62,F$62,1),IF(B$94="MPAN",IF(E$62,E$62,1),IF(H$62,H$62,1)))</f>
        <v>0</v>
      </c>
      <c r="F170" s="6">
        <f>F$62/IF(B$94="kVA",IF(F$62,F$62,1),IF(B$94="MPAN",IF(E$62,E$62,1),IF(H$62,H$62,1)))</f>
        <v>0</v>
      </c>
      <c r="G170" s="6">
        <f>G$62/IF(B$94="kVA",IF(F$62,F$62,1),IF(B$94="MPAN",IF(E$62,E$62,1),IF(H$62,H$62,1)))</f>
        <v>0</v>
      </c>
      <c r="H170" s="31">
        <f>0.01*'Input'!F$15*('Adjust'!$E$255*E170+'Adjust'!$F$255*F170)+10*('Adjust'!$B$255*B170+'Adjust'!$C$255*C170+'Adjust'!$D$255*D170+'Adjust'!$G$255*G170)</f>
        <v>0</v>
      </c>
      <c r="I170" s="10" t="s">
        <v>6</v>
      </c>
    </row>
    <row r="171" spans="1:9">
      <c r="A171" s="12" t="s">
        <v>144</v>
      </c>
      <c r="B171" s="6">
        <f>B$62/IF(B$94="kVA",IF(F$62,F$62,1),IF(B$94="MPAN",IF(E$62,E$62,1),IF(H$62,H$62,1)))</f>
        <v>0</v>
      </c>
      <c r="C171" s="6">
        <f>C$62/IF(B$94="kVA",IF(F$62,F$62,1),IF(B$94="MPAN",IF(E$62,E$62,1),IF(H$62,H$62,1)))</f>
        <v>0</v>
      </c>
      <c r="D171" s="6">
        <f>D$62/IF(B$94="kVA",IF(F$62,F$62,1),IF(B$94="MPAN",IF(E$62,E$62,1),IF(H$62,H$62,1)))</f>
        <v>0</v>
      </c>
      <c r="E171" s="6">
        <f>E$62/IF(B$94="kVA",IF(F$62,F$62,1),IF(B$94="MPAN",IF(E$62,E$62,1),IF(H$62,H$62,1)))</f>
        <v>0</v>
      </c>
      <c r="F171" s="6">
        <f>F$62/IF(B$94="kVA",IF(F$62,F$62,1),IF(B$94="MPAN",IF(E$62,E$62,1),IF(H$62,H$62,1)))</f>
        <v>0</v>
      </c>
      <c r="G171" s="6">
        <f>G$62/IF(B$94="kVA",IF(F$62,F$62,1),IF(B$94="MPAN",IF(E$62,E$62,1),IF(H$62,H$62,1)))</f>
        <v>0</v>
      </c>
      <c r="H171" s="31">
        <f>0.01*'Input'!F$15*('Adjust'!$E$256*E171+'Adjust'!$F$256*F171)+10*('Adjust'!$B$256*B171+'Adjust'!$C$256*C171+'Adjust'!$D$256*D171+'Adjust'!$G$256*G171)</f>
        <v>0</v>
      </c>
      <c r="I171" s="10" t="s">
        <v>6</v>
      </c>
    </row>
    <row r="172" spans="1:9">
      <c r="A172" s="17" t="s">
        <v>71</v>
      </c>
      <c r="I172" s="10" t="s">
        <v>6</v>
      </c>
    </row>
    <row r="173" spans="1:9">
      <c r="A173" s="12" t="s">
        <v>71</v>
      </c>
      <c r="B173" s="6">
        <f>B$63/IF(B$95="kVA",IF(F$63,F$63,1),IF(B$95="MPAN",IF(E$63,E$63,1),IF(H$63,H$63,1)))</f>
        <v>0</v>
      </c>
      <c r="C173" s="6">
        <f>C$63/IF(B$95="kVA",IF(F$63,F$63,1),IF(B$95="MPAN",IF(E$63,E$63,1),IF(H$63,H$63,1)))</f>
        <v>0</v>
      </c>
      <c r="D173" s="6">
        <f>D$63/IF(B$95="kVA",IF(F$63,F$63,1),IF(B$95="MPAN",IF(E$63,E$63,1),IF(H$63,H$63,1)))</f>
        <v>0</v>
      </c>
      <c r="E173" s="6">
        <f>E$63/IF(B$95="kVA",IF(F$63,F$63,1),IF(B$95="MPAN",IF(E$63,E$63,1),IF(H$63,H$63,1)))</f>
        <v>0</v>
      </c>
      <c r="F173" s="6">
        <f>F$63/IF(B$95="kVA",IF(F$63,F$63,1),IF(B$95="MPAN",IF(E$63,E$63,1),IF(H$63,H$63,1)))</f>
        <v>0</v>
      </c>
      <c r="G173" s="6">
        <f>G$63/IF(B$95="kVA",IF(F$63,F$63,1),IF(B$95="MPAN",IF(E$63,E$63,1),IF(H$63,H$63,1)))</f>
        <v>0</v>
      </c>
      <c r="H173" s="31">
        <f>0.01*'Input'!F$15*('Adjust'!$E$258*E173+'Adjust'!$F$258*F173)+10*('Adjust'!$B$258*B173+'Adjust'!$C$258*C173+'Adjust'!$D$258*D173+'Adjust'!$G$258*G173)</f>
        <v>0</v>
      </c>
      <c r="I173" s="10" t="s">
        <v>6</v>
      </c>
    </row>
    <row r="174" spans="1:9">
      <c r="A174" s="17" t="s">
        <v>85</v>
      </c>
      <c r="I174" s="10" t="s">
        <v>6</v>
      </c>
    </row>
    <row r="175" spans="1:9">
      <c r="A175" s="12" t="s">
        <v>85</v>
      </c>
      <c r="B175" s="6">
        <f>B$64/IF(B$96="kVA",IF(F$64,F$64,1),IF(B$96="MPAN",IF(E$64,E$64,1),IF(H$64,H$64,1)))</f>
        <v>0</v>
      </c>
      <c r="C175" s="6">
        <f>C$64/IF(B$96="kVA",IF(F$64,F$64,1),IF(B$96="MPAN",IF(E$64,E$64,1),IF(H$64,H$64,1)))</f>
        <v>0</v>
      </c>
      <c r="D175" s="6">
        <f>D$64/IF(B$96="kVA",IF(F$64,F$64,1),IF(B$96="MPAN",IF(E$64,E$64,1),IF(H$64,H$64,1)))</f>
        <v>0</v>
      </c>
      <c r="E175" s="6">
        <f>E$64/IF(B$96="kVA",IF(F$64,F$64,1),IF(B$96="MPAN",IF(E$64,E$64,1),IF(H$64,H$64,1)))</f>
        <v>0</v>
      </c>
      <c r="F175" s="6">
        <f>F$64/IF(B$96="kVA",IF(F$64,F$64,1),IF(B$96="MPAN",IF(E$64,E$64,1),IF(H$64,H$64,1)))</f>
        <v>0</v>
      </c>
      <c r="G175" s="6">
        <f>G$64/IF(B$96="kVA",IF(F$64,F$64,1),IF(B$96="MPAN",IF(E$64,E$64,1),IF(H$64,H$64,1)))</f>
        <v>0</v>
      </c>
      <c r="H175" s="31">
        <f>0.01*'Input'!F$15*('Adjust'!$E$260*E175+'Adjust'!$F$260*F175)+10*('Adjust'!$B$260*B175+'Adjust'!$C$260*C175+'Adjust'!$D$260*D175+'Adjust'!$G$260*G175)</f>
        <v>0</v>
      </c>
      <c r="I175" s="10" t="s">
        <v>6</v>
      </c>
    </row>
    <row r="176" spans="1:9">
      <c r="A176" s="17" t="s">
        <v>72</v>
      </c>
      <c r="I176" s="10" t="s">
        <v>6</v>
      </c>
    </row>
    <row r="177" spans="1:9">
      <c r="A177" s="12" t="s">
        <v>72</v>
      </c>
      <c r="B177" s="6">
        <f>B$65/IF(B$97="kVA",IF(F$65,F$65,1),IF(B$97="MPAN",IF(E$65,E$65,1),IF(H$65,H$65,1)))</f>
        <v>0</v>
      </c>
      <c r="C177" s="6">
        <f>C$65/IF(B$97="kVA",IF(F$65,F$65,1),IF(B$97="MPAN",IF(E$65,E$65,1),IF(H$65,H$65,1)))</f>
        <v>0</v>
      </c>
      <c r="D177" s="6">
        <f>D$65/IF(B$97="kVA",IF(F$65,F$65,1),IF(B$97="MPAN",IF(E$65,E$65,1),IF(H$65,H$65,1)))</f>
        <v>0</v>
      </c>
      <c r="E177" s="6">
        <f>E$65/IF(B$97="kVA",IF(F$65,F$65,1),IF(B$97="MPAN",IF(E$65,E$65,1),IF(H$65,H$65,1)))</f>
        <v>0</v>
      </c>
      <c r="F177" s="6">
        <f>F$65/IF(B$97="kVA",IF(F$65,F$65,1),IF(B$97="MPAN",IF(E$65,E$65,1),IF(H$65,H$65,1)))</f>
        <v>0</v>
      </c>
      <c r="G177" s="6">
        <f>G$65/IF(B$97="kVA",IF(F$65,F$65,1),IF(B$97="MPAN",IF(E$65,E$65,1),IF(H$65,H$65,1)))</f>
        <v>0</v>
      </c>
      <c r="H177" s="31">
        <f>0.01*'Input'!F$15*('Adjust'!$E$262*E177+'Adjust'!$F$262*F177)+10*('Adjust'!$B$262*B177+'Adjust'!$C$262*C177+'Adjust'!$D$262*D177+'Adjust'!$G$262*G177)</f>
        <v>0</v>
      </c>
      <c r="I177" s="10" t="s">
        <v>6</v>
      </c>
    </row>
    <row r="178" spans="1:9">
      <c r="A178" s="12" t="s">
        <v>148</v>
      </c>
      <c r="B178" s="6">
        <f>B$65/IF(B$97="kVA",IF(F$65,F$65,1),IF(B$97="MPAN",IF(E$65,E$65,1),IF(H$65,H$65,1)))</f>
        <v>0</v>
      </c>
      <c r="C178" s="6">
        <f>C$65/IF(B$97="kVA",IF(F$65,F$65,1),IF(B$97="MPAN",IF(E$65,E$65,1),IF(H$65,H$65,1)))</f>
        <v>0</v>
      </c>
      <c r="D178" s="6">
        <f>D$65/IF(B$97="kVA",IF(F$65,F$65,1),IF(B$97="MPAN",IF(E$65,E$65,1),IF(H$65,H$65,1)))</f>
        <v>0</v>
      </c>
      <c r="E178" s="6">
        <f>E$65/IF(B$97="kVA",IF(F$65,F$65,1),IF(B$97="MPAN",IF(E$65,E$65,1),IF(H$65,H$65,1)))</f>
        <v>0</v>
      </c>
      <c r="F178" s="6">
        <f>F$65/IF(B$97="kVA",IF(F$65,F$65,1),IF(B$97="MPAN",IF(E$65,E$65,1),IF(H$65,H$65,1)))</f>
        <v>0</v>
      </c>
      <c r="G178" s="6">
        <f>G$65/IF(B$97="kVA",IF(F$65,F$65,1),IF(B$97="MPAN",IF(E$65,E$65,1),IF(H$65,H$65,1)))</f>
        <v>0</v>
      </c>
      <c r="H178" s="31">
        <f>0.01*'Input'!F$15*('Adjust'!$E$263*E178+'Adjust'!$F$263*F178)+10*('Adjust'!$B$263*B178+'Adjust'!$C$263*C178+'Adjust'!$D$263*D178+'Adjust'!$G$263*G178)</f>
        <v>0</v>
      </c>
      <c r="I178" s="10" t="s">
        <v>6</v>
      </c>
    </row>
    <row r="179" spans="1:9">
      <c r="A179" s="12" t="s">
        <v>149</v>
      </c>
      <c r="B179" s="6">
        <f>B$65/IF(B$97="kVA",IF(F$65,F$65,1),IF(B$97="MPAN",IF(E$65,E$65,1),IF(H$65,H$65,1)))</f>
        <v>0</v>
      </c>
      <c r="C179" s="6">
        <f>C$65/IF(B$97="kVA",IF(F$65,F$65,1),IF(B$97="MPAN",IF(E$65,E$65,1),IF(H$65,H$65,1)))</f>
        <v>0</v>
      </c>
      <c r="D179" s="6">
        <f>D$65/IF(B$97="kVA",IF(F$65,F$65,1),IF(B$97="MPAN",IF(E$65,E$65,1),IF(H$65,H$65,1)))</f>
        <v>0</v>
      </c>
      <c r="E179" s="6">
        <f>E$65/IF(B$97="kVA",IF(F$65,F$65,1),IF(B$97="MPAN",IF(E$65,E$65,1),IF(H$65,H$65,1)))</f>
        <v>0</v>
      </c>
      <c r="F179" s="6">
        <f>F$65/IF(B$97="kVA",IF(F$65,F$65,1),IF(B$97="MPAN",IF(E$65,E$65,1),IF(H$65,H$65,1)))</f>
        <v>0</v>
      </c>
      <c r="G179" s="6">
        <f>G$65/IF(B$97="kVA",IF(F$65,F$65,1),IF(B$97="MPAN",IF(E$65,E$65,1),IF(H$65,H$65,1)))</f>
        <v>0</v>
      </c>
      <c r="H179" s="31">
        <f>0.01*'Input'!F$15*('Adjust'!$E$264*E179+'Adjust'!$F$264*F179)+10*('Adjust'!$B$264*B179+'Adjust'!$C$264*C179+'Adjust'!$D$264*D179+'Adjust'!$G$264*G179)</f>
        <v>0</v>
      </c>
      <c r="I179" s="10" t="s">
        <v>6</v>
      </c>
    </row>
    <row r="180" spans="1:9">
      <c r="A180" s="17" t="s">
        <v>73</v>
      </c>
      <c r="I180" s="10" t="s">
        <v>6</v>
      </c>
    </row>
    <row r="181" spans="1:9">
      <c r="A181" s="12" t="s">
        <v>73</v>
      </c>
      <c r="B181" s="6">
        <f>B$66/IF(B$98="kVA",IF(F$66,F$66,1),IF(B$98="MPAN",IF(E$66,E$66,1),IF(H$66,H$66,1)))</f>
        <v>0</v>
      </c>
      <c r="C181" s="6">
        <f>C$66/IF(B$98="kVA",IF(F$66,F$66,1),IF(B$98="MPAN",IF(E$66,E$66,1),IF(H$66,H$66,1)))</f>
        <v>0</v>
      </c>
      <c r="D181" s="6">
        <f>D$66/IF(B$98="kVA",IF(F$66,F$66,1),IF(B$98="MPAN",IF(E$66,E$66,1),IF(H$66,H$66,1)))</f>
        <v>0</v>
      </c>
      <c r="E181" s="6">
        <f>E$66/IF(B$98="kVA",IF(F$66,F$66,1),IF(B$98="MPAN",IF(E$66,E$66,1),IF(H$66,H$66,1)))</f>
        <v>0</v>
      </c>
      <c r="F181" s="6">
        <f>F$66/IF(B$98="kVA",IF(F$66,F$66,1),IF(B$98="MPAN",IF(E$66,E$66,1),IF(H$66,H$66,1)))</f>
        <v>0</v>
      </c>
      <c r="G181" s="6">
        <f>G$66/IF(B$98="kVA",IF(F$66,F$66,1),IF(B$98="MPAN",IF(E$66,E$66,1),IF(H$66,H$66,1)))</f>
        <v>0</v>
      </c>
      <c r="H181" s="31">
        <f>0.01*'Input'!F$15*('Adjust'!$E$266*E181+'Adjust'!$F$266*F181)+10*('Adjust'!$B$266*B181+'Adjust'!$C$266*C181+'Adjust'!$D$266*D181+'Adjust'!$G$266*G181)</f>
        <v>0</v>
      </c>
      <c r="I181" s="10" t="s">
        <v>6</v>
      </c>
    </row>
    <row r="182" spans="1:9">
      <c r="A182" s="12" t="s">
        <v>151</v>
      </c>
      <c r="B182" s="6">
        <f>B$66/IF(B$98="kVA",IF(F$66,F$66,1),IF(B$98="MPAN",IF(E$66,E$66,1),IF(H$66,H$66,1)))</f>
        <v>0</v>
      </c>
      <c r="C182" s="6">
        <f>C$66/IF(B$98="kVA",IF(F$66,F$66,1),IF(B$98="MPAN",IF(E$66,E$66,1),IF(H$66,H$66,1)))</f>
        <v>0</v>
      </c>
      <c r="D182" s="6">
        <f>D$66/IF(B$98="kVA",IF(F$66,F$66,1),IF(B$98="MPAN",IF(E$66,E$66,1),IF(H$66,H$66,1)))</f>
        <v>0</v>
      </c>
      <c r="E182" s="6">
        <f>E$66/IF(B$98="kVA",IF(F$66,F$66,1),IF(B$98="MPAN",IF(E$66,E$66,1),IF(H$66,H$66,1)))</f>
        <v>0</v>
      </c>
      <c r="F182" s="6">
        <f>F$66/IF(B$98="kVA",IF(F$66,F$66,1),IF(B$98="MPAN",IF(E$66,E$66,1),IF(H$66,H$66,1)))</f>
        <v>0</v>
      </c>
      <c r="G182" s="6">
        <f>G$66/IF(B$98="kVA",IF(F$66,F$66,1),IF(B$98="MPAN",IF(E$66,E$66,1),IF(H$66,H$66,1)))</f>
        <v>0</v>
      </c>
      <c r="H182" s="31">
        <f>0.01*'Input'!F$15*('Adjust'!$E$267*E182+'Adjust'!$F$267*F182)+10*('Adjust'!$B$267*B182+'Adjust'!$C$267*C182+'Adjust'!$D$267*D182+'Adjust'!$G$267*G182)</f>
        <v>0</v>
      </c>
      <c r="I182" s="10" t="s">
        <v>6</v>
      </c>
    </row>
    <row r="183" spans="1:9">
      <c r="A183" s="17" t="s">
        <v>86</v>
      </c>
      <c r="I183" s="10" t="s">
        <v>6</v>
      </c>
    </row>
    <row r="184" spans="1:9">
      <c r="A184" s="12" t="s">
        <v>86</v>
      </c>
      <c r="B184" s="6">
        <f>B$67/IF(B$99="kVA",IF(F$67,F$67,1),IF(B$99="MPAN",IF(E$67,E$67,1),IF(H$67,H$67,1)))</f>
        <v>0</v>
      </c>
      <c r="C184" s="6">
        <f>C$67/IF(B$99="kVA",IF(F$67,F$67,1),IF(B$99="MPAN",IF(E$67,E$67,1),IF(H$67,H$67,1)))</f>
        <v>0</v>
      </c>
      <c r="D184" s="6">
        <f>D$67/IF(B$99="kVA",IF(F$67,F$67,1),IF(B$99="MPAN",IF(E$67,E$67,1),IF(H$67,H$67,1)))</f>
        <v>0</v>
      </c>
      <c r="E184" s="6">
        <f>E$67/IF(B$99="kVA",IF(F$67,F$67,1),IF(B$99="MPAN",IF(E$67,E$67,1),IF(H$67,H$67,1)))</f>
        <v>0</v>
      </c>
      <c r="F184" s="6">
        <f>F$67/IF(B$99="kVA",IF(F$67,F$67,1),IF(B$99="MPAN",IF(E$67,E$67,1),IF(H$67,H$67,1)))</f>
        <v>0</v>
      </c>
      <c r="G184" s="6">
        <f>G$67/IF(B$99="kVA",IF(F$67,F$67,1),IF(B$99="MPAN",IF(E$67,E$67,1),IF(H$67,H$67,1)))</f>
        <v>0</v>
      </c>
      <c r="H184" s="31">
        <f>0.01*'Input'!F$15*('Adjust'!$E$269*E184+'Adjust'!$F$269*F184)+10*('Adjust'!$B$269*B184+'Adjust'!$C$269*C184+'Adjust'!$D$269*D184+'Adjust'!$G$269*G184)</f>
        <v>0</v>
      </c>
      <c r="I184" s="10" t="s">
        <v>6</v>
      </c>
    </row>
    <row r="185" spans="1:9">
      <c r="A185" s="12" t="s">
        <v>153</v>
      </c>
      <c r="B185" s="6">
        <f>B$67/IF(B$99="kVA",IF(F$67,F$67,1),IF(B$99="MPAN",IF(E$67,E$67,1),IF(H$67,H$67,1)))</f>
        <v>0</v>
      </c>
      <c r="C185" s="6">
        <f>C$67/IF(B$99="kVA",IF(F$67,F$67,1),IF(B$99="MPAN",IF(E$67,E$67,1),IF(H$67,H$67,1)))</f>
        <v>0</v>
      </c>
      <c r="D185" s="6">
        <f>D$67/IF(B$99="kVA",IF(F$67,F$67,1),IF(B$99="MPAN",IF(E$67,E$67,1),IF(H$67,H$67,1)))</f>
        <v>0</v>
      </c>
      <c r="E185" s="6">
        <f>E$67/IF(B$99="kVA",IF(F$67,F$67,1),IF(B$99="MPAN",IF(E$67,E$67,1),IF(H$67,H$67,1)))</f>
        <v>0</v>
      </c>
      <c r="F185" s="6">
        <f>F$67/IF(B$99="kVA",IF(F$67,F$67,1),IF(B$99="MPAN",IF(E$67,E$67,1),IF(H$67,H$67,1)))</f>
        <v>0</v>
      </c>
      <c r="G185" s="6">
        <f>G$67/IF(B$99="kVA",IF(F$67,F$67,1),IF(B$99="MPAN",IF(E$67,E$67,1),IF(H$67,H$67,1)))</f>
        <v>0</v>
      </c>
      <c r="H185" s="31">
        <f>0.01*'Input'!F$15*('Adjust'!$E$270*E185+'Adjust'!$F$270*F185)+10*('Adjust'!$B$270*B185+'Adjust'!$C$270*C185+'Adjust'!$D$270*D185+'Adjust'!$G$270*G185)</f>
        <v>0</v>
      </c>
      <c r="I185" s="10" t="s">
        <v>6</v>
      </c>
    </row>
    <row r="186" spans="1:9">
      <c r="A186" s="17" t="s">
        <v>87</v>
      </c>
      <c r="I186" s="10" t="s">
        <v>6</v>
      </c>
    </row>
    <row r="187" spans="1:9">
      <c r="A187" s="12" t="s">
        <v>87</v>
      </c>
      <c r="B187" s="6">
        <f>B$68/IF(B$100="kVA",IF(F$68,F$68,1),IF(B$100="MPAN",IF(E$68,E$68,1),IF(H$68,H$68,1)))</f>
        <v>0</v>
      </c>
      <c r="C187" s="6">
        <f>C$68/IF(B$100="kVA",IF(F$68,F$68,1),IF(B$100="MPAN",IF(E$68,E$68,1),IF(H$68,H$68,1)))</f>
        <v>0</v>
      </c>
      <c r="D187" s="6">
        <f>D$68/IF(B$100="kVA",IF(F$68,F$68,1),IF(B$100="MPAN",IF(E$68,E$68,1),IF(H$68,H$68,1)))</f>
        <v>0</v>
      </c>
      <c r="E187" s="6">
        <f>E$68/IF(B$100="kVA",IF(F$68,F$68,1),IF(B$100="MPAN",IF(E$68,E$68,1),IF(H$68,H$68,1)))</f>
        <v>0</v>
      </c>
      <c r="F187" s="6">
        <f>F$68/IF(B$100="kVA",IF(F$68,F$68,1),IF(B$100="MPAN",IF(E$68,E$68,1),IF(H$68,H$68,1)))</f>
        <v>0</v>
      </c>
      <c r="G187" s="6">
        <f>G$68/IF(B$100="kVA",IF(F$68,F$68,1),IF(B$100="MPAN",IF(E$68,E$68,1),IF(H$68,H$68,1)))</f>
        <v>0</v>
      </c>
      <c r="H187" s="31">
        <f>0.01*'Input'!F$15*('Adjust'!$E$272*E187+'Adjust'!$F$272*F187)+10*('Adjust'!$B$272*B187+'Adjust'!$C$272*C187+'Adjust'!$D$272*D187+'Adjust'!$G$272*G187)</f>
        <v>0</v>
      </c>
      <c r="I187" s="10" t="s">
        <v>6</v>
      </c>
    </row>
    <row r="188" spans="1:9">
      <c r="A188" s="17" t="s">
        <v>109</v>
      </c>
      <c r="I188" s="10" t="s">
        <v>6</v>
      </c>
    </row>
    <row r="189" spans="1:9">
      <c r="A189" s="12" t="s">
        <v>109</v>
      </c>
      <c r="B189" s="6">
        <f>B$69/IF(B$101="kVA",IF(F$69,F$69,1),IF(B$101="MPAN",IF(E$69,E$69,1),IF(H$69,H$69,1)))</f>
        <v>0</v>
      </c>
      <c r="C189" s="6">
        <f>C$69/IF(B$101="kVA",IF(F$69,F$69,1),IF(B$101="MPAN",IF(E$69,E$69,1),IF(H$69,H$69,1)))</f>
        <v>0</v>
      </c>
      <c r="D189" s="6">
        <f>D$69/IF(B$101="kVA",IF(F$69,F$69,1),IF(B$101="MPAN",IF(E$69,E$69,1),IF(H$69,H$69,1)))</f>
        <v>0</v>
      </c>
      <c r="E189" s="6">
        <f>E$69/IF(B$101="kVA",IF(F$69,F$69,1),IF(B$101="MPAN",IF(E$69,E$69,1),IF(H$69,H$69,1)))</f>
        <v>0</v>
      </c>
      <c r="F189" s="6">
        <f>F$69/IF(B$101="kVA",IF(F$69,F$69,1),IF(B$101="MPAN",IF(E$69,E$69,1),IF(H$69,H$69,1)))</f>
        <v>0</v>
      </c>
      <c r="G189" s="6">
        <f>G$69/IF(B$101="kVA",IF(F$69,F$69,1),IF(B$101="MPAN",IF(E$69,E$69,1),IF(H$69,H$69,1)))</f>
        <v>0</v>
      </c>
      <c r="H189" s="31">
        <f>0.01*'Input'!F$15*('Adjust'!$E$274*E189+'Adjust'!$F$274*F189)+10*('Adjust'!$B$274*B189+'Adjust'!$C$274*C189+'Adjust'!$D$274*D189+'Adjust'!$G$274*G189)</f>
        <v>0</v>
      </c>
      <c r="I189" s="10" t="s">
        <v>6</v>
      </c>
    </row>
    <row r="190" spans="1:9">
      <c r="A190" s="12" t="s">
        <v>156</v>
      </c>
      <c r="B190" s="6">
        <f>B$69/IF(B$101="kVA",IF(F$69,F$69,1),IF(B$101="MPAN",IF(E$69,E$69,1),IF(H$69,H$69,1)))</f>
        <v>0</v>
      </c>
      <c r="C190" s="6">
        <f>C$69/IF(B$101="kVA",IF(F$69,F$69,1),IF(B$101="MPAN",IF(E$69,E$69,1),IF(H$69,H$69,1)))</f>
        <v>0</v>
      </c>
      <c r="D190" s="6">
        <f>D$69/IF(B$101="kVA",IF(F$69,F$69,1),IF(B$101="MPAN",IF(E$69,E$69,1),IF(H$69,H$69,1)))</f>
        <v>0</v>
      </c>
      <c r="E190" s="6">
        <f>E$69/IF(B$101="kVA",IF(F$69,F$69,1),IF(B$101="MPAN",IF(E$69,E$69,1),IF(H$69,H$69,1)))</f>
        <v>0</v>
      </c>
      <c r="F190" s="6">
        <f>F$69/IF(B$101="kVA",IF(F$69,F$69,1),IF(B$101="MPAN",IF(E$69,E$69,1),IF(H$69,H$69,1)))</f>
        <v>0</v>
      </c>
      <c r="G190" s="6">
        <f>G$69/IF(B$101="kVA",IF(F$69,F$69,1),IF(B$101="MPAN",IF(E$69,E$69,1),IF(H$69,H$69,1)))</f>
        <v>0</v>
      </c>
      <c r="H190" s="31">
        <f>0.01*'Input'!F$15*('Adjust'!$E$275*E190+'Adjust'!$F$275*F190)+10*('Adjust'!$B$275*B190+'Adjust'!$C$275*C190+'Adjust'!$D$275*D190+'Adjust'!$G$275*G190)</f>
        <v>0</v>
      </c>
      <c r="I190" s="10" t="s">
        <v>6</v>
      </c>
    </row>
    <row r="191" spans="1:9">
      <c r="A191" s="12" t="s">
        <v>157</v>
      </c>
      <c r="B191" s="6">
        <f>B$69/IF(B$101="kVA",IF(F$69,F$69,1),IF(B$101="MPAN",IF(E$69,E$69,1),IF(H$69,H$69,1)))</f>
        <v>0</v>
      </c>
      <c r="C191" s="6">
        <f>C$69/IF(B$101="kVA",IF(F$69,F$69,1),IF(B$101="MPAN",IF(E$69,E$69,1),IF(H$69,H$69,1)))</f>
        <v>0</v>
      </c>
      <c r="D191" s="6">
        <f>D$69/IF(B$101="kVA",IF(F$69,F$69,1),IF(B$101="MPAN",IF(E$69,E$69,1),IF(H$69,H$69,1)))</f>
        <v>0</v>
      </c>
      <c r="E191" s="6">
        <f>E$69/IF(B$101="kVA",IF(F$69,F$69,1),IF(B$101="MPAN",IF(E$69,E$69,1),IF(H$69,H$69,1)))</f>
        <v>0</v>
      </c>
      <c r="F191" s="6">
        <f>F$69/IF(B$101="kVA",IF(F$69,F$69,1),IF(B$101="MPAN",IF(E$69,E$69,1),IF(H$69,H$69,1)))</f>
        <v>0</v>
      </c>
      <c r="G191" s="6">
        <f>G$69/IF(B$101="kVA",IF(F$69,F$69,1),IF(B$101="MPAN",IF(E$69,E$69,1),IF(H$69,H$69,1)))</f>
        <v>0</v>
      </c>
      <c r="H191" s="31">
        <f>0.01*'Input'!F$15*('Adjust'!$E$276*E191+'Adjust'!$F$276*F191)+10*('Adjust'!$B$276*B191+'Adjust'!$C$276*C191+'Adjust'!$D$276*D191+'Adjust'!$G$276*G191)</f>
        <v>0</v>
      </c>
      <c r="I191" s="10" t="s">
        <v>6</v>
      </c>
    </row>
    <row r="192" spans="1:9">
      <c r="A192" s="17" t="s">
        <v>110</v>
      </c>
      <c r="I192" s="10" t="s">
        <v>6</v>
      </c>
    </row>
    <row r="193" spans="1:9">
      <c r="A193" s="12" t="s">
        <v>110</v>
      </c>
      <c r="B193" s="6">
        <f>B$70/IF(B$102="kVA",IF(F$70,F$70,1),IF(B$102="MPAN",IF(E$70,E$70,1),IF(H$70,H$70,1)))</f>
        <v>0</v>
      </c>
      <c r="C193" s="6">
        <f>C$70/IF(B$102="kVA",IF(F$70,F$70,1),IF(B$102="MPAN",IF(E$70,E$70,1),IF(H$70,H$70,1)))</f>
        <v>0</v>
      </c>
      <c r="D193" s="6">
        <f>D$70/IF(B$102="kVA",IF(F$70,F$70,1),IF(B$102="MPAN",IF(E$70,E$70,1),IF(H$70,H$70,1)))</f>
        <v>0</v>
      </c>
      <c r="E193" s="6">
        <f>E$70/IF(B$102="kVA",IF(F$70,F$70,1),IF(B$102="MPAN",IF(E$70,E$70,1),IF(H$70,H$70,1)))</f>
        <v>0</v>
      </c>
      <c r="F193" s="6">
        <f>F$70/IF(B$102="kVA",IF(F$70,F$70,1),IF(B$102="MPAN",IF(E$70,E$70,1),IF(H$70,H$70,1)))</f>
        <v>0</v>
      </c>
      <c r="G193" s="6">
        <f>G$70/IF(B$102="kVA",IF(F$70,F$70,1),IF(B$102="MPAN",IF(E$70,E$70,1),IF(H$70,H$70,1)))</f>
        <v>0</v>
      </c>
      <c r="H193" s="31">
        <f>0.01*'Input'!F$15*('Adjust'!$E$278*E193+'Adjust'!$F$278*F193)+10*('Adjust'!$B$278*B193+'Adjust'!$C$278*C193+'Adjust'!$D$278*D193+'Adjust'!$G$278*G193)</f>
        <v>0</v>
      </c>
      <c r="I193" s="10" t="s">
        <v>6</v>
      </c>
    </row>
    <row r="194" spans="1:9">
      <c r="A194" s="12" t="s">
        <v>159</v>
      </c>
      <c r="B194" s="6">
        <f>B$70/IF(B$102="kVA",IF(F$70,F$70,1),IF(B$102="MPAN",IF(E$70,E$70,1),IF(H$70,H$70,1)))</f>
        <v>0</v>
      </c>
      <c r="C194" s="6">
        <f>C$70/IF(B$102="kVA",IF(F$70,F$70,1),IF(B$102="MPAN",IF(E$70,E$70,1),IF(H$70,H$70,1)))</f>
        <v>0</v>
      </c>
      <c r="D194" s="6">
        <f>D$70/IF(B$102="kVA",IF(F$70,F$70,1),IF(B$102="MPAN",IF(E$70,E$70,1),IF(H$70,H$70,1)))</f>
        <v>0</v>
      </c>
      <c r="E194" s="6">
        <f>E$70/IF(B$102="kVA",IF(F$70,F$70,1),IF(B$102="MPAN",IF(E$70,E$70,1),IF(H$70,H$70,1)))</f>
        <v>0</v>
      </c>
      <c r="F194" s="6">
        <f>F$70/IF(B$102="kVA",IF(F$70,F$70,1),IF(B$102="MPAN",IF(E$70,E$70,1),IF(H$70,H$70,1)))</f>
        <v>0</v>
      </c>
      <c r="G194" s="6">
        <f>G$70/IF(B$102="kVA",IF(F$70,F$70,1),IF(B$102="MPAN",IF(E$70,E$70,1),IF(H$70,H$70,1)))</f>
        <v>0</v>
      </c>
      <c r="H194" s="31">
        <f>0.01*'Input'!F$15*('Adjust'!$E$279*E194+'Adjust'!$F$279*F194)+10*('Adjust'!$B$279*B194+'Adjust'!$C$279*C194+'Adjust'!$D$279*D194+'Adjust'!$G$279*G194)</f>
        <v>0</v>
      </c>
      <c r="I194" s="10" t="s">
        <v>6</v>
      </c>
    </row>
    <row r="195" spans="1:9">
      <c r="A195" s="12" t="s">
        <v>160</v>
      </c>
      <c r="B195" s="6">
        <f>B$70/IF(B$102="kVA",IF(F$70,F$70,1),IF(B$102="MPAN",IF(E$70,E$70,1),IF(H$70,H$70,1)))</f>
        <v>0</v>
      </c>
      <c r="C195" s="6">
        <f>C$70/IF(B$102="kVA",IF(F$70,F$70,1),IF(B$102="MPAN",IF(E$70,E$70,1),IF(H$70,H$70,1)))</f>
        <v>0</v>
      </c>
      <c r="D195" s="6">
        <f>D$70/IF(B$102="kVA",IF(F$70,F$70,1),IF(B$102="MPAN",IF(E$70,E$70,1),IF(H$70,H$70,1)))</f>
        <v>0</v>
      </c>
      <c r="E195" s="6">
        <f>E$70/IF(B$102="kVA",IF(F$70,F$70,1),IF(B$102="MPAN",IF(E$70,E$70,1),IF(H$70,H$70,1)))</f>
        <v>0</v>
      </c>
      <c r="F195" s="6">
        <f>F$70/IF(B$102="kVA",IF(F$70,F$70,1),IF(B$102="MPAN",IF(E$70,E$70,1),IF(H$70,H$70,1)))</f>
        <v>0</v>
      </c>
      <c r="G195" s="6">
        <f>G$70/IF(B$102="kVA",IF(F$70,F$70,1),IF(B$102="MPAN",IF(E$70,E$70,1),IF(H$70,H$70,1)))</f>
        <v>0</v>
      </c>
      <c r="H195" s="31">
        <f>0.01*'Input'!F$15*('Adjust'!$E$280*E195+'Adjust'!$F$280*F195)+10*('Adjust'!$B$280*B195+'Adjust'!$C$280*C195+'Adjust'!$D$280*D195+'Adjust'!$G$280*G195)</f>
        <v>0</v>
      </c>
      <c r="I195" s="10" t="s">
        <v>6</v>
      </c>
    </row>
    <row r="196" spans="1:9">
      <c r="A196" s="17" t="s">
        <v>111</v>
      </c>
      <c r="I196" s="10" t="s">
        <v>6</v>
      </c>
    </row>
    <row r="197" spans="1:9">
      <c r="A197" s="12" t="s">
        <v>111</v>
      </c>
      <c r="B197" s="6">
        <f>B$71/IF(B$103="kVA",IF(F$71,F$71,1),IF(B$103="MPAN",IF(E$71,E$71,1),IF(H$71,H$71,1)))</f>
        <v>0</v>
      </c>
      <c r="C197" s="6">
        <f>C$71/IF(B$103="kVA",IF(F$71,F$71,1),IF(B$103="MPAN",IF(E$71,E$71,1),IF(H$71,H$71,1)))</f>
        <v>0</v>
      </c>
      <c r="D197" s="6">
        <f>D$71/IF(B$103="kVA",IF(F$71,F$71,1),IF(B$103="MPAN",IF(E$71,E$71,1),IF(H$71,H$71,1)))</f>
        <v>0</v>
      </c>
      <c r="E197" s="6">
        <f>E$71/IF(B$103="kVA",IF(F$71,F$71,1),IF(B$103="MPAN",IF(E$71,E$71,1),IF(H$71,H$71,1)))</f>
        <v>0</v>
      </c>
      <c r="F197" s="6">
        <f>F$71/IF(B$103="kVA",IF(F$71,F$71,1),IF(B$103="MPAN",IF(E$71,E$71,1),IF(H$71,H$71,1)))</f>
        <v>0</v>
      </c>
      <c r="G197" s="6">
        <f>G$71/IF(B$103="kVA",IF(F$71,F$71,1),IF(B$103="MPAN",IF(E$71,E$71,1),IF(H$71,H$71,1)))</f>
        <v>0</v>
      </c>
      <c r="H197" s="31">
        <f>0.01*'Input'!F$15*('Adjust'!$E$282*E197+'Adjust'!$F$282*F197)+10*('Adjust'!$B$282*B197+'Adjust'!$C$282*C197+'Adjust'!$D$282*D197+'Adjust'!$G$282*G197)</f>
        <v>0</v>
      </c>
      <c r="I197" s="10" t="s">
        <v>6</v>
      </c>
    </row>
    <row r="198" spans="1:9">
      <c r="A198" s="12" t="s">
        <v>162</v>
      </c>
      <c r="B198" s="6">
        <f>B$71/IF(B$103="kVA",IF(F$71,F$71,1),IF(B$103="MPAN",IF(E$71,E$71,1),IF(H$71,H$71,1)))</f>
        <v>0</v>
      </c>
      <c r="C198" s="6">
        <f>C$71/IF(B$103="kVA",IF(F$71,F$71,1),IF(B$103="MPAN",IF(E$71,E$71,1),IF(H$71,H$71,1)))</f>
        <v>0</v>
      </c>
      <c r="D198" s="6">
        <f>D$71/IF(B$103="kVA",IF(F$71,F$71,1),IF(B$103="MPAN",IF(E$71,E$71,1),IF(H$71,H$71,1)))</f>
        <v>0</v>
      </c>
      <c r="E198" s="6">
        <f>E$71/IF(B$103="kVA",IF(F$71,F$71,1),IF(B$103="MPAN",IF(E$71,E$71,1),IF(H$71,H$71,1)))</f>
        <v>0</v>
      </c>
      <c r="F198" s="6">
        <f>F$71/IF(B$103="kVA",IF(F$71,F$71,1),IF(B$103="MPAN",IF(E$71,E$71,1),IF(H$71,H$71,1)))</f>
        <v>0</v>
      </c>
      <c r="G198" s="6">
        <f>G$71/IF(B$103="kVA",IF(F$71,F$71,1),IF(B$103="MPAN",IF(E$71,E$71,1),IF(H$71,H$71,1)))</f>
        <v>0</v>
      </c>
      <c r="H198" s="31">
        <f>0.01*'Input'!F$15*('Adjust'!$E$283*E198+'Adjust'!$F$283*F198)+10*('Adjust'!$B$283*B198+'Adjust'!$C$283*C198+'Adjust'!$D$283*D198+'Adjust'!$G$283*G198)</f>
        <v>0</v>
      </c>
      <c r="I198" s="10" t="s">
        <v>6</v>
      </c>
    </row>
    <row r="199" spans="1:9">
      <c r="A199" s="12" t="s">
        <v>163</v>
      </c>
      <c r="B199" s="6">
        <f>B$71/IF(B$103="kVA",IF(F$71,F$71,1),IF(B$103="MPAN",IF(E$71,E$71,1),IF(H$71,H$71,1)))</f>
        <v>0</v>
      </c>
      <c r="C199" s="6">
        <f>C$71/IF(B$103="kVA",IF(F$71,F$71,1),IF(B$103="MPAN",IF(E$71,E$71,1),IF(H$71,H$71,1)))</f>
        <v>0</v>
      </c>
      <c r="D199" s="6">
        <f>D$71/IF(B$103="kVA",IF(F$71,F$71,1),IF(B$103="MPAN",IF(E$71,E$71,1),IF(H$71,H$71,1)))</f>
        <v>0</v>
      </c>
      <c r="E199" s="6">
        <f>E$71/IF(B$103="kVA",IF(F$71,F$71,1),IF(B$103="MPAN",IF(E$71,E$71,1),IF(H$71,H$71,1)))</f>
        <v>0</v>
      </c>
      <c r="F199" s="6">
        <f>F$71/IF(B$103="kVA",IF(F$71,F$71,1),IF(B$103="MPAN",IF(E$71,E$71,1),IF(H$71,H$71,1)))</f>
        <v>0</v>
      </c>
      <c r="G199" s="6">
        <f>G$71/IF(B$103="kVA",IF(F$71,F$71,1),IF(B$103="MPAN",IF(E$71,E$71,1),IF(H$71,H$71,1)))</f>
        <v>0</v>
      </c>
      <c r="H199" s="31">
        <f>0.01*'Input'!F$15*('Adjust'!$E$284*E199+'Adjust'!$F$284*F199)+10*('Adjust'!$B$284*B199+'Adjust'!$C$284*C199+'Adjust'!$D$284*D199+'Adjust'!$G$284*G199)</f>
        <v>0</v>
      </c>
      <c r="I199" s="10" t="s">
        <v>6</v>
      </c>
    </row>
    <row r="200" spans="1:9">
      <c r="A200" s="17" t="s">
        <v>112</v>
      </c>
      <c r="I200" s="10" t="s">
        <v>6</v>
      </c>
    </row>
    <row r="201" spans="1:9">
      <c r="A201" s="12" t="s">
        <v>112</v>
      </c>
      <c r="B201" s="6">
        <f>B$72/IF(B$104="kVA",IF(F$72,F$72,1),IF(B$104="MPAN",IF(E$72,E$72,1),IF(H$72,H$72,1)))</f>
        <v>0</v>
      </c>
      <c r="C201" s="6">
        <f>C$72/IF(B$104="kVA",IF(F$72,F$72,1),IF(B$104="MPAN",IF(E$72,E$72,1),IF(H$72,H$72,1)))</f>
        <v>0</v>
      </c>
      <c r="D201" s="6">
        <f>D$72/IF(B$104="kVA",IF(F$72,F$72,1),IF(B$104="MPAN",IF(E$72,E$72,1),IF(H$72,H$72,1)))</f>
        <v>0</v>
      </c>
      <c r="E201" s="6">
        <f>E$72/IF(B$104="kVA",IF(F$72,F$72,1),IF(B$104="MPAN",IF(E$72,E$72,1),IF(H$72,H$72,1)))</f>
        <v>0</v>
      </c>
      <c r="F201" s="6">
        <f>F$72/IF(B$104="kVA",IF(F$72,F$72,1),IF(B$104="MPAN",IF(E$72,E$72,1),IF(H$72,H$72,1)))</f>
        <v>0</v>
      </c>
      <c r="G201" s="6">
        <f>G$72/IF(B$104="kVA",IF(F$72,F$72,1),IF(B$104="MPAN",IF(E$72,E$72,1),IF(H$72,H$72,1)))</f>
        <v>0</v>
      </c>
      <c r="H201" s="31">
        <f>0.01*'Input'!F$15*('Adjust'!$E$286*E201+'Adjust'!$F$286*F201)+10*('Adjust'!$B$286*B201+'Adjust'!$C$286*C201+'Adjust'!$D$286*D201+'Adjust'!$G$286*G201)</f>
        <v>0</v>
      </c>
      <c r="I201" s="10" t="s">
        <v>6</v>
      </c>
    </row>
    <row r="202" spans="1:9">
      <c r="A202" s="12" t="s">
        <v>165</v>
      </c>
      <c r="B202" s="6">
        <f>B$72/IF(B$104="kVA",IF(F$72,F$72,1),IF(B$104="MPAN",IF(E$72,E$72,1),IF(H$72,H$72,1)))</f>
        <v>0</v>
      </c>
      <c r="C202" s="6">
        <f>C$72/IF(B$104="kVA",IF(F$72,F$72,1),IF(B$104="MPAN",IF(E$72,E$72,1),IF(H$72,H$72,1)))</f>
        <v>0</v>
      </c>
      <c r="D202" s="6">
        <f>D$72/IF(B$104="kVA",IF(F$72,F$72,1),IF(B$104="MPAN",IF(E$72,E$72,1),IF(H$72,H$72,1)))</f>
        <v>0</v>
      </c>
      <c r="E202" s="6">
        <f>E$72/IF(B$104="kVA",IF(F$72,F$72,1),IF(B$104="MPAN",IF(E$72,E$72,1),IF(H$72,H$72,1)))</f>
        <v>0</v>
      </c>
      <c r="F202" s="6">
        <f>F$72/IF(B$104="kVA",IF(F$72,F$72,1),IF(B$104="MPAN",IF(E$72,E$72,1),IF(H$72,H$72,1)))</f>
        <v>0</v>
      </c>
      <c r="G202" s="6">
        <f>G$72/IF(B$104="kVA",IF(F$72,F$72,1),IF(B$104="MPAN",IF(E$72,E$72,1),IF(H$72,H$72,1)))</f>
        <v>0</v>
      </c>
      <c r="H202" s="31">
        <f>0.01*'Input'!F$15*('Adjust'!$E$287*E202+'Adjust'!$F$287*F202)+10*('Adjust'!$B$287*B202+'Adjust'!$C$287*C202+'Adjust'!$D$287*D202+'Adjust'!$G$287*G202)</f>
        <v>0</v>
      </c>
      <c r="I202" s="10" t="s">
        <v>6</v>
      </c>
    </row>
    <row r="203" spans="1:9">
      <c r="A203" s="12" t="s">
        <v>166</v>
      </c>
      <c r="B203" s="6">
        <f>B$72/IF(B$104="kVA",IF(F$72,F$72,1),IF(B$104="MPAN",IF(E$72,E$72,1),IF(H$72,H$72,1)))</f>
        <v>0</v>
      </c>
      <c r="C203" s="6">
        <f>C$72/IF(B$104="kVA",IF(F$72,F$72,1),IF(B$104="MPAN",IF(E$72,E$72,1),IF(H$72,H$72,1)))</f>
        <v>0</v>
      </c>
      <c r="D203" s="6">
        <f>D$72/IF(B$104="kVA",IF(F$72,F$72,1),IF(B$104="MPAN",IF(E$72,E$72,1),IF(H$72,H$72,1)))</f>
        <v>0</v>
      </c>
      <c r="E203" s="6">
        <f>E$72/IF(B$104="kVA",IF(F$72,F$72,1),IF(B$104="MPAN",IF(E$72,E$72,1),IF(H$72,H$72,1)))</f>
        <v>0</v>
      </c>
      <c r="F203" s="6">
        <f>F$72/IF(B$104="kVA",IF(F$72,F$72,1),IF(B$104="MPAN",IF(E$72,E$72,1),IF(H$72,H$72,1)))</f>
        <v>0</v>
      </c>
      <c r="G203" s="6">
        <f>G$72/IF(B$104="kVA",IF(F$72,F$72,1),IF(B$104="MPAN",IF(E$72,E$72,1),IF(H$72,H$72,1)))</f>
        <v>0</v>
      </c>
      <c r="H203" s="31">
        <f>0.01*'Input'!F$15*('Adjust'!$E$288*E203+'Adjust'!$F$288*F203)+10*('Adjust'!$B$288*B203+'Adjust'!$C$288*C203+'Adjust'!$D$288*D203+'Adjust'!$G$288*G203)</f>
        <v>0</v>
      </c>
      <c r="I203" s="10" t="s">
        <v>6</v>
      </c>
    </row>
    <row r="204" spans="1:9">
      <c r="A204" s="17" t="s">
        <v>113</v>
      </c>
      <c r="I204" s="10" t="s">
        <v>6</v>
      </c>
    </row>
    <row r="205" spans="1:9">
      <c r="A205" s="12" t="s">
        <v>113</v>
      </c>
      <c r="B205" s="6">
        <f>B$73/IF(B$105="kVA",IF(F$73,F$73,1),IF(B$105="MPAN",IF(E$73,E$73,1),IF(H$73,H$73,1)))</f>
        <v>0</v>
      </c>
      <c r="C205" s="6">
        <f>C$73/IF(B$105="kVA",IF(F$73,F$73,1),IF(B$105="MPAN",IF(E$73,E$73,1),IF(H$73,H$73,1)))</f>
        <v>0</v>
      </c>
      <c r="D205" s="6">
        <f>D$73/IF(B$105="kVA",IF(F$73,F$73,1),IF(B$105="MPAN",IF(E$73,E$73,1),IF(H$73,H$73,1)))</f>
        <v>0</v>
      </c>
      <c r="E205" s="6">
        <f>E$73/IF(B$105="kVA",IF(F$73,F$73,1),IF(B$105="MPAN",IF(E$73,E$73,1),IF(H$73,H$73,1)))</f>
        <v>0</v>
      </c>
      <c r="F205" s="6">
        <f>F$73/IF(B$105="kVA",IF(F$73,F$73,1),IF(B$105="MPAN",IF(E$73,E$73,1),IF(H$73,H$73,1)))</f>
        <v>0</v>
      </c>
      <c r="G205" s="6">
        <f>G$73/IF(B$105="kVA",IF(F$73,F$73,1),IF(B$105="MPAN",IF(E$73,E$73,1),IF(H$73,H$73,1)))</f>
        <v>0</v>
      </c>
      <c r="H205" s="31">
        <f>0.01*'Input'!F$15*('Adjust'!$E$290*E205+'Adjust'!$F$290*F205)+10*('Adjust'!$B$290*B205+'Adjust'!$C$290*C205+'Adjust'!$D$290*D205+'Adjust'!$G$290*G205)</f>
        <v>0</v>
      </c>
      <c r="I205" s="10" t="s">
        <v>6</v>
      </c>
    </row>
    <row r="206" spans="1:9">
      <c r="A206" s="12" t="s">
        <v>168</v>
      </c>
      <c r="B206" s="6">
        <f>B$73/IF(B$105="kVA",IF(F$73,F$73,1),IF(B$105="MPAN",IF(E$73,E$73,1),IF(H$73,H$73,1)))</f>
        <v>0</v>
      </c>
      <c r="C206" s="6">
        <f>C$73/IF(B$105="kVA",IF(F$73,F$73,1),IF(B$105="MPAN",IF(E$73,E$73,1),IF(H$73,H$73,1)))</f>
        <v>0</v>
      </c>
      <c r="D206" s="6">
        <f>D$73/IF(B$105="kVA",IF(F$73,F$73,1),IF(B$105="MPAN",IF(E$73,E$73,1),IF(H$73,H$73,1)))</f>
        <v>0</v>
      </c>
      <c r="E206" s="6">
        <f>E$73/IF(B$105="kVA",IF(F$73,F$73,1),IF(B$105="MPAN",IF(E$73,E$73,1),IF(H$73,H$73,1)))</f>
        <v>0</v>
      </c>
      <c r="F206" s="6">
        <f>F$73/IF(B$105="kVA",IF(F$73,F$73,1),IF(B$105="MPAN",IF(E$73,E$73,1),IF(H$73,H$73,1)))</f>
        <v>0</v>
      </c>
      <c r="G206" s="6">
        <f>G$73/IF(B$105="kVA",IF(F$73,F$73,1),IF(B$105="MPAN",IF(E$73,E$73,1),IF(H$73,H$73,1)))</f>
        <v>0</v>
      </c>
      <c r="H206" s="31">
        <f>0.01*'Input'!F$15*('Adjust'!$E$291*E206+'Adjust'!$F$291*F206)+10*('Adjust'!$B$291*B206+'Adjust'!$C$291*C206+'Adjust'!$D$291*D206+'Adjust'!$G$291*G206)</f>
        <v>0</v>
      </c>
      <c r="I206" s="10" t="s">
        <v>6</v>
      </c>
    </row>
    <row r="207" spans="1:9">
      <c r="A207" s="12" t="s">
        <v>169</v>
      </c>
      <c r="B207" s="6">
        <f>B$73/IF(B$105="kVA",IF(F$73,F$73,1),IF(B$105="MPAN",IF(E$73,E$73,1),IF(H$73,H$73,1)))</f>
        <v>0</v>
      </c>
      <c r="C207" s="6">
        <f>C$73/IF(B$105="kVA",IF(F$73,F$73,1),IF(B$105="MPAN",IF(E$73,E$73,1),IF(H$73,H$73,1)))</f>
        <v>0</v>
      </c>
      <c r="D207" s="6">
        <f>D$73/IF(B$105="kVA",IF(F$73,F$73,1),IF(B$105="MPAN",IF(E$73,E$73,1),IF(H$73,H$73,1)))</f>
        <v>0</v>
      </c>
      <c r="E207" s="6">
        <f>E$73/IF(B$105="kVA",IF(F$73,F$73,1),IF(B$105="MPAN",IF(E$73,E$73,1),IF(H$73,H$73,1)))</f>
        <v>0</v>
      </c>
      <c r="F207" s="6">
        <f>F$73/IF(B$105="kVA",IF(F$73,F$73,1),IF(B$105="MPAN",IF(E$73,E$73,1),IF(H$73,H$73,1)))</f>
        <v>0</v>
      </c>
      <c r="G207" s="6">
        <f>G$73/IF(B$105="kVA",IF(F$73,F$73,1),IF(B$105="MPAN",IF(E$73,E$73,1),IF(H$73,H$73,1)))</f>
        <v>0</v>
      </c>
      <c r="H207" s="31">
        <f>0.01*'Input'!F$15*('Adjust'!$E$292*E207+'Adjust'!$F$292*F207)+10*('Adjust'!$B$292*B207+'Adjust'!$C$292*C207+'Adjust'!$D$292*D207+'Adjust'!$G$292*G207)</f>
        <v>0</v>
      </c>
      <c r="I207" s="10" t="s">
        <v>6</v>
      </c>
    </row>
    <row r="208" spans="1:9">
      <c r="A208" s="17" t="s">
        <v>74</v>
      </c>
      <c r="I208" s="10" t="s">
        <v>6</v>
      </c>
    </row>
    <row r="209" spans="1:9">
      <c r="A209" s="12" t="s">
        <v>74</v>
      </c>
      <c r="B209" s="6">
        <f>B$74/IF(B$106="kVA",IF(F$74,F$74,1),IF(B$106="MPAN",IF(E$74,E$74,1),IF(H$74,H$74,1)))</f>
        <v>0</v>
      </c>
      <c r="C209" s="6">
        <f>C$74/IF(B$106="kVA",IF(F$74,F$74,1),IF(B$106="MPAN",IF(E$74,E$74,1),IF(H$74,H$74,1)))</f>
        <v>0</v>
      </c>
      <c r="D209" s="6">
        <f>D$74/IF(B$106="kVA",IF(F$74,F$74,1),IF(B$106="MPAN",IF(E$74,E$74,1),IF(H$74,H$74,1)))</f>
        <v>0</v>
      </c>
      <c r="E209" s="6">
        <f>E$74/IF(B$106="kVA",IF(F$74,F$74,1),IF(B$106="MPAN",IF(E$74,E$74,1),IF(H$74,H$74,1)))</f>
        <v>0</v>
      </c>
      <c r="F209" s="6">
        <f>F$74/IF(B$106="kVA",IF(F$74,F$74,1),IF(B$106="MPAN",IF(E$74,E$74,1),IF(H$74,H$74,1)))</f>
        <v>0</v>
      </c>
      <c r="G209" s="6">
        <f>G$74/IF(B$106="kVA",IF(F$74,F$74,1),IF(B$106="MPAN",IF(E$74,E$74,1),IF(H$74,H$74,1)))</f>
        <v>0</v>
      </c>
      <c r="H209" s="31">
        <f>0.01*'Input'!F$15*('Adjust'!$E$294*E209+'Adjust'!$F$294*F209)+10*('Adjust'!$B$294*B209+'Adjust'!$C$294*C209+'Adjust'!$D$294*D209+'Adjust'!$G$294*G209)</f>
        <v>0</v>
      </c>
      <c r="I209" s="10" t="s">
        <v>6</v>
      </c>
    </row>
    <row r="210" spans="1:9">
      <c r="A210" s="12" t="s">
        <v>171</v>
      </c>
      <c r="B210" s="6">
        <f>B$74/IF(B$106="kVA",IF(F$74,F$74,1),IF(B$106="MPAN",IF(E$74,E$74,1),IF(H$74,H$74,1)))</f>
        <v>0</v>
      </c>
      <c r="C210" s="6">
        <f>C$74/IF(B$106="kVA",IF(F$74,F$74,1),IF(B$106="MPAN",IF(E$74,E$74,1),IF(H$74,H$74,1)))</f>
        <v>0</v>
      </c>
      <c r="D210" s="6">
        <f>D$74/IF(B$106="kVA",IF(F$74,F$74,1),IF(B$106="MPAN",IF(E$74,E$74,1),IF(H$74,H$74,1)))</f>
        <v>0</v>
      </c>
      <c r="E210" s="6">
        <f>E$74/IF(B$106="kVA",IF(F$74,F$74,1),IF(B$106="MPAN",IF(E$74,E$74,1),IF(H$74,H$74,1)))</f>
        <v>0</v>
      </c>
      <c r="F210" s="6">
        <f>F$74/IF(B$106="kVA",IF(F$74,F$74,1),IF(B$106="MPAN",IF(E$74,E$74,1),IF(H$74,H$74,1)))</f>
        <v>0</v>
      </c>
      <c r="G210" s="6">
        <f>G$74/IF(B$106="kVA",IF(F$74,F$74,1),IF(B$106="MPAN",IF(E$74,E$74,1),IF(H$74,H$74,1)))</f>
        <v>0</v>
      </c>
      <c r="H210" s="31">
        <f>0.01*'Input'!F$15*('Adjust'!$E$295*E210+'Adjust'!$F$295*F210)+10*('Adjust'!$B$295*B210+'Adjust'!$C$295*C210+'Adjust'!$D$295*D210+'Adjust'!$G$295*G210)</f>
        <v>0</v>
      </c>
      <c r="I210" s="10" t="s">
        <v>6</v>
      </c>
    </row>
    <row r="211" spans="1:9">
      <c r="A211" s="12" t="s">
        <v>172</v>
      </c>
      <c r="B211" s="6">
        <f>B$74/IF(B$106="kVA",IF(F$74,F$74,1),IF(B$106="MPAN",IF(E$74,E$74,1),IF(H$74,H$74,1)))</f>
        <v>0</v>
      </c>
      <c r="C211" s="6">
        <f>C$74/IF(B$106="kVA",IF(F$74,F$74,1),IF(B$106="MPAN",IF(E$74,E$74,1),IF(H$74,H$74,1)))</f>
        <v>0</v>
      </c>
      <c r="D211" s="6">
        <f>D$74/IF(B$106="kVA",IF(F$74,F$74,1),IF(B$106="MPAN",IF(E$74,E$74,1),IF(H$74,H$74,1)))</f>
        <v>0</v>
      </c>
      <c r="E211" s="6">
        <f>E$74/IF(B$106="kVA",IF(F$74,F$74,1),IF(B$106="MPAN",IF(E$74,E$74,1),IF(H$74,H$74,1)))</f>
        <v>0</v>
      </c>
      <c r="F211" s="6">
        <f>F$74/IF(B$106="kVA",IF(F$74,F$74,1),IF(B$106="MPAN",IF(E$74,E$74,1),IF(H$74,H$74,1)))</f>
        <v>0</v>
      </c>
      <c r="G211" s="6">
        <f>G$74/IF(B$106="kVA",IF(F$74,F$74,1),IF(B$106="MPAN",IF(E$74,E$74,1),IF(H$74,H$74,1)))</f>
        <v>0</v>
      </c>
      <c r="H211" s="31">
        <f>0.01*'Input'!F$15*('Adjust'!$E$296*E211+'Adjust'!$F$296*F211)+10*('Adjust'!$B$296*B211+'Adjust'!$C$296*C211+'Adjust'!$D$296*D211+'Adjust'!$G$296*G211)</f>
        <v>0</v>
      </c>
      <c r="I211" s="10" t="s">
        <v>6</v>
      </c>
    </row>
    <row r="212" spans="1:9">
      <c r="A212" s="17" t="s">
        <v>75</v>
      </c>
      <c r="I212" s="10" t="s">
        <v>6</v>
      </c>
    </row>
    <row r="213" spans="1:9">
      <c r="A213" s="12" t="s">
        <v>75</v>
      </c>
      <c r="B213" s="6">
        <f>B$75/IF(B$107="kVA",IF(F$75,F$75,1),IF(B$107="MPAN",IF(E$75,E$75,1),IF(H$75,H$75,1)))</f>
        <v>0</v>
      </c>
      <c r="C213" s="6">
        <f>C$75/IF(B$107="kVA",IF(F$75,F$75,1),IF(B$107="MPAN",IF(E$75,E$75,1),IF(H$75,H$75,1)))</f>
        <v>0</v>
      </c>
      <c r="D213" s="6">
        <f>D$75/IF(B$107="kVA",IF(F$75,F$75,1),IF(B$107="MPAN",IF(E$75,E$75,1),IF(H$75,H$75,1)))</f>
        <v>0</v>
      </c>
      <c r="E213" s="6">
        <f>E$75/IF(B$107="kVA",IF(F$75,F$75,1),IF(B$107="MPAN",IF(E$75,E$75,1),IF(H$75,H$75,1)))</f>
        <v>0</v>
      </c>
      <c r="F213" s="6">
        <f>F$75/IF(B$107="kVA",IF(F$75,F$75,1),IF(B$107="MPAN",IF(E$75,E$75,1),IF(H$75,H$75,1)))</f>
        <v>0</v>
      </c>
      <c r="G213" s="6">
        <f>G$75/IF(B$107="kVA",IF(F$75,F$75,1),IF(B$107="MPAN",IF(E$75,E$75,1),IF(H$75,H$75,1)))</f>
        <v>0</v>
      </c>
      <c r="H213" s="31">
        <f>0.01*'Input'!F$15*('Adjust'!$E$298*E213+'Adjust'!$F$298*F213)+10*('Adjust'!$B$298*B213+'Adjust'!$C$298*C213+'Adjust'!$D$298*D213+'Adjust'!$G$298*G213)</f>
        <v>0</v>
      </c>
      <c r="I213" s="10" t="s">
        <v>6</v>
      </c>
    </row>
    <row r="214" spans="1:9">
      <c r="A214" s="12" t="s">
        <v>174</v>
      </c>
      <c r="B214" s="6">
        <f>B$75/IF(B$107="kVA",IF(F$75,F$75,1),IF(B$107="MPAN",IF(E$75,E$75,1),IF(H$75,H$75,1)))</f>
        <v>0</v>
      </c>
      <c r="C214" s="6">
        <f>C$75/IF(B$107="kVA",IF(F$75,F$75,1),IF(B$107="MPAN",IF(E$75,E$75,1),IF(H$75,H$75,1)))</f>
        <v>0</v>
      </c>
      <c r="D214" s="6">
        <f>D$75/IF(B$107="kVA",IF(F$75,F$75,1),IF(B$107="MPAN",IF(E$75,E$75,1),IF(H$75,H$75,1)))</f>
        <v>0</v>
      </c>
      <c r="E214" s="6">
        <f>E$75/IF(B$107="kVA",IF(F$75,F$75,1),IF(B$107="MPAN",IF(E$75,E$75,1),IF(H$75,H$75,1)))</f>
        <v>0</v>
      </c>
      <c r="F214" s="6">
        <f>F$75/IF(B$107="kVA",IF(F$75,F$75,1),IF(B$107="MPAN",IF(E$75,E$75,1),IF(H$75,H$75,1)))</f>
        <v>0</v>
      </c>
      <c r="G214" s="6">
        <f>G$75/IF(B$107="kVA",IF(F$75,F$75,1),IF(B$107="MPAN",IF(E$75,E$75,1),IF(H$75,H$75,1)))</f>
        <v>0</v>
      </c>
      <c r="H214" s="31">
        <f>0.01*'Input'!F$15*('Adjust'!$E$299*E214+'Adjust'!$F$299*F214)+10*('Adjust'!$B$299*B214+'Adjust'!$C$299*C214+'Adjust'!$D$299*D214+'Adjust'!$G$299*G214)</f>
        <v>0</v>
      </c>
      <c r="I214" s="10" t="s">
        <v>6</v>
      </c>
    </row>
    <row r="215" spans="1:9">
      <c r="A215" s="17" t="s">
        <v>76</v>
      </c>
      <c r="I215" s="10" t="s">
        <v>6</v>
      </c>
    </row>
    <row r="216" spans="1:9">
      <c r="A216" s="12" t="s">
        <v>76</v>
      </c>
      <c r="B216" s="6">
        <f>B$76/IF(B$108="kVA",IF(F$76,F$76,1),IF(B$108="MPAN",IF(E$76,E$76,1),IF(H$76,H$76,1)))</f>
        <v>0</v>
      </c>
      <c r="C216" s="6">
        <f>C$76/IF(B$108="kVA",IF(F$76,F$76,1),IF(B$108="MPAN",IF(E$76,E$76,1),IF(H$76,H$76,1)))</f>
        <v>0</v>
      </c>
      <c r="D216" s="6">
        <f>D$76/IF(B$108="kVA",IF(F$76,F$76,1),IF(B$108="MPAN",IF(E$76,E$76,1),IF(H$76,H$76,1)))</f>
        <v>0</v>
      </c>
      <c r="E216" s="6">
        <f>E$76/IF(B$108="kVA",IF(F$76,F$76,1),IF(B$108="MPAN",IF(E$76,E$76,1),IF(H$76,H$76,1)))</f>
        <v>0</v>
      </c>
      <c r="F216" s="6">
        <f>F$76/IF(B$108="kVA",IF(F$76,F$76,1),IF(B$108="MPAN",IF(E$76,E$76,1),IF(H$76,H$76,1)))</f>
        <v>0</v>
      </c>
      <c r="G216" s="6">
        <f>G$76/IF(B$108="kVA",IF(F$76,F$76,1),IF(B$108="MPAN",IF(E$76,E$76,1),IF(H$76,H$76,1)))</f>
        <v>0</v>
      </c>
      <c r="H216" s="31">
        <f>0.01*'Input'!F$15*('Adjust'!$E$301*E216+'Adjust'!$F$301*F216)+10*('Adjust'!$B$301*B216+'Adjust'!$C$301*C216+'Adjust'!$D$301*D216+'Adjust'!$G$301*G216)</f>
        <v>0</v>
      </c>
      <c r="I216" s="10" t="s">
        <v>6</v>
      </c>
    </row>
    <row r="217" spans="1:9">
      <c r="A217" s="12" t="s">
        <v>176</v>
      </c>
      <c r="B217" s="6">
        <f>B$76/IF(B$108="kVA",IF(F$76,F$76,1),IF(B$108="MPAN",IF(E$76,E$76,1),IF(H$76,H$76,1)))</f>
        <v>0</v>
      </c>
      <c r="C217" s="6">
        <f>C$76/IF(B$108="kVA",IF(F$76,F$76,1),IF(B$108="MPAN",IF(E$76,E$76,1),IF(H$76,H$76,1)))</f>
        <v>0</v>
      </c>
      <c r="D217" s="6">
        <f>D$76/IF(B$108="kVA",IF(F$76,F$76,1),IF(B$108="MPAN",IF(E$76,E$76,1),IF(H$76,H$76,1)))</f>
        <v>0</v>
      </c>
      <c r="E217" s="6">
        <f>E$76/IF(B$108="kVA",IF(F$76,F$76,1),IF(B$108="MPAN",IF(E$76,E$76,1),IF(H$76,H$76,1)))</f>
        <v>0</v>
      </c>
      <c r="F217" s="6">
        <f>F$76/IF(B$108="kVA",IF(F$76,F$76,1),IF(B$108="MPAN",IF(E$76,E$76,1),IF(H$76,H$76,1)))</f>
        <v>0</v>
      </c>
      <c r="G217" s="6">
        <f>G$76/IF(B$108="kVA",IF(F$76,F$76,1),IF(B$108="MPAN",IF(E$76,E$76,1),IF(H$76,H$76,1)))</f>
        <v>0</v>
      </c>
      <c r="H217" s="31">
        <f>0.01*'Input'!F$15*('Adjust'!$E$302*E217+'Adjust'!$F$302*F217)+10*('Adjust'!$B$302*B217+'Adjust'!$C$302*C217+'Adjust'!$D$302*D217+'Adjust'!$G$302*G217)</f>
        <v>0</v>
      </c>
      <c r="I217" s="10" t="s">
        <v>6</v>
      </c>
    </row>
    <row r="218" spans="1:9">
      <c r="A218" s="12" t="s">
        <v>177</v>
      </c>
      <c r="B218" s="6">
        <f>B$76/IF(B$108="kVA",IF(F$76,F$76,1),IF(B$108="MPAN",IF(E$76,E$76,1),IF(H$76,H$76,1)))</f>
        <v>0</v>
      </c>
      <c r="C218" s="6">
        <f>C$76/IF(B$108="kVA",IF(F$76,F$76,1),IF(B$108="MPAN",IF(E$76,E$76,1),IF(H$76,H$76,1)))</f>
        <v>0</v>
      </c>
      <c r="D218" s="6">
        <f>D$76/IF(B$108="kVA",IF(F$76,F$76,1),IF(B$108="MPAN",IF(E$76,E$76,1),IF(H$76,H$76,1)))</f>
        <v>0</v>
      </c>
      <c r="E218" s="6">
        <f>E$76/IF(B$108="kVA",IF(F$76,F$76,1),IF(B$108="MPAN",IF(E$76,E$76,1),IF(H$76,H$76,1)))</f>
        <v>0</v>
      </c>
      <c r="F218" s="6">
        <f>F$76/IF(B$108="kVA",IF(F$76,F$76,1),IF(B$108="MPAN",IF(E$76,E$76,1),IF(H$76,H$76,1)))</f>
        <v>0</v>
      </c>
      <c r="G218" s="6">
        <f>G$76/IF(B$108="kVA",IF(F$76,F$76,1),IF(B$108="MPAN",IF(E$76,E$76,1),IF(H$76,H$76,1)))</f>
        <v>0</v>
      </c>
      <c r="H218" s="31">
        <f>0.01*'Input'!F$15*('Adjust'!$E$303*E218+'Adjust'!$F$303*F218)+10*('Adjust'!$B$303*B218+'Adjust'!$C$303*C218+'Adjust'!$D$303*D218+'Adjust'!$G$303*G218)</f>
        <v>0</v>
      </c>
      <c r="I218" s="10" t="s">
        <v>6</v>
      </c>
    </row>
    <row r="219" spans="1:9">
      <c r="A219" s="17" t="s">
        <v>77</v>
      </c>
      <c r="I219" s="10" t="s">
        <v>6</v>
      </c>
    </row>
    <row r="220" spans="1:9">
      <c r="A220" s="12" t="s">
        <v>77</v>
      </c>
      <c r="B220" s="6">
        <f>B$77/IF(B$109="kVA",IF(F$77,F$77,1),IF(B$109="MPAN",IF(E$77,E$77,1),IF(H$77,H$77,1)))</f>
        <v>0</v>
      </c>
      <c r="C220" s="6">
        <f>C$77/IF(B$109="kVA",IF(F$77,F$77,1),IF(B$109="MPAN",IF(E$77,E$77,1),IF(H$77,H$77,1)))</f>
        <v>0</v>
      </c>
      <c r="D220" s="6">
        <f>D$77/IF(B$109="kVA",IF(F$77,F$77,1),IF(B$109="MPAN",IF(E$77,E$77,1),IF(H$77,H$77,1)))</f>
        <v>0</v>
      </c>
      <c r="E220" s="6">
        <f>E$77/IF(B$109="kVA",IF(F$77,F$77,1),IF(B$109="MPAN",IF(E$77,E$77,1),IF(H$77,H$77,1)))</f>
        <v>0</v>
      </c>
      <c r="F220" s="6">
        <f>F$77/IF(B$109="kVA",IF(F$77,F$77,1),IF(B$109="MPAN",IF(E$77,E$77,1),IF(H$77,H$77,1)))</f>
        <v>0</v>
      </c>
      <c r="G220" s="6">
        <f>G$77/IF(B$109="kVA",IF(F$77,F$77,1),IF(B$109="MPAN",IF(E$77,E$77,1),IF(H$77,H$77,1)))</f>
        <v>0</v>
      </c>
      <c r="H220" s="31">
        <f>0.01*'Input'!F$15*('Adjust'!$E$305*E220+'Adjust'!$F$305*F220)+10*('Adjust'!$B$305*B220+'Adjust'!$C$305*C220+'Adjust'!$D$305*D220+'Adjust'!$G$305*G220)</f>
        <v>0</v>
      </c>
      <c r="I220" s="10" t="s">
        <v>6</v>
      </c>
    </row>
    <row r="221" spans="1:9">
      <c r="A221" s="12" t="s">
        <v>179</v>
      </c>
      <c r="B221" s="6">
        <f>B$77/IF(B$109="kVA",IF(F$77,F$77,1),IF(B$109="MPAN",IF(E$77,E$77,1),IF(H$77,H$77,1)))</f>
        <v>0</v>
      </c>
      <c r="C221" s="6">
        <f>C$77/IF(B$109="kVA",IF(F$77,F$77,1),IF(B$109="MPAN",IF(E$77,E$77,1),IF(H$77,H$77,1)))</f>
        <v>0</v>
      </c>
      <c r="D221" s="6">
        <f>D$77/IF(B$109="kVA",IF(F$77,F$77,1),IF(B$109="MPAN",IF(E$77,E$77,1),IF(H$77,H$77,1)))</f>
        <v>0</v>
      </c>
      <c r="E221" s="6">
        <f>E$77/IF(B$109="kVA",IF(F$77,F$77,1),IF(B$109="MPAN",IF(E$77,E$77,1),IF(H$77,H$77,1)))</f>
        <v>0</v>
      </c>
      <c r="F221" s="6">
        <f>F$77/IF(B$109="kVA",IF(F$77,F$77,1),IF(B$109="MPAN",IF(E$77,E$77,1),IF(H$77,H$77,1)))</f>
        <v>0</v>
      </c>
      <c r="G221" s="6">
        <f>G$77/IF(B$109="kVA",IF(F$77,F$77,1),IF(B$109="MPAN",IF(E$77,E$77,1),IF(H$77,H$77,1)))</f>
        <v>0</v>
      </c>
      <c r="H221" s="31">
        <f>0.01*'Input'!F$15*('Adjust'!$E$306*E221+'Adjust'!$F$306*F221)+10*('Adjust'!$B$306*B221+'Adjust'!$C$306*C221+'Adjust'!$D$306*D221+'Adjust'!$G$306*G221)</f>
        <v>0</v>
      </c>
      <c r="I221" s="10" t="s">
        <v>6</v>
      </c>
    </row>
    <row r="222" spans="1:9">
      <c r="A222" s="12" t="s">
        <v>180</v>
      </c>
      <c r="B222" s="6">
        <f>B$77/IF(B$109="kVA",IF(F$77,F$77,1),IF(B$109="MPAN",IF(E$77,E$77,1),IF(H$77,H$77,1)))</f>
        <v>0</v>
      </c>
      <c r="C222" s="6">
        <f>C$77/IF(B$109="kVA",IF(F$77,F$77,1),IF(B$109="MPAN",IF(E$77,E$77,1),IF(H$77,H$77,1)))</f>
        <v>0</v>
      </c>
      <c r="D222" s="6">
        <f>D$77/IF(B$109="kVA",IF(F$77,F$77,1),IF(B$109="MPAN",IF(E$77,E$77,1),IF(H$77,H$77,1)))</f>
        <v>0</v>
      </c>
      <c r="E222" s="6">
        <f>E$77/IF(B$109="kVA",IF(F$77,F$77,1),IF(B$109="MPAN",IF(E$77,E$77,1),IF(H$77,H$77,1)))</f>
        <v>0</v>
      </c>
      <c r="F222" s="6">
        <f>F$77/IF(B$109="kVA",IF(F$77,F$77,1),IF(B$109="MPAN",IF(E$77,E$77,1),IF(H$77,H$77,1)))</f>
        <v>0</v>
      </c>
      <c r="G222" s="6">
        <f>G$77/IF(B$109="kVA",IF(F$77,F$77,1),IF(B$109="MPAN",IF(E$77,E$77,1),IF(H$77,H$77,1)))</f>
        <v>0</v>
      </c>
      <c r="H222" s="31">
        <f>0.01*'Input'!F$15*('Adjust'!$E$307*E222+'Adjust'!$F$307*F222)+10*('Adjust'!$B$307*B222+'Adjust'!$C$307*C222+'Adjust'!$D$307*D222+'Adjust'!$G$307*G222)</f>
        <v>0</v>
      </c>
      <c r="I222" s="10" t="s">
        <v>6</v>
      </c>
    </row>
    <row r="223" spans="1:9">
      <c r="A223" s="17" t="s">
        <v>78</v>
      </c>
      <c r="I223" s="10" t="s">
        <v>6</v>
      </c>
    </row>
    <row r="224" spans="1:9">
      <c r="A224" s="12" t="s">
        <v>78</v>
      </c>
      <c r="B224" s="6">
        <f>B$78/IF(B$110="kVA",IF(F$78,F$78,1),IF(B$110="MPAN",IF(E$78,E$78,1),IF(H$78,H$78,1)))</f>
        <v>0</v>
      </c>
      <c r="C224" s="6">
        <f>C$78/IF(B$110="kVA",IF(F$78,F$78,1),IF(B$110="MPAN",IF(E$78,E$78,1),IF(H$78,H$78,1)))</f>
        <v>0</v>
      </c>
      <c r="D224" s="6">
        <f>D$78/IF(B$110="kVA",IF(F$78,F$78,1),IF(B$110="MPAN",IF(E$78,E$78,1),IF(H$78,H$78,1)))</f>
        <v>0</v>
      </c>
      <c r="E224" s="6">
        <f>E$78/IF(B$110="kVA",IF(F$78,F$78,1),IF(B$110="MPAN",IF(E$78,E$78,1),IF(H$78,H$78,1)))</f>
        <v>0</v>
      </c>
      <c r="F224" s="6">
        <f>F$78/IF(B$110="kVA",IF(F$78,F$78,1),IF(B$110="MPAN",IF(E$78,E$78,1),IF(H$78,H$78,1)))</f>
        <v>0</v>
      </c>
      <c r="G224" s="6">
        <f>G$78/IF(B$110="kVA",IF(F$78,F$78,1),IF(B$110="MPAN",IF(E$78,E$78,1),IF(H$78,H$78,1)))</f>
        <v>0</v>
      </c>
      <c r="H224" s="31">
        <f>0.01*'Input'!F$15*('Adjust'!$E$309*E224+'Adjust'!$F$309*F224)+10*('Adjust'!$B$309*B224+'Adjust'!$C$309*C224+'Adjust'!$D$309*D224+'Adjust'!$G$309*G224)</f>
        <v>0</v>
      </c>
      <c r="I224" s="10" t="s">
        <v>6</v>
      </c>
    </row>
    <row r="225" spans="1:9">
      <c r="A225" s="12" t="s">
        <v>182</v>
      </c>
      <c r="B225" s="6">
        <f>B$78/IF(B$110="kVA",IF(F$78,F$78,1),IF(B$110="MPAN",IF(E$78,E$78,1),IF(H$78,H$78,1)))</f>
        <v>0</v>
      </c>
      <c r="C225" s="6">
        <f>C$78/IF(B$110="kVA",IF(F$78,F$78,1),IF(B$110="MPAN",IF(E$78,E$78,1),IF(H$78,H$78,1)))</f>
        <v>0</v>
      </c>
      <c r="D225" s="6">
        <f>D$78/IF(B$110="kVA",IF(F$78,F$78,1),IF(B$110="MPAN",IF(E$78,E$78,1),IF(H$78,H$78,1)))</f>
        <v>0</v>
      </c>
      <c r="E225" s="6">
        <f>E$78/IF(B$110="kVA",IF(F$78,F$78,1),IF(B$110="MPAN",IF(E$78,E$78,1),IF(H$78,H$78,1)))</f>
        <v>0</v>
      </c>
      <c r="F225" s="6">
        <f>F$78/IF(B$110="kVA",IF(F$78,F$78,1),IF(B$110="MPAN",IF(E$78,E$78,1),IF(H$78,H$78,1)))</f>
        <v>0</v>
      </c>
      <c r="G225" s="6">
        <f>G$78/IF(B$110="kVA",IF(F$78,F$78,1),IF(B$110="MPAN",IF(E$78,E$78,1),IF(H$78,H$78,1)))</f>
        <v>0</v>
      </c>
      <c r="H225" s="31">
        <f>0.01*'Input'!F$15*('Adjust'!$E$310*E225+'Adjust'!$F$310*F225)+10*('Adjust'!$B$310*B225+'Adjust'!$C$310*C225+'Adjust'!$D$310*D225+'Adjust'!$G$310*G225)</f>
        <v>0</v>
      </c>
      <c r="I225" s="10" t="s">
        <v>6</v>
      </c>
    </row>
    <row r="226" spans="1:9">
      <c r="A226" s="17" t="s">
        <v>79</v>
      </c>
      <c r="I226" s="10" t="s">
        <v>6</v>
      </c>
    </row>
    <row r="227" spans="1:9">
      <c r="A227" s="12" t="s">
        <v>79</v>
      </c>
      <c r="B227" s="6">
        <f>B$79/IF(B$111="kVA",IF(F$79,F$79,1),IF(B$111="MPAN",IF(E$79,E$79,1),IF(H$79,H$79,1)))</f>
        <v>0</v>
      </c>
      <c r="C227" s="6">
        <f>C$79/IF(B$111="kVA",IF(F$79,F$79,1),IF(B$111="MPAN",IF(E$79,E$79,1),IF(H$79,H$79,1)))</f>
        <v>0</v>
      </c>
      <c r="D227" s="6">
        <f>D$79/IF(B$111="kVA",IF(F$79,F$79,1),IF(B$111="MPAN",IF(E$79,E$79,1),IF(H$79,H$79,1)))</f>
        <v>0</v>
      </c>
      <c r="E227" s="6">
        <f>E$79/IF(B$111="kVA",IF(F$79,F$79,1),IF(B$111="MPAN",IF(E$79,E$79,1),IF(H$79,H$79,1)))</f>
        <v>0</v>
      </c>
      <c r="F227" s="6">
        <f>F$79/IF(B$111="kVA",IF(F$79,F$79,1),IF(B$111="MPAN",IF(E$79,E$79,1),IF(H$79,H$79,1)))</f>
        <v>0</v>
      </c>
      <c r="G227" s="6">
        <f>G$79/IF(B$111="kVA",IF(F$79,F$79,1),IF(B$111="MPAN",IF(E$79,E$79,1),IF(H$79,H$79,1)))</f>
        <v>0</v>
      </c>
      <c r="H227" s="31">
        <f>0.01*'Input'!F$15*('Adjust'!$E$312*E227+'Adjust'!$F$312*F227)+10*('Adjust'!$B$312*B227+'Adjust'!$C$312*C227+'Adjust'!$D$312*D227+'Adjust'!$G$312*G227)</f>
        <v>0</v>
      </c>
      <c r="I227" s="10" t="s">
        <v>6</v>
      </c>
    </row>
    <row r="228" spans="1:9">
      <c r="A228" s="12" t="s">
        <v>184</v>
      </c>
      <c r="B228" s="6">
        <f>B$79/IF(B$111="kVA",IF(F$79,F$79,1),IF(B$111="MPAN",IF(E$79,E$79,1),IF(H$79,H$79,1)))</f>
        <v>0</v>
      </c>
      <c r="C228" s="6">
        <f>C$79/IF(B$111="kVA",IF(F$79,F$79,1),IF(B$111="MPAN",IF(E$79,E$79,1),IF(H$79,H$79,1)))</f>
        <v>0</v>
      </c>
      <c r="D228" s="6">
        <f>D$79/IF(B$111="kVA",IF(F$79,F$79,1),IF(B$111="MPAN",IF(E$79,E$79,1),IF(H$79,H$79,1)))</f>
        <v>0</v>
      </c>
      <c r="E228" s="6">
        <f>E$79/IF(B$111="kVA",IF(F$79,F$79,1),IF(B$111="MPAN",IF(E$79,E$79,1),IF(H$79,H$79,1)))</f>
        <v>0</v>
      </c>
      <c r="F228" s="6">
        <f>F$79/IF(B$111="kVA",IF(F$79,F$79,1),IF(B$111="MPAN",IF(E$79,E$79,1),IF(H$79,H$79,1)))</f>
        <v>0</v>
      </c>
      <c r="G228" s="6">
        <f>G$79/IF(B$111="kVA",IF(F$79,F$79,1),IF(B$111="MPAN",IF(E$79,E$79,1),IF(H$79,H$79,1)))</f>
        <v>0</v>
      </c>
      <c r="H228" s="31">
        <f>0.01*'Input'!F$15*('Adjust'!$E$313*E228+'Adjust'!$F$313*F228)+10*('Adjust'!$B$313*B228+'Adjust'!$C$313*C228+'Adjust'!$D$313*D228+'Adjust'!$G$313*G228)</f>
        <v>0</v>
      </c>
      <c r="I228" s="10" t="s">
        <v>6</v>
      </c>
    </row>
    <row r="229" spans="1:9">
      <c r="A229" s="17" t="s">
        <v>88</v>
      </c>
      <c r="I229" s="10" t="s">
        <v>6</v>
      </c>
    </row>
    <row r="230" spans="1:9">
      <c r="A230" s="12" t="s">
        <v>88</v>
      </c>
      <c r="B230" s="6">
        <f>B$80/IF(B$112="kVA",IF(F$80,F$80,1),IF(B$112="MPAN",IF(E$80,E$80,1),IF(H$80,H$80,1)))</f>
        <v>0</v>
      </c>
      <c r="C230" s="6">
        <f>C$80/IF(B$112="kVA",IF(F$80,F$80,1),IF(B$112="MPAN",IF(E$80,E$80,1),IF(H$80,H$80,1)))</f>
        <v>0</v>
      </c>
      <c r="D230" s="6">
        <f>D$80/IF(B$112="kVA",IF(F$80,F$80,1),IF(B$112="MPAN",IF(E$80,E$80,1),IF(H$80,H$80,1)))</f>
        <v>0</v>
      </c>
      <c r="E230" s="6">
        <f>E$80/IF(B$112="kVA",IF(F$80,F$80,1),IF(B$112="MPAN",IF(E$80,E$80,1),IF(H$80,H$80,1)))</f>
        <v>0</v>
      </c>
      <c r="F230" s="6">
        <f>F$80/IF(B$112="kVA",IF(F$80,F$80,1),IF(B$112="MPAN",IF(E$80,E$80,1),IF(H$80,H$80,1)))</f>
        <v>0</v>
      </c>
      <c r="G230" s="6">
        <f>G$80/IF(B$112="kVA",IF(F$80,F$80,1),IF(B$112="MPAN",IF(E$80,E$80,1),IF(H$80,H$80,1)))</f>
        <v>0</v>
      </c>
      <c r="H230" s="31">
        <f>0.01*'Input'!F$15*('Adjust'!$E$315*E230+'Adjust'!$F$315*F230)+10*('Adjust'!$B$315*B230+'Adjust'!$C$315*C230+'Adjust'!$D$315*D230+'Adjust'!$G$315*G230)</f>
        <v>0</v>
      </c>
      <c r="I230" s="10" t="s">
        <v>6</v>
      </c>
    </row>
    <row r="231" spans="1:9">
      <c r="A231" s="12" t="s">
        <v>186</v>
      </c>
      <c r="B231" s="6">
        <f>B$80/IF(B$112="kVA",IF(F$80,F$80,1),IF(B$112="MPAN",IF(E$80,E$80,1),IF(H$80,H$80,1)))</f>
        <v>0</v>
      </c>
      <c r="C231" s="6">
        <f>C$80/IF(B$112="kVA",IF(F$80,F$80,1),IF(B$112="MPAN",IF(E$80,E$80,1),IF(H$80,H$80,1)))</f>
        <v>0</v>
      </c>
      <c r="D231" s="6">
        <f>D$80/IF(B$112="kVA",IF(F$80,F$80,1),IF(B$112="MPAN",IF(E$80,E$80,1),IF(H$80,H$80,1)))</f>
        <v>0</v>
      </c>
      <c r="E231" s="6">
        <f>E$80/IF(B$112="kVA",IF(F$80,F$80,1),IF(B$112="MPAN",IF(E$80,E$80,1),IF(H$80,H$80,1)))</f>
        <v>0</v>
      </c>
      <c r="F231" s="6">
        <f>F$80/IF(B$112="kVA",IF(F$80,F$80,1),IF(B$112="MPAN",IF(E$80,E$80,1),IF(H$80,H$80,1)))</f>
        <v>0</v>
      </c>
      <c r="G231" s="6">
        <f>G$80/IF(B$112="kVA",IF(F$80,F$80,1),IF(B$112="MPAN",IF(E$80,E$80,1),IF(H$80,H$80,1)))</f>
        <v>0</v>
      </c>
      <c r="H231" s="31">
        <f>0.01*'Input'!F$15*('Adjust'!$E$316*E231+'Adjust'!$F$316*F231)+10*('Adjust'!$B$316*B231+'Adjust'!$C$316*C231+'Adjust'!$D$316*D231+'Adjust'!$G$316*G231)</f>
        <v>0</v>
      </c>
      <c r="I231" s="10" t="s">
        <v>6</v>
      </c>
    </row>
    <row r="232" spans="1:9">
      <c r="A232" s="17" t="s">
        <v>89</v>
      </c>
      <c r="I232" s="10" t="s">
        <v>6</v>
      </c>
    </row>
    <row r="233" spans="1:9">
      <c r="A233" s="12" t="s">
        <v>89</v>
      </c>
      <c r="B233" s="6">
        <f>B$81/IF(B$113="kVA",IF(F$81,F$81,1),IF(B$113="MPAN",IF(E$81,E$81,1),IF(H$81,H$81,1)))</f>
        <v>0</v>
      </c>
      <c r="C233" s="6">
        <f>C$81/IF(B$113="kVA",IF(F$81,F$81,1),IF(B$113="MPAN",IF(E$81,E$81,1),IF(H$81,H$81,1)))</f>
        <v>0</v>
      </c>
      <c r="D233" s="6">
        <f>D$81/IF(B$113="kVA",IF(F$81,F$81,1),IF(B$113="MPAN",IF(E$81,E$81,1),IF(H$81,H$81,1)))</f>
        <v>0</v>
      </c>
      <c r="E233" s="6">
        <f>E$81/IF(B$113="kVA",IF(F$81,F$81,1),IF(B$113="MPAN",IF(E$81,E$81,1),IF(H$81,H$81,1)))</f>
        <v>0</v>
      </c>
      <c r="F233" s="6">
        <f>F$81/IF(B$113="kVA",IF(F$81,F$81,1),IF(B$113="MPAN",IF(E$81,E$81,1),IF(H$81,H$81,1)))</f>
        <v>0</v>
      </c>
      <c r="G233" s="6">
        <f>G$81/IF(B$113="kVA",IF(F$81,F$81,1),IF(B$113="MPAN",IF(E$81,E$81,1),IF(H$81,H$81,1)))</f>
        <v>0</v>
      </c>
      <c r="H233" s="31">
        <f>0.01*'Input'!F$15*('Adjust'!$E$318*E233+'Adjust'!$F$318*F233)+10*('Adjust'!$B$318*B233+'Adjust'!$C$318*C233+'Adjust'!$D$318*D233+'Adjust'!$G$318*G233)</f>
        <v>0</v>
      </c>
      <c r="I233" s="10" t="s">
        <v>6</v>
      </c>
    </row>
    <row r="234" spans="1:9">
      <c r="A234" s="12" t="s">
        <v>188</v>
      </c>
      <c r="B234" s="6">
        <f>B$81/IF(B$113="kVA",IF(F$81,F$81,1),IF(B$113="MPAN",IF(E$81,E$81,1),IF(H$81,H$81,1)))</f>
        <v>0</v>
      </c>
      <c r="C234" s="6">
        <f>C$81/IF(B$113="kVA",IF(F$81,F$81,1),IF(B$113="MPAN",IF(E$81,E$81,1),IF(H$81,H$81,1)))</f>
        <v>0</v>
      </c>
      <c r="D234" s="6">
        <f>D$81/IF(B$113="kVA",IF(F$81,F$81,1),IF(B$113="MPAN",IF(E$81,E$81,1),IF(H$81,H$81,1)))</f>
        <v>0</v>
      </c>
      <c r="E234" s="6">
        <f>E$81/IF(B$113="kVA",IF(F$81,F$81,1),IF(B$113="MPAN",IF(E$81,E$81,1),IF(H$81,H$81,1)))</f>
        <v>0</v>
      </c>
      <c r="F234" s="6">
        <f>F$81/IF(B$113="kVA",IF(F$81,F$81,1),IF(B$113="MPAN",IF(E$81,E$81,1),IF(H$81,H$81,1)))</f>
        <v>0</v>
      </c>
      <c r="G234" s="6">
        <f>G$81/IF(B$113="kVA",IF(F$81,F$81,1),IF(B$113="MPAN",IF(E$81,E$81,1),IF(H$81,H$81,1)))</f>
        <v>0</v>
      </c>
      <c r="H234" s="31">
        <f>0.01*'Input'!F$15*('Adjust'!$E$319*E234+'Adjust'!$F$319*F234)+10*('Adjust'!$B$319*B234+'Adjust'!$C$319*C234+'Adjust'!$D$319*D234+'Adjust'!$G$319*G234)</f>
        <v>0</v>
      </c>
      <c r="I234" s="10" t="s">
        <v>6</v>
      </c>
    </row>
    <row r="235" spans="1:9">
      <c r="A235" s="17" t="s">
        <v>90</v>
      </c>
      <c r="I235" s="10" t="s">
        <v>6</v>
      </c>
    </row>
    <row r="236" spans="1:9">
      <c r="A236" s="12" t="s">
        <v>90</v>
      </c>
      <c r="B236" s="6">
        <f>B$82/IF(B$114="kVA",IF(F$82,F$82,1),IF(B$114="MPAN",IF(E$82,E$82,1),IF(H$82,H$82,1)))</f>
        <v>0</v>
      </c>
      <c r="C236" s="6">
        <f>C$82/IF(B$114="kVA",IF(F$82,F$82,1),IF(B$114="MPAN",IF(E$82,E$82,1),IF(H$82,H$82,1)))</f>
        <v>0</v>
      </c>
      <c r="D236" s="6">
        <f>D$82/IF(B$114="kVA",IF(F$82,F$82,1),IF(B$114="MPAN",IF(E$82,E$82,1),IF(H$82,H$82,1)))</f>
        <v>0</v>
      </c>
      <c r="E236" s="6">
        <f>E$82/IF(B$114="kVA",IF(F$82,F$82,1),IF(B$114="MPAN",IF(E$82,E$82,1),IF(H$82,H$82,1)))</f>
        <v>0</v>
      </c>
      <c r="F236" s="6">
        <f>F$82/IF(B$114="kVA",IF(F$82,F$82,1),IF(B$114="MPAN",IF(E$82,E$82,1),IF(H$82,H$82,1)))</f>
        <v>0</v>
      </c>
      <c r="G236" s="6">
        <f>G$82/IF(B$114="kVA",IF(F$82,F$82,1),IF(B$114="MPAN",IF(E$82,E$82,1),IF(H$82,H$82,1)))</f>
        <v>0</v>
      </c>
      <c r="H236" s="31">
        <f>0.01*'Input'!F$15*('Adjust'!$E$321*E236+'Adjust'!$F$321*F236)+10*('Adjust'!$B$321*B236+'Adjust'!$C$321*C236+'Adjust'!$D$321*D236+'Adjust'!$G$321*G236)</f>
        <v>0</v>
      </c>
      <c r="I236" s="10" t="s">
        <v>6</v>
      </c>
    </row>
    <row r="237" spans="1:9">
      <c r="A237" s="17" t="s">
        <v>91</v>
      </c>
      <c r="I237" s="10" t="s">
        <v>6</v>
      </c>
    </row>
    <row r="238" spans="1:9">
      <c r="A238" s="12" t="s">
        <v>91</v>
      </c>
      <c r="B238" s="6">
        <f>B$83/IF(B$115="kVA",IF(F$83,F$83,1),IF(B$115="MPAN",IF(E$83,E$83,1),IF(H$83,H$83,1)))</f>
        <v>0</v>
      </c>
      <c r="C238" s="6">
        <f>C$83/IF(B$115="kVA",IF(F$83,F$83,1),IF(B$115="MPAN",IF(E$83,E$83,1),IF(H$83,H$83,1)))</f>
        <v>0</v>
      </c>
      <c r="D238" s="6">
        <f>D$83/IF(B$115="kVA",IF(F$83,F$83,1),IF(B$115="MPAN",IF(E$83,E$83,1),IF(H$83,H$83,1)))</f>
        <v>0</v>
      </c>
      <c r="E238" s="6">
        <f>E$83/IF(B$115="kVA",IF(F$83,F$83,1),IF(B$115="MPAN",IF(E$83,E$83,1),IF(H$83,H$83,1)))</f>
        <v>0</v>
      </c>
      <c r="F238" s="6">
        <f>F$83/IF(B$115="kVA",IF(F$83,F$83,1),IF(B$115="MPAN",IF(E$83,E$83,1),IF(H$83,H$83,1)))</f>
        <v>0</v>
      </c>
      <c r="G238" s="6">
        <f>G$83/IF(B$115="kVA",IF(F$83,F$83,1),IF(B$115="MPAN",IF(E$83,E$83,1),IF(H$83,H$83,1)))</f>
        <v>0</v>
      </c>
      <c r="H238" s="31">
        <f>0.01*'Input'!F$15*('Adjust'!$E$323*E238+'Adjust'!$F$323*F238)+10*('Adjust'!$B$323*B238+'Adjust'!$C$323*C238+'Adjust'!$D$323*D238+'Adjust'!$G$323*G238)</f>
        <v>0</v>
      </c>
      <c r="I238" s="10" t="s">
        <v>6</v>
      </c>
    </row>
    <row r="240" spans="1:9">
      <c r="A240" s="11" t="s">
        <v>1630</v>
      </c>
    </row>
    <row r="241" spans="1:3">
      <c r="A241" s="10" t="s">
        <v>6</v>
      </c>
    </row>
    <row r="242" spans="1:3">
      <c r="A242" s="2" t="s">
        <v>257</v>
      </c>
    </row>
    <row r="243" spans="1:3">
      <c r="A243" s="13" t="s">
        <v>1631</v>
      </c>
    </row>
    <row r="244" spans="1:3">
      <c r="A244" s="2" t="s">
        <v>734</v>
      </c>
    </row>
    <row r="245" spans="1:3">
      <c r="B245" s="3" t="s">
        <v>1632</v>
      </c>
    </row>
    <row r="246" spans="1:3">
      <c r="A246" s="12" t="s">
        <v>125</v>
      </c>
      <c r="B246" s="33">
        <f>H$146</f>
        <v>0</v>
      </c>
      <c r="C246" s="10" t="s">
        <v>6</v>
      </c>
    </row>
    <row r="247" spans="1:3">
      <c r="A247" s="12" t="s">
        <v>128</v>
      </c>
      <c r="B247" s="33">
        <f>H$150</f>
        <v>0</v>
      </c>
      <c r="C247" s="10" t="s">
        <v>6</v>
      </c>
    </row>
    <row r="248" spans="1:3">
      <c r="A248" s="12" t="s">
        <v>131</v>
      </c>
      <c r="B248" s="33">
        <f>H$154</f>
        <v>0</v>
      </c>
      <c r="C248" s="10" t="s">
        <v>6</v>
      </c>
    </row>
    <row r="249" spans="1:3">
      <c r="A249" s="12" t="s">
        <v>134</v>
      </c>
      <c r="B249" s="33">
        <f>H$158</f>
        <v>0</v>
      </c>
      <c r="C249" s="10" t="s">
        <v>6</v>
      </c>
    </row>
    <row r="250" spans="1:3">
      <c r="A250" s="12" t="s">
        <v>137</v>
      </c>
      <c r="B250" s="33">
        <f>H$162</f>
        <v>0</v>
      </c>
      <c r="C250" s="10" t="s">
        <v>6</v>
      </c>
    </row>
    <row r="251" spans="1:3">
      <c r="A251" s="12" t="s">
        <v>140</v>
      </c>
      <c r="B251" s="33">
        <f>H$166</f>
        <v>0</v>
      </c>
      <c r="C251" s="10" t="s">
        <v>6</v>
      </c>
    </row>
    <row r="252" spans="1:3">
      <c r="A252" s="12" t="s">
        <v>143</v>
      </c>
      <c r="B252" s="33">
        <f>H$170</f>
        <v>0</v>
      </c>
      <c r="C252" s="10" t="s">
        <v>6</v>
      </c>
    </row>
    <row r="253" spans="1:3">
      <c r="A253" s="12" t="s">
        <v>148</v>
      </c>
      <c r="B253" s="33">
        <f>H$178</f>
        <v>0</v>
      </c>
      <c r="C253" s="10" t="s">
        <v>6</v>
      </c>
    </row>
    <row r="254" spans="1:3">
      <c r="A254" s="12" t="s">
        <v>1633</v>
      </c>
      <c r="B254" s="8"/>
      <c r="C254" s="10" t="s">
        <v>6</v>
      </c>
    </row>
    <row r="255" spans="1:3">
      <c r="A255" s="12" t="s">
        <v>1633</v>
      </c>
      <c r="B255" s="8"/>
      <c r="C255" s="10" t="s">
        <v>6</v>
      </c>
    </row>
    <row r="256" spans="1:3">
      <c r="A256" s="12" t="s">
        <v>156</v>
      </c>
      <c r="B256" s="33">
        <f>H$190</f>
        <v>0</v>
      </c>
      <c r="C256" s="10" t="s">
        <v>6</v>
      </c>
    </row>
    <row r="257" spans="1:3">
      <c r="A257" s="12" t="s">
        <v>159</v>
      </c>
      <c r="B257" s="33">
        <f>H$194</f>
        <v>0</v>
      </c>
      <c r="C257" s="10" t="s">
        <v>6</v>
      </c>
    </row>
    <row r="258" spans="1:3">
      <c r="A258" s="12" t="s">
        <v>162</v>
      </c>
      <c r="B258" s="33">
        <f>H$198</f>
        <v>0</v>
      </c>
      <c r="C258" s="10" t="s">
        <v>6</v>
      </c>
    </row>
    <row r="259" spans="1:3">
      <c r="A259" s="12" t="s">
        <v>165</v>
      </c>
      <c r="B259" s="33">
        <f>H$202</f>
        <v>0</v>
      </c>
      <c r="C259" s="10" t="s">
        <v>6</v>
      </c>
    </row>
    <row r="260" spans="1:3">
      <c r="A260" s="12" t="s">
        <v>168</v>
      </c>
      <c r="B260" s="33">
        <f>H$206</f>
        <v>0</v>
      </c>
      <c r="C260" s="10" t="s">
        <v>6</v>
      </c>
    </row>
    <row r="261" spans="1:3">
      <c r="A261" s="12" t="s">
        <v>171</v>
      </c>
      <c r="B261" s="33">
        <f>H$210</f>
        <v>0</v>
      </c>
      <c r="C261" s="10" t="s">
        <v>6</v>
      </c>
    </row>
    <row r="262" spans="1:3">
      <c r="A262" s="12" t="s">
        <v>1633</v>
      </c>
      <c r="B262" s="8"/>
      <c r="C262" s="10" t="s">
        <v>6</v>
      </c>
    </row>
    <row r="263" spans="1:3">
      <c r="A263" s="12" t="s">
        <v>176</v>
      </c>
      <c r="B263" s="33">
        <f>H$217</f>
        <v>0</v>
      </c>
      <c r="C263" s="10" t="s">
        <v>6</v>
      </c>
    </row>
    <row r="264" spans="1:3">
      <c r="A264" s="12" t="s">
        <v>179</v>
      </c>
      <c r="B264" s="33">
        <f>H$221</f>
        <v>0</v>
      </c>
      <c r="C264" s="10" t="s">
        <v>6</v>
      </c>
    </row>
    <row r="265" spans="1:3">
      <c r="A265" s="12" t="s">
        <v>1633</v>
      </c>
      <c r="B265" s="8"/>
      <c r="C265" s="10" t="s">
        <v>6</v>
      </c>
    </row>
    <row r="266" spans="1:3">
      <c r="A266" s="12" t="s">
        <v>1633</v>
      </c>
      <c r="B266" s="8"/>
      <c r="C266" s="10" t="s">
        <v>6</v>
      </c>
    </row>
    <row r="267" spans="1:3">
      <c r="A267" s="12" t="s">
        <v>1633</v>
      </c>
      <c r="B267" s="8"/>
      <c r="C267" s="10" t="s">
        <v>6</v>
      </c>
    </row>
    <row r="268" spans="1:3">
      <c r="A268" s="12" t="s">
        <v>1633</v>
      </c>
      <c r="B268" s="8"/>
      <c r="C268" s="10" t="s">
        <v>6</v>
      </c>
    </row>
    <row r="270" spans="1:3">
      <c r="A270" s="11" t="s">
        <v>1634</v>
      </c>
    </row>
    <row r="271" spans="1:3">
      <c r="A271" s="10" t="s">
        <v>6</v>
      </c>
    </row>
    <row r="272" spans="1:3">
      <c r="A272" s="2" t="s">
        <v>257</v>
      </c>
    </row>
    <row r="273" spans="1:3">
      <c r="A273" s="13" t="s">
        <v>1631</v>
      </c>
    </row>
    <row r="274" spans="1:3">
      <c r="A274" s="2" t="s">
        <v>734</v>
      </c>
    </row>
    <row r="275" spans="1:3">
      <c r="B275" s="3" t="s">
        <v>1635</v>
      </c>
    </row>
    <row r="276" spans="1:3">
      <c r="A276" s="12" t="s">
        <v>126</v>
      </c>
      <c r="B276" s="33">
        <f>H$147</f>
        <v>0</v>
      </c>
      <c r="C276" s="10" t="s">
        <v>6</v>
      </c>
    </row>
    <row r="277" spans="1:3">
      <c r="A277" s="12" t="s">
        <v>129</v>
      </c>
      <c r="B277" s="33">
        <f>H$151</f>
        <v>0</v>
      </c>
      <c r="C277" s="10" t="s">
        <v>6</v>
      </c>
    </row>
    <row r="278" spans="1:3">
      <c r="A278" s="12" t="s">
        <v>132</v>
      </c>
      <c r="B278" s="33">
        <f>H$155</f>
        <v>0</v>
      </c>
      <c r="C278" s="10" t="s">
        <v>6</v>
      </c>
    </row>
    <row r="279" spans="1:3">
      <c r="A279" s="12" t="s">
        <v>135</v>
      </c>
      <c r="B279" s="33">
        <f>H$159</f>
        <v>0</v>
      </c>
      <c r="C279" s="10" t="s">
        <v>6</v>
      </c>
    </row>
    <row r="280" spans="1:3">
      <c r="A280" s="12" t="s">
        <v>138</v>
      </c>
      <c r="B280" s="33">
        <f>H$163</f>
        <v>0</v>
      </c>
      <c r="C280" s="10" t="s">
        <v>6</v>
      </c>
    </row>
    <row r="281" spans="1:3">
      <c r="A281" s="12" t="s">
        <v>141</v>
      </c>
      <c r="B281" s="33">
        <f>H$167</f>
        <v>0</v>
      </c>
      <c r="C281" s="10" t="s">
        <v>6</v>
      </c>
    </row>
    <row r="282" spans="1:3">
      <c r="A282" s="12" t="s">
        <v>144</v>
      </c>
      <c r="B282" s="33">
        <f>H$171</f>
        <v>0</v>
      </c>
      <c r="C282" s="10" t="s">
        <v>6</v>
      </c>
    </row>
    <row r="283" spans="1:3">
      <c r="A283" s="12" t="s">
        <v>149</v>
      </c>
      <c r="B283" s="33">
        <f>H$179</f>
        <v>0</v>
      </c>
      <c r="C283" s="10" t="s">
        <v>6</v>
      </c>
    </row>
    <row r="284" spans="1:3">
      <c r="A284" s="12" t="s">
        <v>151</v>
      </c>
      <c r="B284" s="33">
        <f>H$182</f>
        <v>0</v>
      </c>
      <c r="C284" s="10" t="s">
        <v>6</v>
      </c>
    </row>
    <row r="285" spans="1:3">
      <c r="A285" s="12" t="s">
        <v>153</v>
      </c>
      <c r="B285" s="33">
        <f>H$185</f>
        <v>0</v>
      </c>
      <c r="C285" s="10" t="s">
        <v>6</v>
      </c>
    </row>
    <row r="286" spans="1:3">
      <c r="A286" s="12" t="s">
        <v>157</v>
      </c>
      <c r="B286" s="33">
        <f>H$191</f>
        <v>0</v>
      </c>
      <c r="C286" s="10" t="s">
        <v>6</v>
      </c>
    </row>
    <row r="287" spans="1:3">
      <c r="A287" s="12" t="s">
        <v>160</v>
      </c>
      <c r="B287" s="33">
        <f>H$195</f>
        <v>0</v>
      </c>
      <c r="C287" s="10" t="s">
        <v>6</v>
      </c>
    </row>
    <row r="288" spans="1:3">
      <c r="A288" s="12" t="s">
        <v>163</v>
      </c>
      <c r="B288" s="33">
        <f>H$199</f>
        <v>0</v>
      </c>
      <c r="C288" s="10" t="s">
        <v>6</v>
      </c>
    </row>
    <row r="289" spans="1:3">
      <c r="A289" s="12" t="s">
        <v>166</v>
      </c>
      <c r="B289" s="33">
        <f>H$203</f>
        <v>0</v>
      </c>
      <c r="C289" s="10" t="s">
        <v>6</v>
      </c>
    </row>
    <row r="290" spans="1:3">
      <c r="A290" s="12" t="s">
        <v>169</v>
      </c>
      <c r="B290" s="33">
        <f>H$207</f>
        <v>0</v>
      </c>
      <c r="C290" s="10" t="s">
        <v>6</v>
      </c>
    </row>
    <row r="291" spans="1:3">
      <c r="A291" s="12" t="s">
        <v>172</v>
      </c>
      <c r="B291" s="33">
        <f>H$211</f>
        <v>0</v>
      </c>
      <c r="C291" s="10" t="s">
        <v>6</v>
      </c>
    </row>
    <row r="292" spans="1:3">
      <c r="A292" s="12" t="s">
        <v>174</v>
      </c>
      <c r="B292" s="33">
        <f>H$214</f>
        <v>0</v>
      </c>
      <c r="C292" s="10" t="s">
        <v>6</v>
      </c>
    </row>
    <row r="293" spans="1:3">
      <c r="A293" s="12" t="s">
        <v>177</v>
      </c>
      <c r="B293" s="33">
        <f>H$218</f>
        <v>0</v>
      </c>
      <c r="C293" s="10" t="s">
        <v>6</v>
      </c>
    </row>
    <row r="294" spans="1:3">
      <c r="A294" s="12" t="s">
        <v>180</v>
      </c>
      <c r="B294" s="33">
        <f>H$222</f>
        <v>0</v>
      </c>
      <c r="C294" s="10" t="s">
        <v>6</v>
      </c>
    </row>
    <row r="295" spans="1:3">
      <c r="A295" s="12" t="s">
        <v>182</v>
      </c>
      <c r="B295" s="33">
        <f>H$225</f>
        <v>0</v>
      </c>
      <c r="C295" s="10" t="s">
        <v>6</v>
      </c>
    </row>
    <row r="296" spans="1:3">
      <c r="A296" s="12" t="s">
        <v>184</v>
      </c>
      <c r="B296" s="33">
        <f>H$228</f>
        <v>0</v>
      </c>
      <c r="C296" s="10" t="s">
        <v>6</v>
      </c>
    </row>
    <row r="297" spans="1:3">
      <c r="A297" s="12" t="s">
        <v>186</v>
      </c>
      <c r="B297" s="33">
        <f>H$231</f>
        <v>0</v>
      </c>
      <c r="C297" s="10" t="s">
        <v>6</v>
      </c>
    </row>
    <row r="298" spans="1:3">
      <c r="A298" s="12" t="s">
        <v>188</v>
      </c>
      <c r="B298" s="33">
        <f>H$234</f>
        <v>0</v>
      </c>
      <c r="C298" s="10" t="s">
        <v>6</v>
      </c>
    </row>
  </sheetData>
  <sheetProtection sheet="1" objects="1" scenarios="1"/>
  <hyperlinks>
    <hyperlink ref="A8" location="'Input'!B334" display="x1 = 1201. Current revenues if known (£) (in Current tariff information)"/>
    <hyperlink ref="A9" location="'Input'!F15" display="x2 = 1010. Days in the charging year (in Financial and general assumptions)"/>
    <hyperlink ref="A10" location="'Input'!F334" display="x3 = 1201. Current Fixed charge p/MPAN/day (in Current tariff information)"/>
    <hyperlink ref="A11" location="'Input'!E143" display="x4 = 1053. MPANs by tariff (in Volume forecasts for the charging year)"/>
    <hyperlink ref="A12" location="'Input'!G334" display="x5 = 1201. Current Capacity charge p/kVA/day (in Current tariff information)"/>
    <hyperlink ref="A13" location="'Input'!F143" display="x6 = 1053. Import capacity (kVA) by tariff (in Volume forecasts for the charging year)"/>
    <hyperlink ref="A14" location="'Input'!C334" display="x7 = 1201. Current Unit rate 1 p/kWh (in Current tariff information)"/>
    <hyperlink ref="A15" location="'Input'!B143" display="x8 = 1053. Rate 1 units (MWh) by tariff (in Volume forecasts for the charging year)"/>
    <hyperlink ref="A16" location="'Input'!D334" display="x9 = 1201. Current Unit rate 2 p/kWh (in Current tariff information)"/>
    <hyperlink ref="A17" location="'Input'!C143" display="x10 = 1053. Rate 2 units (MWh) by tariff (in Volume forecasts for the charging year)"/>
    <hyperlink ref="A18" location="'Input'!E334" display="x11 = 1201. Current Unit rate 3 p/kWh (in Current tariff information)"/>
    <hyperlink ref="A19" location="'Input'!D143" display="x12 = 1053. Rate 3 units (MWh) by tariff (in Volume forecasts for the charging year)"/>
    <hyperlink ref="A20" location="'Input'!H334" display="x13 = 1201. Current Reactive power charge p/kVArh (in Current tariff information)"/>
    <hyperlink ref="A21" location="'Input'!G143" display="x14 = 1053. Reactive power units (MVArh) by tariff (in Volume forecasts for the charging year)"/>
    <hyperlink ref="A46" location="'Input'!B143" display="x1 = 1053. Rate 1 units (MWh) by tariff (in Volume forecasts for the charging year)"/>
    <hyperlink ref="A47" location="'Input'!C143" display="x2 = 1053. Rate 2 units (MWh) by tariff (in Volume forecasts for the charging year)"/>
    <hyperlink ref="A48" location="'Input'!D143" display="x3 = 1053. Rate 3 units (MWh) by tariff (in Volume forecasts for the charging year)"/>
    <hyperlink ref="A49" location="'Input'!E143" display="x4 = 1053. MPANs by tariff (in Volume forecasts for the charging year)"/>
    <hyperlink ref="A50" location="'Input'!F143" display="x5 = 1053. Import capacity (kVA) by tariff (in Volume forecasts for the charging year)"/>
    <hyperlink ref="A51" location="'Input'!G143" display="x6 = 1053. Reactive power units (MVArh) by tariff (in Volume forecasts for the charging year)"/>
    <hyperlink ref="A52" location="'Summary'!B57" display="x7 = 3802. All units (MWh) (in Revenue summary)"/>
    <hyperlink ref="A120" location="'CData'!B56" display="x1 = 4002. Rate 1 units (MWh) by tariff (in Volume forecasts for the charging year) (in All-the-way volumes)"/>
    <hyperlink ref="A121" location="'CData'!B88" display="x2 = 4003. Normalised to"/>
    <hyperlink ref="A122" location="'CData'!F56" display="x3 = 4002. Import capacity (kVA) by tariff (in Volume forecasts for the charging year) (in All-the-way volumes)"/>
    <hyperlink ref="A123" location="'CData'!E56" display="x4 = 4002. MPANs by tariff (in Volume forecasts for the charging year) (in All-the-way volumes)"/>
    <hyperlink ref="A124" location="'CData'!H56" display="x5 = 4002. All units (MWh) (in Revenue summary) (in All-the-way volumes)"/>
    <hyperlink ref="A125" location="'CData'!C56" display="x6 = 4002. Rate 2 units (MWh) by tariff (in Volume forecasts for the charging year) (in All-the-way volumes)"/>
    <hyperlink ref="A126" location="'CData'!D56" display="x7 = 4002. Rate 3 units (MWh) by tariff (in Volume forecasts for the charging year) (in All-the-way volumes)"/>
    <hyperlink ref="A127" location="'CData'!G56" display="x8 = 4002. Reactive power units (MVArh) by tariff (in Volume forecasts for the charging year) (in All-the-way volumes)"/>
    <hyperlink ref="A128" location="'Input'!F15" display="x9 = 1010. Days in the charging year (in Financial and general assumptions)"/>
    <hyperlink ref="A129" location="'Adjust'!E229" display="x10 = 3607. Fixed charge p/MPAN/day (in Tariffs)"/>
    <hyperlink ref="A130" location="'CData'!E144" display="x11 = Normalised MPANs (in Normalised volumes for comparisons)"/>
    <hyperlink ref="A131" location="'Adjust'!F229" display="x12 = 3607. Capacity charge p/kVA/day (in Tariffs)"/>
    <hyperlink ref="A132" location="'CData'!F144" display="x13 = Normalised Import capacity (kVA) (in Normalised volumes for comparisons)"/>
    <hyperlink ref="A133" location="'Adjust'!B229" display="x14 = 3607. Unit rate 1 p/kWh (in Tariffs)"/>
    <hyperlink ref="A134" location="'CData'!B144" display="x15 = Normalised Rate 1 units (MWh) (in Normalised volumes for comparisons)"/>
    <hyperlink ref="A135" location="'Adjust'!C229" display="x16 = 3607. Unit rate 2 p/kWh (in Tariffs)"/>
    <hyperlink ref="A136" location="'CData'!C144" display="x17 = Normalised Rate 2 units (MWh) (in Normalised volumes for comparisons)"/>
    <hyperlink ref="A137" location="'Adjust'!D229" display="x18 = 3607. Unit rate 3 p/kWh (in Tariffs)"/>
    <hyperlink ref="A138" location="'CData'!D144" display="x19 = Normalised Rate 3 units (MWh) (in Normalised volumes for comparisons)"/>
    <hyperlink ref="A139" location="'Adjust'!G229" display="x20 = 3607. Reactive power charge p/kVArh (in Tariffs)"/>
    <hyperlink ref="A140" location="'CData'!G144" display="x21 = Normalised Reactive power units (MVArh) (in Normalised volumes for comparisons)"/>
    <hyperlink ref="A243" location="'CData'!H144" display="x1 = 4004. Normalised revenues (£) (in Normalised volumes for comparisons)"/>
    <hyperlink ref="A273" location="'CData'!H144" display="x1 = 4004. Normalised revenues (£) (in Normalised volumes for comparisons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>
      <c r="A1" s="1">
        <f>"r6126: Tariff comparisons"&amp;" for "&amp;'Input'!B8&amp;" in "&amp;'Input'!C8&amp;" ("&amp;'Input'!D8&amp;")"</f>
        <v>0</v>
      </c>
    </row>
    <row r="2" spans="1:5">
      <c r="A2" s="2" t="s">
        <v>1447</v>
      </c>
    </row>
    <row r="5" spans="1:5">
      <c r="A5" s="11" t="s">
        <v>1636</v>
      </c>
    </row>
    <row r="6" spans="1:5">
      <c r="A6" s="10" t="s">
        <v>6</v>
      </c>
    </row>
    <row r="7" spans="1:5">
      <c r="A7" s="2" t="s">
        <v>257</v>
      </c>
    </row>
    <row r="8" spans="1:5">
      <c r="A8" s="13" t="s">
        <v>1637</v>
      </c>
    </row>
    <row r="9" spans="1:5">
      <c r="A9" s="13" t="s">
        <v>1638</v>
      </c>
    </row>
    <row r="10" spans="1:5">
      <c r="A10" s="13" t="s">
        <v>1639</v>
      </c>
    </row>
    <row r="11" spans="1:5">
      <c r="A11" s="13" t="s">
        <v>1470</v>
      </c>
    </row>
    <row r="12" spans="1:5">
      <c r="A12" s="21" t="s">
        <v>260</v>
      </c>
      <c r="B12" s="21" t="s">
        <v>389</v>
      </c>
      <c r="C12" s="21" t="s">
        <v>389</v>
      </c>
      <c r="D12" s="21" t="s">
        <v>318</v>
      </c>
    </row>
    <row r="13" spans="1:5">
      <c r="A13" s="21" t="s">
        <v>263</v>
      </c>
      <c r="B13" s="21" t="s">
        <v>1640</v>
      </c>
      <c r="C13" s="21" t="s">
        <v>1641</v>
      </c>
      <c r="D13" s="21" t="s">
        <v>1430</v>
      </c>
    </row>
    <row r="14" spans="1:5">
      <c r="B14" s="3" t="s">
        <v>1642</v>
      </c>
      <c r="C14" s="3" t="s">
        <v>1643</v>
      </c>
      <c r="D14" s="3" t="s">
        <v>121</v>
      </c>
    </row>
    <row r="15" spans="1:5">
      <c r="A15" s="12" t="s">
        <v>66</v>
      </c>
      <c r="B15" s="34">
        <f>IF('CData'!B24,'Summary'!D$58/'CData'!B24-1,"")</f>
        <v>0</v>
      </c>
      <c r="C15" s="35">
        <f>('Summary'!D$58-'CData'!B24)/IF('Summary'!B$58,'Summary'!B$58,1)/10</f>
        <v>0</v>
      </c>
      <c r="D15" s="29">
        <f>'Input'!E$144</f>
        <v>0</v>
      </c>
      <c r="E15" s="10" t="s">
        <v>6</v>
      </c>
    </row>
    <row r="16" spans="1:5">
      <c r="A16" s="12" t="s">
        <v>67</v>
      </c>
      <c r="B16" s="34">
        <f>IF('CData'!B25,'Summary'!D$62/'CData'!B25-1,"")</f>
        <v>0</v>
      </c>
      <c r="C16" s="35">
        <f>('Summary'!D$62-'CData'!B25)/IF('Summary'!B$62,'Summary'!B$62,1)/10</f>
        <v>0</v>
      </c>
      <c r="D16" s="29">
        <f>'Input'!E$148</f>
        <v>0</v>
      </c>
      <c r="E16" s="10" t="s">
        <v>6</v>
      </c>
    </row>
    <row r="17" spans="1:5">
      <c r="A17" s="12" t="s">
        <v>107</v>
      </c>
      <c r="B17" s="34">
        <f>IF('CData'!B26,'Summary'!D$66/'CData'!B26-1,"")</f>
        <v>0</v>
      </c>
      <c r="C17" s="35">
        <f>('Summary'!D$66-'CData'!B26)/IF('Summary'!B$66,'Summary'!B$66,1)/10</f>
        <v>0</v>
      </c>
      <c r="D17" s="29">
        <f>'Input'!E$152</f>
        <v>0</v>
      </c>
      <c r="E17" s="10" t="s">
        <v>6</v>
      </c>
    </row>
    <row r="18" spans="1:5">
      <c r="A18" s="12" t="s">
        <v>68</v>
      </c>
      <c r="B18" s="34">
        <f>IF('CData'!B27,'Summary'!D$70/'CData'!B27-1,"")</f>
        <v>0</v>
      </c>
      <c r="C18" s="35">
        <f>('Summary'!D$70-'CData'!B27)/IF('Summary'!B$70,'Summary'!B$70,1)/10</f>
        <v>0</v>
      </c>
      <c r="D18" s="29">
        <f>'Input'!E$156</f>
        <v>0</v>
      </c>
      <c r="E18" s="10" t="s">
        <v>6</v>
      </c>
    </row>
    <row r="19" spans="1:5">
      <c r="A19" s="12" t="s">
        <v>69</v>
      </c>
      <c r="B19" s="34">
        <f>IF('CData'!B28,'Summary'!D$74/'CData'!B28-1,"")</f>
        <v>0</v>
      </c>
      <c r="C19" s="35">
        <f>('Summary'!D$74-'CData'!B28)/IF('Summary'!B$74,'Summary'!B$74,1)/10</f>
        <v>0</v>
      </c>
      <c r="D19" s="29">
        <f>'Input'!E$160</f>
        <v>0</v>
      </c>
      <c r="E19" s="10" t="s">
        <v>6</v>
      </c>
    </row>
    <row r="20" spans="1:5">
      <c r="A20" s="12" t="s">
        <v>108</v>
      </c>
      <c r="B20" s="34">
        <f>IF('CData'!B29,'Summary'!D$78/'CData'!B29-1,"")</f>
        <v>0</v>
      </c>
      <c r="C20" s="35">
        <f>('Summary'!D$78-'CData'!B29)/IF('Summary'!B$78,'Summary'!B$78,1)/10</f>
        <v>0</v>
      </c>
      <c r="D20" s="29">
        <f>'Input'!E$164</f>
        <v>0</v>
      </c>
      <c r="E20" s="10" t="s">
        <v>6</v>
      </c>
    </row>
    <row r="21" spans="1:5">
      <c r="A21" s="12" t="s">
        <v>70</v>
      </c>
      <c r="B21" s="34">
        <f>IF('CData'!B30,'Summary'!D$82/'CData'!B30-1,"")</f>
        <v>0</v>
      </c>
      <c r="C21" s="35">
        <f>('Summary'!D$82-'CData'!B30)/IF('Summary'!B$82,'Summary'!B$82,1)/10</f>
        <v>0</v>
      </c>
      <c r="D21" s="29">
        <f>'Input'!E$168</f>
        <v>0</v>
      </c>
      <c r="E21" s="10" t="s">
        <v>6</v>
      </c>
    </row>
    <row r="22" spans="1:5">
      <c r="A22" s="12" t="s">
        <v>71</v>
      </c>
      <c r="B22" s="34">
        <f>IF('CData'!B31,'Summary'!D$86/'CData'!B31-1,"")</f>
        <v>0</v>
      </c>
      <c r="C22" s="35">
        <f>('Summary'!D$86-'CData'!B31)/IF('Summary'!B$86,'Summary'!B$86,1)/10</f>
        <v>0</v>
      </c>
      <c r="D22" s="29">
        <f>'Input'!E$172</f>
        <v>0</v>
      </c>
      <c r="E22" s="10" t="s">
        <v>6</v>
      </c>
    </row>
    <row r="23" spans="1:5">
      <c r="A23" s="12" t="s">
        <v>85</v>
      </c>
      <c r="B23" s="34">
        <f>IF('CData'!B32,'Summary'!D$88/'CData'!B32-1,"")</f>
        <v>0</v>
      </c>
      <c r="C23" s="35">
        <f>('Summary'!D$88-'CData'!B32)/IF('Summary'!B$88,'Summary'!B$88,1)/10</f>
        <v>0</v>
      </c>
      <c r="D23" s="29">
        <f>'Input'!E$174</f>
        <v>0</v>
      </c>
      <c r="E23" s="10" t="s">
        <v>6</v>
      </c>
    </row>
    <row r="24" spans="1:5">
      <c r="A24" s="12" t="s">
        <v>72</v>
      </c>
      <c r="B24" s="34">
        <f>IF('CData'!B33,'Summary'!D$90/'CData'!B33-1,"")</f>
        <v>0</v>
      </c>
      <c r="C24" s="35">
        <f>('Summary'!D$90-'CData'!B33)/IF('Summary'!B$90,'Summary'!B$90,1)/10</f>
        <v>0</v>
      </c>
      <c r="D24" s="29">
        <f>'Input'!E$176</f>
        <v>0</v>
      </c>
      <c r="E24" s="10" t="s">
        <v>6</v>
      </c>
    </row>
    <row r="25" spans="1:5">
      <c r="A25" s="12" t="s">
        <v>73</v>
      </c>
      <c r="B25" s="34">
        <f>IF('CData'!B34,'Summary'!D$94/'CData'!B34-1,"")</f>
        <v>0</v>
      </c>
      <c r="C25" s="35">
        <f>('Summary'!D$94-'CData'!B34)/IF('Summary'!B$94,'Summary'!B$94,1)/10</f>
        <v>0</v>
      </c>
      <c r="D25" s="29">
        <f>'Input'!E$180</f>
        <v>0</v>
      </c>
      <c r="E25" s="10" t="s">
        <v>6</v>
      </c>
    </row>
    <row r="26" spans="1:5">
      <c r="A26" s="12" t="s">
        <v>86</v>
      </c>
      <c r="B26" s="34">
        <f>IF('CData'!B35,'Summary'!D$97/'CData'!B35-1,"")</f>
        <v>0</v>
      </c>
      <c r="C26" s="35">
        <f>('Summary'!D$97-'CData'!B35)/IF('Summary'!B$97,'Summary'!B$97,1)/10</f>
        <v>0</v>
      </c>
      <c r="D26" s="29">
        <f>'Input'!E$183</f>
        <v>0</v>
      </c>
      <c r="E26" s="10" t="s">
        <v>6</v>
      </c>
    </row>
    <row r="27" spans="1:5">
      <c r="A27" s="12" t="s">
        <v>87</v>
      </c>
      <c r="B27" s="34">
        <f>IF('CData'!B36,'Summary'!D$100/'CData'!B36-1,"")</f>
        <v>0</v>
      </c>
      <c r="C27" s="35">
        <f>('Summary'!D$100-'CData'!B36)/IF('Summary'!B$100,'Summary'!B$100,1)/10</f>
        <v>0</v>
      </c>
      <c r="D27" s="29">
        <f>'Input'!E$186</f>
        <v>0</v>
      </c>
      <c r="E27" s="10" t="s">
        <v>6</v>
      </c>
    </row>
    <row r="28" spans="1:5">
      <c r="A28" s="12" t="s">
        <v>109</v>
      </c>
      <c r="B28" s="34">
        <f>IF('CData'!B37,'Summary'!D$102/'CData'!B37-1,"")</f>
        <v>0</v>
      </c>
      <c r="C28" s="35">
        <f>('Summary'!D$102-'CData'!B37)/IF('Summary'!B$102,'Summary'!B$102,1)/10</f>
        <v>0</v>
      </c>
      <c r="D28" s="29">
        <f>'Input'!E$188</f>
        <v>0</v>
      </c>
      <c r="E28" s="10" t="s">
        <v>6</v>
      </c>
    </row>
    <row r="29" spans="1:5">
      <c r="A29" s="12" t="s">
        <v>110</v>
      </c>
      <c r="B29" s="34">
        <f>IF('CData'!B38,'Summary'!D$106/'CData'!B38-1,"")</f>
        <v>0</v>
      </c>
      <c r="C29" s="35">
        <f>('Summary'!D$106-'CData'!B38)/IF('Summary'!B$106,'Summary'!B$106,1)/10</f>
        <v>0</v>
      </c>
      <c r="D29" s="29">
        <f>'Input'!E$192</f>
        <v>0</v>
      </c>
      <c r="E29" s="10" t="s">
        <v>6</v>
      </c>
    </row>
    <row r="30" spans="1:5">
      <c r="A30" s="12" t="s">
        <v>111</v>
      </c>
      <c r="B30" s="34">
        <f>IF('CData'!B39,'Summary'!D$110/'CData'!B39-1,"")</f>
        <v>0</v>
      </c>
      <c r="C30" s="35">
        <f>('Summary'!D$110-'CData'!B39)/IF('Summary'!B$110,'Summary'!B$110,1)/10</f>
        <v>0</v>
      </c>
      <c r="D30" s="29">
        <f>'Input'!E$196</f>
        <v>0</v>
      </c>
      <c r="E30" s="10" t="s">
        <v>6</v>
      </c>
    </row>
    <row r="31" spans="1:5">
      <c r="A31" s="12" t="s">
        <v>112</v>
      </c>
      <c r="B31" s="34">
        <f>IF('CData'!B40,'Summary'!D$114/'CData'!B40-1,"")</f>
        <v>0</v>
      </c>
      <c r="C31" s="35">
        <f>('Summary'!D$114-'CData'!B40)/IF('Summary'!B$114,'Summary'!B$114,1)/10</f>
        <v>0</v>
      </c>
      <c r="D31" s="29">
        <f>'Input'!E$200</f>
        <v>0</v>
      </c>
      <c r="E31" s="10" t="s">
        <v>6</v>
      </c>
    </row>
    <row r="32" spans="1:5">
      <c r="A32" s="12" t="s">
        <v>113</v>
      </c>
      <c r="B32" s="34">
        <f>IF('CData'!B41,'Summary'!D$118/'CData'!B41-1,"")</f>
        <v>0</v>
      </c>
      <c r="C32" s="35">
        <f>('Summary'!D$118-'CData'!B41)/IF('Summary'!B$118,'Summary'!B$118,1)/10</f>
        <v>0</v>
      </c>
      <c r="D32" s="29">
        <f>'Input'!E$204</f>
        <v>0</v>
      </c>
      <c r="E32" s="10" t="s">
        <v>6</v>
      </c>
    </row>
    <row r="34" spans="1:6">
      <c r="A34" s="11" t="s">
        <v>1644</v>
      </c>
    </row>
    <row r="35" spans="1:6">
      <c r="A35" s="10" t="s">
        <v>6</v>
      </c>
    </row>
    <row r="36" spans="1:6">
      <c r="A36" s="2" t="s">
        <v>257</v>
      </c>
    </row>
    <row r="37" spans="1:6">
      <c r="A37" s="13" t="s">
        <v>1645</v>
      </c>
    </row>
    <row r="38" spans="1:6">
      <c r="A38" s="13" t="s">
        <v>1646</v>
      </c>
    </row>
    <row r="39" spans="1:6">
      <c r="A39" s="13" t="s">
        <v>1647</v>
      </c>
    </row>
    <row r="40" spans="1:6">
      <c r="A40" s="13" t="s">
        <v>1648</v>
      </c>
    </row>
    <row r="41" spans="1:6">
      <c r="A41" s="13" t="s">
        <v>1649</v>
      </c>
    </row>
    <row r="42" spans="1:6">
      <c r="A42" s="21" t="s">
        <v>260</v>
      </c>
      <c r="B42" s="21" t="s">
        <v>318</v>
      </c>
      <c r="C42" s="21" t="s">
        <v>318</v>
      </c>
      <c r="D42" s="21" t="s">
        <v>389</v>
      </c>
      <c r="E42" s="21" t="s">
        <v>389</v>
      </c>
    </row>
    <row r="43" spans="1:6">
      <c r="A43" s="21" t="s">
        <v>263</v>
      </c>
      <c r="B43" s="21" t="s">
        <v>883</v>
      </c>
      <c r="C43" s="21" t="s">
        <v>321</v>
      </c>
      <c r="D43" s="21" t="s">
        <v>1650</v>
      </c>
      <c r="E43" s="21" t="s">
        <v>1651</v>
      </c>
    </row>
    <row r="44" spans="1:6">
      <c r="B44" s="3" t="s">
        <v>1591</v>
      </c>
      <c r="C44" s="3" t="s">
        <v>1652</v>
      </c>
      <c r="D44" s="3" t="s">
        <v>1653</v>
      </c>
      <c r="E44" s="3" t="s">
        <v>1654</v>
      </c>
    </row>
    <row r="45" spans="1:6">
      <c r="A45" s="12" t="s">
        <v>66</v>
      </c>
      <c r="B45" s="9">
        <f>'CData'!B$88</f>
        <v>0</v>
      </c>
      <c r="C45" s="31">
        <f>'CData'!H$145</f>
        <v>0</v>
      </c>
      <c r="D45" s="31">
        <f>IF('CData'!B246,C45-'CData'!B246,"")</f>
        <v>0</v>
      </c>
      <c r="E45" s="31">
        <f>IF('CData'!B276,C45-'CData'!B276,"")</f>
        <v>0</v>
      </c>
      <c r="F45" s="10" t="s">
        <v>6</v>
      </c>
    </row>
    <row r="46" spans="1:6">
      <c r="A46" s="12" t="s">
        <v>67</v>
      </c>
      <c r="B46" s="9">
        <f>'CData'!B$89</f>
        <v>0</v>
      </c>
      <c r="C46" s="31">
        <f>'CData'!H$149</f>
        <v>0</v>
      </c>
      <c r="D46" s="31">
        <f>IF('CData'!B247,C46-'CData'!B247,"")</f>
        <v>0</v>
      </c>
      <c r="E46" s="31">
        <f>IF('CData'!B277,C46-'CData'!B277,"")</f>
        <v>0</v>
      </c>
      <c r="F46" s="10" t="s">
        <v>6</v>
      </c>
    </row>
    <row r="47" spans="1:6">
      <c r="A47" s="12" t="s">
        <v>107</v>
      </c>
      <c r="B47" s="9">
        <f>'CData'!B$90</f>
        <v>0</v>
      </c>
      <c r="C47" s="31">
        <f>'CData'!H$153</f>
        <v>0</v>
      </c>
      <c r="D47" s="31">
        <f>IF('CData'!B248,C47-'CData'!B248,"")</f>
        <v>0</v>
      </c>
      <c r="E47" s="31">
        <f>IF('CData'!B278,C47-'CData'!B278,"")</f>
        <v>0</v>
      </c>
      <c r="F47" s="10" t="s">
        <v>6</v>
      </c>
    </row>
    <row r="48" spans="1:6">
      <c r="A48" s="12" t="s">
        <v>68</v>
      </c>
      <c r="B48" s="9">
        <f>'CData'!B$91</f>
        <v>0</v>
      </c>
      <c r="C48" s="31">
        <f>'CData'!H$157</f>
        <v>0</v>
      </c>
      <c r="D48" s="31">
        <f>IF('CData'!B249,C48-'CData'!B249,"")</f>
        <v>0</v>
      </c>
      <c r="E48" s="31">
        <f>IF('CData'!B279,C48-'CData'!B279,"")</f>
        <v>0</v>
      </c>
      <c r="F48" s="10" t="s">
        <v>6</v>
      </c>
    </row>
    <row r="49" spans="1:6">
      <c r="A49" s="12" t="s">
        <v>69</v>
      </c>
      <c r="B49" s="9">
        <f>'CData'!B$92</f>
        <v>0</v>
      </c>
      <c r="C49" s="31">
        <f>'CData'!H$161</f>
        <v>0</v>
      </c>
      <c r="D49" s="31">
        <f>IF('CData'!B250,C49-'CData'!B250,"")</f>
        <v>0</v>
      </c>
      <c r="E49" s="31">
        <f>IF('CData'!B280,C49-'CData'!B280,"")</f>
        <v>0</v>
      </c>
      <c r="F49" s="10" t="s">
        <v>6</v>
      </c>
    </row>
    <row r="50" spans="1:6">
      <c r="A50" s="12" t="s">
        <v>108</v>
      </c>
      <c r="B50" s="9">
        <f>'CData'!B$93</f>
        <v>0</v>
      </c>
      <c r="C50" s="31">
        <f>'CData'!H$165</f>
        <v>0</v>
      </c>
      <c r="D50" s="31">
        <f>IF('CData'!B251,C50-'CData'!B251,"")</f>
        <v>0</v>
      </c>
      <c r="E50" s="31">
        <f>IF('CData'!B281,C50-'CData'!B281,"")</f>
        <v>0</v>
      </c>
      <c r="F50" s="10" t="s">
        <v>6</v>
      </c>
    </row>
    <row r="51" spans="1:6">
      <c r="A51" s="12" t="s">
        <v>70</v>
      </c>
      <c r="B51" s="9">
        <f>'CData'!B$94</f>
        <v>0</v>
      </c>
      <c r="C51" s="31">
        <f>'CData'!H$169</f>
        <v>0</v>
      </c>
      <c r="D51" s="31">
        <f>IF('CData'!B252,C51-'CData'!B252,"")</f>
        <v>0</v>
      </c>
      <c r="E51" s="31">
        <f>IF('CData'!B282,C51-'CData'!B282,"")</f>
        <v>0</v>
      </c>
      <c r="F51" s="10" t="s">
        <v>6</v>
      </c>
    </row>
    <row r="52" spans="1:6">
      <c r="A52" s="12" t="s">
        <v>72</v>
      </c>
      <c r="B52" s="9">
        <f>'CData'!B$97</f>
        <v>0</v>
      </c>
      <c r="C52" s="31">
        <f>'CData'!H$177</f>
        <v>0</v>
      </c>
      <c r="D52" s="31">
        <f>IF('CData'!B253,C52-'CData'!B253,"")</f>
        <v>0</v>
      </c>
      <c r="E52" s="31">
        <f>IF('CData'!B283,C52-'CData'!B283,"")</f>
        <v>0</v>
      </c>
      <c r="F52" s="10" t="s">
        <v>6</v>
      </c>
    </row>
    <row r="53" spans="1:6">
      <c r="A53" s="12" t="s">
        <v>73</v>
      </c>
      <c r="B53" s="9">
        <f>'CData'!B$98</f>
        <v>0</v>
      </c>
      <c r="C53" s="31">
        <f>'CData'!H$181</f>
        <v>0</v>
      </c>
      <c r="D53" s="31">
        <f>IF('CData'!B254,C53-'CData'!B254,"")</f>
        <v>0</v>
      </c>
      <c r="E53" s="31">
        <f>IF('CData'!B284,C53-'CData'!B284,"")</f>
        <v>0</v>
      </c>
      <c r="F53" s="10" t="s">
        <v>6</v>
      </c>
    </row>
    <row r="54" spans="1:6">
      <c r="A54" s="12" t="s">
        <v>86</v>
      </c>
      <c r="B54" s="9">
        <f>'CData'!B$99</f>
        <v>0</v>
      </c>
      <c r="C54" s="31">
        <f>'CData'!H$184</f>
        <v>0</v>
      </c>
      <c r="D54" s="31">
        <f>IF('CData'!B255,C54-'CData'!B255,"")</f>
        <v>0</v>
      </c>
      <c r="E54" s="31">
        <f>IF('CData'!B285,C54-'CData'!B285,"")</f>
        <v>0</v>
      </c>
      <c r="F54" s="10" t="s">
        <v>6</v>
      </c>
    </row>
    <row r="55" spans="1:6">
      <c r="A55" s="12" t="s">
        <v>109</v>
      </c>
      <c r="B55" s="9">
        <f>'CData'!B$101</f>
        <v>0</v>
      </c>
      <c r="C55" s="31">
        <f>'CData'!H$189</f>
        <v>0</v>
      </c>
      <c r="D55" s="31">
        <f>IF('CData'!B256,C55-'CData'!B256,"")</f>
        <v>0</v>
      </c>
      <c r="E55" s="31">
        <f>IF('CData'!B286,C55-'CData'!B286,"")</f>
        <v>0</v>
      </c>
      <c r="F55" s="10" t="s">
        <v>6</v>
      </c>
    </row>
    <row r="56" spans="1:6">
      <c r="A56" s="12" t="s">
        <v>110</v>
      </c>
      <c r="B56" s="9">
        <f>'CData'!B$102</f>
        <v>0</v>
      </c>
      <c r="C56" s="31">
        <f>'CData'!H$193</f>
        <v>0</v>
      </c>
      <c r="D56" s="31">
        <f>IF('CData'!B257,C56-'CData'!B257,"")</f>
        <v>0</v>
      </c>
      <c r="E56" s="31">
        <f>IF('CData'!B287,C56-'CData'!B287,"")</f>
        <v>0</v>
      </c>
      <c r="F56" s="10" t="s">
        <v>6</v>
      </c>
    </row>
    <row r="57" spans="1:6">
      <c r="A57" s="12" t="s">
        <v>111</v>
      </c>
      <c r="B57" s="9">
        <f>'CData'!B$103</f>
        <v>0</v>
      </c>
      <c r="C57" s="31">
        <f>'CData'!H$197</f>
        <v>0</v>
      </c>
      <c r="D57" s="31">
        <f>IF('CData'!B258,C57-'CData'!B258,"")</f>
        <v>0</v>
      </c>
      <c r="E57" s="31">
        <f>IF('CData'!B288,C57-'CData'!B288,"")</f>
        <v>0</v>
      </c>
      <c r="F57" s="10" t="s">
        <v>6</v>
      </c>
    </row>
    <row r="58" spans="1:6">
      <c r="A58" s="12" t="s">
        <v>112</v>
      </c>
      <c r="B58" s="9">
        <f>'CData'!B$104</f>
        <v>0</v>
      </c>
      <c r="C58" s="31">
        <f>'CData'!H$201</f>
        <v>0</v>
      </c>
      <c r="D58" s="31">
        <f>IF('CData'!B259,C58-'CData'!B259,"")</f>
        <v>0</v>
      </c>
      <c r="E58" s="31">
        <f>IF('CData'!B289,C58-'CData'!B289,"")</f>
        <v>0</v>
      </c>
      <c r="F58" s="10" t="s">
        <v>6</v>
      </c>
    </row>
    <row r="59" spans="1:6">
      <c r="A59" s="12" t="s">
        <v>113</v>
      </c>
      <c r="B59" s="9">
        <f>'CData'!B$105</f>
        <v>0</v>
      </c>
      <c r="C59" s="31">
        <f>'CData'!H$205</f>
        <v>0</v>
      </c>
      <c r="D59" s="31">
        <f>IF('CData'!B260,C59-'CData'!B260,"")</f>
        <v>0</v>
      </c>
      <c r="E59" s="31">
        <f>IF('CData'!B290,C59-'CData'!B290,"")</f>
        <v>0</v>
      </c>
      <c r="F59" s="10" t="s">
        <v>6</v>
      </c>
    </row>
    <row r="60" spans="1:6">
      <c r="A60" s="12" t="s">
        <v>74</v>
      </c>
      <c r="B60" s="9">
        <f>'CData'!B$106</f>
        <v>0</v>
      </c>
      <c r="C60" s="31">
        <f>'CData'!H$209</f>
        <v>0</v>
      </c>
      <c r="D60" s="31">
        <f>IF('CData'!B261,C60-'CData'!B261,"")</f>
        <v>0</v>
      </c>
      <c r="E60" s="31">
        <f>IF('CData'!B291,C60-'CData'!B291,"")</f>
        <v>0</v>
      </c>
      <c r="F60" s="10" t="s">
        <v>6</v>
      </c>
    </row>
    <row r="61" spans="1:6">
      <c r="A61" s="12" t="s">
        <v>75</v>
      </c>
      <c r="B61" s="9">
        <f>'CData'!B$107</f>
        <v>0</v>
      </c>
      <c r="C61" s="31">
        <f>'CData'!H$213</f>
        <v>0</v>
      </c>
      <c r="D61" s="31">
        <f>IF('CData'!B262,C61-'CData'!B262,"")</f>
        <v>0</v>
      </c>
      <c r="E61" s="31">
        <f>IF('CData'!B292,C61-'CData'!B292,"")</f>
        <v>0</v>
      </c>
      <c r="F61" s="10" t="s">
        <v>6</v>
      </c>
    </row>
    <row r="62" spans="1:6">
      <c r="A62" s="12" t="s">
        <v>76</v>
      </c>
      <c r="B62" s="9">
        <f>'CData'!B$108</f>
        <v>0</v>
      </c>
      <c r="C62" s="31">
        <f>'CData'!H$216</f>
        <v>0</v>
      </c>
      <c r="D62" s="31">
        <f>IF('CData'!B263,C62-'CData'!B263,"")</f>
        <v>0</v>
      </c>
      <c r="E62" s="31">
        <f>IF('CData'!B293,C62-'CData'!B293,"")</f>
        <v>0</v>
      </c>
      <c r="F62" s="10" t="s">
        <v>6</v>
      </c>
    </row>
    <row r="63" spans="1:6">
      <c r="A63" s="12" t="s">
        <v>77</v>
      </c>
      <c r="B63" s="9">
        <f>'CData'!B$109</f>
        <v>0</v>
      </c>
      <c r="C63" s="31">
        <f>'CData'!H$220</f>
        <v>0</v>
      </c>
      <c r="D63" s="31">
        <f>IF('CData'!B264,C63-'CData'!B264,"")</f>
        <v>0</v>
      </c>
      <c r="E63" s="31">
        <f>IF('CData'!B294,C63-'CData'!B294,"")</f>
        <v>0</v>
      </c>
      <c r="F63" s="10" t="s">
        <v>6</v>
      </c>
    </row>
    <row r="64" spans="1:6">
      <c r="A64" s="12" t="s">
        <v>78</v>
      </c>
      <c r="B64" s="9">
        <f>'CData'!B$110</f>
        <v>0</v>
      </c>
      <c r="C64" s="31">
        <f>'CData'!H$224</f>
        <v>0</v>
      </c>
      <c r="D64" s="31">
        <f>IF('CData'!B265,C64-'CData'!B265,"")</f>
        <v>0</v>
      </c>
      <c r="E64" s="31">
        <f>IF('CData'!B295,C64-'CData'!B295,"")</f>
        <v>0</v>
      </c>
      <c r="F64" s="10" t="s">
        <v>6</v>
      </c>
    </row>
    <row r="65" spans="1:6">
      <c r="A65" s="12" t="s">
        <v>79</v>
      </c>
      <c r="B65" s="9">
        <f>'CData'!B$111</f>
        <v>0</v>
      </c>
      <c r="C65" s="31">
        <f>'CData'!H$227</f>
        <v>0</v>
      </c>
      <c r="D65" s="31">
        <f>IF('CData'!B266,C65-'CData'!B266,"")</f>
        <v>0</v>
      </c>
      <c r="E65" s="31">
        <f>IF('CData'!B296,C65-'CData'!B296,"")</f>
        <v>0</v>
      </c>
      <c r="F65" s="10" t="s">
        <v>6</v>
      </c>
    </row>
    <row r="66" spans="1:6">
      <c r="A66" s="12" t="s">
        <v>88</v>
      </c>
      <c r="B66" s="9">
        <f>'CData'!B$112</f>
        <v>0</v>
      </c>
      <c r="C66" s="31">
        <f>'CData'!H$230</f>
        <v>0</v>
      </c>
      <c r="D66" s="31">
        <f>IF('CData'!B267,C66-'CData'!B267,"")</f>
        <v>0</v>
      </c>
      <c r="E66" s="31">
        <f>IF('CData'!B297,C66-'CData'!B297,"")</f>
        <v>0</v>
      </c>
      <c r="F66" s="10" t="s">
        <v>6</v>
      </c>
    </row>
    <row r="67" spans="1:6">
      <c r="A67" s="12" t="s">
        <v>89</v>
      </c>
      <c r="B67" s="9">
        <f>'CData'!B$113</f>
        <v>0</v>
      </c>
      <c r="C67" s="31">
        <f>'CData'!H$233</f>
        <v>0</v>
      </c>
      <c r="D67" s="31">
        <f>IF('CData'!B268,C67-'CData'!B268,"")</f>
        <v>0</v>
      </c>
      <c r="E67" s="31">
        <f>IF('CData'!B298,C67-'CData'!B298,"")</f>
        <v>0</v>
      </c>
      <c r="F67" s="10" t="s">
        <v>6</v>
      </c>
    </row>
  </sheetData>
  <sheetProtection sheet="1" objects="1" scenarios="1"/>
  <hyperlinks>
    <hyperlink ref="A8" location="'CData'!B24" display="x1 = 4001. Revenues under current tariffs (£)"/>
    <hyperlink ref="A9" location="'Summary'!D57" display="x2 = 3802. Net revenues (£) (in Revenue summary)"/>
    <hyperlink ref="A10" location="'Summary'!B57" display="x3 = 3802. All units (MWh) (in Revenue summary)"/>
    <hyperlink ref="A11" location="'Input'!E143" display="x4 = 1053. MPANs by tariff (in Volume forecasts for the charging year)"/>
    <hyperlink ref="A37" location="'CData'!B88" display="x1 = 4003. Normalised to"/>
    <hyperlink ref="A38" location="'CData'!H144" display="x2 = 4004. Normalised revenues (£) (in Normalised volumes for comparisons)"/>
    <hyperlink ref="A39" location="'CData'!B246" display="x3 = 4005. LDNO LV charges (normalised £)"/>
    <hyperlink ref="A40" location="'CTables'!C45" display="x4 = All-the-way charges (normalised £) (in LDNO margins in use of system charges)"/>
    <hyperlink ref="A41" location="'CData'!B276" display="x5 = 4006. LDNO HV charges (normalised £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>
      <c r="A1" s="1">
        <f>"r6126: Loss adjustment factors and network use matrices"&amp;" for "&amp;'Input'!B8&amp;" in "&amp;'Input'!C8&amp;" ("&amp;'Input'!D8&amp;")"</f>
        <v>0</v>
      </c>
    </row>
    <row r="2" spans="1:10">
      <c r="A2" s="2" t="s">
        <v>254</v>
      </c>
    </row>
    <row r="3" spans="1:10">
      <c r="A3" s="2" t="s">
        <v>255</v>
      </c>
    </row>
    <row r="6" spans="1:10">
      <c r="A6" s="11" t="s">
        <v>256</v>
      </c>
    </row>
    <row r="7" spans="1:10">
      <c r="A7" s="10" t="s">
        <v>6</v>
      </c>
    </row>
    <row r="8" spans="1:10">
      <c r="A8" s="2" t="s">
        <v>257</v>
      </c>
    </row>
    <row r="9" spans="1:10">
      <c r="A9" s="13" t="s">
        <v>258</v>
      </c>
    </row>
    <row r="10" spans="1:10">
      <c r="A10" s="13" t="s">
        <v>259</v>
      </c>
    </row>
    <row r="11" spans="1:10">
      <c r="A11" s="21" t="s">
        <v>260</v>
      </c>
      <c r="B11" s="2" t="s">
        <v>261</v>
      </c>
      <c r="C11" s="2"/>
      <c r="D11" s="2"/>
      <c r="E11" s="2"/>
      <c r="F11" s="2"/>
      <c r="G11" s="2"/>
      <c r="H11" s="2"/>
      <c r="I11" s="21" t="s">
        <v>262</v>
      </c>
    </row>
    <row r="12" spans="1:10">
      <c r="A12" s="21" t="s">
        <v>263</v>
      </c>
      <c r="B12" s="2" t="s">
        <v>6</v>
      </c>
      <c r="C12" s="2"/>
      <c r="D12" s="2"/>
      <c r="E12" s="2"/>
      <c r="F12" s="2"/>
      <c r="G12" s="2"/>
      <c r="H12" s="2"/>
      <c r="I12" s="21" t="s">
        <v>264</v>
      </c>
    </row>
    <row r="13" spans="1:10">
      <c r="B13" s="22" t="s">
        <v>265</v>
      </c>
      <c r="C13" s="22"/>
      <c r="D13" s="22"/>
      <c r="E13" s="22"/>
      <c r="F13" s="22"/>
      <c r="G13" s="22"/>
      <c r="H13" s="22"/>
    </row>
    <row r="14" spans="1:10">
      <c r="B14" s="3" t="s">
        <v>27</v>
      </c>
      <c r="C14" s="3" t="s">
        <v>28</v>
      </c>
      <c r="D14" s="3" t="s">
        <v>29</v>
      </c>
      <c r="E14" s="3" t="s">
        <v>30</v>
      </c>
      <c r="F14" s="3" t="s">
        <v>31</v>
      </c>
      <c r="G14" s="3" t="s">
        <v>32</v>
      </c>
      <c r="H14" s="3" t="s">
        <v>33</v>
      </c>
      <c r="I14" s="3" t="s">
        <v>94</v>
      </c>
    </row>
    <row r="15" spans="1:10">
      <c r="A15" s="12" t="s">
        <v>66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1</v>
      </c>
      <c r="I15" s="6">
        <f>SUMPRODUCT($B15:$H15,'Input'!$B$106:$H$106)</f>
        <v>0</v>
      </c>
      <c r="J15" s="10" t="s">
        <v>6</v>
      </c>
    </row>
    <row r="16" spans="1:10">
      <c r="A16" s="12" t="s">
        <v>67</v>
      </c>
      <c r="B16" s="23"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1</v>
      </c>
      <c r="I16" s="6">
        <f>SUMPRODUCT($B16:$H16,'Input'!$B$106:$H$106)</f>
        <v>0</v>
      </c>
      <c r="J16" s="10" t="s">
        <v>6</v>
      </c>
    </row>
    <row r="17" spans="1:10">
      <c r="A17" s="12" t="s">
        <v>107</v>
      </c>
      <c r="B17" s="23">
        <v>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1</v>
      </c>
      <c r="I17" s="6">
        <f>SUMPRODUCT($B17:$H17,'Input'!$B$106:$H$106)</f>
        <v>0</v>
      </c>
      <c r="J17" s="10" t="s">
        <v>6</v>
      </c>
    </row>
    <row r="18" spans="1:10">
      <c r="A18" s="12" t="s">
        <v>68</v>
      </c>
      <c r="B18" s="23">
        <v>0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1</v>
      </c>
      <c r="I18" s="6">
        <f>SUMPRODUCT($B18:$H18,'Input'!$B$106:$H$106)</f>
        <v>0</v>
      </c>
      <c r="J18" s="10" t="s">
        <v>6</v>
      </c>
    </row>
    <row r="19" spans="1:10">
      <c r="A19" s="12" t="s">
        <v>69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1</v>
      </c>
      <c r="I19" s="6">
        <f>SUMPRODUCT($B19:$H19,'Input'!$B$106:$H$106)</f>
        <v>0</v>
      </c>
      <c r="J19" s="10" t="s">
        <v>6</v>
      </c>
    </row>
    <row r="20" spans="1:10">
      <c r="A20" s="12" t="s">
        <v>108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1</v>
      </c>
      <c r="I20" s="6">
        <f>SUMPRODUCT($B20:$H20,'Input'!$B$106:$H$106)</f>
        <v>0</v>
      </c>
      <c r="J20" s="10" t="s">
        <v>6</v>
      </c>
    </row>
    <row r="21" spans="1:10">
      <c r="A21" s="12" t="s">
        <v>70</v>
      </c>
      <c r="B21" s="23">
        <v>0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1</v>
      </c>
      <c r="I21" s="6">
        <f>SUMPRODUCT($B21:$H21,'Input'!$B$106:$H$106)</f>
        <v>0</v>
      </c>
      <c r="J21" s="10" t="s">
        <v>6</v>
      </c>
    </row>
    <row r="22" spans="1:10">
      <c r="A22" s="12" t="s">
        <v>71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1</v>
      </c>
      <c r="H22" s="23">
        <v>0</v>
      </c>
      <c r="I22" s="6">
        <f>SUMPRODUCT($B22:$H22,'Input'!$B$106:$H$106)</f>
        <v>0</v>
      </c>
      <c r="J22" s="10" t="s">
        <v>6</v>
      </c>
    </row>
    <row r="23" spans="1:10">
      <c r="A23" s="12" t="s">
        <v>85</v>
      </c>
      <c r="B23" s="23">
        <v>0</v>
      </c>
      <c r="C23" s="23">
        <v>0</v>
      </c>
      <c r="D23" s="23">
        <v>0</v>
      </c>
      <c r="E23" s="23">
        <v>0</v>
      </c>
      <c r="F23" s="23">
        <v>1</v>
      </c>
      <c r="G23" s="23">
        <v>0</v>
      </c>
      <c r="H23" s="23">
        <v>0</v>
      </c>
      <c r="I23" s="6">
        <f>SUMPRODUCT($B23:$H23,'Input'!$B$106:$H$106)</f>
        <v>0</v>
      </c>
      <c r="J23" s="10" t="s">
        <v>6</v>
      </c>
    </row>
    <row r="24" spans="1:10">
      <c r="A24" s="12" t="s">
        <v>72</v>
      </c>
      <c r="B24" s="23">
        <v>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1</v>
      </c>
      <c r="I24" s="6">
        <f>SUMPRODUCT($B24:$H24,'Input'!$B$106:$H$106)</f>
        <v>0</v>
      </c>
      <c r="J24" s="10" t="s">
        <v>6</v>
      </c>
    </row>
    <row r="25" spans="1:10">
      <c r="A25" s="12" t="s">
        <v>73</v>
      </c>
      <c r="B25" s="23">
        <v>0</v>
      </c>
      <c r="C25" s="23">
        <v>0</v>
      </c>
      <c r="D25" s="23">
        <v>0</v>
      </c>
      <c r="E25" s="23">
        <v>0</v>
      </c>
      <c r="F25" s="23">
        <v>0</v>
      </c>
      <c r="G25" s="23">
        <v>1</v>
      </c>
      <c r="H25" s="23">
        <v>0</v>
      </c>
      <c r="I25" s="6">
        <f>SUMPRODUCT($B25:$H25,'Input'!$B$106:$H$106)</f>
        <v>0</v>
      </c>
      <c r="J25" s="10" t="s">
        <v>6</v>
      </c>
    </row>
    <row r="26" spans="1:10">
      <c r="A26" s="12" t="s">
        <v>86</v>
      </c>
      <c r="B26" s="23">
        <v>0</v>
      </c>
      <c r="C26" s="23">
        <v>0</v>
      </c>
      <c r="D26" s="23">
        <v>0</v>
      </c>
      <c r="E26" s="23">
        <v>0</v>
      </c>
      <c r="F26" s="23">
        <v>1</v>
      </c>
      <c r="G26" s="23">
        <v>0</v>
      </c>
      <c r="H26" s="23">
        <v>0</v>
      </c>
      <c r="I26" s="6">
        <f>SUMPRODUCT($B26:$H26,'Input'!$B$106:$H$106)</f>
        <v>0</v>
      </c>
      <c r="J26" s="10" t="s">
        <v>6</v>
      </c>
    </row>
    <row r="27" spans="1:10">
      <c r="A27" s="12" t="s">
        <v>87</v>
      </c>
      <c r="B27" s="23">
        <v>0</v>
      </c>
      <c r="C27" s="23">
        <v>0</v>
      </c>
      <c r="D27" s="23">
        <v>0</v>
      </c>
      <c r="E27" s="23">
        <v>1</v>
      </c>
      <c r="F27" s="23">
        <v>0</v>
      </c>
      <c r="G27" s="23">
        <v>0</v>
      </c>
      <c r="H27" s="23">
        <v>0</v>
      </c>
      <c r="I27" s="6">
        <f>SUMPRODUCT($B27:$H27,'Input'!$B$106:$H$106)</f>
        <v>0</v>
      </c>
      <c r="J27" s="10" t="s">
        <v>6</v>
      </c>
    </row>
    <row r="28" spans="1:10">
      <c r="A28" s="12" t="s">
        <v>109</v>
      </c>
      <c r="B28" s="23"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1</v>
      </c>
      <c r="I28" s="6">
        <f>SUMPRODUCT($B28:$H28,'Input'!$B$106:$H$106)</f>
        <v>0</v>
      </c>
      <c r="J28" s="10" t="s">
        <v>6</v>
      </c>
    </row>
    <row r="29" spans="1:10">
      <c r="A29" s="12" t="s">
        <v>110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1</v>
      </c>
      <c r="I29" s="6">
        <f>SUMPRODUCT($B29:$H29,'Input'!$B$106:$H$106)</f>
        <v>0</v>
      </c>
      <c r="J29" s="10" t="s">
        <v>6</v>
      </c>
    </row>
    <row r="30" spans="1:10">
      <c r="A30" s="12" t="s">
        <v>111</v>
      </c>
      <c r="B30" s="23">
        <v>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1</v>
      </c>
      <c r="I30" s="6">
        <f>SUMPRODUCT($B30:$H30,'Input'!$B$106:$H$106)</f>
        <v>0</v>
      </c>
      <c r="J30" s="10" t="s">
        <v>6</v>
      </c>
    </row>
    <row r="31" spans="1:10">
      <c r="A31" s="12" t="s">
        <v>112</v>
      </c>
      <c r="B31" s="23">
        <v>0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1</v>
      </c>
      <c r="I31" s="6">
        <f>SUMPRODUCT($B31:$H31,'Input'!$B$106:$H$106)</f>
        <v>0</v>
      </c>
      <c r="J31" s="10" t="s">
        <v>6</v>
      </c>
    </row>
    <row r="32" spans="1:10">
      <c r="A32" s="12" t="s">
        <v>113</v>
      </c>
      <c r="B32" s="23">
        <v>0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1</v>
      </c>
      <c r="I32" s="6">
        <f>SUMPRODUCT($B32:$H32,'Input'!$B$106:$H$106)</f>
        <v>0</v>
      </c>
      <c r="J32" s="10" t="s">
        <v>6</v>
      </c>
    </row>
    <row r="33" spans="1:10">
      <c r="A33" s="12" t="s">
        <v>74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1</v>
      </c>
      <c r="I33" s="6">
        <f>SUMPRODUCT($B33:$H33,'Input'!$B$106:$H$106)</f>
        <v>0</v>
      </c>
      <c r="J33" s="10" t="s">
        <v>6</v>
      </c>
    </row>
    <row r="34" spans="1:10">
      <c r="A34" s="12" t="s">
        <v>75</v>
      </c>
      <c r="B34" s="23">
        <v>0</v>
      </c>
      <c r="C34" s="23">
        <v>0</v>
      </c>
      <c r="D34" s="23">
        <v>0</v>
      </c>
      <c r="E34" s="23">
        <v>0</v>
      </c>
      <c r="F34" s="23">
        <v>0</v>
      </c>
      <c r="G34" s="23">
        <v>1</v>
      </c>
      <c r="H34" s="23">
        <v>0</v>
      </c>
      <c r="I34" s="6">
        <f>SUMPRODUCT($B34:$H34,'Input'!$B$106:$H$106)</f>
        <v>0</v>
      </c>
      <c r="J34" s="10" t="s">
        <v>6</v>
      </c>
    </row>
    <row r="35" spans="1:10">
      <c r="A35" s="12" t="s">
        <v>76</v>
      </c>
      <c r="B35" s="23">
        <v>0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1</v>
      </c>
      <c r="I35" s="6">
        <f>SUMPRODUCT($B35:$H35,'Input'!$B$106:$H$106)</f>
        <v>0</v>
      </c>
      <c r="J35" s="10" t="s">
        <v>6</v>
      </c>
    </row>
    <row r="36" spans="1:10">
      <c r="A36" s="12" t="s">
        <v>77</v>
      </c>
      <c r="B36" s="23">
        <v>0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1</v>
      </c>
      <c r="I36" s="6">
        <f>SUMPRODUCT($B36:$H36,'Input'!$B$106:$H$106)</f>
        <v>0</v>
      </c>
      <c r="J36" s="10" t="s">
        <v>6</v>
      </c>
    </row>
    <row r="37" spans="1:10">
      <c r="A37" s="12" t="s">
        <v>78</v>
      </c>
      <c r="B37" s="23">
        <v>0</v>
      </c>
      <c r="C37" s="23">
        <v>0</v>
      </c>
      <c r="D37" s="23">
        <v>0</v>
      </c>
      <c r="E37" s="23">
        <v>0</v>
      </c>
      <c r="F37" s="23">
        <v>0</v>
      </c>
      <c r="G37" s="23">
        <v>1</v>
      </c>
      <c r="H37" s="23">
        <v>0</v>
      </c>
      <c r="I37" s="6">
        <f>SUMPRODUCT($B37:$H37,'Input'!$B$106:$H$106)</f>
        <v>0</v>
      </c>
      <c r="J37" s="10" t="s">
        <v>6</v>
      </c>
    </row>
    <row r="38" spans="1:10">
      <c r="A38" s="12" t="s">
        <v>79</v>
      </c>
      <c r="B38" s="23">
        <v>0</v>
      </c>
      <c r="C38" s="23">
        <v>0</v>
      </c>
      <c r="D38" s="23">
        <v>0</v>
      </c>
      <c r="E38" s="23">
        <v>0</v>
      </c>
      <c r="F38" s="23">
        <v>0</v>
      </c>
      <c r="G38" s="23">
        <v>1</v>
      </c>
      <c r="H38" s="23">
        <v>0</v>
      </c>
      <c r="I38" s="6">
        <f>SUMPRODUCT($B38:$H38,'Input'!$B$106:$H$106)</f>
        <v>0</v>
      </c>
      <c r="J38" s="10" t="s">
        <v>6</v>
      </c>
    </row>
    <row r="39" spans="1:10">
      <c r="A39" s="12" t="s">
        <v>88</v>
      </c>
      <c r="B39" s="23">
        <v>0</v>
      </c>
      <c r="C39" s="23">
        <v>0</v>
      </c>
      <c r="D39" s="23">
        <v>0</v>
      </c>
      <c r="E39" s="23">
        <v>0</v>
      </c>
      <c r="F39" s="23">
        <v>1</v>
      </c>
      <c r="G39" s="23">
        <v>0</v>
      </c>
      <c r="H39" s="23">
        <v>0</v>
      </c>
      <c r="I39" s="6">
        <f>SUMPRODUCT($B39:$H39,'Input'!$B$106:$H$106)</f>
        <v>0</v>
      </c>
      <c r="J39" s="10" t="s">
        <v>6</v>
      </c>
    </row>
    <row r="40" spans="1:10">
      <c r="A40" s="12" t="s">
        <v>89</v>
      </c>
      <c r="B40" s="23">
        <v>0</v>
      </c>
      <c r="C40" s="23">
        <v>0</v>
      </c>
      <c r="D40" s="23">
        <v>0</v>
      </c>
      <c r="E40" s="23">
        <v>0</v>
      </c>
      <c r="F40" s="23">
        <v>1</v>
      </c>
      <c r="G40" s="23">
        <v>0</v>
      </c>
      <c r="H40" s="23">
        <v>0</v>
      </c>
      <c r="I40" s="6">
        <f>SUMPRODUCT($B40:$H40,'Input'!$B$106:$H$106)</f>
        <v>0</v>
      </c>
      <c r="J40" s="10" t="s">
        <v>6</v>
      </c>
    </row>
    <row r="41" spans="1:10">
      <c r="A41" s="12" t="s">
        <v>90</v>
      </c>
      <c r="B41" s="23">
        <v>0</v>
      </c>
      <c r="C41" s="23">
        <v>0</v>
      </c>
      <c r="D41" s="23">
        <v>0</v>
      </c>
      <c r="E41" s="23">
        <v>1</v>
      </c>
      <c r="F41" s="23">
        <v>0</v>
      </c>
      <c r="G41" s="23">
        <v>0</v>
      </c>
      <c r="H41" s="23">
        <v>0</v>
      </c>
      <c r="I41" s="6">
        <f>SUMPRODUCT($B41:$H41,'Input'!$B$106:$H$106)</f>
        <v>0</v>
      </c>
      <c r="J41" s="10" t="s">
        <v>6</v>
      </c>
    </row>
    <row r="42" spans="1:10">
      <c r="A42" s="12" t="s">
        <v>91</v>
      </c>
      <c r="B42" s="23">
        <v>0</v>
      </c>
      <c r="C42" s="23">
        <v>0</v>
      </c>
      <c r="D42" s="23">
        <v>0</v>
      </c>
      <c r="E42" s="23">
        <v>1</v>
      </c>
      <c r="F42" s="23">
        <v>0</v>
      </c>
      <c r="G42" s="23">
        <v>0</v>
      </c>
      <c r="H42" s="23">
        <v>0</v>
      </c>
      <c r="I42" s="6">
        <f>SUMPRODUCT($B42:$H42,'Input'!$B$106:$H$106)</f>
        <v>0</v>
      </c>
      <c r="J42" s="10" t="s">
        <v>6</v>
      </c>
    </row>
    <row r="44" spans="1:10">
      <c r="A44" s="11" t="s">
        <v>266</v>
      </c>
    </row>
    <row r="45" spans="1:10">
      <c r="A45" s="10" t="s">
        <v>6</v>
      </c>
    </row>
    <row r="46" spans="1:10">
      <c r="B46" s="3" t="s">
        <v>27</v>
      </c>
      <c r="C46" s="3" t="s">
        <v>28</v>
      </c>
      <c r="D46" s="3" t="s">
        <v>29</v>
      </c>
      <c r="E46" s="3" t="s">
        <v>30</v>
      </c>
      <c r="F46" s="3" t="s">
        <v>31</v>
      </c>
      <c r="G46" s="3" t="s">
        <v>32</v>
      </c>
      <c r="H46" s="3" t="s">
        <v>33</v>
      </c>
    </row>
    <row r="47" spans="1:10">
      <c r="A47" s="12" t="s">
        <v>27</v>
      </c>
      <c r="B47" s="23">
        <v>1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10" t="s">
        <v>6</v>
      </c>
    </row>
    <row r="48" spans="1:10">
      <c r="A48" s="12" t="s">
        <v>28</v>
      </c>
      <c r="B48" s="23">
        <v>0</v>
      </c>
      <c r="C48" s="23">
        <v>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10" t="s">
        <v>6</v>
      </c>
    </row>
    <row r="49" spans="1:9">
      <c r="A49" s="12" t="s">
        <v>29</v>
      </c>
      <c r="B49" s="23">
        <v>0</v>
      </c>
      <c r="C49" s="23">
        <v>0</v>
      </c>
      <c r="D49" s="23">
        <v>1</v>
      </c>
      <c r="E49" s="23">
        <v>0</v>
      </c>
      <c r="F49" s="23">
        <v>0</v>
      </c>
      <c r="G49" s="23">
        <v>0</v>
      </c>
      <c r="H49" s="23">
        <v>0</v>
      </c>
      <c r="I49" s="10" t="s">
        <v>6</v>
      </c>
    </row>
    <row r="50" spans="1:9">
      <c r="A50" s="12" t="s">
        <v>30</v>
      </c>
      <c r="B50" s="23">
        <v>0</v>
      </c>
      <c r="C50" s="23">
        <v>0</v>
      </c>
      <c r="D50" s="23">
        <v>0</v>
      </c>
      <c r="E50" s="23">
        <v>1</v>
      </c>
      <c r="F50" s="23">
        <v>0</v>
      </c>
      <c r="G50" s="23">
        <v>0</v>
      </c>
      <c r="H50" s="23">
        <v>0</v>
      </c>
      <c r="I50" s="10" t="s">
        <v>6</v>
      </c>
    </row>
    <row r="51" spans="1:9">
      <c r="A51" s="12" t="s">
        <v>35</v>
      </c>
      <c r="B51" s="23">
        <v>0</v>
      </c>
      <c r="C51" s="23">
        <v>0</v>
      </c>
      <c r="D51" s="23">
        <v>0</v>
      </c>
      <c r="E51" s="23">
        <v>1</v>
      </c>
      <c r="F51" s="23">
        <v>0</v>
      </c>
      <c r="G51" s="23">
        <v>0</v>
      </c>
      <c r="H51" s="23">
        <v>0</v>
      </c>
      <c r="I51" s="10" t="s">
        <v>6</v>
      </c>
    </row>
    <row r="52" spans="1:9">
      <c r="A52" s="12" t="s">
        <v>31</v>
      </c>
      <c r="B52" s="23">
        <v>0</v>
      </c>
      <c r="C52" s="23">
        <v>0</v>
      </c>
      <c r="D52" s="23">
        <v>0</v>
      </c>
      <c r="E52" s="23">
        <v>0</v>
      </c>
      <c r="F52" s="23">
        <v>1</v>
      </c>
      <c r="G52" s="23">
        <v>0</v>
      </c>
      <c r="H52" s="23">
        <v>0</v>
      </c>
      <c r="I52" s="10" t="s">
        <v>6</v>
      </c>
    </row>
    <row r="53" spans="1:9">
      <c r="A53" s="12" t="s">
        <v>32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23">
        <v>1</v>
      </c>
      <c r="H53" s="23">
        <v>0</v>
      </c>
      <c r="I53" s="10" t="s">
        <v>6</v>
      </c>
    </row>
    <row r="54" spans="1:9">
      <c r="A54" s="12" t="s">
        <v>33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1</v>
      </c>
      <c r="I54" s="10" t="s">
        <v>6</v>
      </c>
    </row>
    <row r="56" spans="1:9">
      <c r="A56" s="11" t="s">
        <v>267</v>
      </c>
    </row>
    <row r="57" spans="1:9">
      <c r="A57" s="10" t="s">
        <v>6</v>
      </c>
    </row>
    <row r="58" spans="1:9">
      <c r="A58" s="2" t="s">
        <v>257</v>
      </c>
    </row>
    <row r="59" spans="1:9">
      <c r="A59" s="13" t="s">
        <v>268</v>
      </c>
    </row>
    <row r="60" spans="1:9">
      <c r="A60" s="13" t="s">
        <v>259</v>
      </c>
    </row>
    <row r="61" spans="1:9">
      <c r="A61" s="2" t="s">
        <v>269</v>
      </c>
    </row>
    <row r="62" spans="1:9">
      <c r="B62" s="3" t="s">
        <v>270</v>
      </c>
    </row>
    <row r="63" spans="1:9">
      <c r="A63" s="12" t="s">
        <v>27</v>
      </c>
      <c r="B63" s="6">
        <f>SUMPRODUCT($B47:$H47,'Input'!$B$106:$H$106)</f>
        <v>0</v>
      </c>
      <c r="C63" s="10" t="s">
        <v>6</v>
      </c>
    </row>
    <row r="64" spans="1:9">
      <c r="A64" s="12" t="s">
        <v>28</v>
      </c>
      <c r="B64" s="6">
        <f>SUMPRODUCT($B48:$H48,'Input'!$B$106:$H$106)</f>
        <v>0</v>
      </c>
      <c r="C64" s="10" t="s">
        <v>6</v>
      </c>
    </row>
    <row r="65" spans="1:11">
      <c r="A65" s="12" t="s">
        <v>29</v>
      </c>
      <c r="B65" s="6">
        <f>SUMPRODUCT($B49:$H49,'Input'!$B$106:$H$106)</f>
        <v>0</v>
      </c>
      <c r="C65" s="10" t="s">
        <v>6</v>
      </c>
    </row>
    <row r="66" spans="1:11">
      <c r="A66" s="12" t="s">
        <v>30</v>
      </c>
      <c r="B66" s="6">
        <f>SUMPRODUCT($B50:$H50,'Input'!$B$106:$H$106)</f>
        <v>0</v>
      </c>
      <c r="C66" s="10" t="s">
        <v>6</v>
      </c>
    </row>
    <row r="67" spans="1:11">
      <c r="A67" s="12" t="s">
        <v>35</v>
      </c>
      <c r="B67" s="6">
        <f>SUMPRODUCT($B51:$H51,'Input'!$B$106:$H$106)</f>
        <v>0</v>
      </c>
      <c r="C67" s="10" t="s">
        <v>6</v>
      </c>
    </row>
    <row r="68" spans="1:11">
      <c r="A68" s="12" t="s">
        <v>31</v>
      </c>
      <c r="B68" s="6">
        <f>SUMPRODUCT($B52:$H52,'Input'!$B$106:$H$106)</f>
        <v>0</v>
      </c>
      <c r="C68" s="10" t="s">
        <v>6</v>
      </c>
    </row>
    <row r="69" spans="1:11">
      <c r="A69" s="12" t="s">
        <v>32</v>
      </c>
      <c r="B69" s="6">
        <f>SUMPRODUCT($B53:$H53,'Input'!$B$106:$H$106)</f>
        <v>0</v>
      </c>
      <c r="C69" s="10" t="s">
        <v>6</v>
      </c>
    </row>
    <row r="70" spans="1:11">
      <c r="A70" s="12" t="s">
        <v>33</v>
      </c>
      <c r="B70" s="6">
        <f>SUMPRODUCT($B54:$H54,'Input'!$B$106:$H$106)</f>
        <v>0</v>
      </c>
      <c r="C70" s="10" t="s">
        <v>6</v>
      </c>
    </row>
    <row r="72" spans="1:11">
      <c r="A72" s="11" t="s">
        <v>271</v>
      </c>
    </row>
    <row r="73" spans="1:11">
      <c r="A73" s="10" t="s">
        <v>6</v>
      </c>
    </row>
    <row r="74" spans="1:11">
      <c r="A74" s="2" t="s">
        <v>257</v>
      </c>
    </row>
    <row r="75" spans="1:11">
      <c r="A75" s="13" t="s">
        <v>272</v>
      </c>
    </row>
    <row r="76" spans="1:11">
      <c r="A76" s="2" t="s">
        <v>273</v>
      </c>
    </row>
    <row r="77" spans="1:11">
      <c r="A77" s="2" t="s">
        <v>274</v>
      </c>
    </row>
    <row r="78" spans="1:11">
      <c r="B78" s="3" t="s">
        <v>26</v>
      </c>
      <c r="C78" s="3" t="s">
        <v>27</v>
      </c>
      <c r="D78" s="3" t="s">
        <v>28</v>
      </c>
      <c r="E78" s="3" t="s">
        <v>29</v>
      </c>
      <c r="F78" s="3" t="s">
        <v>30</v>
      </c>
      <c r="G78" s="3" t="s">
        <v>35</v>
      </c>
      <c r="H78" s="3" t="s">
        <v>31</v>
      </c>
      <c r="I78" s="3" t="s">
        <v>32</v>
      </c>
      <c r="J78" s="3" t="s">
        <v>33</v>
      </c>
    </row>
    <row r="79" spans="1:11">
      <c r="A79" s="12" t="s">
        <v>275</v>
      </c>
      <c r="B79" s="9">
        <v>1</v>
      </c>
      <c r="C79" s="7">
        <f>$B$63</f>
        <v>0</v>
      </c>
      <c r="D79" s="7">
        <f>$B$64</f>
        <v>0</v>
      </c>
      <c r="E79" s="7">
        <f>$B$65</f>
        <v>0</v>
      </c>
      <c r="F79" s="7">
        <f>$B$66</f>
        <v>0</v>
      </c>
      <c r="G79" s="7">
        <f>$B$67</f>
        <v>0</v>
      </c>
      <c r="H79" s="7">
        <f>$B$68</f>
        <v>0</v>
      </c>
      <c r="I79" s="7">
        <f>$B$69</f>
        <v>0</v>
      </c>
      <c r="J79" s="7">
        <f>$B$70</f>
        <v>0</v>
      </c>
      <c r="K79" s="10" t="s">
        <v>6</v>
      </c>
    </row>
    <row r="81" spans="1:10">
      <c r="A81" s="11" t="s">
        <v>276</v>
      </c>
    </row>
    <row r="82" spans="1:10">
      <c r="A82" s="10" t="s">
        <v>6</v>
      </c>
    </row>
    <row r="83" spans="1:10">
      <c r="A83" s="2" t="s">
        <v>277</v>
      </c>
    </row>
    <row r="84" spans="1:10">
      <c r="A84" s="2" t="s">
        <v>278</v>
      </c>
    </row>
    <row r="85" spans="1:10">
      <c r="A85" s="2" t="s">
        <v>279</v>
      </c>
    </row>
    <row r="86" spans="1:10">
      <c r="B86" s="3" t="s">
        <v>26</v>
      </c>
      <c r="C86" s="3" t="s">
        <v>27</v>
      </c>
      <c r="D86" s="3" t="s">
        <v>28</v>
      </c>
      <c r="E86" s="3" t="s">
        <v>29</v>
      </c>
      <c r="F86" s="3" t="s">
        <v>30</v>
      </c>
      <c r="G86" s="3" t="s">
        <v>31</v>
      </c>
      <c r="H86" s="3" t="s">
        <v>32</v>
      </c>
      <c r="I86" s="3" t="s">
        <v>33</v>
      </c>
    </row>
    <row r="87" spans="1:10">
      <c r="A87" s="12" t="s">
        <v>66</v>
      </c>
      <c r="B87" s="9">
        <v>1</v>
      </c>
      <c r="C87" s="9">
        <v>1</v>
      </c>
      <c r="D87" s="9">
        <v>1</v>
      </c>
      <c r="E87" s="9">
        <v>1</v>
      </c>
      <c r="F87" s="9">
        <v>1</v>
      </c>
      <c r="G87" s="9">
        <v>1</v>
      </c>
      <c r="H87" s="9">
        <v>1</v>
      </c>
      <c r="I87" s="9">
        <v>1</v>
      </c>
      <c r="J87" s="10" t="s">
        <v>6</v>
      </c>
    </row>
    <row r="88" spans="1:10">
      <c r="A88" s="12" t="s">
        <v>67</v>
      </c>
      <c r="B88" s="9">
        <v>1</v>
      </c>
      <c r="C88" s="9">
        <v>1</v>
      </c>
      <c r="D88" s="9">
        <v>1</v>
      </c>
      <c r="E88" s="9">
        <v>1</v>
      </c>
      <c r="F88" s="9">
        <v>1</v>
      </c>
      <c r="G88" s="9">
        <v>1</v>
      </c>
      <c r="H88" s="9">
        <v>1</v>
      </c>
      <c r="I88" s="9">
        <v>1</v>
      </c>
      <c r="J88" s="10" t="s">
        <v>6</v>
      </c>
    </row>
    <row r="89" spans="1:10">
      <c r="A89" s="12" t="s">
        <v>107</v>
      </c>
      <c r="B89" s="9">
        <v>1</v>
      </c>
      <c r="C89" s="9">
        <v>1</v>
      </c>
      <c r="D89" s="9">
        <v>1</v>
      </c>
      <c r="E89" s="9">
        <v>1</v>
      </c>
      <c r="F89" s="9">
        <v>1</v>
      </c>
      <c r="G89" s="9">
        <v>1</v>
      </c>
      <c r="H89" s="9">
        <v>1</v>
      </c>
      <c r="I89" s="9">
        <v>1</v>
      </c>
      <c r="J89" s="10" t="s">
        <v>6</v>
      </c>
    </row>
    <row r="90" spans="1:10">
      <c r="A90" s="12" t="s">
        <v>68</v>
      </c>
      <c r="B90" s="9">
        <v>1</v>
      </c>
      <c r="C90" s="9">
        <v>1</v>
      </c>
      <c r="D90" s="9">
        <v>1</v>
      </c>
      <c r="E90" s="9">
        <v>1</v>
      </c>
      <c r="F90" s="9">
        <v>1</v>
      </c>
      <c r="G90" s="9">
        <v>1</v>
      </c>
      <c r="H90" s="9">
        <v>1</v>
      </c>
      <c r="I90" s="9">
        <v>1</v>
      </c>
      <c r="J90" s="10" t="s">
        <v>6</v>
      </c>
    </row>
    <row r="91" spans="1:10">
      <c r="A91" s="12" t="s">
        <v>69</v>
      </c>
      <c r="B91" s="9">
        <v>1</v>
      </c>
      <c r="C91" s="9">
        <v>1</v>
      </c>
      <c r="D91" s="9">
        <v>1</v>
      </c>
      <c r="E91" s="9">
        <v>1</v>
      </c>
      <c r="F91" s="9">
        <v>1</v>
      </c>
      <c r="G91" s="9">
        <v>1</v>
      </c>
      <c r="H91" s="9">
        <v>1</v>
      </c>
      <c r="I91" s="9">
        <v>1</v>
      </c>
      <c r="J91" s="10" t="s">
        <v>6</v>
      </c>
    </row>
    <row r="92" spans="1:10">
      <c r="A92" s="12" t="s">
        <v>108</v>
      </c>
      <c r="B92" s="9">
        <v>1</v>
      </c>
      <c r="C92" s="9">
        <v>1</v>
      </c>
      <c r="D92" s="9">
        <v>1</v>
      </c>
      <c r="E92" s="9">
        <v>1</v>
      </c>
      <c r="F92" s="9">
        <v>1</v>
      </c>
      <c r="G92" s="9">
        <v>1</v>
      </c>
      <c r="H92" s="9">
        <v>1</v>
      </c>
      <c r="I92" s="9">
        <v>1</v>
      </c>
      <c r="J92" s="10" t="s">
        <v>6</v>
      </c>
    </row>
    <row r="93" spans="1:10">
      <c r="A93" s="12" t="s">
        <v>70</v>
      </c>
      <c r="B93" s="9">
        <v>1</v>
      </c>
      <c r="C93" s="9">
        <v>1</v>
      </c>
      <c r="D93" s="9">
        <v>1</v>
      </c>
      <c r="E93" s="9">
        <v>1</v>
      </c>
      <c r="F93" s="9">
        <v>1</v>
      </c>
      <c r="G93" s="9">
        <v>1</v>
      </c>
      <c r="H93" s="9">
        <v>1</v>
      </c>
      <c r="I93" s="9">
        <v>1</v>
      </c>
      <c r="J93" s="10" t="s">
        <v>6</v>
      </c>
    </row>
    <row r="94" spans="1:10">
      <c r="A94" s="12" t="s">
        <v>71</v>
      </c>
      <c r="B94" s="9">
        <v>1</v>
      </c>
      <c r="C94" s="9">
        <v>1</v>
      </c>
      <c r="D94" s="9">
        <v>1</v>
      </c>
      <c r="E94" s="9">
        <v>1</v>
      </c>
      <c r="F94" s="9">
        <v>1</v>
      </c>
      <c r="G94" s="9">
        <v>1</v>
      </c>
      <c r="H94" s="9">
        <v>1</v>
      </c>
      <c r="I94" s="9">
        <v>0</v>
      </c>
      <c r="J94" s="10" t="s">
        <v>6</v>
      </c>
    </row>
    <row r="95" spans="1:10">
      <c r="A95" s="12" t="s">
        <v>85</v>
      </c>
      <c r="B95" s="9">
        <v>1</v>
      </c>
      <c r="C95" s="9">
        <v>1</v>
      </c>
      <c r="D95" s="9">
        <v>1</v>
      </c>
      <c r="E95" s="9">
        <v>1</v>
      </c>
      <c r="F95" s="9">
        <v>1</v>
      </c>
      <c r="G95" s="9">
        <v>1</v>
      </c>
      <c r="H95" s="9">
        <v>0</v>
      </c>
      <c r="I95" s="9">
        <v>0</v>
      </c>
      <c r="J95" s="10" t="s">
        <v>6</v>
      </c>
    </row>
    <row r="96" spans="1:10">
      <c r="A96" s="12" t="s">
        <v>72</v>
      </c>
      <c r="B96" s="9">
        <v>1</v>
      </c>
      <c r="C96" s="9">
        <v>1</v>
      </c>
      <c r="D96" s="9">
        <v>1</v>
      </c>
      <c r="E96" s="9">
        <v>1</v>
      </c>
      <c r="F96" s="9">
        <v>1</v>
      </c>
      <c r="G96" s="9">
        <v>1</v>
      </c>
      <c r="H96" s="9">
        <v>1</v>
      </c>
      <c r="I96" s="9">
        <v>1</v>
      </c>
      <c r="J96" s="10" t="s">
        <v>6</v>
      </c>
    </row>
    <row r="97" spans="1:10">
      <c r="A97" s="12" t="s">
        <v>73</v>
      </c>
      <c r="B97" s="9">
        <v>1</v>
      </c>
      <c r="C97" s="9">
        <v>1</v>
      </c>
      <c r="D97" s="9">
        <v>1</v>
      </c>
      <c r="E97" s="9">
        <v>1</v>
      </c>
      <c r="F97" s="9">
        <v>1</v>
      </c>
      <c r="G97" s="9">
        <v>1</v>
      </c>
      <c r="H97" s="9">
        <v>1</v>
      </c>
      <c r="I97" s="9">
        <v>0</v>
      </c>
      <c r="J97" s="10" t="s">
        <v>6</v>
      </c>
    </row>
    <row r="98" spans="1:10">
      <c r="A98" s="12" t="s">
        <v>86</v>
      </c>
      <c r="B98" s="9">
        <v>1</v>
      </c>
      <c r="C98" s="9">
        <v>1</v>
      </c>
      <c r="D98" s="9">
        <v>1</v>
      </c>
      <c r="E98" s="9">
        <v>1</v>
      </c>
      <c r="F98" s="9">
        <v>1</v>
      </c>
      <c r="G98" s="9">
        <v>1</v>
      </c>
      <c r="H98" s="9">
        <v>0</v>
      </c>
      <c r="I98" s="9">
        <v>0</v>
      </c>
      <c r="J98" s="10" t="s">
        <v>6</v>
      </c>
    </row>
    <row r="99" spans="1:10">
      <c r="A99" s="12" t="s">
        <v>87</v>
      </c>
      <c r="B99" s="9">
        <v>1</v>
      </c>
      <c r="C99" s="9">
        <v>1</v>
      </c>
      <c r="D99" s="9">
        <v>1</v>
      </c>
      <c r="E99" s="9">
        <v>1</v>
      </c>
      <c r="F99" s="9">
        <v>1</v>
      </c>
      <c r="G99" s="9">
        <v>0</v>
      </c>
      <c r="H99" s="9">
        <v>0</v>
      </c>
      <c r="I99" s="9">
        <v>0</v>
      </c>
      <c r="J99" s="10" t="s">
        <v>6</v>
      </c>
    </row>
    <row r="100" spans="1:10">
      <c r="A100" s="12" t="s">
        <v>109</v>
      </c>
      <c r="B100" s="9">
        <v>1</v>
      </c>
      <c r="C100" s="9">
        <v>1</v>
      </c>
      <c r="D100" s="9">
        <v>1</v>
      </c>
      <c r="E100" s="9">
        <v>1</v>
      </c>
      <c r="F100" s="9">
        <v>1</v>
      </c>
      <c r="G100" s="9">
        <v>1</v>
      </c>
      <c r="H100" s="9">
        <v>1</v>
      </c>
      <c r="I100" s="9">
        <v>1</v>
      </c>
      <c r="J100" s="10" t="s">
        <v>6</v>
      </c>
    </row>
    <row r="101" spans="1:10">
      <c r="A101" s="12" t="s">
        <v>110</v>
      </c>
      <c r="B101" s="9">
        <v>1</v>
      </c>
      <c r="C101" s="9">
        <v>1</v>
      </c>
      <c r="D101" s="9">
        <v>1</v>
      </c>
      <c r="E101" s="9">
        <v>1</v>
      </c>
      <c r="F101" s="9">
        <v>1</v>
      </c>
      <c r="G101" s="9">
        <v>1</v>
      </c>
      <c r="H101" s="9">
        <v>1</v>
      </c>
      <c r="I101" s="9">
        <v>1</v>
      </c>
      <c r="J101" s="10" t="s">
        <v>6</v>
      </c>
    </row>
    <row r="102" spans="1:10">
      <c r="A102" s="12" t="s">
        <v>111</v>
      </c>
      <c r="B102" s="9">
        <v>1</v>
      </c>
      <c r="C102" s="9">
        <v>1</v>
      </c>
      <c r="D102" s="9">
        <v>1</v>
      </c>
      <c r="E102" s="9">
        <v>1</v>
      </c>
      <c r="F102" s="9">
        <v>1</v>
      </c>
      <c r="G102" s="9">
        <v>1</v>
      </c>
      <c r="H102" s="9">
        <v>1</v>
      </c>
      <c r="I102" s="9">
        <v>1</v>
      </c>
      <c r="J102" s="10" t="s">
        <v>6</v>
      </c>
    </row>
    <row r="103" spans="1:10">
      <c r="A103" s="12" t="s">
        <v>112</v>
      </c>
      <c r="B103" s="9">
        <v>1</v>
      </c>
      <c r="C103" s="9">
        <v>1</v>
      </c>
      <c r="D103" s="9">
        <v>1</v>
      </c>
      <c r="E103" s="9">
        <v>1</v>
      </c>
      <c r="F103" s="9">
        <v>1</v>
      </c>
      <c r="G103" s="9">
        <v>1</v>
      </c>
      <c r="H103" s="9">
        <v>1</v>
      </c>
      <c r="I103" s="9">
        <v>1</v>
      </c>
      <c r="J103" s="10" t="s">
        <v>6</v>
      </c>
    </row>
    <row r="104" spans="1:10">
      <c r="A104" s="12" t="s">
        <v>113</v>
      </c>
      <c r="B104" s="9">
        <v>1</v>
      </c>
      <c r="C104" s="9">
        <v>1</v>
      </c>
      <c r="D104" s="9">
        <v>1</v>
      </c>
      <c r="E104" s="9">
        <v>1</v>
      </c>
      <c r="F104" s="9">
        <v>1</v>
      </c>
      <c r="G104" s="9">
        <v>1</v>
      </c>
      <c r="H104" s="9">
        <v>1</v>
      </c>
      <c r="I104" s="9">
        <v>1</v>
      </c>
      <c r="J104" s="10" t="s">
        <v>6</v>
      </c>
    </row>
    <row r="105" spans="1:10">
      <c r="A105" s="12" t="s">
        <v>74</v>
      </c>
      <c r="B105" s="9">
        <v>1</v>
      </c>
      <c r="C105" s="9">
        <v>1</v>
      </c>
      <c r="D105" s="9">
        <v>1</v>
      </c>
      <c r="E105" s="9">
        <v>1</v>
      </c>
      <c r="F105" s="9">
        <v>1</v>
      </c>
      <c r="G105" s="9">
        <v>1</v>
      </c>
      <c r="H105" s="9">
        <v>1</v>
      </c>
      <c r="I105" s="9">
        <v>0</v>
      </c>
      <c r="J105" s="10" t="s">
        <v>6</v>
      </c>
    </row>
    <row r="106" spans="1:10">
      <c r="A106" s="12" t="s">
        <v>75</v>
      </c>
      <c r="B106" s="9">
        <v>1</v>
      </c>
      <c r="C106" s="9">
        <v>1</v>
      </c>
      <c r="D106" s="9">
        <v>1</v>
      </c>
      <c r="E106" s="9">
        <v>1</v>
      </c>
      <c r="F106" s="9">
        <v>1</v>
      </c>
      <c r="G106" s="9">
        <v>1</v>
      </c>
      <c r="H106" s="9">
        <v>0</v>
      </c>
      <c r="I106" s="9">
        <v>0</v>
      </c>
      <c r="J106" s="10" t="s">
        <v>6</v>
      </c>
    </row>
    <row r="107" spans="1:10">
      <c r="A107" s="12" t="s">
        <v>76</v>
      </c>
      <c r="B107" s="9">
        <v>1</v>
      </c>
      <c r="C107" s="9">
        <v>1</v>
      </c>
      <c r="D107" s="9">
        <v>1</v>
      </c>
      <c r="E107" s="9">
        <v>1</v>
      </c>
      <c r="F107" s="9">
        <v>1</v>
      </c>
      <c r="G107" s="9">
        <v>1</v>
      </c>
      <c r="H107" s="9">
        <v>1</v>
      </c>
      <c r="I107" s="9">
        <v>0</v>
      </c>
      <c r="J107" s="10" t="s">
        <v>6</v>
      </c>
    </row>
    <row r="108" spans="1:10">
      <c r="A108" s="12" t="s">
        <v>77</v>
      </c>
      <c r="B108" s="9">
        <v>1</v>
      </c>
      <c r="C108" s="9">
        <v>1</v>
      </c>
      <c r="D108" s="9">
        <v>1</v>
      </c>
      <c r="E108" s="9">
        <v>1</v>
      </c>
      <c r="F108" s="9">
        <v>1</v>
      </c>
      <c r="G108" s="9">
        <v>1</v>
      </c>
      <c r="H108" s="9">
        <v>1</v>
      </c>
      <c r="I108" s="9">
        <v>0</v>
      </c>
      <c r="J108" s="10" t="s">
        <v>6</v>
      </c>
    </row>
    <row r="109" spans="1:10">
      <c r="A109" s="12" t="s">
        <v>78</v>
      </c>
      <c r="B109" s="9">
        <v>1</v>
      </c>
      <c r="C109" s="9">
        <v>1</v>
      </c>
      <c r="D109" s="9">
        <v>1</v>
      </c>
      <c r="E109" s="9">
        <v>1</v>
      </c>
      <c r="F109" s="9">
        <v>1</v>
      </c>
      <c r="G109" s="9">
        <v>1</v>
      </c>
      <c r="H109" s="9">
        <v>0</v>
      </c>
      <c r="I109" s="9">
        <v>0</v>
      </c>
      <c r="J109" s="10" t="s">
        <v>6</v>
      </c>
    </row>
    <row r="110" spans="1:10">
      <c r="A110" s="12" t="s">
        <v>79</v>
      </c>
      <c r="B110" s="9">
        <v>1</v>
      </c>
      <c r="C110" s="9">
        <v>1</v>
      </c>
      <c r="D110" s="9">
        <v>1</v>
      </c>
      <c r="E110" s="9">
        <v>1</v>
      </c>
      <c r="F110" s="9">
        <v>1</v>
      </c>
      <c r="G110" s="9">
        <v>1</v>
      </c>
      <c r="H110" s="9">
        <v>0</v>
      </c>
      <c r="I110" s="9">
        <v>0</v>
      </c>
      <c r="J110" s="10" t="s">
        <v>6</v>
      </c>
    </row>
    <row r="111" spans="1:10">
      <c r="A111" s="12" t="s">
        <v>88</v>
      </c>
      <c r="B111" s="9">
        <v>1</v>
      </c>
      <c r="C111" s="9">
        <v>1</v>
      </c>
      <c r="D111" s="9">
        <v>1</v>
      </c>
      <c r="E111" s="9">
        <v>1</v>
      </c>
      <c r="F111" s="9">
        <v>1</v>
      </c>
      <c r="G111" s="9">
        <v>0</v>
      </c>
      <c r="H111" s="9">
        <v>0</v>
      </c>
      <c r="I111" s="9">
        <v>0</v>
      </c>
      <c r="J111" s="10" t="s">
        <v>6</v>
      </c>
    </row>
    <row r="112" spans="1:10">
      <c r="A112" s="12" t="s">
        <v>89</v>
      </c>
      <c r="B112" s="9">
        <v>1</v>
      </c>
      <c r="C112" s="9">
        <v>1</v>
      </c>
      <c r="D112" s="9">
        <v>1</v>
      </c>
      <c r="E112" s="9">
        <v>1</v>
      </c>
      <c r="F112" s="9">
        <v>1</v>
      </c>
      <c r="G112" s="9">
        <v>0</v>
      </c>
      <c r="H112" s="9">
        <v>0</v>
      </c>
      <c r="I112" s="9">
        <v>0</v>
      </c>
      <c r="J112" s="10" t="s">
        <v>6</v>
      </c>
    </row>
    <row r="113" spans="1:10">
      <c r="A113" s="12" t="s">
        <v>90</v>
      </c>
      <c r="B113" s="9">
        <v>1</v>
      </c>
      <c r="C113" s="9">
        <v>1</v>
      </c>
      <c r="D113" s="9">
        <v>1</v>
      </c>
      <c r="E113" s="9">
        <v>1</v>
      </c>
      <c r="F113" s="9">
        <v>0</v>
      </c>
      <c r="G113" s="9">
        <v>0</v>
      </c>
      <c r="H113" s="9">
        <v>0</v>
      </c>
      <c r="I113" s="9">
        <v>0</v>
      </c>
      <c r="J113" s="10" t="s">
        <v>6</v>
      </c>
    </row>
    <row r="114" spans="1:10">
      <c r="A114" s="12" t="s">
        <v>91</v>
      </c>
      <c r="B114" s="9">
        <v>1</v>
      </c>
      <c r="C114" s="9">
        <v>1</v>
      </c>
      <c r="D114" s="9">
        <v>1</v>
      </c>
      <c r="E114" s="9">
        <v>1</v>
      </c>
      <c r="F114" s="9">
        <v>0</v>
      </c>
      <c r="G114" s="9">
        <v>0</v>
      </c>
      <c r="H114" s="9">
        <v>0</v>
      </c>
      <c r="I114" s="9">
        <v>0</v>
      </c>
      <c r="J114" s="10" t="s">
        <v>6</v>
      </c>
    </row>
    <row r="116" spans="1:10">
      <c r="A116" s="11" t="s">
        <v>280</v>
      </c>
    </row>
    <row r="117" spans="1:10">
      <c r="A117" s="10" t="s">
        <v>6</v>
      </c>
    </row>
    <row r="118" spans="1:10">
      <c r="A118" s="2" t="s">
        <v>257</v>
      </c>
    </row>
    <row r="119" spans="1:10">
      <c r="A119" s="13" t="s">
        <v>281</v>
      </c>
    </row>
    <row r="120" spans="1:10">
      <c r="A120" s="2" t="s">
        <v>282</v>
      </c>
    </row>
    <row r="121" spans="1:10">
      <c r="B121" s="3" t="s">
        <v>28</v>
      </c>
    </row>
    <row r="122" spans="1:10">
      <c r="A122" s="12" t="s">
        <v>28</v>
      </c>
      <c r="B122" s="24">
        <f>1-'Input'!$B$37</f>
        <v>0</v>
      </c>
      <c r="C122" s="10" t="s">
        <v>6</v>
      </c>
    </row>
    <row r="124" spans="1:10">
      <c r="A124" s="11" t="s">
        <v>283</v>
      </c>
    </row>
    <row r="125" spans="1:10">
      <c r="A125" s="10" t="s">
        <v>6</v>
      </c>
    </row>
    <row r="126" spans="1:10">
      <c r="A126" s="2" t="s">
        <v>257</v>
      </c>
    </row>
    <row r="127" spans="1:10">
      <c r="A127" s="13" t="s">
        <v>281</v>
      </c>
    </row>
    <row r="128" spans="1:10">
      <c r="A128" s="2" t="s">
        <v>282</v>
      </c>
    </row>
    <row r="129" spans="1:3">
      <c r="B129" s="3" t="s">
        <v>29</v>
      </c>
    </row>
    <row r="130" spans="1:3">
      <c r="A130" s="12" t="s">
        <v>29</v>
      </c>
      <c r="B130" s="24">
        <f>1-'Input'!$B$37</f>
        <v>0</v>
      </c>
      <c r="C130" s="10" t="s">
        <v>6</v>
      </c>
    </row>
    <row r="132" spans="1:3">
      <c r="A132" s="11" t="s">
        <v>284</v>
      </c>
    </row>
    <row r="133" spans="1:3">
      <c r="A133" s="10" t="s">
        <v>6</v>
      </c>
    </row>
    <row r="134" spans="1:3">
      <c r="A134" s="2" t="s">
        <v>257</v>
      </c>
    </row>
    <row r="135" spans="1:3">
      <c r="A135" s="13" t="s">
        <v>281</v>
      </c>
    </row>
    <row r="136" spans="1:3">
      <c r="A136" s="2" t="s">
        <v>282</v>
      </c>
    </row>
    <row r="137" spans="1:3">
      <c r="B137" s="3" t="s">
        <v>30</v>
      </c>
    </row>
    <row r="138" spans="1:3">
      <c r="A138" s="12" t="s">
        <v>30</v>
      </c>
      <c r="B138" s="24">
        <f>1-'Input'!$B$37</f>
        <v>0</v>
      </c>
      <c r="C138" s="10" t="s">
        <v>6</v>
      </c>
    </row>
    <row r="140" spans="1:3">
      <c r="A140" s="11" t="s">
        <v>285</v>
      </c>
    </row>
    <row r="141" spans="1:3">
      <c r="A141" s="10" t="s">
        <v>6</v>
      </c>
    </row>
    <row r="142" spans="1:3">
      <c r="A142" s="2" t="s">
        <v>257</v>
      </c>
    </row>
    <row r="143" spans="1:3">
      <c r="A143" s="13" t="s">
        <v>281</v>
      </c>
    </row>
    <row r="144" spans="1:3">
      <c r="A144" s="13" t="s">
        <v>286</v>
      </c>
    </row>
    <row r="145" spans="1:10">
      <c r="A145" s="13" t="s">
        <v>287</v>
      </c>
    </row>
    <row r="146" spans="1:10">
      <c r="A146" s="13" t="s">
        <v>288</v>
      </c>
    </row>
    <row r="147" spans="1:10">
      <c r="A147" s="2" t="s">
        <v>289</v>
      </c>
    </row>
    <row r="148" spans="1:10">
      <c r="A148" s="2" t="s">
        <v>290</v>
      </c>
    </row>
    <row r="149" spans="1:10">
      <c r="A149" s="2" t="s">
        <v>291</v>
      </c>
    </row>
    <row r="150" spans="1:10">
      <c r="B150" s="3" t="s">
        <v>26</v>
      </c>
      <c r="C150" s="3" t="s">
        <v>27</v>
      </c>
      <c r="D150" s="3" t="s">
        <v>28</v>
      </c>
      <c r="E150" s="3" t="s">
        <v>29</v>
      </c>
      <c r="F150" s="3" t="s">
        <v>30</v>
      </c>
      <c r="G150" s="3" t="s">
        <v>31</v>
      </c>
      <c r="H150" s="3" t="s">
        <v>32</v>
      </c>
      <c r="I150" s="3" t="s">
        <v>33</v>
      </c>
    </row>
    <row r="151" spans="1:10">
      <c r="A151" s="12" t="s">
        <v>26</v>
      </c>
      <c r="B151" s="9">
        <v>1</v>
      </c>
      <c r="C151" s="8"/>
      <c r="D151" s="8"/>
      <c r="E151" s="8"/>
      <c r="F151" s="8"/>
      <c r="G151" s="8"/>
      <c r="H151" s="8"/>
      <c r="I151" s="8"/>
      <c r="J151" s="10" t="s">
        <v>6</v>
      </c>
    </row>
    <row r="152" spans="1:10">
      <c r="A152" s="12" t="s">
        <v>27</v>
      </c>
      <c r="B152" s="8"/>
      <c r="C152" s="25">
        <v>1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10" t="s">
        <v>6</v>
      </c>
    </row>
    <row r="153" spans="1:10">
      <c r="A153" s="12" t="s">
        <v>28</v>
      </c>
      <c r="B153" s="8"/>
      <c r="C153" s="25">
        <v>0</v>
      </c>
      <c r="D153" s="26">
        <f>$B$122</f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10" t="s">
        <v>6</v>
      </c>
    </row>
    <row r="154" spans="1:10">
      <c r="A154" s="12" t="s">
        <v>29</v>
      </c>
      <c r="B154" s="8"/>
      <c r="C154" s="25">
        <v>0</v>
      </c>
      <c r="D154" s="25">
        <v>0</v>
      </c>
      <c r="E154" s="26">
        <f>$B$130</f>
        <v>0</v>
      </c>
      <c r="F154" s="25">
        <v>0</v>
      </c>
      <c r="G154" s="25">
        <v>0</v>
      </c>
      <c r="H154" s="25">
        <v>0</v>
      </c>
      <c r="I154" s="25">
        <v>0</v>
      </c>
      <c r="J154" s="10" t="s">
        <v>6</v>
      </c>
    </row>
    <row r="155" spans="1:10">
      <c r="A155" s="12" t="s">
        <v>30</v>
      </c>
      <c r="B155" s="8"/>
      <c r="C155" s="25">
        <v>0</v>
      </c>
      <c r="D155" s="25">
        <v>0</v>
      </c>
      <c r="E155" s="25">
        <v>0</v>
      </c>
      <c r="F155" s="26">
        <f>$B$138</f>
        <v>0</v>
      </c>
      <c r="G155" s="25">
        <v>0</v>
      </c>
      <c r="H155" s="25">
        <v>0</v>
      </c>
      <c r="I155" s="25">
        <v>0</v>
      </c>
      <c r="J155" s="10" t="s">
        <v>6</v>
      </c>
    </row>
    <row r="156" spans="1:10">
      <c r="A156" s="12" t="s">
        <v>35</v>
      </c>
      <c r="B156" s="8"/>
      <c r="C156" s="25">
        <v>0</v>
      </c>
      <c r="D156" s="25">
        <v>0</v>
      </c>
      <c r="E156" s="25">
        <v>0</v>
      </c>
      <c r="F156" s="26">
        <f>'Input'!$B$37</f>
        <v>0</v>
      </c>
      <c r="G156" s="25">
        <v>0</v>
      </c>
      <c r="H156" s="25">
        <v>0</v>
      </c>
      <c r="I156" s="25">
        <v>0</v>
      </c>
      <c r="J156" s="10" t="s">
        <v>6</v>
      </c>
    </row>
    <row r="157" spans="1:10">
      <c r="A157" s="12" t="s">
        <v>31</v>
      </c>
      <c r="B157" s="8"/>
      <c r="C157" s="25">
        <v>0</v>
      </c>
      <c r="D157" s="25">
        <v>0</v>
      </c>
      <c r="E157" s="25">
        <v>0</v>
      </c>
      <c r="F157" s="25">
        <v>0</v>
      </c>
      <c r="G157" s="25">
        <v>1</v>
      </c>
      <c r="H157" s="25">
        <v>0</v>
      </c>
      <c r="I157" s="25">
        <v>0</v>
      </c>
      <c r="J157" s="10" t="s">
        <v>6</v>
      </c>
    </row>
    <row r="158" spans="1:10">
      <c r="A158" s="12" t="s">
        <v>32</v>
      </c>
      <c r="B158" s="8"/>
      <c r="C158" s="25">
        <v>0</v>
      </c>
      <c r="D158" s="25">
        <v>0</v>
      </c>
      <c r="E158" s="25">
        <v>0</v>
      </c>
      <c r="F158" s="25">
        <v>0</v>
      </c>
      <c r="G158" s="25">
        <v>0</v>
      </c>
      <c r="H158" s="25">
        <v>1</v>
      </c>
      <c r="I158" s="25">
        <v>0</v>
      </c>
      <c r="J158" s="10" t="s">
        <v>6</v>
      </c>
    </row>
    <row r="159" spans="1:10">
      <c r="A159" s="12" t="s">
        <v>33</v>
      </c>
      <c r="B159" s="8"/>
      <c r="C159" s="25">
        <v>0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1</v>
      </c>
      <c r="J159" s="10" t="s">
        <v>6</v>
      </c>
    </row>
    <row r="161" spans="1:11">
      <c r="A161" s="11" t="s">
        <v>292</v>
      </c>
    </row>
    <row r="162" spans="1:11">
      <c r="A162" s="10" t="s">
        <v>6</v>
      </c>
    </row>
    <row r="163" spans="1:11">
      <c r="A163" s="2" t="s">
        <v>257</v>
      </c>
    </row>
    <row r="164" spans="1:11">
      <c r="A164" s="13" t="s">
        <v>293</v>
      </c>
    </row>
    <row r="165" spans="1:11">
      <c r="A165" s="13" t="s">
        <v>294</v>
      </c>
    </row>
    <row r="166" spans="1:11">
      <c r="A166" s="2" t="s">
        <v>269</v>
      </c>
    </row>
    <row r="167" spans="1:11">
      <c r="B167" s="3" t="s">
        <v>26</v>
      </c>
      <c r="C167" s="3" t="s">
        <v>27</v>
      </c>
      <c r="D167" s="3" t="s">
        <v>28</v>
      </c>
      <c r="E167" s="3" t="s">
        <v>29</v>
      </c>
      <c r="F167" s="3" t="s">
        <v>30</v>
      </c>
      <c r="G167" s="3" t="s">
        <v>35</v>
      </c>
      <c r="H167" s="3" t="s">
        <v>31</v>
      </c>
      <c r="I167" s="3" t="s">
        <v>32</v>
      </c>
      <c r="J167" s="3" t="s">
        <v>33</v>
      </c>
    </row>
    <row r="168" spans="1:11">
      <c r="A168" s="12" t="s">
        <v>66</v>
      </c>
      <c r="B168" s="6">
        <f>SUMPRODUCT($B87:$I87,$B$151:$I$151)</f>
        <v>0</v>
      </c>
      <c r="C168" s="6">
        <f>SUMPRODUCT($B87:$I87,$B$152:$I$152)</f>
        <v>0</v>
      </c>
      <c r="D168" s="6">
        <f>SUMPRODUCT($B87:$I87,$B$153:$I$153)</f>
        <v>0</v>
      </c>
      <c r="E168" s="6">
        <f>SUMPRODUCT($B87:$I87,$B$154:$I$154)</f>
        <v>0</v>
      </c>
      <c r="F168" s="6">
        <f>SUMPRODUCT($B87:$I87,$B$155:$I$155)</f>
        <v>0</v>
      </c>
      <c r="G168" s="6">
        <f>SUMPRODUCT($B87:$I87,$B$156:$I$156)</f>
        <v>0</v>
      </c>
      <c r="H168" s="6">
        <f>SUMPRODUCT($B87:$I87,$B$157:$I$157)</f>
        <v>0</v>
      </c>
      <c r="I168" s="6">
        <f>SUMPRODUCT($B87:$I87,$B$158:$I$158)</f>
        <v>0</v>
      </c>
      <c r="J168" s="6">
        <f>SUMPRODUCT($B87:$I87,$B$159:$I$159)</f>
        <v>0</v>
      </c>
      <c r="K168" s="10" t="s">
        <v>6</v>
      </c>
    </row>
    <row r="169" spans="1:11">
      <c r="A169" s="12" t="s">
        <v>67</v>
      </c>
      <c r="B169" s="6">
        <f>SUMPRODUCT($B88:$I88,$B$151:$I$151)</f>
        <v>0</v>
      </c>
      <c r="C169" s="6">
        <f>SUMPRODUCT($B88:$I88,$B$152:$I$152)</f>
        <v>0</v>
      </c>
      <c r="D169" s="6">
        <f>SUMPRODUCT($B88:$I88,$B$153:$I$153)</f>
        <v>0</v>
      </c>
      <c r="E169" s="6">
        <f>SUMPRODUCT($B88:$I88,$B$154:$I$154)</f>
        <v>0</v>
      </c>
      <c r="F169" s="6">
        <f>SUMPRODUCT($B88:$I88,$B$155:$I$155)</f>
        <v>0</v>
      </c>
      <c r="G169" s="6">
        <f>SUMPRODUCT($B88:$I88,$B$156:$I$156)</f>
        <v>0</v>
      </c>
      <c r="H169" s="6">
        <f>SUMPRODUCT($B88:$I88,$B$157:$I$157)</f>
        <v>0</v>
      </c>
      <c r="I169" s="6">
        <f>SUMPRODUCT($B88:$I88,$B$158:$I$158)</f>
        <v>0</v>
      </c>
      <c r="J169" s="6">
        <f>SUMPRODUCT($B88:$I88,$B$159:$I$159)</f>
        <v>0</v>
      </c>
      <c r="K169" s="10" t="s">
        <v>6</v>
      </c>
    </row>
    <row r="170" spans="1:11">
      <c r="A170" s="12" t="s">
        <v>107</v>
      </c>
      <c r="B170" s="6">
        <f>SUMPRODUCT($B89:$I89,$B$151:$I$151)</f>
        <v>0</v>
      </c>
      <c r="C170" s="6">
        <f>SUMPRODUCT($B89:$I89,$B$152:$I$152)</f>
        <v>0</v>
      </c>
      <c r="D170" s="6">
        <f>SUMPRODUCT($B89:$I89,$B$153:$I$153)</f>
        <v>0</v>
      </c>
      <c r="E170" s="6">
        <f>SUMPRODUCT($B89:$I89,$B$154:$I$154)</f>
        <v>0</v>
      </c>
      <c r="F170" s="6">
        <f>SUMPRODUCT($B89:$I89,$B$155:$I$155)</f>
        <v>0</v>
      </c>
      <c r="G170" s="6">
        <f>SUMPRODUCT($B89:$I89,$B$156:$I$156)</f>
        <v>0</v>
      </c>
      <c r="H170" s="6">
        <f>SUMPRODUCT($B89:$I89,$B$157:$I$157)</f>
        <v>0</v>
      </c>
      <c r="I170" s="6">
        <f>SUMPRODUCT($B89:$I89,$B$158:$I$158)</f>
        <v>0</v>
      </c>
      <c r="J170" s="6">
        <f>SUMPRODUCT($B89:$I89,$B$159:$I$159)</f>
        <v>0</v>
      </c>
      <c r="K170" s="10" t="s">
        <v>6</v>
      </c>
    </row>
    <row r="171" spans="1:11">
      <c r="A171" s="12" t="s">
        <v>68</v>
      </c>
      <c r="B171" s="6">
        <f>SUMPRODUCT($B90:$I90,$B$151:$I$151)</f>
        <v>0</v>
      </c>
      <c r="C171" s="6">
        <f>SUMPRODUCT($B90:$I90,$B$152:$I$152)</f>
        <v>0</v>
      </c>
      <c r="D171" s="6">
        <f>SUMPRODUCT($B90:$I90,$B$153:$I$153)</f>
        <v>0</v>
      </c>
      <c r="E171" s="6">
        <f>SUMPRODUCT($B90:$I90,$B$154:$I$154)</f>
        <v>0</v>
      </c>
      <c r="F171" s="6">
        <f>SUMPRODUCT($B90:$I90,$B$155:$I$155)</f>
        <v>0</v>
      </c>
      <c r="G171" s="6">
        <f>SUMPRODUCT($B90:$I90,$B$156:$I$156)</f>
        <v>0</v>
      </c>
      <c r="H171" s="6">
        <f>SUMPRODUCT($B90:$I90,$B$157:$I$157)</f>
        <v>0</v>
      </c>
      <c r="I171" s="6">
        <f>SUMPRODUCT($B90:$I90,$B$158:$I$158)</f>
        <v>0</v>
      </c>
      <c r="J171" s="6">
        <f>SUMPRODUCT($B90:$I90,$B$159:$I$159)</f>
        <v>0</v>
      </c>
      <c r="K171" s="10" t="s">
        <v>6</v>
      </c>
    </row>
    <row r="172" spans="1:11">
      <c r="A172" s="12" t="s">
        <v>69</v>
      </c>
      <c r="B172" s="6">
        <f>SUMPRODUCT($B91:$I91,$B$151:$I$151)</f>
        <v>0</v>
      </c>
      <c r="C172" s="6">
        <f>SUMPRODUCT($B91:$I91,$B$152:$I$152)</f>
        <v>0</v>
      </c>
      <c r="D172" s="6">
        <f>SUMPRODUCT($B91:$I91,$B$153:$I$153)</f>
        <v>0</v>
      </c>
      <c r="E172" s="6">
        <f>SUMPRODUCT($B91:$I91,$B$154:$I$154)</f>
        <v>0</v>
      </c>
      <c r="F172" s="6">
        <f>SUMPRODUCT($B91:$I91,$B$155:$I$155)</f>
        <v>0</v>
      </c>
      <c r="G172" s="6">
        <f>SUMPRODUCT($B91:$I91,$B$156:$I$156)</f>
        <v>0</v>
      </c>
      <c r="H172" s="6">
        <f>SUMPRODUCT($B91:$I91,$B$157:$I$157)</f>
        <v>0</v>
      </c>
      <c r="I172" s="6">
        <f>SUMPRODUCT($B91:$I91,$B$158:$I$158)</f>
        <v>0</v>
      </c>
      <c r="J172" s="6">
        <f>SUMPRODUCT($B91:$I91,$B$159:$I$159)</f>
        <v>0</v>
      </c>
      <c r="K172" s="10" t="s">
        <v>6</v>
      </c>
    </row>
    <row r="173" spans="1:11">
      <c r="A173" s="12" t="s">
        <v>108</v>
      </c>
      <c r="B173" s="6">
        <f>SUMPRODUCT($B92:$I92,$B$151:$I$151)</f>
        <v>0</v>
      </c>
      <c r="C173" s="6">
        <f>SUMPRODUCT($B92:$I92,$B$152:$I$152)</f>
        <v>0</v>
      </c>
      <c r="D173" s="6">
        <f>SUMPRODUCT($B92:$I92,$B$153:$I$153)</f>
        <v>0</v>
      </c>
      <c r="E173" s="6">
        <f>SUMPRODUCT($B92:$I92,$B$154:$I$154)</f>
        <v>0</v>
      </c>
      <c r="F173" s="6">
        <f>SUMPRODUCT($B92:$I92,$B$155:$I$155)</f>
        <v>0</v>
      </c>
      <c r="G173" s="6">
        <f>SUMPRODUCT($B92:$I92,$B$156:$I$156)</f>
        <v>0</v>
      </c>
      <c r="H173" s="6">
        <f>SUMPRODUCT($B92:$I92,$B$157:$I$157)</f>
        <v>0</v>
      </c>
      <c r="I173" s="6">
        <f>SUMPRODUCT($B92:$I92,$B$158:$I$158)</f>
        <v>0</v>
      </c>
      <c r="J173" s="6">
        <f>SUMPRODUCT($B92:$I92,$B$159:$I$159)</f>
        <v>0</v>
      </c>
      <c r="K173" s="10" t="s">
        <v>6</v>
      </c>
    </row>
    <row r="174" spans="1:11">
      <c r="A174" s="12" t="s">
        <v>70</v>
      </c>
      <c r="B174" s="6">
        <f>SUMPRODUCT($B93:$I93,$B$151:$I$151)</f>
        <v>0</v>
      </c>
      <c r="C174" s="6">
        <f>SUMPRODUCT($B93:$I93,$B$152:$I$152)</f>
        <v>0</v>
      </c>
      <c r="D174" s="6">
        <f>SUMPRODUCT($B93:$I93,$B$153:$I$153)</f>
        <v>0</v>
      </c>
      <c r="E174" s="6">
        <f>SUMPRODUCT($B93:$I93,$B$154:$I$154)</f>
        <v>0</v>
      </c>
      <c r="F174" s="6">
        <f>SUMPRODUCT($B93:$I93,$B$155:$I$155)</f>
        <v>0</v>
      </c>
      <c r="G174" s="6">
        <f>SUMPRODUCT($B93:$I93,$B$156:$I$156)</f>
        <v>0</v>
      </c>
      <c r="H174" s="6">
        <f>SUMPRODUCT($B93:$I93,$B$157:$I$157)</f>
        <v>0</v>
      </c>
      <c r="I174" s="6">
        <f>SUMPRODUCT($B93:$I93,$B$158:$I$158)</f>
        <v>0</v>
      </c>
      <c r="J174" s="6">
        <f>SUMPRODUCT($B93:$I93,$B$159:$I$159)</f>
        <v>0</v>
      </c>
      <c r="K174" s="10" t="s">
        <v>6</v>
      </c>
    </row>
    <row r="175" spans="1:11">
      <c r="A175" s="12" t="s">
        <v>71</v>
      </c>
      <c r="B175" s="6">
        <f>SUMPRODUCT($B94:$I94,$B$151:$I$151)</f>
        <v>0</v>
      </c>
      <c r="C175" s="6">
        <f>SUMPRODUCT($B94:$I94,$B$152:$I$152)</f>
        <v>0</v>
      </c>
      <c r="D175" s="6">
        <f>SUMPRODUCT($B94:$I94,$B$153:$I$153)</f>
        <v>0</v>
      </c>
      <c r="E175" s="6">
        <f>SUMPRODUCT($B94:$I94,$B$154:$I$154)</f>
        <v>0</v>
      </c>
      <c r="F175" s="6">
        <f>SUMPRODUCT($B94:$I94,$B$155:$I$155)</f>
        <v>0</v>
      </c>
      <c r="G175" s="6">
        <f>SUMPRODUCT($B94:$I94,$B$156:$I$156)</f>
        <v>0</v>
      </c>
      <c r="H175" s="6">
        <f>SUMPRODUCT($B94:$I94,$B$157:$I$157)</f>
        <v>0</v>
      </c>
      <c r="I175" s="6">
        <f>SUMPRODUCT($B94:$I94,$B$158:$I$158)</f>
        <v>0</v>
      </c>
      <c r="J175" s="6">
        <f>SUMPRODUCT($B94:$I94,$B$159:$I$159)</f>
        <v>0</v>
      </c>
      <c r="K175" s="10" t="s">
        <v>6</v>
      </c>
    </row>
    <row r="176" spans="1:11">
      <c r="A176" s="12" t="s">
        <v>85</v>
      </c>
      <c r="B176" s="6">
        <f>SUMPRODUCT($B95:$I95,$B$151:$I$151)</f>
        <v>0</v>
      </c>
      <c r="C176" s="6">
        <f>SUMPRODUCT($B95:$I95,$B$152:$I$152)</f>
        <v>0</v>
      </c>
      <c r="D176" s="6">
        <f>SUMPRODUCT($B95:$I95,$B$153:$I$153)</f>
        <v>0</v>
      </c>
      <c r="E176" s="6">
        <f>SUMPRODUCT($B95:$I95,$B$154:$I$154)</f>
        <v>0</v>
      </c>
      <c r="F176" s="6">
        <f>SUMPRODUCT($B95:$I95,$B$155:$I$155)</f>
        <v>0</v>
      </c>
      <c r="G176" s="6">
        <f>SUMPRODUCT($B95:$I95,$B$156:$I$156)</f>
        <v>0</v>
      </c>
      <c r="H176" s="6">
        <f>SUMPRODUCT($B95:$I95,$B$157:$I$157)</f>
        <v>0</v>
      </c>
      <c r="I176" s="6">
        <f>SUMPRODUCT($B95:$I95,$B$158:$I$158)</f>
        <v>0</v>
      </c>
      <c r="J176" s="6">
        <f>SUMPRODUCT($B95:$I95,$B$159:$I$159)</f>
        <v>0</v>
      </c>
      <c r="K176" s="10" t="s">
        <v>6</v>
      </c>
    </row>
    <row r="177" spans="1:11">
      <c r="A177" s="12" t="s">
        <v>72</v>
      </c>
      <c r="B177" s="6">
        <f>SUMPRODUCT($B96:$I96,$B$151:$I$151)</f>
        <v>0</v>
      </c>
      <c r="C177" s="6">
        <f>SUMPRODUCT($B96:$I96,$B$152:$I$152)</f>
        <v>0</v>
      </c>
      <c r="D177" s="6">
        <f>SUMPRODUCT($B96:$I96,$B$153:$I$153)</f>
        <v>0</v>
      </c>
      <c r="E177" s="6">
        <f>SUMPRODUCT($B96:$I96,$B$154:$I$154)</f>
        <v>0</v>
      </c>
      <c r="F177" s="6">
        <f>SUMPRODUCT($B96:$I96,$B$155:$I$155)</f>
        <v>0</v>
      </c>
      <c r="G177" s="6">
        <f>SUMPRODUCT($B96:$I96,$B$156:$I$156)</f>
        <v>0</v>
      </c>
      <c r="H177" s="6">
        <f>SUMPRODUCT($B96:$I96,$B$157:$I$157)</f>
        <v>0</v>
      </c>
      <c r="I177" s="6">
        <f>SUMPRODUCT($B96:$I96,$B$158:$I$158)</f>
        <v>0</v>
      </c>
      <c r="J177" s="6">
        <f>SUMPRODUCT($B96:$I96,$B$159:$I$159)</f>
        <v>0</v>
      </c>
      <c r="K177" s="10" t="s">
        <v>6</v>
      </c>
    </row>
    <row r="178" spans="1:11">
      <c r="A178" s="12" t="s">
        <v>73</v>
      </c>
      <c r="B178" s="6">
        <f>SUMPRODUCT($B97:$I97,$B$151:$I$151)</f>
        <v>0</v>
      </c>
      <c r="C178" s="6">
        <f>SUMPRODUCT($B97:$I97,$B$152:$I$152)</f>
        <v>0</v>
      </c>
      <c r="D178" s="6">
        <f>SUMPRODUCT($B97:$I97,$B$153:$I$153)</f>
        <v>0</v>
      </c>
      <c r="E178" s="6">
        <f>SUMPRODUCT($B97:$I97,$B$154:$I$154)</f>
        <v>0</v>
      </c>
      <c r="F178" s="6">
        <f>SUMPRODUCT($B97:$I97,$B$155:$I$155)</f>
        <v>0</v>
      </c>
      <c r="G178" s="6">
        <f>SUMPRODUCT($B97:$I97,$B$156:$I$156)</f>
        <v>0</v>
      </c>
      <c r="H178" s="6">
        <f>SUMPRODUCT($B97:$I97,$B$157:$I$157)</f>
        <v>0</v>
      </c>
      <c r="I178" s="6">
        <f>SUMPRODUCT($B97:$I97,$B$158:$I$158)</f>
        <v>0</v>
      </c>
      <c r="J178" s="6">
        <f>SUMPRODUCT($B97:$I97,$B$159:$I$159)</f>
        <v>0</v>
      </c>
      <c r="K178" s="10" t="s">
        <v>6</v>
      </c>
    </row>
    <row r="179" spans="1:11">
      <c r="A179" s="12" t="s">
        <v>86</v>
      </c>
      <c r="B179" s="6">
        <f>SUMPRODUCT($B98:$I98,$B$151:$I$151)</f>
        <v>0</v>
      </c>
      <c r="C179" s="6">
        <f>SUMPRODUCT($B98:$I98,$B$152:$I$152)</f>
        <v>0</v>
      </c>
      <c r="D179" s="6">
        <f>SUMPRODUCT($B98:$I98,$B$153:$I$153)</f>
        <v>0</v>
      </c>
      <c r="E179" s="6">
        <f>SUMPRODUCT($B98:$I98,$B$154:$I$154)</f>
        <v>0</v>
      </c>
      <c r="F179" s="6">
        <f>SUMPRODUCT($B98:$I98,$B$155:$I$155)</f>
        <v>0</v>
      </c>
      <c r="G179" s="6">
        <f>SUMPRODUCT($B98:$I98,$B$156:$I$156)</f>
        <v>0</v>
      </c>
      <c r="H179" s="6">
        <f>SUMPRODUCT($B98:$I98,$B$157:$I$157)</f>
        <v>0</v>
      </c>
      <c r="I179" s="6">
        <f>SUMPRODUCT($B98:$I98,$B$158:$I$158)</f>
        <v>0</v>
      </c>
      <c r="J179" s="6">
        <f>SUMPRODUCT($B98:$I98,$B$159:$I$159)</f>
        <v>0</v>
      </c>
      <c r="K179" s="10" t="s">
        <v>6</v>
      </c>
    </row>
    <row r="180" spans="1:11">
      <c r="A180" s="12" t="s">
        <v>87</v>
      </c>
      <c r="B180" s="6">
        <f>SUMPRODUCT($B99:$I99,$B$151:$I$151)</f>
        <v>0</v>
      </c>
      <c r="C180" s="6">
        <f>SUMPRODUCT($B99:$I99,$B$152:$I$152)</f>
        <v>0</v>
      </c>
      <c r="D180" s="6">
        <f>SUMPRODUCT($B99:$I99,$B$153:$I$153)</f>
        <v>0</v>
      </c>
      <c r="E180" s="6">
        <f>SUMPRODUCT($B99:$I99,$B$154:$I$154)</f>
        <v>0</v>
      </c>
      <c r="F180" s="6">
        <f>SUMPRODUCT($B99:$I99,$B$155:$I$155)</f>
        <v>0</v>
      </c>
      <c r="G180" s="6">
        <f>SUMPRODUCT($B99:$I99,$B$156:$I$156)</f>
        <v>0</v>
      </c>
      <c r="H180" s="6">
        <f>SUMPRODUCT($B99:$I99,$B$157:$I$157)</f>
        <v>0</v>
      </c>
      <c r="I180" s="6">
        <f>SUMPRODUCT($B99:$I99,$B$158:$I$158)</f>
        <v>0</v>
      </c>
      <c r="J180" s="6">
        <f>SUMPRODUCT($B99:$I99,$B$159:$I$159)</f>
        <v>0</v>
      </c>
      <c r="K180" s="10" t="s">
        <v>6</v>
      </c>
    </row>
    <row r="181" spans="1:11">
      <c r="A181" s="12" t="s">
        <v>109</v>
      </c>
      <c r="B181" s="6">
        <f>SUMPRODUCT($B100:$I100,$B$151:$I$151)</f>
        <v>0</v>
      </c>
      <c r="C181" s="6">
        <f>SUMPRODUCT($B100:$I100,$B$152:$I$152)</f>
        <v>0</v>
      </c>
      <c r="D181" s="6">
        <f>SUMPRODUCT($B100:$I100,$B$153:$I$153)</f>
        <v>0</v>
      </c>
      <c r="E181" s="6">
        <f>SUMPRODUCT($B100:$I100,$B$154:$I$154)</f>
        <v>0</v>
      </c>
      <c r="F181" s="6">
        <f>SUMPRODUCT($B100:$I100,$B$155:$I$155)</f>
        <v>0</v>
      </c>
      <c r="G181" s="6">
        <f>SUMPRODUCT($B100:$I100,$B$156:$I$156)</f>
        <v>0</v>
      </c>
      <c r="H181" s="6">
        <f>SUMPRODUCT($B100:$I100,$B$157:$I$157)</f>
        <v>0</v>
      </c>
      <c r="I181" s="6">
        <f>SUMPRODUCT($B100:$I100,$B$158:$I$158)</f>
        <v>0</v>
      </c>
      <c r="J181" s="6">
        <f>SUMPRODUCT($B100:$I100,$B$159:$I$159)</f>
        <v>0</v>
      </c>
      <c r="K181" s="10" t="s">
        <v>6</v>
      </c>
    </row>
    <row r="182" spans="1:11">
      <c r="A182" s="12" t="s">
        <v>110</v>
      </c>
      <c r="B182" s="6">
        <f>SUMPRODUCT($B101:$I101,$B$151:$I$151)</f>
        <v>0</v>
      </c>
      <c r="C182" s="6">
        <f>SUMPRODUCT($B101:$I101,$B$152:$I$152)</f>
        <v>0</v>
      </c>
      <c r="D182" s="6">
        <f>SUMPRODUCT($B101:$I101,$B$153:$I$153)</f>
        <v>0</v>
      </c>
      <c r="E182" s="6">
        <f>SUMPRODUCT($B101:$I101,$B$154:$I$154)</f>
        <v>0</v>
      </c>
      <c r="F182" s="6">
        <f>SUMPRODUCT($B101:$I101,$B$155:$I$155)</f>
        <v>0</v>
      </c>
      <c r="G182" s="6">
        <f>SUMPRODUCT($B101:$I101,$B$156:$I$156)</f>
        <v>0</v>
      </c>
      <c r="H182" s="6">
        <f>SUMPRODUCT($B101:$I101,$B$157:$I$157)</f>
        <v>0</v>
      </c>
      <c r="I182" s="6">
        <f>SUMPRODUCT($B101:$I101,$B$158:$I$158)</f>
        <v>0</v>
      </c>
      <c r="J182" s="6">
        <f>SUMPRODUCT($B101:$I101,$B$159:$I$159)</f>
        <v>0</v>
      </c>
      <c r="K182" s="10" t="s">
        <v>6</v>
      </c>
    </row>
    <row r="183" spans="1:11">
      <c r="A183" s="12" t="s">
        <v>111</v>
      </c>
      <c r="B183" s="6">
        <f>SUMPRODUCT($B102:$I102,$B$151:$I$151)</f>
        <v>0</v>
      </c>
      <c r="C183" s="6">
        <f>SUMPRODUCT($B102:$I102,$B$152:$I$152)</f>
        <v>0</v>
      </c>
      <c r="D183" s="6">
        <f>SUMPRODUCT($B102:$I102,$B$153:$I$153)</f>
        <v>0</v>
      </c>
      <c r="E183" s="6">
        <f>SUMPRODUCT($B102:$I102,$B$154:$I$154)</f>
        <v>0</v>
      </c>
      <c r="F183" s="6">
        <f>SUMPRODUCT($B102:$I102,$B$155:$I$155)</f>
        <v>0</v>
      </c>
      <c r="G183" s="6">
        <f>SUMPRODUCT($B102:$I102,$B$156:$I$156)</f>
        <v>0</v>
      </c>
      <c r="H183" s="6">
        <f>SUMPRODUCT($B102:$I102,$B$157:$I$157)</f>
        <v>0</v>
      </c>
      <c r="I183" s="6">
        <f>SUMPRODUCT($B102:$I102,$B$158:$I$158)</f>
        <v>0</v>
      </c>
      <c r="J183" s="6">
        <f>SUMPRODUCT($B102:$I102,$B$159:$I$159)</f>
        <v>0</v>
      </c>
      <c r="K183" s="10" t="s">
        <v>6</v>
      </c>
    </row>
    <row r="184" spans="1:11">
      <c r="A184" s="12" t="s">
        <v>112</v>
      </c>
      <c r="B184" s="6">
        <f>SUMPRODUCT($B103:$I103,$B$151:$I$151)</f>
        <v>0</v>
      </c>
      <c r="C184" s="6">
        <f>SUMPRODUCT($B103:$I103,$B$152:$I$152)</f>
        <v>0</v>
      </c>
      <c r="D184" s="6">
        <f>SUMPRODUCT($B103:$I103,$B$153:$I$153)</f>
        <v>0</v>
      </c>
      <c r="E184" s="6">
        <f>SUMPRODUCT($B103:$I103,$B$154:$I$154)</f>
        <v>0</v>
      </c>
      <c r="F184" s="6">
        <f>SUMPRODUCT($B103:$I103,$B$155:$I$155)</f>
        <v>0</v>
      </c>
      <c r="G184" s="6">
        <f>SUMPRODUCT($B103:$I103,$B$156:$I$156)</f>
        <v>0</v>
      </c>
      <c r="H184" s="6">
        <f>SUMPRODUCT($B103:$I103,$B$157:$I$157)</f>
        <v>0</v>
      </c>
      <c r="I184" s="6">
        <f>SUMPRODUCT($B103:$I103,$B$158:$I$158)</f>
        <v>0</v>
      </c>
      <c r="J184" s="6">
        <f>SUMPRODUCT($B103:$I103,$B$159:$I$159)</f>
        <v>0</v>
      </c>
      <c r="K184" s="10" t="s">
        <v>6</v>
      </c>
    </row>
    <row r="185" spans="1:11">
      <c r="A185" s="12" t="s">
        <v>113</v>
      </c>
      <c r="B185" s="6">
        <f>SUMPRODUCT($B104:$I104,$B$151:$I$151)</f>
        <v>0</v>
      </c>
      <c r="C185" s="6">
        <f>SUMPRODUCT($B104:$I104,$B$152:$I$152)</f>
        <v>0</v>
      </c>
      <c r="D185" s="6">
        <f>SUMPRODUCT($B104:$I104,$B$153:$I$153)</f>
        <v>0</v>
      </c>
      <c r="E185" s="6">
        <f>SUMPRODUCT($B104:$I104,$B$154:$I$154)</f>
        <v>0</v>
      </c>
      <c r="F185" s="6">
        <f>SUMPRODUCT($B104:$I104,$B$155:$I$155)</f>
        <v>0</v>
      </c>
      <c r="G185" s="6">
        <f>SUMPRODUCT($B104:$I104,$B$156:$I$156)</f>
        <v>0</v>
      </c>
      <c r="H185" s="6">
        <f>SUMPRODUCT($B104:$I104,$B$157:$I$157)</f>
        <v>0</v>
      </c>
      <c r="I185" s="6">
        <f>SUMPRODUCT($B104:$I104,$B$158:$I$158)</f>
        <v>0</v>
      </c>
      <c r="J185" s="6">
        <f>SUMPRODUCT($B104:$I104,$B$159:$I$159)</f>
        <v>0</v>
      </c>
      <c r="K185" s="10" t="s">
        <v>6</v>
      </c>
    </row>
    <row r="186" spans="1:11">
      <c r="A186" s="12" t="s">
        <v>74</v>
      </c>
      <c r="B186" s="6">
        <f>SUMPRODUCT($B105:$I105,$B$151:$I$151)</f>
        <v>0</v>
      </c>
      <c r="C186" s="6">
        <f>SUMPRODUCT($B105:$I105,$B$152:$I$152)</f>
        <v>0</v>
      </c>
      <c r="D186" s="6">
        <f>SUMPRODUCT($B105:$I105,$B$153:$I$153)</f>
        <v>0</v>
      </c>
      <c r="E186" s="6">
        <f>SUMPRODUCT($B105:$I105,$B$154:$I$154)</f>
        <v>0</v>
      </c>
      <c r="F186" s="6">
        <f>SUMPRODUCT($B105:$I105,$B$155:$I$155)</f>
        <v>0</v>
      </c>
      <c r="G186" s="6">
        <f>SUMPRODUCT($B105:$I105,$B$156:$I$156)</f>
        <v>0</v>
      </c>
      <c r="H186" s="6">
        <f>SUMPRODUCT($B105:$I105,$B$157:$I$157)</f>
        <v>0</v>
      </c>
      <c r="I186" s="6">
        <f>SUMPRODUCT($B105:$I105,$B$158:$I$158)</f>
        <v>0</v>
      </c>
      <c r="J186" s="6">
        <f>SUMPRODUCT($B105:$I105,$B$159:$I$159)</f>
        <v>0</v>
      </c>
      <c r="K186" s="10" t="s">
        <v>6</v>
      </c>
    </row>
    <row r="187" spans="1:11">
      <c r="A187" s="12" t="s">
        <v>75</v>
      </c>
      <c r="B187" s="6">
        <f>SUMPRODUCT($B106:$I106,$B$151:$I$151)</f>
        <v>0</v>
      </c>
      <c r="C187" s="6">
        <f>SUMPRODUCT($B106:$I106,$B$152:$I$152)</f>
        <v>0</v>
      </c>
      <c r="D187" s="6">
        <f>SUMPRODUCT($B106:$I106,$B$153:$I$153)</f>
        <v>0</v>
      </c>
      <c r="E187" s="6">
        <f>SUMPRODUCT($B106:$I106,$B$154:$I$154)</f>
        <v>0</v>
      </c>
      <c r="F187" s="6">
        <f>SUMPRODUCT($B106:$I106,$B$155:$I$155)</f>
        <v>0</v>
      </c>
      <c r="G187" s="6">
        <f>SUMPRODUCT($B106:$I106,$B$156:$I$156)</f>
        <v>0</v>
      </c>
      <c r="H187" s="6">
        <f>SUMPRODUCT($B106:$I106,$B$157:$I$157)</f>
        <v>0</v>
      </c>
      <c r="I187" s="6">
        <f>SUMPRODUCT($B106:$I106,$B$158:$I$158)</f>
        <v>0</v>
      </c>
      <c r="J187" s="6">
        <f>SUMPRODUCT($B106:$I106,$B$159:$I$159)</f>
        <v>0</v>
      </c>
      <c r="K187" s="10" t="s">
        <v>6</v>
      </c>
    </row>
    <row r="188" spans="1:11">
      <c r="A188" s="12" t="s">
        <v>76</v>
      </c>
      <c r="B188" s="6">
        <f>SUMPRODUCT($B107:$I107,$B$151:$I$151)</f>
        <v>0</v>
      </c>
      <c r="C188" s="6">
        <f>SUMPRODUCT($B107:$I107,$B$152:$I$152)</f>
        <v>0</v>
      </c>
      <c r="D188" s="6">
        <f>SUMPRODUCT($B107:$I107,$B$153:$I$153)</f>
        <v>0</v>
      </c>
      <c r="E188" s="6">
        <f>SUMPRODUCT($B107:$I107,$B$154:$I$154)</f>
        <v>0</v>
      </c>
      <c r="F188" s="6">
        <f>SUMPRODUCT($B107:$I107,$B$155:$I$155)</f>
        <v>0</v>
      </c>
      <c r="G188" s="6">
        <f>SUMPRODUCT($B107:$I107,$B$156:$I$156)</f>
        <v>0</v>
      </c>
      <c r="H188" s="6">
        <f>SUMPRODUCT($B107:$I107,$B$157:$I$157)</f>
        <v>0</v>
      </c>
      <c r="I188" s="6">
        <f>SUMPRODUCT($B107:$I107,$B$158:$I$158)</f>
        <v>0</v>
      </c>
      <c r="J188" s="6">
        <f>SUMPRODUCT($B107:$I107,$B$159:$I$159)</f>
        <v>0</v>
      </c>
      <c r="K188" s="10" t="s">
        <v>6</v>
      </c>
    </row>
    <row r="189" spans="1:11">
      <c r="A189" s="12" t="s">
        <v>77</v>
      </c>
      <c r="B189" s="6">
        <f>SUMPRODUCT($B108:$I108,$B$151:$I$151)</f>
        <v>0</v>
      </c>
      <c r="C189" s="6">
        <f>SUMPRODUCT($B108:$I108,$B$152:$I$152)</f>
        <v>0</v>
      </c>
      <c r="D189" s="6">
        <f>SUMPRODUCT($B108:$I108,$B$153:$I$153)</f>
        <v>0</v>
      </c>
      <c r="E189" s="6">
        <f>SUMPRODUCT($B108:$I108,$B$154:$I$154)</f>
        <v>0</v>
      </c>
      <c r="F189" s="6">
        <f>SUMPRODUCT($B108:$I108,$B$155:$I$155)</f>
        <v>0</v>
      </c>
      <c r="G189" s="6">
        <f>SUMPRODUCT($B108:$I108,$B$156:$I$156)</f>
        <v>0</v>
      </c>
      <c r="H189" s="6">
        <f>SUMPRODUCT($B108:$I108,$B$157:$I$157)</f>
        <v>0</v>
      </c>
      <c r="I189" s="6">
        <f>SUMPRODUCT($B108:$I108,$B$158:$I$158)</f>
        <v>0</v>
      </c>
      <c r="J189" s="6">
        <f>SUMPRODUCT($B108:$I108,$B$159:$I$159)</f>
        <v>0</v>
      </c>
      <c r="K189" s="10" t="s">
        <v>6</v>
      </c>
    </row>
    <row r="190" spans="1:11">
      <c r="A190" s="12" t="s">
        <v>78</v>
      </c>
      <c r="B190" s="6">
        <f>SUMPRODUCT($B109:$I109,$B$151:$I$151)</f>
        <v>0</v>
      </c>
      <c r="C190" s="6">
        <f>SUMPRODUCT($B109:$I109,$B$152:$I$152)</f>
        <v>0</v>
      </c>
      <c r="D190" s="6">
        <f>SUMPRODUCT($B109:$I109,$B$153:$I$153)</f>
        <v>0</v>
      </c>
      <c r="E190" s="6">
        <f>SUMPRODUCT($B109:$I109,$B$154:$I$154)</f>
        <v>0</v>
      </c>
      <c r="F190" s="6">
        <f>SUMPRODUCT($B109:$I109,$B$155:$I$155)</f>
        <v>0</v>
      </c>
      <c r="G190" s="6">
        <f>SUMPRODUCT($B109:$I109,$B$156:$I$156)</f>
        <v>0</v>
      </c>
      <c r="H190" s="6">
        <f>SUMPRODUCT($B109:$I109,$B$157:$I$157)</f>
        <v>0</v>
      </c>
      <c r="I190" s="6">
        <f>SUMPRODUCT($B109:$I109,$B$158:$I$158)</f>
        <v>0</v>
      </c>
      <c r="J190" s="6">
        <f>SUMPRODUCT($B109:$I109,$B$159:$I$159)</f>
        <v>0</v>
      </c>
      <c r="K190" s="10" t="s">
        <v>6</v>
      </c>
    </row>
    <row r="191" spans="1:11">
      <c r="A191" s="12" t="s">
        <v>79</v>
      </c>
      <c r="B191" s="6">
        <f>SUMPRODUCT($B110:$I110,$B$151:$I$151)</f>
        <v>0</v>
      </c>
      <c r="C191" s="6">
        <f>SUMPRODUCT($B110:$I110,$B$152:$I$152)</f>
        <v>0</v>
      </c>
      <c r="D191" s="6">
        <f>SUMPRODUCT($B110:$I110,$B$153:$I$153)</f>
        <v>0</v>
      </c>
      <c r="E191" s="6">
        <f>SUMPRODUCT($B110:$I110,$B$154:$I$154)</f>
        <v>0</v>
      </c>
      <c r="F191" s="6">
        <f>SUMPRODUCT($B110:$I110,$B$155:$I$155)</f>
        <v>0</v>
      </c>
      <c r="G191" s="6">
        <f>SUMPRODUCT($B110:$I110,$B$156:$I$156)</f>
        <v>0</v>
      </c>
      <c r="H191" s="6">
        <f>SUMPRODUCT($B110:$I110,$B$157:$I$157)</f>
        <v>0</v>
      </c>
      <c r="I191" s="6">
        <f>SUMPRODUCT($B110:$I110,$B$158:$I$158)</f>
        <v>0</v>
      </c>
      <c r="J191" s="6">
        <f>SUMPRODUCT($B110:$I110,$B$159:$I$159)</f>
        <v>0</v>
      </c>
      <c r="K191" s="10" t="s">
        <v>6</v>
      </c>
    </row>
    <row r="192" spans="1:11">
      <c r="A192" s="12" t="s">
        <v>88</v>
      </c>
      <c r="B192" s="6">
        <f>SUMPRODUCT($B111:$I111,$B$151:$I$151)</f>
        <v>0</v>
      </c>
      <c r="C192" s="6">
        <f>SUMPRODUCT($B111:$I111,$B$152:$I$152)</f>
        <v>0</v>
      </c>
      <c r="D192" s="6">
        <f>SUMPRODUCT($B111:$I111,$B$153:$I$153)</f>
        <v>0</v>
      </c>
      <c r="E192" s="6">
        <f>SUMPRODUCT($B111:$I111,$B$154:$I$154)</f>
        <v>0</v>
      </c>
      <c r="F192" s="6">
        <f>SUMPRODUCT($B111:$I111,$B$155:$I$155)</f>
        <v>0</v>
      </c>
      <c r="G192" s="6">
        <f>SUMPRODUCT($B111:$I111,$B$156:$I$156)</f>
        <v>0</v>
      </c>
      <c r="H192" s="6">
        <f>SUMPRODUCT($B111:$I111,$B$157:$I$157)</f>
        <v>0</v>
      </c>
      <c r="I192" s="6">
        <f>SUMPRODUCT($B111:$I111,$B$158:$I$158)</f>
        <v>0</v>
      </c>
      <c r="J192" s="6">
        <f>SUMPRODUCT($B111:$I111,$B$159:$I$159)</f>
        <v>0</v>
      </c>
      <c r="K192" s="10" t="s">
        <v>6</v>
      </c>
    </row>
    <row r="193" spans="1:11">
      <c r="A193" s="12" t="s">
        <v>89</v>
      </c>
      <c r="B193" s="6">
        <f>SUMPRODUCT($B112:$I112,$B$151:$I$151)</f>
        <v>0</v>
      </c>
      <c r="C193" s="6">
        <f>SUMPRODUCT($B112:$I112,$B$152:$I$152)</f>
        <v>0</v>
      </c>
      <c r="D193" s="6">
        <f>SUMPRODUCT($B112:$I112,$B$153:$I$153)</f>
        <v>0</v>
      </c>
      <c r="E193" s="6">
        <f>SUMPRODUCT($B112:$I112,$B$154:$I$154)</f>
        <v>0</v>
      </c>
      <c r="F193" s="6">
        <f>SUMPRODUCT($B112:$I112,$B$155:$I$155)</f>
        <v>0</v>
      </c>
      <c r="G193" s="6">
        <f>SUMPRODUCT($B112:$I112,$B$156:$I$156)</f>
        <v>0</v>
      </c>
      <c r="H193" s="6">
        <f>SUMPRODUCT($B112:$I112,$B$157:$I$157)</f>
        <v>0</v>
      </c>
      <c r="I193" s="6">
        <f>SUMPRODUCT($B112:$I112,$B$158:$I$158)</f>
        <v>0</v>
      </c>
      <c r="J193" s="6">
        <f>SUMPRODUCT($B112:$I112,$B$159:$I$159)</f>
        <v>0</v>
      </c>
      <c r="K193" s="10" t="s">
        <v>6</v>
      </c>
    </row>
    <row r="194" spans="1:11">
      <c r="A194" s="12" t="s">
        <v>90</v>
      </c>
      <c r="B194" s="6">
        <f>SUMPRODUCT($B113:$I113,$B$151:$I$151)</f>
        <v>0</v>
      </c>
      <c r="C194" s="6">
        <f>SUMPRODUCT($B113:$I113,$B$152:$I$152)</f>
        <v>0</v>
      </c>
      <c r="D194" s="6">
        <f>SUMPRODUCT($B113:$I113,$B$153:$I$153)</f>
        <v>0</v>
      </c>
      <c r="E194" s="6">
        <f>SUMPRODUCT($B113:$I113,$B$154:$I$154)</f>
        <v>0</v>
      </c>
      <c r="F194" s="6">
        <f>SUMPRODUCT($B113:$I113,$B$155:$I$155)</f>
        <v>0</v>
      </c>
      <c r="G194" s="6">
        <f>SUMPRODUCT($B113:$I113,$B$156:$I$156)</f>
        <v>0</v>
      </c>
      <c r="H194" s="6">
        <f>SUMPRODUCT($B113:$I113,$B$157:$I$157)</f>
        <v>0</v>
      </c>
      <c r="I194" s="6">
        <f>SUMPRODUCT($B113:$I113,$B$158:$I$158)</f>
        <v>0</v>
      </c>
      <c r="J194" s="6">
        <f>SUMPRODUCT($B113:$I113,$B$159:$I$159)</f>
        <v>0</v>
      </c>
      <c r="K194" s="10" t="s">
        <v>6</v>
      </c>
    </row>
    <row r="195" spans="1:11">
      <c r="A195" s="12" t="s">
        <v>91</v>
      </c>
      <c r="B195" s="6">
        <f>SUMPRODUCT($B114:$I114,$B$151:$I$151)</f>
        <v>0</v>
      </c>
      <c r="C195" s="6">
        <f>SUMPRODUCT($B114:$I114,$B$152:$I$152)</f>
        <v>0</v>
      </c>
      <c r="D195" s="6">
        <f>SUMPRODUCT($B114:$I114,$B$153:$I$153)</f>
        <v>0</v>
      </c>
      <c r="E195" s="6">
        <f>SUMPRODUCT($B114:$I114,$B$154:$I$154)</f>
        <v>0</v>
      </c>
      <c r="F195" s="6">
        <f>SUMPRODUCT($B114:$I114,$B$155:$I$155)</f>
        <v>0</v>
      </c>
      <c r="G195" s="6">
        <f>SUMPRODUCT($B114:$I114,$B$156:$I$156)</f>
        <v>0</v>
      </c>
      <c r="H195" s="6">
        <f>SUMPRODUCT($B114:$I114,$B$157:$I$157)</f>
        <v>0</v>
      </c>
      <c r="I195" s="6">
        <f>SUMPRODUCT($B114:$I114,$B$158:$I$158)</f>
        <v>0</v>
      </c>
      <c r="J195" s="6">
        <f>SUMPRODUCT($B114:$I114,$B$159:$I$159)</f>
        <v>0</v>
      </c>
      <c r="K195" s="10" t="s">
        <v>6</v>
      </c>
    </row>
    <row r="197" spans="1:11">
      <c r="A197" s="11" t="s">
        <v>295</v>
      </c>
    </row>
    <row r="198" spans="1:11">
      <c r="A198" s="10" t="s">
        <v>6</v>
      </c>
    </row>
    <row r="199" spans="1:11">
      <c r="A199" s="2" t="s">
        <v>257</v>
      </c>
    </row>
    <row r="200" spans="1:11">
      <c r="A200" s="2" t="s">
        <v>296</v>
      </c>
    </row>
    <row r="201" spans="1:11">
      <c r="A201" s="2" t="s">
        <v>297</v>
      </c>
    </row>
    <row r="202" spans="1:11">
      <c r="A202" s="13" t="s">
        <v>298</v>
      </c>
    </row>
    <row r="203" spans="1:11">
      <c r="A203" s="2" t="s">
        <v>299</v>
      </c>
    </row>
    <row r="204" spans="1:11">
      <c r="B204" s="3" t="s">
        <v>26</v>
      </c>
      <c r="C204" s="3" t="s">
        <v>27</v>
      </c>
      <c r="D204" s="3" t="s">
        <v>28</v>
      </c>
      <c r="E204" s="3" t="s">
        <v>29</v>
      </c>
      <c r="F204" s="3" t="s">
        <v>30</v>
      </c>
      <c r="G204" s="3" t="s">
        <v>35</v>
      </c>
      <c r="H204" s="3" t="s">
        <v>31</v>
      </c>
      <c r="I204" s="3" t="s">
        <v>32</v>
      </c>
      <c r="J204" s="3" t="s">
        <v>33</v>
      </c>
    </row>
    <row r="205" spans="1:11">
      <c r="A205" s="12" t="s">
        <v>66</v>
      </c>
      <c r="B205" s="7">
        <f>B168</f>
        <v>0</v>
      </c>
      <c r="C205" s="7">
        <f>C168</f>
        <v>0</v>
      </c>
      <c r="D205" s="7">
        <f>D168</f>
        <v>0</v>
      </c>
      <c r="E205" s="7">
        <f>E168</f>
        <v>0</v>
      </c>
      <c r="F205" s="7">
        <f>F168</f>
        <v>0</v>
      </c>
      <c r="G205" s="7">
        <f>G168</f>
        <v>0</v>
      </c>
      <c r="H205" s="7">
        <f>H168</f>
        <v>0</v>
      </c>
      <c r="I205" s="7">
        <f>I168</f>
        <v>0</v>
      </c>
      <c r="J205" s="7">
        <f>J168</f>
        <v>0</v>
      </c>
      <c r="K205" s="10" t="s">
        <v>6</v>
      </c>
    </row>
    <row r="206" spans="1:11">
      <c r="A206" s="12" t="s">
        <v>67</v>
      </c>
      <c r="B206" s="7">
        <f>B169</f>
        <v>0</v>
      </c>
      <c r="C206" s="7">
        <f>C169</f>
        <v>0</v>
      </c>
      <c r="D206" s="7">
        <f>D169</f>
        <v>0</v>
      </c>
      <c r="E206" s="7">
        <f>E169</f>
        <v>0</v>
      </c>
      <c r="F206" s="7">
        <f>F169</f>
        <v>0</v>
      </c>
      <c r="G206" s="7">
        <f>G169</f>
        <v>0</v>
      </c>
      <c r="H206" s="7">
        <f>H169</f>
        <v>0</v>
      </c>
      <c r="I206" s="7">
        <f>I169</f>
        <v>0</v>
      </c>
      <c r="J206" s="7">
        <f>J169</f>
        <v>0</v>
      </c>
      <c r="K206" s="10" t="s">
        <v>6</v>
      </c>
    </row>
    <row r="207" spans="1:11">
      <c r="A207" s="12" t="s">
        <v>107</v>
      </c>
      <c r="B207" s="7">
        <f>B170</f>
        <v>0</v>
      </c>
      <c r="C207" s="7">
        <f>C170</f>
        <v>0</v>
      </c>
      <c r="D207" s="7">
        <f>D170</f>
        <v>0</v>
      </c>
      <c r="E207" s="7">
        <f>E170</f>
        <v>0</v>
      </c>
      <c r="F207" s="7">
        <f>F170</f>
        <v>0</v>
      </c>
      <c r="G207" s="7">
        <f>G170</f>
        <v>0</v>
      </c>
      <c r="H207" s="7">
        <f>H170</f>
        <v>0</v>
      </c>
      <c r="I207" s="7">
        <f>I170</f>
        <v>0</v>
      </c>
      <c r="J207" s="7">
        <f>J170</f>
        <v>0</v>
      </c>
      <c r="K207" s="10" t="s">
        <v>6</v>
      </c>
    </row>
    <row r="208" spans="1:11">
      <c r="A208" s="12" t="s">
        <v>68</v>
      </c>
      <c r="B208" s="7">
        <f>B171</f>
        <v>0</v>
      </c>
      <c r="C208" s="7">
        <f>C171</f>
        <v>0</v>
      </c>
      <c r="D208" s="7">
        <f>D171</f>
        <v>0</v>
      </c>
      <c r="E208" s="7">
        <f>E171</f>
        <v>0</v>
      </c>
      <c r="F208" s="7">
        <f>F171</f>
        <v>0</v>
      </c>
      <c r="G208" s="7">
        <f>G171</f>
        <v>0</v>
      </c>
      <c r="H208" s="7">
        <f>H171</f>
        <v>0</v>
      </c>
      <c r="I208" s="7">
        <f>I171</f>
        <v>0</v>
      </c>
      <c r="J208" s="7">
        <f>J171</f>
        <v>0</v>
      </c>
      <c r="K208" s="10" t="s">
        <v>6</v>
      </c>
    </row>
    <row r="209" spans="1:11">
      <c r="A209" s="12" t="s">
        <v>69</v>
      </c>
      <c r="B209" s="7">
        <f>B172</f>
        <v>0</v>
      </c>
      <c r="C209" s="7">
        <f>C172</f>
        <v>0</v>
      </c>
      <c r="D209" s="7">
        <f>D172</f>
        <v>0</v>
      </c>
      <c r="E209" s="7">
        <f>E172</f>
        <v>0</v>
      </c>
      <c r="F209" s="7">
        <f>F172</f>
        <v>0</v>
      </c>
      <c r="G209" s="7">
        <f>G172</f>
        <v>0</v>
      </c>
      <c r="H209" s="7">
        <f>H172</f>
        <v>0</v>
      </c>
      <c r="I209" s="7">
        <f>I172</f>
        <v>0</v>
      </c>
      <c r="J209" s="7">
        <f>J172</f>
        <v>0</v>
      </c>
      <c r="K209" s="10" t="s">
        <v>6</v>
      </c>
    </row>
    <row r="210" spans="1:11">
      <c r="A210" s="12" t="s">
        <v>108</v>
      </c>
      <c r="B210" s="7">
        <f>B173</f>
        <v>0</v>
      </c>
      <c r="C210" s="7">
        <f>C173</f>
        <v>0</v>
      </c>
      <c r="D210" s="7">
        <f>D173</f>
        <v>0</v>
      </c>
      <c r="E210" s="7">
        <f>E173</f>
        <v>0</v>
      </c>
      <c r="F210" s="7">
        <f>F173</f>
        <v>0</v>
      </c>
      <c r="G210" s="7">
        <f>G173</f>
        <v>0</v>
      </c>
      <c r="H210" s="7">
        <f>H173</f>
        <v>0</v>
      </c>
      <c r="I210" s="7">
        <f>I173</f>
        <v>0</v>
      </c>
      <c r="J210" s="7">
        <f>J173</f>
        <v>0</v>
      </c>
      <c r="K210" s="10" t="s">
        <v>6</v>
      </c>
    </row>
    <row r="211" spans="1:11">
      <c r="A211" s="12" t="s">
        <v>70</v>
      </c>
      <c r="B211" s="7">
        <f>B174</f>
        <v>0</v>
      </c>
      <c r="C211" s="7">
        <f>C174</f>
        <v>0</v>
      </c>
      <c r="D211" s="7">
        <f>D174</f>
        <v>0</v>
      </c>
      <c r="E211" s="7">
        <f>E174</f>
        <v>0</v>
      </c>
      <c r="F211" s="7">
        <f>F174</f>
        <v>0</v>
      </c>
      <c r="G211" s="7">
        <f>G174</f>
        <v>0</v>
      </c>
      <c r="H211" s="7">
        <f>H174</f>
        <v>0</v>
      </c>
      <c r="I211" s="7">
        <f>I174</f>
        <v>0</v>
      </c>
      <c r="J211" s="7">
        <f>J174</f>
        <v>0</v>
      </c>
      <c r="K211" s="10" t="s">
        <v>6</v>
      </c>
    </row>
    <row r="212" spans="1:11">
      <c r="A212" s="12" t="s">
        <v>71</v>
      </c>
      <c r="B212" s="7">
        <f>B175</f>
        <v>0</v>
      </c>
      <c r="C212" s="7">
        <f>C175</f>
        <v>0</v>
      </c>
      <c r="D212" s="7">
        <f>D175</f>
        <v>0</v>
      </c>
      <c r="E212" s="7">
        <f>E175</f>
        <v>0</v>
      </c>
      <c r="F212" s="7">
        <f>F175</f>
        <v>0</v>
      </c>
      <c r="G212" s="7">
        <f>G175</f>
        <v>0</v>
      </c>
      <c r="H212" s="7">
        <f>H175</f>
        <v>0</v>
      </c>
      <c r="I212" s="7">
        <f>I175</f>
        <v>0</v>
      </c>
      <c r="J212" s="7">
        <f>J175</f>
        <v>0</v>
      </c>
      <c r="K212" s="10" t="s">
        <v>6</v>
      </c>
    </row>
    <row r="213" spans="1:11">
      <c r="A213" s="12" t="s">
        <v>85</v>
      </c>
      <c r="B213" s="7">
        <f>B176</f>
        <v>0</v>
      </c>
      <c r="C213" s="7">
        <f>C176</f>
        <v>0</v>
      </c>
      <c r="D213" s="7">
        <f>D176</f>
        <v>0</v>
      </c>
      <c r="E213" s="7">
        <f>E176</f>
        <v>0</v>
      </c>
      <c r="F213" s="7">
        <f>F176</f>
        <v>0</v>
      </c>
      <c r="G213" s="7">
        <f>G176</f>
        <v>0</v>
      </c>
      <c r="H213" s="7">
        <f>H176</f>
        <v>0</v>
      </c>
      <c r="I213" s="7">
        <f>I176</f>
        <v>0</v>
      </c>
      <c r="J213" s="7">
        <f>J176</f>
        <v>0</v>
      </c>
      <c r="K213" s="10" t="s">
        <v>6</v>
      </c>
    </row>
    <row r="214" spans="1:11">
      <c r="A214" s="12" t="s">
        <v>72</v>
      </c>
      <c r="B214" s="7">
        <f>B177</f>
        <v>0</v>
      </c>
      <c r="C214" s="7">
        <f>C177</f>
        <v>0</v>
      </c>
      <c r="D214" s="7">
        <f>D177</f>
        <v>0</v>
      </c>
      <c r="E214" s="7">
        <f>E177</f>
        <v>0</v>
      </c>
      <c r="F214" s="7">
        <f>F177</f>
        <v>0</v>
      </c>
      <c r="G214" s="7">
        <f>G177</f>
        <v>0</v>
      </c>
      <c r="H214" s="7">
        <f>H177</f>
        <v>0</v>
      </c>
      <c r="I214" s="7">
        <f>I177</f>
        <v>0</v>
      </c>
      <c r="J214" s="7">
        <f>J177</f>
        <v>0</v>
      </c>
      <c r="K214" s="10" t="s">
        <v>6</v>
      </c>
    </row>
    <row r="215" spans="1:11">
      <c r="A215" s="12" t="s">
        <v>73</v>
      </c>
      <c r="B215" s="7">
        <f>B178</f>
        <v>0</v>
      </c>
      <c r="C215" s="7">
        <f>C178</f>
        <v>0</v>
      </c>
      <c r="D215" s="7">
        <f>D178</f>
        <v>0</v>
      </c>
      <c r="E215" s="7">
        <f>E178</f>
        <v>0</v>
      </c>
      <c r="F215" s="7">
        <f>F178</f>
        <v>0</v>
      </c>
      <c r="G215" s="7">
        <f>G178</f>
        <v>0</v>
      </c>
      <c r="H215" s="7">
        <f>H178</f>
        <v>0</v>
      </c>
      <c r="I215" s="7">
        <f>I178</f>
        <v>0</v>
      </c>
      <c r="J215" s="7">
        <f>J178</f>
        <v>0</v>
      </c>
      <c r="K215" s="10" t="s">
        <v>6</v>
      </c>
    </row>
    <row r="216" spans="1:11">
      <c r="A216" s="12" t="s">
        <v>86</v>
      </c>
      <c r="B216" s="7">
        <f>B179</f>
        <v>0</v>
      </c>
      <c r="C216" s="7">
        <f>C179</f>
        <v>0</v>
      </c>
      <c r="D216" s="7">
        <f>D179</f>
        <v>0</v>
      </c>
      <c r="E216" s="7">
        <f>E179</f>
        <v>0</v>
      </c>
      <c r="F216" s="7">
        <f>F179</f>
        <v>0</v>
      </c>
      <c r="G216" s="7">
        <f>G179</f>
        <v>0</v>
      </c>
      <c r="H216" s="7">
        <f>H179</f>
        <v>0</v>
      </c>
      <c r="I216" s="7">
        <f>I179</f>
        <v>0</v>
      </c>
      <c r="J216" s="7">
        <f>J179</f>
        <v>0</v>
      </c>
      <c r="K216" s="10" t="s">
        <v>6</v>
      </c>
    </row>
    <row r="217" spans="1:11">
      <c r="A217" s="12" t="s">
        <v>87</v>
      </c>
      <c r="B217" s="9">
        <v>1</v>
      </c>
      <c r="C217" s="9">
        <v>1</v>
      </c>
      <c r="D217" s="9">
        <v>1</v>
      </c>
      <c r="E217" s="9">
        <v>1</v>
      </c>
      <c r="F217" s="9">
        <v>1</v>
      </c>
      <c r="G217" s="9">
        <v>0</v>
      </c>
      <c r="H217" s="9">
        <v>0</v>
      </c>
      <c r="I217" s="9">
        <v>0</v>
      </c>
      <c r="J217" s="9">
        <v>0</v>
      </c>
      <c r="K217" s="10" t="s">
        <v>6</v>
      </c>
    </row>
    <row r="218" spans="1:11">
      <c r="A218" s="12" t="s">
        <v>109</v>
      </c>
      <c r="B218" s="7">
        <f>B181</f>
        <v>0</v>
      </c>
      <c r="C218" s="7">
        <f>C181</f>
        <v>0</v>
      </c>
      <c r="D218" s="7">
        <f>D181</f>
        <v>0</v>
      </c>
      <c r="E218" s="7">
        <f>E181</f>
        <v>0</v>
      </c>
      <c r="F218" s="7">
        <f>F181</f>
        <v>0</v>
      </c>
      <c r="G218" s="7">
        <f>G181</f>
        <v>0</v>
      </c>
      <c r="H218" s="7">
        <f>H181</f>
        <v>0</v>
      </c>
      <c r="I218" s="7">
        <f>I181</f>
        <v>0</v>
      </c>
      <c r="J218" s="7">
        <f>J181</f>
        <v>0</v>
      </c>
      <c r="K218" s="10" t="s">
        <v>6</v>
      </c>
    </row>
    <row r="219" spans="1:11">
      <c r="A219" s="12" t="s">
        <v>110</v>
      </c>
      <c r="B219" s="7">
        <f>B182</f>
        <v>0</v>
      </c>
      <c r="C219" s="7">
        <f>C182</f>
        <v>0</v>
      </c>
      <c r="D219" s="7">
        <f>D182</f>
        <v>0</v>
      </c>
      <c r="E219" s="7">
        <f>E182</f>
        <v>0</v>
      </c>
      <c r="F219" s="7">
        <f>F182</f>
        <v>0</v>
      </c>
      <c r="G219" s="7">
        <f>G182</f>
        <v>0</v>
      </c>
      <c r="H219" s="7">
        <f>H182</f>
        <v>0</v>
      </c>
      <c r="I219" s="7">
        <f>I182</f>
        <v>0</v>
      </c>
      <c r="J219" s="7">
        <f>J182</f>
        <v>0</v>
      </c>
      <c r="K219" s="10" t="s">
        <v>6</v>
      </c>
    </row>
    <row r="220" spans="1:11">
      <c r="A220" s="12" t="s">
        <v>111</v>
      </c>
      <c r="B220" s="7">
        <f>B183</f>
        <v>0</v>
      </c>
      <c r="C220" s="7">
        <f>C183</f>
        <v>0</v>
      </c>
      <c r="D220" s="7">
        <f>D183</f>
        <v>0</v>
      </c>
      <c r="E220" s="7">
        <f>E183</f>
        <v>0</v>
      </c>
      <c r="F220" s="7">
        <f>F183</f>
        <v>0</v>
      </c>
      <c r="G220" s="7">
        <f>G183</f>
        <v>0</v>
      </c>
      <c r="H220" s="7">
        <f>H183</f>
        <v>0</v>
      </c>
      <c r="I220" s="7">
        <f>I183</f>
        <v>0</v>
      </c>
      <c r="J220" s="7">
        <f>J183</f>
        <v>0</v>
      </c>
      <c r="K220" s="10" t="s">
        <v>6</v>
      </c>
    </row>
    <row r="221" spans="1:11">
      <c r="A221" s="12" t="s">
        <v>112</v>
      </c>
      <c r="B221" s="7">
        <f>B184</f>
        <v>0</v>
      </c>
      <c r="C221" s="7">
        <f>C184</f>
        <v>0</v>
      </c>
      <c r="D221" s="7">
        <f>D184</f>
        <v>0</v>
      </c>
      <c r="E221" s="7">
        <f>E184</f>
        <v>0</v>
      </c>
      <c r="F221" s="7">
        <f>F184</f>
        <v>0</v>
      </c>
      <c r="G221" s="7">
        <f>G184</f>
        <v>0</v>
      </c>
      <c r="H221" s="7">
        <f>H184</f>
        <v>0</v>
      </c>
      <c r="I221" s="7">
        <f>I184</f>
        <v>0</v>
      </c>
      <c r="J221" s="7">
        <f>J184</f>
        <v>0</v>
      </c>
      <c r="K221" s="10" t="s">
        <v>6</v>
      </c>
    </row>
    <row r="222" spans="1:11">
      <c r="A222" s="12" t="s">
        <v>113</v>
      </c>
      <c r="B222" s="7">
        <f>B185</f>
        <v>0</v>
      </c>
      <c r="C222" s="7">
        <f>C185</f>
        <v>0</v>
      </c>
      <c r="D222" s="7">
        <f>D185</f>
        <v>0</v>
      </c>
      <c r="E222" s="7">
        <f>E185</f>
        <v>0</v>
      </c>
      <c r="F222" s="7">
        <f>F185</f>
        <v>0</v>
      </c>
      <c r="G222" s="7">
        <f>G185</f>
        <v>0</v>
      </c>
      <c r="H222" s="7">
        <f>H185</f>
        <v>0</v>
      </c>
      <c r="I222" s="7">
        <f>I185</f>
        <v>0</v>
      </c>
      <c r="J222" s="7">
        <f>J185</f>
        <v>0</v>
      </c>
      <c r="K222" s="10" t="s">
        <v>6</v>
      </c>
    </row>
    <row r="223" spans="1:11">
      <c r="A223" s="12" t="s">
        <v>74</v>
      </c>
      <c r="B223" s="7">
        <f>B186</f>
        <v>0</v>
      </c>
      <c r="C223" s="7">
        <f>C186</f>
        <v>0</v>
      </c>
      <c r="D223" s="7">
        <f>D186</f>
        <v>0</v>
      </c>
      <c r="E223" s="7">
        <f>E186</f>
        <v>0</v>
      </c>
      <c r="F223" s="7">
        <f>F186</f>
        <v>0</v>
      </c>
      <c r="G223" s="7">
        <f>G186</f>
        <v>0</v>
      </c>
      <c r="H223" s="7">
        <f>H186</f>
        <v>0</v>
      </c>
      <c r="I223" s="7">
        <f>I186</f>
        <v>0</v>
      </c>
      <c r="J223" s="7">
        <f>J186</f>
        <v>0</v>
      </c>
      <c r="K223" s="10" t="s">
        <v>6</v>
      </c>
    </row>
    <row r="224" spans="1:11">
      <c r="A224" s="12" t="s">
        <v>75</v>
      </c>
      <c r="B224" s="7">
        <f>B187</f>
        <v>0</v>
      </c>
      <c r="C224" s="7">
        <f>C187</f>
        <v>0</v>
      </c>
      <c r="D224" s="7">
        <f>D187</f>
        <v>0</v>
      </c>
      <c r="E224" s="7">
        <f>E187</f>
        <v>0</v>
      </c>
      <c r="F224" s="7">
        <f>F187</f>
        <v>0</v>
      </c>
      <c r="G224" s="7">
        <f>G187</f>
        <v>0</v>
      </c>
      <c r="H224" s="7">
        <f>H187</f>
        <v>0</v>
      </c>
      <c r="I224" s="7">
        <f>I187</f>
        <v>0</v>
      </c>
      <c r="J224" s="7">
        <f>J187</f>
        <v>0</v>
      </c>
      <c r="K224" s="10" t="s">
        <v>6</v>
      </c>
    </row>
    <row r="225" spans="1:11">
      <c r="A225" s="12" t="s">
        <v>76</v>
      </c>
      <c r="B225" s="7">
        <f>B188</f>
        <v>0</v>
      </c>
      <c r="C225" s="7">
        <f>C188</f>
        <v>0</v>
      </c>
      <c r="D225" s="7">
        <f>D188</f>
        <v>0</v>
      </c>
      <c r="E225" s="7">
        <f>E188</f>
        <v>0</v>
      </c>
      <c r="F225" s="7">
        <f>F188</f>
        <v>0</v>
      </c>
      <c r="G225" s="7">
        <f>G188</f>
        <v>0</v>
      </c>
      <c r="H225" s="7">
        <f>H188</f>
        <v>0</v>
      </c>
      <c r="I225" s="7">
        <f>I188</f>
        <v>0</v>
      </c>
      <c r="J225" s="7">
        <f>J188</f>
        <v>0</v>
      </c>
      <c r="K225" s="10" t="s">
        <v>6</v>
      </c>
    </row>
    <row r="226" spans="1:11">
      <c r="A226" s="12" t="s">
        <v>77</v>
      </c>
      <c r="B226" s="7">
        <f>B189</f>
        <v>0</v>
      </c>
      <c r="C226" s="7">
        <f>C189</f>
        <v>0</v>
      </c>
      <c r="D226" s="7">
        <f>D189</f>
        <v>0</v>
      </c>
      <c r="E226" s="7">
        <f>E189</f>
        <v>0</v>
      </c>
      <c r="F226" s="7">
        <f>F189</f>
        <v>0</v>
      </c>
      <c r="G226" s="7">
        <f>G189</f>
        <v>0</v>
      </c>
      <c r="H226" s="7">
        <f>H189</f>
        <v>0</v>
      </c>
      <c r="I226" s="7">
        <f>I189</f>
        <v>0</v>
      </c>
      <c r="J226" s="7">
        <f>J189</f>
        <v>0</v>
      </c>
      <c r="K226" s="10" t="s">
        <v>6</v>
      </c>
    </row>
    <row r="227" spans="1:11">
      <c r="A227" s="12" t="s">
        <v>78</v>
      </c>
      <c r="B227" s="7">
        <f>B190</f>
        <v>0</v>
      </c>
      <c r="C227" s="7">
        <f>C190</f>
        <v>0</v>
      </c>
      <c r="D227" s="7">
        <f>D190</f>
        <v>0</v>
      </c>
      <c r="E227" s="7">
        <f>E190</f>
        <v>0</v>
      </c>
      <c r="F227" s="7">
        <f>F190</f>
        <v>0</v>
      </c>
      <c r="G227" s="7">
        <f>G190</f>
        <v>0</v>
      </c>
      <c r="H227" s="7">
        <f>H190</f>
        <v>0</v>
      </c>
      <c r="I227" s="7">
        <f>I190</f>
        <v>0</v>
      </c>
      <c r="J227" s="7">
        <f>J190</f>
        <v>0</v>
      </c>
      <c r="K227" s="10" t="s">
        <v>6</v>
      </c>
    </row>
    <row r="228" spans="1:11">
      <c r="A228" s="12" t="s">
        <v>79</v>
      </c>
      <c r="B228" s="7">
        <f>B191</f>
        <v>0</v>
      </c>
      <c r="C228" s="7">
        <f>C191</f>
        <v>0</v>
      </c>
      <c r="D228" s="7">
        <f>D191</f>
        <v>0</v>
      </c>
      <c r="E228" s="7">
        <f>E191</f>
        <v>0</v>
      </c>
      <c r="F228" s="7">
        <f>F191</f>
        <v>0</v>
      </c>
      <c r="G228" s="7">
        <f>G191</f>
        <v>0</v>
      </c>
      <c r="H228" s="7">
        <f>H191</f>
        <v>0</v>
      </c>
      <c r="I228" s="7">
        <f>I191</f>
        <v>0</v>
      </c>
      <c r="J228" s="7">
        <f>J191</f>
        <v>0</v>
      </c>
      <c r="K228" s="10" t="s">
        <v>6</v>
      </c>
    </row>
    <row r="229" spans="1:11">
      <c r="A229" s="12" t="s">
        <v>88</v>
      </c>
      <c r="B229" s="7">
        <f>B192</f>
        <v>0</v>
      </c>
      <c r="C229" s="7">
        <f>C192</f>
        <v>0</v>
      </c>
      <c r="D229" s="7">
        <f>D192</f>
        <v>0</v>
      </c>
      <c r="E229" s="7">
        <f>E192</f>
        <v>0</v>
      </c>
      <c r="F229" s="7">
        <f>F192</f>
        <v>0</v>
      </c>
      <c r="G229" s="7">
        <f>G192</f>
        <v>0</v>
      </c>
      <c r="H229" s="7">
        <f>H192</f>
        <v>0</v>
      </c>
      <c r="I229" s="7">
        <f>I192</f>
        <v>0</v>
      </c>
      <c r="J229" s="7">
        <f>J192</f>
        <v>0</v>
      </c>
      <c r="K229" s="10" t="s">
        <v>6</v>
      </c>
    </row>
    <row r="230" spans="1:11">
      <c r="A230" s="12" t="s">
        <v>89</v>
      </c>
      <c r="B230" s="7">
        <f>B193</f>
        <v>0</v>
      </c>
      <c r="C230" s="7">
        <f>C193</f>
        <v>0</v>
      </c>
      <c r="D230" s="7">
        <f>D193</f>
        <v>0</v>
      </c>
      <c r="E230" s="7">
        <f>E193</f>
        <v>0</v>
      </c>
      <c r="F230" s="7">
        <f>F193</f>
        <v>0</v>
      </c>
      <c r="G230" s="7">
        <f>G193</f>
        <v>0</v>
      </c>
      <c r="H230" s="7">
        <f>H193</f>
        <v>0</v>
      </c>
      <c r="I230" s="7">
        <f>I193</f>
        <v>0</v>
      </c>
      <c r="J230" s="7">
        <f>J193</f>
        <v>0</v>
      </c>
      <c r="K230" s="10" t="s">
        <v>6</v>
      </c>
    </row>
    <row r="231" spans="1:11">
      <c r="A231" s="12" t="s">
        <v>90</v>
      </c>
      <c r="B231" s="9">
        <v>1</v>
      </c>
      <c r="C231" s="9">
        <v>1</v>
      </c>
      <c r="D231" s="9">
        <v>1</v>
      </c>
      <c r="E231" s="9">
        <v>1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10" t="s">
        <v>6</v>
      </c>
    </row>
    <row r="232" spans="1:11">
      <c r="A232" s="12" t="s">
        <v>91</v>
      </c>
      <c r="B232" s="9">
        <v>1</v>
      </c>
      <c r="C232" s="9">
        <v>1</v>
      </c>
      <c r="D232" s="9">
        <v>1</v>
      </c>
      <c r="E232" s="9">
        <v>1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10" t="s">
        <v>6</v>
      </c>
    </row>
    <row r="234" spans="1:11">
      <c r="A234" s="11" t="s">
        <v>300</v>
      </c>
    </row>
    <row r="235" spans="1:11">
      <c r="A235" s="10" t="s">
        <v>6</v>
      </c>
    </row>
    <row r="236" spans="1:11">
      <c r="A236" s="2" t="s">
        <v>257</v>
      </c>
    </row>
    <row r="237" spans="1:11">
      <c r="A237" s="13" t="s">
        <v>301</v>
      </c>
    </row>
    <row r="238" spans="1:11">
      <c r="A238" s="13" t="s">
        <v>302</v>
      </c>
    </row>
    <row r="239" spans="1:11">
      <c r="A239" s="13" t="s">
        <v>303</v>
      </c>
    </row>
    <row r="240" spans="1:11">
      <c r="A240" s="2" t="s">
        <v>304</v>
      </c>
    </row>
    <row r="241" spans="1:11">
      <c r="B241" s="3" t="s">
        <v>26</v>
      </c>
      <c r="C241" s="3" t="s">
        <v>27</v>
      </c>
      <c r="D241" s="3" t="s">
        <v>28</v>
      </c>
      <c r="E241" s="3" t="s">
        <v>29</v>
      </c>
      <c r="F241" s="3" t="s">
        <v>30</v>
      </c>
      <c r="G241" s="3" t="s">
        <v>35</v>
      </c>
      <c r="H241" s="3" t="s">
        <v>31</v>
      </c>
      <c r="I241" s="3" t="s">
        <v>32</v>
      </c>
      <c r="J241" s="3" t="s">
        <v>33</v>
      </c>
    </row>
    <row r="242" spans="1:11">
      <c r="A242" s="12" t="s">
        <v>66</v>
      </c>
      <c r="B242" s="6">
        <f>IF(B$79="",B205,B205*$I15/B$79)</f>
        <v>0</v>
      </c>
      <c r="C242" s="6">
        <f>IF(C$79="",C205,C205*$I15/C$79)</f>
        <v>0</v>
      </c>
      <c r="D242" s="6">
        <f>IF(D$79="",D205,D205*$I15/D$79)</f>
        <v>0</v>
      </c>
      <c r="E242" s="6">
        <f>IF(E$79="",E205,E205*$I15/E$79)</f>
        <v>0</v>
      </c>
      <c r="F242" s="6">
        <f>IF(F$79="",F205,F205*$I15/F$79)</f>
        <v>0</v>
      </c>
      <c r="G242" s="6">
        <f>IF(G$79="",G205,G205*$I15/G$79)</f>
        <v>0</v>
      </c>
      <c r="H242" s="6">
        <f>IF(H$79="",H205,H205*$I15/H$79)</f>
        <v>0</v>
      </c>
      <c r="I242" s="6">
        <f>IF(I$79="",I205,I205*$I15/I$79)</f>
        <v>0</v>
      </c>
      <c r="J242" s="6">
        <f>IF(J$79="",J205,J205*$I15/J$79)</f>
        <v>0</v>
      </c>
      <c r="K242" s="10" t="s">
        <v>6</v>
      </c>
    </row>
    <row r="243" spans="1:11">
      <c r="A243" s="12" t="s">
        <v>67</v>
      </c>
      <c r="B243" s="6">
        <f>IF(B$79="",B206,B206*$I16/B$79)</f>
        <v>0</v>
      </c>
      <c r="C243" s="6">
        <f>IF(C$79="",C206,C206*$I16/C$79)</f>
        <v>0</v>
      </c>
      <c r="D243" s="6">
        <f>IF(D$79="",D206,D206*$I16/D$79)</f>
        <v>0</v>
      </c>
      <c r="E243" s="6">
        <f>IF(E$79="",E206,E206*$I16/E$79)</f>
        <v>0</v>
      </c>
      <c r="F243" s="6">
        <f>IF(F$79="",F206,F206*$I16/F$79)</f>
        <v>0</v>
      </c>
      <c r="G243" s="6">
        <f>IF(G$79="",G206,G206*$I16/G$79)</f>
        <v>0</v>
      </c>
      <c r="H243" s="6">
        <f>IF(H$79="",H206,H206*$I16/H$79)</f>
        <v>0</v>
      </c>
      <c r="I243" s="6">
        <f>IF(I$79="",I206,I206*$I16/I$79)</f>
        <v>0</v>
      </c>
      <c r="J243" s="6">
        <f>IF(J$79="",J206,J206*$I16/J$79)</f>
        <v>0</v>
      </c>
      <c r="K243" s="10" t="s">
        <v>6</v>
      </c>
    </row>
    <row r="244" spans="1:11">
      <c r="A244" s="12" t="s">
        <v>107</v>
      </c>
      <c r="B244" s="6">
        <f>IF(B$79="",B207,B207*$I17/B$79)</f>
        <v>0</v>
      </c>
      <c r="C244" s="6">
        <f>IF(C$79="",C207,C207*$I17/C$79)</f>
        <v>0</v>
      </c>
      <c r="D244" s="6">
        <f>IF(D$79="",D207,D207*$I17/D$79)</f>
        <v>0</v>
      </c>
      <c r="E244" s="6">
        <f>IF(E$79="",E207,E207*$I17/E$79)</f>
        <v>0</v>
      </c>
      <c r="F244" s="6">
        <f>IF(F$79="",F207,F207*$I17/F$79)</f>
        <v>0</v>
      </c>
      <c r="G244" s="6">
        <f>IF(G$79="",G207,G207*$I17/G$79)</f>
        <v>0</v>
      </c>
      <c r="H244" s="6">
        <f>IF(H$79="",H207,H207*$I17/H$79)</f>
        <v>0</v>
      </c>
      <c r="I244" s="6">
        <f>IF(I$79="",I207,I207*$I17/I$79)</f>
        <v>0</v>
      </c>
      <c r="J244" s="6">
        <f>IF(J$79="",J207,J207*$I17/J$79)</f>
        <v>0</v>
      </c>
      <c r="K244" s="10" t="s">
        <v>6</v>
      </c>
    </row>
    <row r="245" spans="1:11">
      <c r="A245" s="12" t="s">
        <v>68</v>
      </c>
      <c r="B245" s="6">
        <f>IF(B$79="",B208,B208*$I18/B$79)</f>
        <v>0</v>
      </c>
      <c r="C245" s="6">
        <f>IF(C$79="",C208,C208*$I18/C$79)</f>
        <v>0</v>
      </c>
      <c r="D245" s="6">
        <f>IF(D$79="",D208,D208*$I18/D$79)</f>
        <v>0</v>
      </c>
      <c r="E245" s="6">
        <f>IF(E$79="",E208,E208*$I18/E$79)</f>
        <v>0</v>
      </c>
      <c r="F245" s="6">
        <f>IF(F$79="",F208,F208*$I18/F$79)</f>
        <v>0</v>
      </c>
      <c r="G245" s="6">
        <f>IF(G$79="",G208,G208*$I18/G$79)</f>
        <v>0</v>
      </c>
      <c r="H245" s="6">
        <f>IF(H$79="",H208,H208*$I18/H$79)</f>
        <v>0</v>
      </c>
      <c r="I245" s="6">
        <f>IF(I$79="",I208,I208*$I18/I$79)</f>
        <v>0</v>
      </c>
      <c r="J245" s="6">
        <f>IF(J$79="",J208,J208*$I18/J$79)</f>
        <v>0</v>
      </c>
      <c r="K245" s="10" t="s">
        <v>6</v>
      </c>
    </row>
    <row r="246" spans="1:11">
      <c r="A246" s="12" t="s">
        <v>69</v>
      </c>
      <c r="B246" s="6">
        <f>IF(B$79="",B209,B209*$I19/B$79)</f>
        <v>0</v>
      </c>
      <c r="C246" s="6">
        <f>IF(C$79="",C209,C209*$I19/C$79)</f>
        <v>0</v>
      </c>
      <c r="D246" s="6">
        <f>IF(D$79="",D209,D209*$I19/D$79)</f>
        <v>0</v>
      </c>
      <c r="E246" s="6">
        <f>IF(E$79="",E209,E209*$I19/E$79)</f>
        <v>0</v>
      </c>
      <c r="F246" s="6">
        <f>IF(F$79="",F209,F209*$I19/F$79)</f>
        <v>0</v>
      </c>
      <c r="G246" s="6">
        <f>IF(G$79="",G209,G209*$I19/G$79)</f>
        <v>0</v>
      </c>
      <c r="H246" s="6">
        <f>IF(H$79="",H209,H209*$I19/H$79)</f>
        <v>0</v>
      </c>
      <c r="I246" s="6">
        <f>IF(I$79="",I209,I209*$I19/I$79)</f>
        <v>0</v>
      </c>
      <c r="J246" s="6">
        <f>IF(J$79="",J209,J209*$I19/J$79)</f>
        <v>0</v>
      </c>
      <c r="K246" s="10" t="s">
        <v>6</v>
      </c>
    </row>
    <row r="247" spans="1:11">
      <c r="A247" s="12" t="s">
        <v>108</v>
      </c>
      <c r="B247" s="6">
        <f>IF(B$79="",B210,B210*$I20/B$79)</f>
        <v>0</v>
      </c>
      <c r="C247" s="6">
        <f>IF(C$79="",C210,C210*$I20/C$79)</f>
        <v>0</v>
      </c>
      <c r="D247" s="6">
        <f>IF(D$79="",D210,D210*$I20/D$79)</f>
        <v>0</v>
      </c>
      <c r="E247" s="6">
        <f>IF(E$79="",E210,E210*$I20/E$79)</f>
        <v>0</v>
      </c>
      <c r="F247" s="6">
        <f>IF(F$79="",F210,F210*$I20/F$79)</f>
        <v>0</v>
      </c>
      <c r="G247" s="6">
        <f>IF(G$79="",G210,G210*$I20/G$79)</f>
        <v>0</v>
      </c>
      <c r="H247" s="6">
        <f>IF(H$79="",H210,H210*$I20/H$79)</f>
        <v>0</v>
      </c>
      <c r="I247" s="6">
        <f>IF(I$79="",I210,I210*$I20/I$79)</f>
        <v>0</v>
      </c>
      <c r="J247" s="6">
        <f>IF(J$79="",J210,J210*$I20/J$79)</f>
        <v>0</v>
      </c>
      <c r="K247" s="10" t="s">
        <v>6</v>
      </c>
    </row>
    <row r="248" spans="1:11">
      <c r="A248" s="12" t="s">
        <v>70</v>
      </c>
      <c r="B248" s="6">
        <f>IF(B$79="",B211,B211*$I21/B$79)</f>
        <v>0</v>
      </c>
      <c r="C248" s="6">
        <f>IF(C$79="",C211,C211*$I21/C$79)</f>
        <v>0</v>
      </c>
      <c r="D248" s="6">
        <f>IF(D$79="",D211,D211*$I21/D$79)</f>
        <v>0</v>
      </c>
      <c r="E248" s="6">
        <f>IF(E$79="",E211,E211*$I21/E$79)</f>
        <v>0</v>
      </c>
      <c r="F248" s="6">
        <f>IF(F$79="",F211,F211*$I21/F$79)</f>
        <v>0</v>
      </c>
      <c r="G248" s="6">
        <f>IF(G$79="",G211,G211*$I21/G$79)</f>
        <v>0</v>
      </c>
      <c r="H248" s="6">
        <f>IF(H$79="",H211,H211*$I21/H$79)</f>
        <v>0</v>
      </c>
      <c r="I248" s="6">
        <f>IF(I$79="",I211,I211*$I21/I$79)</f>
        <v>0</v>
      </c>
      <c r="J248" s="6">
        <f>IF(J$79="",J211,J211*$I21/J$79)</f>
        <v>0</v>
      </c>
      <c r="K248" s="10" t="s">
        <v>6</v>
      </c>
    </row>
    <row r="249" spans="1:11">
      <c r="A249" s="12" t="s">
        <v>71</v>
      </c>
      <c r="B249" s="6">
        <f>IF(B$79="",B212,B212*$I22/B$79)</f>
        <v>0</v>
      </c>
      <c r="C249" s="6">
        <f>IF(C$79="",C212,C212*$I22/C$79)</f>
        <v>0</v>
      </c>
      <c r="D249" s="6">
        <f>IF(D$79="",D212,D212*$I22/D$79)</f>
        <v>0</v>
      </c>
      <c r="E249" s="6">
        <f>IF(E$79="",E212,E212*$I22/E$79)</f>
        <v>0</v>
      </c>
      <c r="F249" s="6">
        <f>IF(F$79="",F212,F212*$I22/F$79)</f>
        <v>0</v>
      </c>
      <c r="G249" s="6">
        <f>IF(G$79="",G212,G212*$I22/G$79)</f>
        <v>0</v>
      </c>
      <c r="H249" s="6">
        <f>IF(H$79="",H212,H212*$I22/H$79)</f>
        <v>0</v>
      </c>
      <c r="I249" s="6">
        <f>IF(I$79="",I212,I212*$I22/I$79)</f>
        <v>0</v>
      </c>
      <c r="J249" s="6">
        <f>IF(J$79="",J212,J212*$I22/J$79)</f>
        <v>0</v>
      </c>
      <c r="K249" s="10" t="s">
        <v>6</v>
      </c>
    </row>
    <row r="250" spans="1:11">
      <c r="A250" s="12" t="s">
        <v>85</v>
      </c>
      <c r="B250" s="6">
        <f>IF(B$79="",B213,B213*$I23/B$79)</f>
        <v>0</v>
      </c>
      <c r="C250" s="6">
        <f>IF(C$79="",C213,C213*$I23/C$79)</f>
        <v>0</v>
      </c>
      <c r="D250" s="6">
        <f>IF(D$79="",D213,D213*$I23/D$79)</f>
        <v>0</v>
      </c>
      <c r="E250" s="6">
        <f>IF(E$79="",E213,E213*$I23/E$79)</f>
        <v>0</v>
      </c>
      <c r="F250" s="6">
        <f>IF(F$79="",F213,F213*$I23/F$79)</f>
        <v>0</v>
      </c>
      <c r="G250" s="6">
        <f>IF(G$79="",G213,G213*$I23/G$79)</f>
        <v>0</v>
      </c>
      <c r="H250" s="6">
        <f>IF(H$79="",H213,H213*$I23/H$79)</f>
        <v>0</v>
      </c>
      <c r="I250" s="6">
        <f>IF(I$79="",I213,I213*$I23/I$79)</f>
        <v>0</v>
      </c>
      <c r="J250" s="6">
        <f>IF(J$79="",J213,J213*$I23/J$79)</f>
        <v>0</v>
      </c>
      <c r="K250" s="10" t="s">
        <v>6</v>
      </c>
    </row>
    <row r="251" spans="1:11">
      <c r="A251" s="12" t="s">
        <v>72</v>
      </c>
      <c r="B251" s="6">
        <f>IF(B$79="",B214,B214*$I24/B$79)</f>
        <v>0</v>
      </c>
      <c r="C251" s="6">
        <f>IF(C$79="",C214,C214*$I24/C$79)</f>
        <v>0</v>
      </c>
      <c r="D251" s="6">
        <f>IF(D$79="",D214,D214*$I24/D$79)</f>
        <v>0</v>
      </c>
      <c r="E251" s="6">
        <f>IF(E$79="",E214,E214*$I24/E$79)</f>
        <v>0</v>
      </c>
      <c r="F251" s="6">
        <f>IF(F$79="",F214,F214*$I24/F$79)</f>
        <v>0</v>
      </c>
      <c r="G251" s="6">
        <f>IF(G$79="",G214,G214*$I24/G$79)</f>
        <v>0</v>
      </c>
      <c r="H251" s="6">
        <f>IF(H$79="",H214,H214*$I24/H$79)</f>
        <v>0</v>
      </c>
      <c r="I251" s="6">
        <f>IF(I$79="",I214,I214*$I24/I$79)</f>
        <v>0</v>
      </c>
      <c r="J251" s="6">
        <f>IF(J$79="",J214,J214*$I24/J$79)</f>
        <v>0</v>
      </c>
      <c r="K251" s="10" t="s">
        <v>6</v>
      </c>
    </row>
    <row r="252" spans="1:11">
      <c r="A252" s="12" t="s">
        <v>73</v>
      </c>
      <c r="B252" s="6">
        <f>IF(B$79="",B215,B215*$I25/B$79)</f>
        <v>0</v>
      </c>
      <c r="C252" s="6">
        <f>IF(C$79="",C215,C215*$I25/C$79)</f>
        <v>0</v>
      </c>
      <c r="D252" s="6">
        <f>IF(D$79="",D215,D215*$I25/D$79)</f>
        <v>0</v>
      </c>
      <c r="E252" s="6">
        <f>IF(E$79="",E215,E215*$I25/E$79)</f>
        <v>0</v>
      </c>
      <c r="F252" s="6">
        <f>IF(F$79="",F215,F215*$I25/F$79)</f>
        <v>0</v>
      </c>
      <c r="G252" s="6">
        <f>IF(G$79="",G215,G215*$I25/G$79)</f>
        <v>0</v>
      </c>
      <c r="H252" s="6">
        <f>IF(H$79="",H215,H215*$I25/H$79)</f>
        <v>0</v>
      </c>
      <c r="I252" s="6">
        <f>IF(I$79="",I215,I215*$I25/I$79)</f>
        <v>0</v>
      </c>
      <c r="J252" s="6">
        <f>IF(J$79="",J215,J215*$I25/J$79)</f>
        <v>0</v>
      </c>
      <c r="K252" s="10" t="s">
        <v>6</v>
      </c>
    </row>
    <row r="253" spans="1:11">
      <c r="A253" s="12" t="s">
        <v>86</v>
      </c>
      <c r="B253" s="6">
        <f>IF(B$79="",B216,B216*$I26/B$79)</f>
        <v>0</v>
      </c>
      <c r="C253" s="6">
        <f>IF(C$79="",C216,C216*$I26/C$79)</f>
        <v>0</v>
      </c>
      <c r="D253" s="6">
        <f>IF(D$79="",D216,D216*$I26/D$79)</f>
        <v>0</v>
      </c>
      <c r="E253" s="6">
        <f>IF(E$79="",E216,E216*$I26/E$79)</f>
        <v>0</v>
      </c>
      <c r="F253" s="6">
        <f>IF(F$79="",F216,F216*$I26/F$79)</f>
        <v>0</v>
      </c>
      <c r="G253" s="6">
        <f>IF(G$79="",G216,G216*$I26/G$79)</f>
        <v>0</v>
      </c>
      <c r="H253" s="6">
        <f>IF(H$79="",H216,H216*$I26/H$79)</f>
        <v>0</v>
      </c>
      <c r="I253" s="6">
        <f>IF(I$79="",I216,I216*$I26/I$79)</f>
        <v>0</v>
      </c>
      <c r="J253" s="6">
        <f>IF(J$79="",J216,J216*$I26/J$79)</f>
        <v>0</v>
      </c>
      <c r="K253" s="10" t="s">
        <v>6</v>
      </c>
    </row>
    <row r="254" spans="1:11">
      <c r="A254" s="12" t="s">
        <v>87</v>
      </c>
      <c r="B254" s="6">
        <f>IF(B$79="",B217,B217*$I27/B$79)</f>
        <v>0</v>
      </c>
      <c r="C254" s="6">
        <f>IF(C$79="",C217,C217*$I27/C$79)</f>
        <v>0</v>
      </c>
      <c r="D254" s="6">
        <f>IF(D$79="",D217,D217*$I27/D$79)</f>
        <v>0</v>
      </c>
      <c r="E254" s="6">
        <f>IF(E$79="",E217,E217*$I27/E$79)</f>
        <v>0</v>
      </c>
      <c r="F254" s="6">
        <f>IF(F$79="",F217,F217*$I27/F$79)</f>
        <v>0</v>
      </c>
      <c r="G254" s="6">
        <f>IF(G$79="",G217,G217*$I27/G$79)</f>
        <v>0</v>
      </c>
      <c r="H254" s="6">
        <f>IF(H$79="",H217,H217*$I27/H$79)</f>
        <v>0</v>
      </c>
      <c r="I254" s="6">
        <f>IF(I$79="",I217,I217*$I27/I$79)</f>
        <v>0</v>
      </c>
      <c r="J254" s="6">
        <f>IF(J$79="",J217,J217*$I27/J$79)</f>
        <v>0</v>
      </c>
      <c r="K254" s="10" t="s">
        <v>6</v>
      </c>
    </row>
    <row r="255" spans="1:11">
      <c r="A255" s="12" t="s">
        <v>109</v>
      </c>
      <c r="B255" s="6">
        <f>IF(B$79="",B218,B218*$I28/B$79)</f>
        <v>0</v>
      </c>
      <c r="C255" s="6">
        <f>IF(C$79="",C218,C218*$I28/C$79)</f>
        <v>0</v>
      </c>
      <c r="D255" s="6">
        <f>IF(D$79="",D218,D218*$I28/D$79)</f>
        <v>0</v>
      </c>
      <c r="E255" s="6">
        <f>IF(E$79="",E218,E218*$I28/E$79)</f>
        <v>0</v>
      </c>
      <c r="F255" s="6">
        <f>IF(F$79="",F218,F218*$I28/F$79)</f>
        <v>0</v>
      </c>
      <c r="G255" s="6">
        <f>IF(G$79="",G218,G218*$I28/G$79)</f>
        <v>0</v>
      </c>
      <c r="H255" s="6">
        <f>IF(H$79="",H218,H218*$I28/H$79)</f>
        <v>0</v>
      </c>
      <c r="I255" s="6">
        <f>IF(I$79="",I218,I218*$I28/I$79)</f>
        <v>0</v>
      </c>
      <c r="J255" s="6">
        <f>IF(J$79="",J218,J218*$I28/J$79)</f>
        <v>0</v>
      </c>
      <c r="K255" s="10" t="s">
        <v>6</v>
      </c>
    </row>
    <row r="256" spans="1:11">
      <c r="A256" s="12" t="s">
        <v>110</v>
      </c>
      <c r="B256" s="6">
        <f>IF(B$79="",B219,B219*$I29/B$79)</f>
        <v>0</v>
      </c>
      <c r="C256" s="6">
        <f>IF(C$79="",C219,C219*$I29/C$79)</f>
        <v>0</v>
      </c>
      <c r="D256" s="6">
        <f>IF(D$79="",D219,D219*$I29/D$79)</f>
        <v>0</v>
      </c>
      <c r="E256" s="6">
        <f>IF(E$79="",E219,E219*$I29/E$79)</f>
        <v>0</v>
      </c>
      <c r="F256" s="6">
        <f>IF(F$79="",F219,F219*$I29/F$79)</f>
        <v>0</v>
      </c>
      <c r="G256" s="6">
        <f>IF(G$79="",G219,G219*$I29/G$79)</f>
        <v>0</v>
      </c>
      <c r="H256" s="6">
        <f>IF(H$79="",H219,H219*$I29/H$79)</f>
        <v>0</v>
      </c>
      <c r="I256" s="6">
        <f>IF(I$79="",I219,I219*$I29/I$79)</f>
        <v>0</v>
      </c>
      <c r="J256" s="6">
        <f>IF(J$79="",J219,J219*$I29/J$79)</f>
        <v>0</v>
      </c>
      <c r="K256" s="10" t="s">
        <v>6</v>
      </c>
    </row>
    <row r="257" spans="1:11">
      <c r="A257" s="12" t="s">
        <v>111</v>
      </c>
      <c r="B257" s="6">
        <f>IF(B$79="",B220,B220*$I30/B$79)</f>
        <v>0</v>
      </c>
      <c r="C257" s="6">
        <f>IF(C$79="",C220,C220*$I30/C$79)</f>
        <v>0</v>
      </c>
      <c r="D257" s="6">
        <f>IF(D$79="",D220,D220*$I30/D$79)</f>
        <v>0</v>
      </c>
      <c r="E257" s="6">
        <f>IF(E$79="",E220,E220*$I30/E$79)</f>
        <v>0</v>
      </c>
      <c r="F257" s="6">
        <f>IF(F$79="",F220,F220*$I30/F$79)</f>
        <v>0</v>
      </c>
      <c r="G257" s="6">
        <f>IF(G$79="",G220,G220*$I30/G$79)</f>
        <v>0</v>
      </c>
      <c r="H257" s="6">
        <f>IF(H$79="",H220,H220*$I30/H$79)</f>
        <v>0</v>
      </c>
      <c r="I257" s="6">
        <f>IF(I$79="",I220,I220*$I30/I$79)</f>
        <v>0</v>
      </c>
      <c r="J257" s="6">
        <f>IF(J$79="",J220,J220*$I30/J$79)</f>
        <v>0</v>
      </c>
      <c r="K257" s="10" t="s">
        <v>6</v>
      </c>
    </row>
    <row r="258" spans="1:11">
      <c r="A258" s="12" t="s">
        <v>112</v>
      </c>
      <c r="B258" s="6">
        <f>IF(B$79="",B221,B221*$I31/B$79)</f>
        <v>0</v>
      </c>
      <c r="C258" s="6">
        <f>IF(C$79="",C221,C221*$I31/C$79)</f>
        <v>0</v>
      </c>
      <c r="D258" s="6">
        <f>IF(D$79="",D221,D221*$I31/D$79)</f>
        <v>0</v>
      </c>
      <c r="E258" s="6">
        <f>IF(E$79="",E221,E221*$I31/E$79)</f>
        <v>0</v>
      </c>
      <c r="F258" s="6">
        <f>IF(F$79="",F221,F221*$I31/F$79)</f>
        <v>0</v>
      </c>
      <c r="G258" s="6">
        <f>IF(G$79="",G221,G221*$I31/G$79)</f>
        <v>0</v>
      </c>
      <c r="H258" s="6">
        <f>IF(H$79="",H221,H221*$I31/H$79)</f>
        <v>0</v>
      </c>
      <c r="I258" s="6">
        <f>IF(I$79="",I221,I221*$I31/I$79)</f>
        <v>0</v>
      </c>
      <c r="J258" s="6">
        <f>IF(J$79="",J221,J221*$I31/J$79)</f>
        <v>0</v>
      </c>
      <c r="K258" s="10" t="s">
        <v>6</v>
      </c>
    </row>
    <row r="259" spans="1:11">
      <c r="A259" s="12" t="s">
        <v>113</v>
      </c>
      <c r="B259" s="6">
        <f>IF(B$79="",B222,B222*$I32/B$79)</f>
        <v>0</v>
      </c>
      <c r="C259" s="6">
        <f>IF(C$79="",C222,C222*$I32/C$79)</f>
        <v>0</v>
      </c>
      <c r="D259" s="6">
        <f>IF(D$79="",D222,D222*$I32/D$79)</f>
        <v>0</v>
      </c>
      <c r="E259" s="6">
        <f>IF(E$79="",E222,E222*$I32/E$79)</f>
        <v>0</v>
      </c>
      <c r="F259" s="6">
        <f>IF(F$79="",F222,F222*$I32/F$79)</f>
        <v>0</v>
      </c>
      <c r="G259" s="6">
        <f>IF(G$79="",G222,G222*$I32/G$79)</f>
        <v>0</v>
      </c>
      <c r="H259" s="6">
        <f>IF(H$79="",H222,H222*$I32/H$79)</f>
        <v>0</v>
      </c>
      <c r="I259" s="6">
        <f>IF(I$79="",I222,I222*$I32/I$79)</f>
        <v>0</v>
      </c>
      <c r="J259" s="6">
        <f>IF(J$79="",J222,J222*$I32/J$79)</f>
        <v>0</v>
      </c>
      <c r="K259" s="10" t="s">
        <v>6</v>
      </c>
    </row>
    <row r="260" spans="1:11">
      <c r="A260" s="12" t="s">
        <v>74</v>
      </c>
      <c r="B260" s="6">
        <f>IF(B$79="",B223,B223*$I33/B$79)</f>
        <v>0</v>
      </c>
      <c r="C260" s="6">
        <f>IF(C$79="",C223,C223*$I33/C$79)</f>
        <v>0</v>
      </c>
      <c r="D260" s="6">
        <f>IF(D$79="",D223,D223*$I33/D$79)</f>
        <v>0</v>
      </c>
      <c r="E260" s="6">
        <f>IF(E$79="",E223,E223*$I33/E$79)</f>
        <v>0</v>
      </c>
      <c r="F260" s="6">
        <f>IF(F$79="",F223,F223*$I33/F$79)</f>
        <v>0</v>
      </c>
      <c r="G260" s="6">
        <f>IF(G$79="",G223,G223*$I33/G$79)</f>
        <v>0</v>
      </c>
      <c r="H260" s="6">
        <f>IF(H$79="",H223,H223*$I33/H$79)</f>
        <v>0</v>
      </c>
      <c r="I260" s="6">
        <f>IF(I$79="",I223,I223*$I33/I$79)</f>
        <v>0</v>
      </c>
      <c r="J260" s="6">
        <f>IF(J$79="",J223,J223*$I33/J$79)</f>
        <v>0</v>
      </c>
      <c r="K260" s="10" t="s">
        <v>6</v>
      </c>
    </row>
    <row r="261" spans="1:11">
      <c r="A261" s="12" t="s">
        <v>75</v>
      </c>
      <c r="B261" s="6">
        <f>IF(B$79="",B224,B224*$I34/B$79)</f>
        <v>0</v>
      </c>
      <c r="C261" s="6">
        <f>IF(C$79="",C224,C224*$I34/C$79)</f>
        <v>0</v>
      </c>
      <c r="D261" s="6">
        <f>IF(D$79="",D224,D224*$I34/D$79)</f>
        <v>0</v>
      </c>
      <c r="E261" s="6">
        <f>IF(E$79="",E224,E224*$I34/E$79)</f>
        <v>0</v>
      </c>
      <c r="F261" s="6">
        <f>IF(F$79="",F224,F224*$I34/F$79)</f>
        <v>0</v>
      </c>
      <c r="G261" s="6">
        <f>IF(G$79="",G224,G224*$I34/G$79)</f>
        <v>0</v>
      </c>
      <c r="H261" s="6">
        <f>IF(H$79="",H224,H224*$I34/H$79)</f>
        <v>0</v>
      </c>
      <c r="I261" s="6">
        <f>IF(I$79="",I224,I224*$I34/I$79)</f>
        <v>0</v>
      </c>
      <c r="J261" s="6">
        <f>IF(J$79="",J224,J224*$I34/J$79)</f>
        <v>0</v>
      </c>
      <c r="K261" s="10" t="s">
        <v>6</v>
      </c>
    </row>
    <row r="262" spans="1:11">
      <c r="A262" s="12" t="s">
        <v>76</v>
      </c>
      <c r="B262" s="6">
        <f>IF(B$79="",B225,B225*$I35/B$79)</f>
        <v>0</v>
      </c>
      <c r="C262" s="6">
        <f>IF(C$79="",C225,C225*$I35/C$79)</f>
        <v>0</v>
      </c>
      <c r="D262" s="6">
        <f>IF(D$79="",D225,D225*$I35/D$79)</f>
        <v>0</v>
      </c>
      <c r="E262" s="6">
        <f>IF(E$79="",E225,E225*$I35/E$79)</f>
        <v>0</v>
      </c>
      <c r="F262" s="6">
        <f>IF(F$79="",F225,F225*$I35/F$79)</f>
        <v>0</v>
      </c>
      <c r="G262" s="6">
        <f>IF(G$79="",G225,G225*$I35/G$79)</f>
        <v>0</v>
      </c>
      <c r="H262" s="6">
        <f>IF(H$79="",H225,H225*$I35/H$79)</f>
        <v>0</v>
      </c>
      <c r="I262" s="6">
        <f>IF(I$79="",I225,I225*$I35/I$79)</f>
        <v>0</v>
      </c>
      <c r="J262" s="6">
        <f>IF(J$79="",J225,J225*$I35/J$79)</f>
        <v>0</v>
      </c>
      <c r="K262" s="10" t="s">
        <v>6</v>
      </c>
    </row>
    <row r="263" spans="1:11">
      <c r="A263" s="12" t="s">
        <v>77</v>
      </c>
      <c r="B263" s="6">
        <f>IF(B$79="",B226,B226*$I36/B$79)</f>
        <v>0</v>
      </c>
      <c r="C263" s="6">
        <f>IF(C$79="",C226,C226*$I36/C$79)</f>
        <v>0</v>
      </c>
      <c r="D263" s="6">
        <f>IF(D$79="",D226,D226*$I36/D$79)</f>
        <v>0</v>
      </c>
      <c r="E263" s="6">
        <f>IF(E$79="",E226,E226*$I36/E$79)</f>
        <v>0</v>
      </c>
      <c r="F263" s="6">
        <f>IF(F$79="",F226,F226*$I36/F$79)</f>
        <v>0</v>
      </c>
      <c r="G263" s="6">
        <f>IF(G$79="",G226,G226*$I36/G$79)</f>
        <v>0</v>
      </c>
      <c r="H263" s="6">
        <f>IF(H$79="",H226,H226*$I36/H$79)</f>
        <v>0</v>
      </c>
      <c r="I263" s="6">
        <f>IF(I$79="",I226,I226*$I36/I$79)</f>
        <v>0</v>
      </c>
      <c r="J263" s="6">
        <f>IF(J$79="",J226,J226*$I36/J$79)</f>
        <v>0</v>
      </c>
      <c r="K263" s="10" t="s">
        <v>6</v>
      </c>
    </row>
    <row r="264" spans="1:11">
      <c r="A264" s="12" t="s">
        <v>78</v>
      </c>
      <c r="B264" s="6">
        <f>IF(B$79="",B227,B227*$I37/B$79)</f>
        <v>0</v>
      </c>
      <c r="C264" s="6">
        <f>IF(C$79="",C227,C227*$I37/C$79)</f>
        <v>0</v>
      </c>
      <c r="D264" s="6">
        <f>IF(D$79="",D227,D227*$I37/D$79)</f>
        <v>0</v>
      </c>
      <c r="E264" s="6">
        <f>IF(E$79="",E227,E227*$I37/E$79)</f>
        <v>0</v>
      </c>
      <c r="F264" s="6">
        <f>IF(F$79="",F227,F227*$I37/F$79)</f>
        <v>0</v>
      </c>
      <c r="G264" s="6">
        <f>IF(G$79="",G227,G227*$I37/G$79)</f>
        <v>0</v>
      </c>
      <c r="H264" s="6">
        <f>IF(H$79="",H227,H227*$I37/H$79)</f>
        <v>0</v>
      </c>
      <c r="I264" s="6">
        <f>IF(I$79="",I227,I227*$I37/I$79)</f>
        <v>0</v>
      </c>
      <c r="J264" s="6">
        <f>IF(J$79="",J227,J227*$I37/J$79)</f>
        <v>0</v>
      </c>
      <c r="K264" s="10" t="s">
        <v>6</v>
      </c>
    </row>
    <row r="265" spans="1:11">
      <c r="A265" s="12" t="s">
        <v>79</v>
      </c>
      <c r="B265" s="6">
        <f>IF(B$79="",B228,B228*$I38/B$79)</f>
        <v>0</v>
      </c>
      <c r="C265" s="6">
        <f>IF(C$79="",C228,C228*$I38/C$79)</f>
        <v>0</v>
      </c>
      <c r="D265" s="6">
        <f>IF(D$79="",D228,D228*$I38/D$79)</f>
        <v>0</v>
      </c>
      <c r="E265" s="6">
        <f>IF(E$79="",E228,E228*$I38/E$79)</f>
        <v>0</v>
      </c>
      <c r="F265" s="6">
        <f>IF(F$79="",F228,F228*$I38/F$79)</f>
        <v>0</v>
      </c>
      <c r="G265" s="6">
        <f>IF(G$79="",G228,G228*$I38/G$79)</f>
        <v>0</v>
      </c>
      <c r="H265" s="6">
        <f>IF(H$79="",H228,H228*$I38/H$79)</f>
        <v>0</v>
      </c>
      <c r="I265" s="6">
        <f>IF(I$79="",I228,I228*$I38/I$79)</f>
        <v>0</v>
      </c>
      <c r="J265" s="6">
        <f>IF(J$79="",J228,J228*$I38/J$79)</f>
        <v>0</v>
      </c>
      <c r="K265" s="10" t="s">
        <v>6</v>
      </c>
    </row>
    <row r="266" spans="1:11">
      <c r="A266" s="12" t="s">
        <v>88</v>
      </c>
      <c r="B266" s="6">
        <f>IF(B$79="",B229,B229*$I39/B$79)</f>
        <v>0</v>
      </c>
      <c r="C266" s="6">
        <f>IF(C$79="",C229,C229*$I39/C$79)</f>
        <v>0</v>
      </c>
      <c r="D266" s="6">
        <f>IF(D$79="",D229,D229*$I39/D$79)</f>
        <v>0</v>
      </c>
      <c r="E266" s="6">
        <f>IF(E$79="",E229,E229*$I39/E$79)</f>
        <v>0</v>
      </c>
      <c r="F266" s="6">
        <f>IF(F$79="",F229,F229*$I39/F$79)</f>
        <v>0</v>
      </c>
      <c r="G266" s="6">
        <f>IF(G$79="",G229,G229*$I39/G$79)</f>
        <v>0</v>
      </c>
      <c r="H266" s="6">
        <f>IF(H$79="",H229,H229*$I39/H$79)</f>
        <v>0</v>
      </c>
      <c r="I266" s="6">
        <f>IF(I$79="",I229,I229*$I39/I$79)</f>
        <v>0</v>
      </c>
      <c r="J266" s="6">
        <f>IF(J$79="",J229,J229*$I39/J$79)</f>
        <v>0</v>
      </c>
      <c r="K266" s="10" t="s">
        <v>6</v>
      </c>
    </row>
    <row r="267" spans="1:11">
      <c r="A267" s="12" t="s">
        <v>89</v>
      </c>
      <c r="B267" s="6">
        <f>IF(B$79="",B230,B230*$I40/B$79)</f>
        <v>0</v>
      </c>
      <c r="C267" s="6">
        <f>IF(C$79="",C230,C230*$I40/C$79)</f>
        <v>0</v>
      </c>
      <c r="D267" s="6">
        <f>IF(D$79="",D230,D230*$I40/D$79)</f>
        <v>0</v>
      </c>
      <c r="E267" s="6">
        <f>IF(E$79="",E230,E230*$I40/E$79)</f>
        <v>0</v>
      </c>
      <c r="F267" s="6">
        <f>IF(F$79="",F230,F230*$I40/F$79)</f>
        <v>0</v>
      </c>
      <c r="G267" s="6">
        <f>IF(G$79="",G230,G230*$I40/G$79)</f>
        <v>0</v>
      </c>
      <c r="H267" s="6">
        <f>IF(H$79="",H230,H230*$I40/H$79)</f>
        <v>0</v>
      </c>
      <c r="I267" s="6">
        <f>IF(I$79="",I230,I230*$I40/I$79)</f>
        <v>0</v>
      </c>
      <c r="J267" s="6">
        <f>IF(J$79="",J230,J230*$I40/J$79)</f>
        <v>0</v>
      </c>
      <c r="K267" s="10" t="s">
        <v>6</v>
      </c>
    </row>
    <row r="268" spans="1:11">
      <c r="A268" s="12" t="s">
        <v>90</v>
      </c>
      <c r="B268" s="6">
        <f>IF(B$79="",B231,B231*$I41/B$79)</f>
        <v>0</v>
      </c>
      <c r="C268" s="6">
        <f>IF(C$79="",C231,C231*$I41/C$79)</f>
        <v>0</v>
      </c>
      <c r="D268" s="6">
        <f>IF(D$79="",D231,D231*$I41/D$79)</f>
        <v>0</v>
      </c>
      <c r="E268" s="6">
        <f>IF(E$79="",E231,E231*$I41/E$79)</f>
        <v>0</v>
      </c>
      <c r="F268" s="6">
        <f>IF(F$79="",F231,F231*$I41/F$79)</f>
        <v>0</v>
      </c>
      <c r="G268" s="6">
        <f>IF(G$79="",G231,G231*$I41/G$79)</f>
        <v>0</v>
      </c>
      <c r="H268" s="6">
        <f>IF(H$79="",H231,H231*$I41/H$79)</f>
        <v>0</v>
      </c>
      <c r="I268" s="6">
        <f>IF(I$79="",I231,I231*$I41/I$79)</f>
        <v>0</v>
      </c>
      <c r="J268" s="6">
        <f>IF(J$79="",J231,J231*$I41/J$79)</f>
        <v>0</v>
      </c>
      <c r="K268" s="10" t="s">
        <v>6</v>
      </c>
    </row>
    <row r="269" spans="1:11">
      <c r="A269" s="12" t="s">
        <v>91</v>
      </c>
      <c r="B269" s="6">
        <f>IF(B$79="",B232,B232*$I42/B$79)</f>
        <v>0</v>
      </c>
      <c r="C269" s="6">
        <f>IF(C$79="",C232,C232*$I42/C$79)</f>
        <v>0</v>
      </c>
      <c r="D269" s="6">
        <f>IF(D$79="",D232,D232*$I42/D$79)</f>
        <v>0</v>
      </c>
      <c r="E269" s="6">
        <f>IF(E$79="",E232,E232*$I42/E$79)</f>
        <v>0</v>
      </c>
      <c r="F269" s="6">
        <f>IF(F$79="",F232,F232*$I42/F$79)</f>
        <v>0</v>
      </c>
      <c r="G269" s="6">
        <f>IF(G$79="",G232,G232*$I42/G$79)</f>
        <v>0</v>
      </c>
      <c r="H269" s="6">
        <f>IF(H$79="",H232,H232*$I42/H$79)</f>
        <v>0</v>
      </c>
      <c r="I269" s="6">
        <f>IF(I$79="",I232,I232*$I42/I$79)</f>
        <v>0</v>
      </c>
      <c r="J269" s="6">
        <f>IF(J$79="",J232,J232*$I42/J$79)</f>
        <v>0</v>
      </c>
      <c r="K269" s="10" t="s">
        <v>6</v>
      </c>
    </row>
  </sheetData>
  <sheetProtection sheet="1" objects="1" scenarios="1"/>
  <hyperlinks>
    <hyperlink ref="A9" location="'LAFs'!B15" display="x1 = Network level for each tariff (to get loss factors applicable to capacity) (in Loss adjustment factors to transmission)"/>
    <hyperlink ref="A10" location="'Input'!B106" display="x2 = 1032. Loss adjustment factors to transmission"/>
    <hyperlink ref="A59" location="'LAFs'!B47" display="x1 = 2002. Mapping of DRM network levels to core network levels"/>
    <hyperlink ref="A60" location="'Input'!B106" display="x2 = 1032. Loss adjustment factors to transmission"/>
    <hyperlink ref="A75" location="'LAFs'!B63" display="x1 = 2003. Loss adjustment factor to transmission for each DRM network level"/>
    <hyperlink ref="A119" location="'Input'!B37" display="x1 = 1018. Proportion of relevant load going through 132kV/HV direct transformation"/>
    <hyperlink ref="A127" location="'Input'!B37" display="x1 = 1018. Proportion of relevant load going through 132kV/HV direct transformation"/>
    <hyperlink ref="A135" location="'Input'!B37" display="x1 = 1018. Proportion of relevant load going through 132kV/HV direct transformation"/>
    <hyperlink ref="A143" location="'Input'!B37" display="x1 = 1018. Proportion of relevant load going through 132kV/HV direct transformation"/>
    <hyperlink ref="A144" location="'LAFs'!B122" display="x2 = 2006. Proportion going through 132kV/EHV"/>
    <hyperlink ref="A145" location="'LAFs'!B130" display="x3 = 2007. Proportion going through EHV"/>
    <hyperlink ref="A146" location="'LAFs'!B138" display="x4 = 2008. Proportion going through EHV/HV"/>
    <hyperlink ref="A164" location="'LAFs'!B87" display="x1 = 2005. Network use factors"/>
    <hyperlink ref="A165" location="'LAFs'!B151" display="x2 = 2009. Rerouteing matrix for all network levels"/>
    <hyperlink ref="A202" location="'LAFs'!B168" display="x3 = 2010. Network use factors: interim step in calculations before adjustments"/>
    <hyperlink ref="A237" location="'LAFs'!B79" display="x1 = 2004. Loss adjustment factor to transmission for each network level"/>
    <hyperlink ref="A238" location="'LAFs'!B205" display="x2 = 2011. Network use factors for all tariffs"/>
    <hyperlink ref="A239" location="'LAFs'!I15" display="x3 = 2001. Loss adjustment factor to transmission (in Loss adjustment factors to transmission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"r6126: Network model"&amp;" for "&amp;'Input'!B8&amp;" in "&amp;'Input'!C8&amp;" ("&amp;'Input'!D8&amp;")"</f>
        <v>0</v>
      </c>
    </row>
    <row r="2" spans="1:3">
      <c r="A2" s="2" t="s">
        <v>305</v>
      </c>
    </row>
    <row r="5" spans="1:3">
      <c r="A5" s="11" t="s">
        <v>306</v>
      </c>
    </row>
    <row r="6" spans="1:3">
      <c r="A6" s="10" t="s">
        <v>6</v>
      </c>
    </row>
    <row r="7" spans="1:3">
      <c r="A7" s="2" t="s">
        <v>257</v>
      </c>
    </row>
    <row r="8" spans="1:3">
      <c r="A8" s="13" t="s">
        <v>307</v>
      </c>
    </row>
    <row r="9" spans="1:3">
      <c r="A9" s="13" t="s">
        <v>308</v>
      </c>
    </row>
    <row r="10" spans="1:3">
      <c r="A10" s="13" t="s">
        <v>309</v>
      </c>
    </row>
    <row r="11" spans="1:3">
      <c r="A11" s="2" t="s">
        <v>310</v>
      </c>
    </row>
    <row r="12" spans="1:3">
      <c r="B12" s="3" t="s">
        <v>311</v>
      </c>
    </row>
    <row r="13" spans="1:3">
      <c r="A13" s="12" t="s">
        <v>311</v>
      </c>
      <c r="B13" s="24">
        <f>PMT('Input'!B15,'Input'!C15,-1)*IF(OR('Input'!F15&gt;366,'Input'!F15&lt;365),'Input'!F15/365.25,1)</f>
        <v>0</v>
      </c>
      <c r="C13" s="10" t="s">
        <v>6</v>
      </c>
    </row>
    <row r="15" spans="1:3">
      <c r="A15" s="11" t="s">
        <v>312</v>
      </c>
    </row>
    <row r="16" spans="1:3">
      <c r="A16" s="10" t="s">
        <v>6</v>
      </c>
    </row>
    <row r="17" spans="1:10">
      <c r="A17" s="2" t="s">
        <v>257</v>
      </c>
    </row>
    <row r="18" spans="1:10">
      <c r="A18" s="13" t="s">
        <v>313</v>
      </c>
    </row>
    <row r="19" spans="1:10">
      <c r="A19" s="2" t="s">
        <v>273</v>
      </c>
    </row>
    <row r="20" spans="1:10">
      <c r="A20" s="2" t="s">
        <v>274</v>
      </c>
    </row>
    <row r="21" spans="1:10">
      <c r="B21" s="3" t="s">
        <v>26</v>
      </c>
      <c r="C21" s="3" t="s">
        <v>27</v>
      </c>
      <c r="D21" s="3" t="s">
        <v>28</v>
      </c>
      <c r="E21" s="3" t="s">
        <v>29</v>
      </c>
      <c r="F21" s="3" t="s">
        <v>30</v>
      </c>
      <c r="G21" s="3" t="s">
        <v>31</v>
      </c>
      <c r="H21" s="3" t="s">
        <v>32</v>
      </c>
      <c r="I21" s="3" t="s">
        <v>33</v>
      </c>
    </row>
    <row r="22" spans="1:10">
      <c r="A22" s="12" t="s">
        <v>314</v>
      </c>
      <c r="B22" s="9">
        <v>1</v>
      </c>
      <c r="C22" s="7">
        <f>'Input'!$B106</f>
        <v>0</v>
      </c>
      <c r="D22" s="7">
        <f>'Input'!$C106</f>
        <v>0</v>
      </c>
      <c r="E22" s="7">
        <f>'Input'!$D106</f>
        <v>0</v>
      </c>
      <c r="F22" s="7">
        <f>'Input'!$E106</f>
        <v>0</v>
      </c>
      <c r="G22" s="7">
        <f>'Input'!$F106</f>
        <v>0</v>
      </c>
      <c r="H22" s="7">
        <f>'Input'!$G106</f>
        <v>0</v>
      </c>
      <c r="I22" s="7">
        <f>'Input'!$H106</f>
        <v>0</v>
      </c>
      <c r="J22" s="10" t="s">
        <v>6</v>
      </c>
    </row>
    <row r="24" spans="1:10">
      <c r="A24" s="11" t="s">
        <v>315</v>
      </c>
    </row>
    <row r="25" spans="1:10">
      <c r="A25" s="10" t="s">
        <v>6</v>
      </c>
    </row>
    <row r="26" spans="1:10">
      <c r="A26" s="2" t="s">
        <v>257</v>
      </c>
    </row>
    <row r="27" spans="1:10">
      <c r="A27" s="13" t="s">
        <v>316</v>
      </c>
    </row>
    <row r="28" spans="1:10">
      <c r="A28" s="13" t="s">
        <v>317</v>
      </c>
    </row>
    <row r="29" spans="1:10">
      <c r="A29" s="21" t="s">
        <v>260</v>
      </c>
      <c r="B29" s="21" t="s">
        <v>318</v>
      </c>
      <c r="C29" s="21" t="s">
        <v>319</v>
      </c>
    </row>
    <row r="30" spans="1:10">
      <c r="A30" s="21" t="s">
        <v>263</v>
      </c>
      <c r="B30" s="21" t="s">
        <v>320</v>
      </c>
      <c r="C30" s="21" t="s">
        <v>321</v>
      </c>
    </row>
    <row r="31" spans="1:10">
      <c r="B31" s="3" t="s">
        <v>322</v>
      </c>
      <c r="C31" s="3" t="s">
        <v>323</v>
      </c>
    </row>
    <row r="32" spans="1:10">
      <c r="A32" s="12" t="s">
        <v>26</v>
      </c>
      <c r="B32" s="6">
        <f>$B$22</f>
        <v>0</v>
      </c>
      <c r="C32" s="8"/>
      <c r="D32" s="10" t="s">
        <v>6</v>
      </c>
    </row>
    <row r="33" spans="1:4">
      <c r="A33" s="12" t="s">
        <v>27</v>
      </c>
      <c r="B33" s="6">
        <f>$C$22</f>
        <v>0</v>
      </c>
      <c r="C33" s="6">
        <f>B32</f>
        <v>0</v>
      </c>
      <c r="D33" s="10" t="s">
        <v>6</v>
      </c>
    </row>
    <row r="34" spans="1:4">
      <c r="A34" s="12" t="s">
        <v>28</v>
      </c>
      <c r="B34" s="6">
        <f>$D$22</f>
        <v>0</v>
      </c>
      <c r="C34" s="6">
        <f>B33</f>
        <v>0</v>
      </c>
      <c r="D34" s="10" t="s">
        <v>6</v>
      </c>
    </row>
    <row r="35" spans="1:4">
      <c r="A35" s="12" t="s">
        <v>29</v>
      </c>
      <c r="B35" s="6">
        <f>$E$22</f>
        <v>0</v>
      </c>
      <c r="C35" s="6">
        <f>B34</f>
        <v>0</v>
      </c>
      <c r="D35" s="10" t="s">
        <v>6</v>
      </c>
    </row>
    <row r="36" spans="1:4">
      <c r="A36" s="12" t="s">
        <v>30</v>
      </c>
      <c r="B36" s="6">
        <f>$F$22</f>
        <v>0</v>
      </c>
      <c r="C36" s="6">
        <f>B35</f>
        <v>0</v>
      </c>
      <c r="D36" s="10" t="s">
        <v>6</v>
      </c>
    </row>
    <row r="37" spans="1:4">
      <c r="A37" s="12" t="s">
        <v>31</v>
      </c>
      <c r="B37" s="6">
        <f>$G$22</f>
        <v>0</v>
      </c>
      <c r="C37" s="6">
        <f>B36</f>
        <v>0</v>
      </c>
      <c r="D37" s="10" t="s">
        <v>6</v>
      </c>
    </row>
    <row r="38" spans="1:4">
      <c r="A38" s="12" t="s">
        <v>32</v>
      </c>
      <c r="B38" s="6">
        <f>$H$22</f>
        <v>0</v>
      </c>
      <c r="C38" s="6">
        <f>B37</f>
        <v>0</v>
      </c>
      <c r="D38" s="10" t="s">
        <v>6</v>
      </c>
    </row>
    <row r="39" spans="1:4">
      <c r="A39" s="12" t="s">
        <v>33</v>
      </c>
      <c r="B39" s="6">
        <f>$I$22</f>
        <v>0</v>
      </c>
      <c r="C39" s="6">
        <f>B38</f>
        <v>0</v>
      </c>
      <c r="D39" s="10" t="s">
        <v>6</v>
      </c>
    </row>
    <row r="41" spans="1:4">
      <c r="A41" s="11" t="s">
        <v>324</v>
      </c>
    </row>
    <row r="42" spans="1:4">
      <c r="A42" s="10" t="s">
        <v>6</v>
      </c>
    </row>
    <row r="43" spans="1:4">
      <c r="A43" s="2" t="s">
        <v>257</v>
      </c>
    </row>
    <row r="44" spans="1:4">
      <c r="A44" s="13" t="s">
        <v>325</v>
      </c>
    </row>
    <row r="45" spans="1:4">
      <c r="A45" s="13" t="s">
        <v>326</v>
      </c>
    </row>
    <row r="46" spans="1:4">
      <c r="A46" s="21" t="s">
        <v>260</v>
      </c>
      <c r="B46" s="21" t="s">
        <v>327</v>
      </c>
      <c r="C46" s="21" t="s">
        <v>327</v>
      </c>
      <c r="D46" s="21" t="s">
        <v>327</v>
      </c>
    </row>
    <row r="47" spans="1:4">
      <c r="A47" s="21" t="s">
        <v>263</v>
      </c>
      <c r="B47" s="21" t="s">
        <v>328</v>
      </c>
      <c r="C47" s="21" t="s">
        <v>328</v>
      </c>
      <c r="D47" s="21" t="s">
        <v>329</v>
      </c>
    </row>
    <row r="48" spans="1:4">
      <c r="B48" s="3" t="s">
        <v>330</v>
      </c>
      <c r="C48" s="3" t="s">
        <v>331</v>
      </c>
      <c r="D48" s="3" t="s">
        <v>332</v>
      </c>
    </row>
    <row r="49" spans="1:5">
      <c r="A49" s="12" t="s">
        <v>26</v>
      </c>
      <c r="B49" s="8"/>
      <c r="C49" s="24">
        <f>1/(1+'Input'!B25)</f>
        <v>0</v>
      </c>
      <c r="D49" s="24">
        <f>1/C49-1</f>
        <v>0</v>
      </c>
      <c r="E49" s="10" t="s">
        <v>6</v>
      </c>
    </row>
    <row r="50" spans="1:5">
      <c r="A50" s="12" t="s">
        <v>27</v>
      </c>
      <c r="B50" s="24">
        <f>1/(1+'Input'!B26)</f>
        <v>0</v>
      </c>
      <c r="C50" s="24">
        <f>C49/(1+'Input'!B26)</f>
        <v>0</v>
      </c>
      <c r="D50" s="24">
        <f>1/C50-1</f>
        <v>0</v>
      </c>
      <c r="E50" s="10" t="s">
        <v>6</v>
      </c>
    </row>
    <row r="51" spans="1:5">
      <c r="A51" s="12" t="s">
        <v>28</v>
      </c>
      <c r="B51" s="24">
        <f>B50/(1+'Input'!B27)</f>
        <v>0</v>
      </c>
      <c r="C51" s="24">
        <f>C50/(1+'Input'!B27)</f>
        <v>0</v>
      </c>
      <c r="D51" s="24">
        <f>1/C51-1</f>
        <v>0</v>
      </c>
      <c r="E51" s="10" t="s">
        <v>6</v>
      </c>
    </row>
    <row r="52" spans="1:5">
      <c r="A52" s="12" t="s">
        <v>29</v>
      </c>
      <c r="B52" s="24">
        <f>B51/(1+'Input'!B28)</f>
        <v>0</v>
      </c>
      <c r="C52" s="24">
        <f>C51/(1+'Input'!B28)</f>
        <v>0</v>
      </c>
      <c r="D52" s="24">
        <f>1/C52-1</f>
        <v>0</v>
      </c>
      <c r="E52" s="10" t="s">
        <v>6</v>
      </c>
    </row>
    <row r="53" spans="1:5">
      <c r="A53" s="12" t="s">
        <v>30</v>
      </c>
      <c r="B53" s="24">
        <f>B52/(1+'Input'!B29)</f>
        <v>0</v>
      </c>
      <c r="C53" s="24">
        <f>C52/(1+'Input'!B29)</f>
        <v>0</v>
      </c>
      <c r="D53" s="24">
        <f>1/C53-1</f>
        <v>0</v>
      </c>
      <c r="E53" s="10" t="s">
        <v>6</v>
      </c>
    </row>
    <row r="54" spans="1:5">
      <c r="A54" s="12" t="s">
        <v>31</v>
      </c>
      <c r="B54" s="24">
        <f>B53/(1+'Input'!B30)</f>
        <v>0</v>
      </c>
      <c r="C54" s="24">
        <f>C53/(1+'Input'!B30)</f>
        <v>0</v>
      </c>
      <c r="D54" s="24">
        <f>1/C54-1</f>
        <v>0</v>
      </c>
      <c r="E54" s="10" t="s">
        <v>6</v>
      </c>
    </row>
    <row r="55" spans="1:5">
      <c r="A55" s="12" t="s">
        <v>32</v>
      </c>
      <c r="B55" s="24">
        <f>B54/(1+'Input'!B31)</f>
        <v>0</v>
      </c>
      <c r="C55" s="24">
        <f>C54/(1+'Input'!B31)</f>
        <v>0</v>
      </c>
      <c r="D55" s="24">
        <f>1/C55-1</f>
        <v>0</v>
      </c>
      <c r="E55" s="10" t="s">
        <v>6</v>
      </c>
    </row>
    <row r="56" spans="1:5">
      <c r="A56" s="12" t="s">
        <v>33</v>
      </c>
      <c r="B56" s="24">
        <f>B55/(1+'Input'!B32)</f>
        <v>0</v>
      </c>
      <c r="C56" s="24">
        <f>C55/(1+'Input'!B32)</f>
        <v>0</v>
      </c>
      <c r="D56" s="8"/>
      <c r="E56" s="10" t="s">
        <v>6</v>
      </c>
    </row>
    <row r="58" spans="1:5">
      <c r="A58" s="11" t="s">
        <v>333</v>
      </c>
    </row>
    <row r="59" spans="1:5">
      <c r="A59" s="10" t="s">
        <v>6</v>
      </c>
    </row>
    <row r="60" spans="1:5">
      <c r="A60" s="2" t="s">
        <v>257</v>
      </c>
    </row>
    <row r="61" spans="1:5">
      <c r="A61" s="13" t="s">
        <v>334</v>
      </c>
    </row>
    <row r="62" spans="1:5">
      <c r="A62" s="13" t="s">
        <v>335</v>
      </c>
    </row>
    <row r="63" spans="1:5">
      <c r="A63" s="2" t="s">
        <v>336</v>
      </c>
    </row>
    <row r="64" spans="1:5">
      <c r="B64" s="3" t="s">
        <v>337</v>
      </c>
    </row>
    <row r="65" spans="1:3">
      <c r="A65" s="12" t="s">
        <v>27</v>
      </c>
      <c r="B65" s="6">
        <f>'Input'!B$42/B$50</f>
        <v>0</v>
      </c>
      <c r="C65" s="10" t="s">
        <v>6</v>
      </c>
    </row>
    <row r="66" spans="1:3">
      <c r="A66" s="12" t="s">
        <v>28</v>
      </c>
      <c r="B66" s="6">
        <f>'Input'!B$42/B$51</f>
        <v>0</v>
      </c>
      <c r="C66" s="10" t="s">
        <v>6</v>
      </c>
    </row>
    <row r="67" spans="1:3">
      <c r="A67" s="12" t="s">
        <v>29</v>
      </c>
      <c r="B67" s="6">
        <f>'Input'!B$42/B$52</f>
        <v>0</v>
      </c>
      <c r="C67" s="10" t="s">
        <v>6</v>
      </c>
    </row>
    <row r="68" spans="1:3">
      <c r="A68" s="12" t="s">
        <v>30</v>
      </c>
      <c r="B68" s="6">
        <f>'Input'!B$42/B$53</f>
        <v>0</v>
      </c>
      <c r="C68" s="10" t="s">
        <v>6</v>
      </c>
    </row>
    <row r="69" spans="1:3">
      <c r="A69" s="12" t="s">
        <v>31</v>
      </c>
      <c r="B69" s="6">
        <f>'Input'!B$42/B$54</f>
        <v>0</v>
      </c>
      <c r="C69" s="10" t="s">
        <v>6</v>
      </c>
    </row>
    <row r="70" spans="1:3">
      <c r="A70" s="12" t="s">
        <v>32</v>
      </c>
      <c r="B70" s="6">
        <f>'Input'!B$42/B$55</f>
        <v>0</v>
      </c>
      <c r="C70" s="10" t="s">
        <v>6</v>
      </c>
    </row>
    <row r="71" spans="1:3">
      <c r="A71" s="12" t="s">
        <v>33</v>
      </c>
      <c r="B71" s="6">
        <f>'Input'!B$42/B$56</f>
        <v>0</v>
      </c>
      <c r="C71" s="10" t="s">
        <v>6</v>
      </c>
    </row>
    <row r="73" spans="1:3">
      <c r="A73" s="11" t="s">
        <v>338</v>
      </c>
    </row>
    <row r="74" spans="1:3">
      <c r="A74" s="10" t="s">
        <v>6</v>
      </c>
    </row>
    <row r="75" spans="1:3">
      <c r="A75" s="2" t="s">
        <v>257</v>
      </c>
    </row>
    <row r="76" spans="1:3">
      <c r="A76" s="13" t="s">
        <v>339</v>
      </c>
    </row>
    <row r="77" spans="1:3">
      <c r="A77" s="13" t="s">
        <v>340</v>
      </c>
    </row>
    <row r="78" spans="1:3">
      <c r="A78" s="13" t="s">
        <v>341</v>
      </c>
    </row>
    <row r="79" spans="1:3">
      <c r="A79" s="2" t="s">
        <v>342</v>
      </c>
    </row>
    <row r="80" spans="1:3">
      <c r="B80" s="3" t="s">
        <v>343</v>
      </c>
    </row>
    <row r="81" spans="1:3">
      <c r="A81" s="12" t="s">
        <v>27</v>
      </c>
      <c r="B81" s="6">
        <f>B65*C$50/B$33</f>
        <v>0</v>
      </c>
      <c r="C81" s="10" t="s">
        <v>6</v>
      </c>
    </row>
    <row r="82" spans="1:3">
      <c r="A82" s="12" t="s">
        <v>28</v>
      </c>
      <c r="B82" s="6">
        <f>B66*C$51/B$34</f>
        <v>0</v>
      </c>
      <c r="C82" s="10" t="s">
        <v>6</v>
      </c>
    </row>
    <row r="83" spans="1:3">
      <c r="A83" s="12" t="s">
        <v>29</v>
      </c>
      <c r="B83" s="6">
        <f>B67*C$52/B$35</f>
        <v>0</v>
      </c>
      <c r="C83" s="10" t="s">
        <v>6</v>
      </c>
    </row>
    <row r="84" spans="1:3">
      <c r="A84" s="12" t="s">
        <v>30</v>
      </c>
      <c r="B84" s="6">
        <f>B68*C$53/B$36</f>
        <v>0</v>
      </c>
      <c r="C84" s="10" t="s">
        <v>6</v>
      </c>
    </row>
    <row r="85" spans="1:3">
      <c r="A85" s="12" t="s">
        <v>31</v>
      </c>
      <c r="B85" s="6">
        <f>B69*C$54/B$37</f>
        <v>0</v>
      </c>
      <c r="C85" s="10" t="s">
        <v>6</v>
      </c>
    </row>
    <row r="86" spans="1:3">
      <c r="A86" s="12" t="s">
        <v>32</v>
      </c>
      <c r="B86" s="6">
        <f>B70*C$55/B$38</f>
        <v>0</v>
      </c>
      <c r="C86" s="10" t="s">
        <v>6</v>
      </c>
    </row>
    <row r="87" spans="1:3">
      <c r="A87" s="12" t="s">
        <v>33</v>
      </c>
      <c r="B87" s="6">
        <f>B71*C$56/B$39</f>
        <v>0</v>
      </c>
      <c r="C87" s="10" t="s">
        <v>6</v>
      </c>
    </row>
    <row r="89" spans="1:3">
      <c r="A89" s="11" t="s">
        <v>344</v>
      </c>
    </row>
    <row r="90" spans="1:3">
      <c r="A90" s="10" t="s">
        <v>6</v>
      </c>
    </row>
    <row r="91" spans="1:3">
      <c r="A91" s="2" t="s">
        <v>257</v>
      </c>
    </row>
    <row r="92" spans="1:3">
      <c r="A92" s="13" t="s">
        <v>281</v>
      </c>
    </row>
    <row r="93" spans="1:3">
      <c r="A93" s="13" t="s">
        <v>286</v>
      </c>
    </row>
    <row r="94" spans="1:3">
      <c r="A94" s="13" t="s">
        <v>287</v>
      </c>
    </row>
    <row r="95" spans="1:3">
      <c r="A95" s="13" t="s">
        <v>288</v>
      </c>
    </row>
    <row r="96" spans="1:3">
      <c r="A96" s="2" t="s">
        <v>289</v>
      </c>
    </row>
    <row r="97" spans="1:10">
      <c r="A97" s="2" t="s">
        <v>345</v>
      </c>
    </row>
    <row r="98" spans="1:10">
      <c r="B98" s="3" t="s">
        <v>27</v>
      </c>
      <c r="C98" s="3" t="s">
        <v>28</v>
      </c>
      <c r="D98" s="3" t="s">
        <v>29</v>
      </c>
      <c r="E98" s="3" t="s">
        <v>30</v>
      </c>
      <c r="F98" s="3" t="s">
        <v>35</v>
      </c>
      <c r="G98" s="3" t="s">
        <v>31</v>
      </c>
      <c r="H98" s="3" t="s">
        <v>32</v>
      </c>
      <c r="I98" s="3" t="s">
        <v>33</v>
      </c>
    </row>
    <row r="99" spans="1:10">
      <c r="A99" s="12" t="s">
        <v>27</v>
      </c>
      <c r="B99" s="25">
        <v>1</v>
      </c>
      <c r="C99" s="25">
        <v>0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10" t="s">
        <v>6</v>
      </c>
    </row>
    <row r="100" spans="1:10">
      <c r="A100" s="12" t="s">
        <v>28</v>
      </c>
      <c r="B100" s="25">
        <v>0</v>
      </c>
      <c r="C100" s="26">
        <f>'LAFs'!$B$122</f>
        <v>0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10" t="s">
        <v>6</v>
      </c>
    </row>
    <row r="101" spans="1:10">
      <c r="A101" s="12" t="s">
        <v>29</v>
      </c>
      <c r="B101" s="25">
        <v>0</v>
      </c>
      <c r="C101" s="25">
        <v>0</v>
      </c>
      <c r="D101" s="26">
        <f>'LAFs'!$B$130</f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10" t="s">
        <v>6</v>
      </c>
    </row>
    <row r="102" spans="1:10">
      <c r="A102" s="12" t="s">
        <v>30</v>
      </c>
      <c r="B102" s="25">
        <v>0</v>
      </c>
      <c r="C102" s="25">
        <v>0</v>
      </c>
      <c r="D102" s="25">
        <v>0</v>
      </c>
      <c r="E102" s="26">
        <f>'LAFs'!$B$138</f>
        <v>0</v>
      </c>
      <c r="F102" s="26">
        <f>'Input'!$B$37</f>
        <v>0</v>
      </c>
      <c r="G102" s="25">
        <v>0</v>
      </c>
      <c r="H102" s="25">
        <v>0</v>
      </c>
      <c r="I102" s="25">
        <v>0</v>
      </c>
      <c r="J102" s="10" t="s">
        <v>6</v>
      </c>
    </row>
    <row r="103" spans="1:10">
      <c r="A103" s="12" t="s">
        <v>31</v>
      </c>
      <c r="B103" s="25">
        <v>0</v>
      </c>
      <c r="C103" s="25">
        <v>0</v>
      </c>
      <c r="D103" s="25">
        <v>0</v>
      </c>
      <c r="E103" s="25">
        <v>0</v>
      </c>
      <c r="F103" s="25">
        <v>0</v>
      </c>
      <c r="G103" s="25">
        <v>1</v>
      </c>
      <c r="H103" s="25">
        <v>0</v>
      </c>
      <c r="I103" s="25">
        <v>0</v>
      </c>
      <c r="J103" s="10" t="s">
        <v>6</v>
      </c>
    </row>
    <row r="104" spans="1:10">
      <c r="A104" s="12" t="s">
        <v>32</v>
      </c>
      <c r="B104" s="25">
        <v>0</v>
      </c>
      <c r="C104" s="25">
        <v>0</v>
      </c>
      <c r="D104" s="25">
        <v>0</v>
      </c>
      <c r="E104" s="25">
        <v>0</v>
      </c>
      <c r="F104" s="25">
        <v>0</v>
      </c>
      <c r="G104" s="25">
        <v>0</v>
      </c>
      <c r="H104" s="25">
        <v>1</v>
      </c>
      <c r="I104" s="25">
        <v>0</v>
      </c>
      <c r="J104" s="10" t="s">
        <v>6</v>
      </c>
    </row>
    <row r="105" spans="1:10">
      <c r="A105" s="12" t="s">
        <v>33</v>
      </c>
      <c r="B105" s="25">
        <v>0</v>
      </c>
      <c r="C105" s="25">
        <v>0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1</v>
      </c>
      <c r="J105" s="10" t="s">
        <v>6</v>
      </c>
    </row>
    <row r="107" spans="1:10">
      <c r="A107" s="11" t="s">
        <v>346</v>
      </c>
    </row>
    <row r="108" spans="1:10">
      <c r="A108" s="10" t="s">
        <v>6</v>
      </c>
    </row>
    <row r="109" spans="1:10">
      <c r="A109" s="2" t="s">
        <v>257</v>
      </c>
    </row>
    <row r="110" spans="1:10">
      <c r="A110" s="13" t="s">
        <v>347</v>
      </c>
    </row>
    <row r="111" spans="1:10">
      <c r="A111" s="13" t="s">
        <v>348</v>
      </c>
    </row>
    <row r="112" spans="1:10">
      <c r="A112" s="2" t="s">
        <v>269</v>
      </c>
    </row>
    <row r="113" spans="1:3">
      <c r="B113" s="3" t="s">
        <v>349</v>
      </c>
    </row>
    <row r="114" spans="1:3">
      <c r="A114" s="12" t="s">
        <v>27</v>
      </c>
      <c r="B114" s="6">
        <f>SUMPRODUCT(B$81:B$87,$B$99:$B$105)</f>
        <v>0</v>
      </c>
      <c r="C114" s="10" t="s">
        <v>6</v>
      </c>
    </row>
    <row r="115" spans="1:3">
      <c r="A115" s="12" t="s">
        <v>28</v>
      </c>
      <c r="B115" s="6">
        <f>SUMPRODUCT(B$81:B$87,$C$99:$C$105)</f>
        <v>0</v>
      </c>
      <c r="C115" s="10" t="s">
        <v>6</v>
      </c>
    </row>
    <row r="116" spans="1:3">
      <c r="A116" s="12" t="s">
        <v>29</v>
      </c>
      <c r="B116" s="6">
        <f>SUMPRODUCT(B$81:B$87,$D$99:$D$105)</f>
        <v>0</v>
      </c>
      <c r="C116" s="10" t="s">
        <v>6</v>
      </c>
    </row>
    <row r="117" spans="1:3">
      <c r="A117" s="12" t="s">
        <v>30</v>
      </c>
      <c r="B117" s="6">
        <f>SUMPRODUCT(B$81:B$87,$E$99:$E$105)</f>
        <v>0</v>
      </c>
      <c r="C117" s="10" t="s">
        <v>6</v>
      </c>
    </row>
    <row r="118" spans="1:3">
      <c r="A118" s="12" t="s">
        <v>35</v>
      </c>
      <c r="B118" s="6">
        <f>SUMPRODUCT(B$81:B$87,$F$99:$F$105)</f>
        <v>0</v>
      </c>
      <c r="C118" s="10" t="s">
        <v>6</v>
      </c>
    </row>
    <row r="119" spans="1:3">
      <c r="A119" s="12" t="s">
        <v>31</v>
      </c>
      <c r="B119" s="6">
        <f>SUMPRODUCT(B$81:B$87,$G$99:$G$105)</f>
        <v>0</v>
      </c>
      <c r="C119" s="10" t="s">
        <v>6</v>
      </c>
    </row>
    <row r="120" spans="1:3">
      <c r="A120" s="12" t="s">
        <v>32</v>
      </c>
      <c r="B120" s="6">
        <f>SUMPRODUCT(B$81:B$87,$H$99:$H$105)</f>
        <v>0</v>
      </c>
      <c r="C120" s="10" t="s">
        <v>6</v>
      </c>
    </row>
    <row r="121" spans="1:3">
      <c r="A121" s="12" t="s">
        <v>33</v>
      </c>
      <c r="B121" s="6">
        <f>SUMPRODUCT(B$81:B$87,$I$99:$I$105)</f>
        <v>0</v>
      </c>
      <c r="C121" s="10" t="s">
        <v>6</v>
      </c>
    </row>
    <row r="123" spans="1:3">
      <c r="A123" s="11" t="s">
        <v>350</v>
      </c>
    </row>
    <row r="124" spans="1:3">
      <c r="A124" s="10" t="s">
        <v>6</v>
      </c>
    </row>
    <row r="125" spans="1:3">
      <c r="A125" s="2" t="s">
        <v>257</v>
      </c>
    </row>
    <row r="126" spans="1:3">
      <c r="A126" s="13" t="s">
        <v>351</v>
      </c>
    </row>
    <row r="127" spans="1:3">
      <c r="A127" s="13" t="s">
        <v>352</v>
      </c>
    </row>
    <row r="128" spans="1:3">
      <c r="A128" s="13" t="s">
        <v>353</v>
      </c>
    </row>
    <row r="129" spans="1:3">
      <c r="A129" s="2" t="s">
        <v>354</v>
      </c>
    </row>
    <row r="130" spans="1:3">
      <c r="B130" s="3" t="s">
        <v>355</v>
      </c>
    </row>
    <row r="131" spans="1:3">
      <c r="A131" s="12" t="s">
        <v>356</v>
      </c>
      <c r="B131" s="6">
        <f>IF(B114,0.001*'Input'!B47*B$13/B114,0)</f>
        <v>0</v>
      </c>
      <c r="C131" s="10" t="s">
        <v>6</v>
      </c>
    </row>
    <row r="132" spans="1:3">
      <c r="A132" s="12" t="s">
        <v>357</v>
      </c>
      <c r="B132" s="6">
        <f>IF(B115,0.001*'Input'!B48*B$13/B115,0)</f>
        <v>0</v>
      </c>
      <c r="C132" s="10" t="s">
        <v>6</v>
      </c>
    </row>
    <row r="133" spans="1:3">
      <c r="A133" s="12" t="s">
        <v>358</v>
      </c>
      <c r="B133" s="6">
        <f>IF(B116,0.001*'Input'!B49*B$13/B116,0)</f>
        <v>0</v>
      </c>
      <c r="C133" s="10" t="s">
        <v>6</v>
      </c>
    </row>
    <row r="134" spans="1:3">
      <c r="A134" s="12" t="s">
        <v>359</v>
      </c>
      <c r="B134" s="6">
        <f>IF(B117,0.001*'Input'!B50*B$13/B117,0)</f>
        <v>0</v>
      </c>
      <c r="C134" s="10" t="s">
        <v>6</v>
      </c>
    </row>
    <row r="135" spans="1:3">
      <c r="A135" s="12" t="s">
        <v>360</v>
      </c>
      <c r="B135" s="6">
        <f>IF(B118,0.001*'Input'!B51*B$13/B118,0)</f>
        <v>0</v>
      </c>
      <c r="C135" s="10" t="s">
        <v>6</v>
      </c>
    </row>
    <row r="136" spans="1:3">
      <c r="A136" s="12" t="s">
        <v>361</v>
      </c>
      <c r="B136" s="6">
        <f>IF(B119,0.001*'Input'!B52*B$13/B119,0)</f>
        <v>0</v>
      </c>
      <c r="C136" s="10" t="s">
        <v>6</v>
      </c>
    </row>
    <row r="137" spans="1:3">
      <c r="A137" s="12" t="s">
        <v>362</v>
      </c>
      <c r="B137" s="6">
        <f>IF(B120,0.001*'Input'!B53*B$13/B120,0)</f>
        <v>0</v>
      </c>
      <c r="C137" s="10" t="s">
        <v>6</v>
      </c>
    </row>
    <row r="138" spans="1:3">
      <c r="A138" s="12" t="s">
        <v>363</v>
      </c>
      <c r="B138" s="6">
        <f>IF(B121,0.001*'Input'!B54*B$13/B121,0)</f>
        <v>0</v>
      </c>
      <c r="C138" s="10" t="s">
        <v>6</v>
      </c>
    </row>
  </sheetData>
  <sheetProtection sheet="1" objects="1" scenarios="1"/>
  <hyperlinks>
    <hyperlink ref="A8" location="'Input'!B15" display="x1 = 1010. Rate of return (in Financial and general assumptions)"/>
    <hyperlink ref="A9" location="'Input'!C15" display="x2 = 1010. Annualisation period (years) (in Financial and general assumptions)"/>
    <hyperlink ref="A10" location="'Input'!F15" display="x3 = 1010. Days in the charging year (in Financial and general assumptions)"/>
    <hyperlink ref="A18" location="'Input'!B106" display="x1 = 1032. Loss adjustment factors to transmission"/>
    <hyperlink ref="A27" location="'DRM'!B22" display="x1 = 2102. Loss adjustment factor to transmission for each core level"/>
    <hyperlink ref="A28" location="'DRM'!B32" display="x2 = Loss adjustment factor to transmission for network level exit (in Loss adjustment factors)"/>
    <hyperlink ref="A44" location="'Input'!B25" display="x1 = 1017. Diversity allowance between top and bottom of network level"/>
    <hyperlink ref="A45" location="'DRM'!C49" display="x2 = Coincidence to system peak at level exit (in Diversity calculations)"/>
    <hyperlink ref="A61" location="'Input'!B42" display="x1 = 1019. Network model GSP peak demand (MW)"/>
    <hyperlink ref="A62" location="'DRM'!B49" display="x2 = 2104. Coincidence to GSP peak at level exit (in Diversity calculations)"/>
    <hyperlink ref="A76" location="'DRM'!B65" display="x1 = 2105. Network model total maximum demand at substation (MW)"/>
    <hyperlink ref="A77" location="'DRM'!C49" display="x2 = 2104. Coincidence to system peak at level exit (in Diversity calculations)"/>
    <hyperlink ref="A78" location="'DRM'!B32" display="x3 = 2103. Loss adjustment factor to transmission for network level exit (in Loss adjustment factors)"/>
    <hyperlink ref="A92" location="'Input'!B37" display="x1 = 1018. Proportion of relevant load going through 132kV/HV direct transformation"/>
    <hyperlink ref="A93" location="'LAFs'!B122" display="x2 = 2006. Proportion going through 132kV/EHV"/>
    <hyperlink ref="A94" location="'LAFs'!B130" display="x3 = 2007. Proportion going through EHV"/>
    <hyperlink ref="A95" location="'LAFs'!B138" display="x4 = 2008. Proportion going through EHV/HV"/>
    <hyperlink ref="A110" location="'DRM'!B81" display="x1 = 2106. Network model contribution to system maximum load measured at network level exit (MW)"/>
    <hyperlink ref="A111" location="'DRM'!B99" display="x2 = 2107. Rerouteing matrix for DRM network levels"/>
    <hyperlink ref="A126" location="'DRM'!B114" display="x1 = 2108. GSP simultaneous maximum load assumed through each network level (MW)"/>
    <hyperlink ref="A127" location="'Input'!B47" display="x2 = 1020. Gross asset cost by network level (£)"/>
    <hyperlink ref="A128" location="'DRM'!B13" display="x3 = 2101. Annuity rate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"r6126: Service models"&amp;" for "&amp;'Input'!B8&amp;" in "&amp;'Input'!C8&amp;" ("&amp;'Input'!D8&amp;")"</f>
        <v>0</v>
      </c>
    </row>
    <row r="2" spans="1:3">
      <c r="A2" s="2" t="s">
        <v>364</v>
      </c>
    </row>
    <row r="5" spans="1:3">
      <c r="A5" s="11" t="s">
        <v>365</v>
      </c>
    </row>
    <row r="6" spans="1:3">
      <c r="A6" s="10" t="s">
        <v>6</v>
      </c>
    </row>
    <row r="7" spans="1:3">
      <c r="A7" s="2" t="s">
        <v>257</v>
      </c>
    </row>
    <row r="8" spans="1:3">
      <c r="A8" s="13" t="s">
        <v>366</v>
      </c>
    </row>
    <row r="9" spans="1:3">
      <c r="A9" s="13" t="s">
        <v>367</v>
      </c>
    </row>
    <row r="10" spans="1:3">
      <c r="A10" s="2" t="s">
        <v>269</v>
      </c>
    </row>
    <row r="11" spans="1:3">
      <c r="B11" s="3" t="s">
        <v>368</v>
      </c>
    </row>
    <row r="12" spans="1:3">
      <c r="A12" s="12" t="s">
        <v>66</v>
      </c>
      <c r="B12" s="27">
        <f>SUMPRODUCT('Input'!$B69:$I69,'Input'!$B$59:$I$59)</f>
        <v>0</v>
      </c>
      <c r="C12" s="10" t="s">
        <v>6</v>
      </c>
    </row>
    <row r="13" spans="1:3">
      <c r="A13" s="12" t="s">
        <v>67</v>
      </c>
      <c r="B13" s="27">
        <f>SUMPRODUCT('Input'!$B70:$I70,'Input'!$B$59:$I$59)</f>
        <v>0</v>
      </c>
      <c r="C13" s="10" t="s">
        <v>6</v>
      </c>
    </row>
    <row r="14" spans="1:3">
      <c r="A14" s="12" t="s">
        <v>68</v>
      </c>
      <c r="B14" s="27">
        <f>SUMPRODUCT('Input'!$B71:$I71,'Input'!$B$59:$I$59)</f>
        <v>0</v>
      </c>
      <c r="C14" s="10" t="s">
        <v>6</v>
      </c>
    </row>
    <row r="15" spans="1:3">
      <c r="A15" s="12" t="s">
        <v>69</v>
      </c>
      <c r="B15" s="27">
        <f>SUMPRODUCT('Input'!$B72:$I72,'Input'!$B$59:$I$59)</f>
        <v>0</v>
      </c>
      <c r="C15" s="10" t="s">
        <v>6</v>
      </c>
    </row>
    <row r="16" spans="1:3">
      <c r="A16" s="12" t="s">
        <v>70</v>
      </c>
      <c r="B16" s="27">
        <f>SUMPRODUCT('Input'!$B73:$I73,'Input'!$B$59:$I$59)</f>
        <v>0</v>
      </c>
      <c r="C16" s="10" t="s">
        <v>6</v>
      </c>
    </row>
    <row r="17" spans="1:3">
      <c r="A17" s="12" t="s">
        <v>71</v>
      </c>
      <c r="B17" s="27">
        <f>SUMPRODUCT('Input'!$B74:$I74,'Input'!$B$59:$I$59)</f>
        <v>0</v>
      </c>
      <c r="C17" s="10" t="s">
        <v>6</v>
      </c>
    </row>
    <row r="18" spans="1:3">
      <c r="A18" s="12" t="s">
        <v>72</v>
      </c>
      <c r="B18" s="27">
        <f>SUMPRODUCT('Input'!$B75:$I75,'Input'!$B$59:$I$59)</f>
        <v>0</v>
      </c>
      <c r="C18" s="10" t="s">
        <v>6</v>
      </c>
    </row>
    <row r="19" spans="1:3">
      <c r="A19" s="12" t="s">
        <v>73</v>
      </c>
      <c r="B19" s="27">
        <f>SUMPRODUCT('Input'!$B76:$I76,'Input'!$B$59:$I$59)</f>
        <v>0</v>
      </c>
      <c r="C19" s="10" t="s">
        <v>6</v>
      </c>
    </row>
    <row r="20" spans="1:3">
      <c r="A20" s="12" t="s">
        <v>74</v>
      </c>
      <c r="B20" s="27">
        <f>SUMPRODUCT('Input'!$B77:$I77,'Input'!$B$59:$I$59)</f>
        <v>0</v>
      </c>
      <c r="C20" s="10" t="s">
        <v>6</v>
      </c>
    </row>
    <row r="21" spans="1:3">
      <c r="A21" s="12" t="s">
        <v>75</v>
      </c>
      <c r="B21" s="27">
        <f>SUMPRODUCT('Input'!$B78:$I78,'Input'!$B$59:$I$59)</f>
        <v>0</v>
      </c>
      <c r="C21" s="10" t="s">
        <v>6</v>
      </c>
    </row>
    <row r="22" spans="1:3">
      <c r="A22" s="12" t="s">
        <v>76</v>
      </c>
      <c r="B22" s="27">
        <f>SUMPRODUCT('Input'!$B79:$I79,'Input'!$B$59:$I$59)</f>
        <v>0</v>
      </c>
      <c r="C22" s="10" t="s">
        <v>6</v>
      </c>
    </row>
    <row r="23" spans="1:3">
      <c r="A23" s="12" t="s">
        <v>77</v>
      </c>
      <c r="B23" s="27">
        <f>SUMPRODUCT('Input'!$B80:$I80,'Input'!$B$59:$I$59)</f>
        <v>0</v>
      </c>
      <c r="C23" s="10" t="s">
        <v>6</v>
      </c>
    </row>
    <row r="24" spans="1:3">
      <c r="A24" s="12" t="s">
        <v>78</v>
      </c>
      <c r="B24" s="27">
        <f>SUMPRODUCT('Input'!$B81:$I81,'Input'!$B$59:$I$59)</f>
        <v>0</v>
      </c>
      <c r="C24" s="10" t="s">
        <v>6</v>
      </c>
    </row>
    <row r="25" spans="1:3">
      <c r="A25" s="12" t="s">
        <v>79</v>
      </c>
      <c r="B25" s="27">
        <f>SUMPRODUCT('Input'!$B82:$I82,'Input'!$B$59:$I$59)</f>
        <v>0</v>
      </c>
      <c r="C25" s="10" t="s">
        <v>6</v>
      </c>
    </row>
    <row r="27" spans="1:3">
      <c r="A27" s="11" t="s">
        <v>369</v>
      </c>
    </row>
    <row r="28" spans="1:3">
      <c r="A28" s="10" t="s">
        <v>6</v>
      </c>
    </row>
    <row r="29" spans="1:3">
      <c r="A29" s="2" t="s">
        <v>257</v>
      </c>
    </row>
    <row r="30" spans="1:3">
      <c r="A30" s="13" t="s">
        <v>370</v>
      </c>
    </row>
    <row r="31" spans="1:3">
      <c r="A31" s="13" t="s">
        <v>367</v>
      </c>
    </row>
    <row r="32" spans="1:3">
      <c r="A32" s="2" t="s">
        <v>269</v>
      </c>
    </row>
    <row r="33" spans="1:3">
      <c r="B33" s="3" t="s">
        <v>368</v>
      </c>
    </row>
    <row r="34" spans="1:3">
      <c r="A34" s="12" t="s">
        <v>371</v>
      </c>
      <c r="B34" s="27">
        <f>SUMPRODUCT('Input'!$B89:$I89,'Input'!$B$59:$I$59)</f>
        <v>0</v>
      </c>
      <c r="C34" s="10" t="s">
        <v>6</v>
      </c>
    </row>
    <row r="36" spans="1:3">
      <c r="A36" s="11" t="s">
        <v>372</v>
      </c>
    </row>
    <row r="37" spans="1:3">
      <c r="A37" s="10" t="s">
        <v>6</v>
      </c>
    </row>
    <row r="38" spans="1:3">
      <c r="A38" s="2" t="s">
        <v>257</v>
      </c>
    </row>
    <row r="39" spans="1:3">
      <c r="A39" s="13" t="s">
        <v>373</v>
      </c>
    </row>
    <row r="40" spans="1:3">
      <c r="A40" s="13" t="s">
        <v>374</v>
      </c>
    </row>
    <row r="41" spans="1:3">
      <c r="A41" s="13" t="s">
        <v>353</v>
      </c>
    </row>
    <row r="42" spans="1:3">
      <c r="A42" s="2" t="s">
        <v>375</v>
      </c>
    </row>
    <row r="43" spans="1:3">
      <c r="B43" s="3" t="s">
        <v>368</v>
      </c>
    </row>
    <row r="44" spans="1:3">
      <c r="A44" s="12" t="s">
        <v>376</v>
      </c>
      <c r="B44" s="6">
        <f>0.1*'Input'!$D15*B34*'DRM'!$B13</f>
        <v>0</v>
      </c>
      <c r="C44" s="10" t="s">
        <v>6</v>
      </c>
    </row>
    <row r="46" spans="1:3">
      <c r="A46" s="11" t="s">
        <v>377</v>
      </c>
    </row>
    <row r="47" spans="1:3">
      <c r="A47" s="10" t="s">
        <v>6</v>
      </c>
    </row>
    <row r="48" spans="1:3">
      <c r="A48" s="2" t="s">
        <v>257</v>
      </c>
    </row>
    <row r="49" spans="1:3">
      <c r="A49" s="13" t="s">
        <v>378</v>
      </c>
    </row>
    <row r="50" spans="1:3">
      <c r="A50" s="13" t="s">
        <v>379</v>
      </c>
    </row>
    <row r="51" spans="1:3">
      <c r="A51" s="2" t="s">
        <v>269</v>
      </c>
    </row>
    <row r="52" spans="1:3">
      <c r="B52" s="3" t="s">
        <v>380</v>
      </c>
    </row>
    <row r="53" spans="1:3">
      <c r="A53" s="12" t="s">
        <v>85</v>
      </c>
      <c r="B53" s="27">
        <f>SUMPRODUCT('Input'!$B94:$F94,'Input'!$B$64:$F$64)</f>
        <v>0</v>
      </c>
      <c r="C53" s="10" t="s">
        <v>6</v>
      </c>
    </row>
    <row r="54" spans="1:3">
      <c r="A54" s="12" t="s">
        <v>86</v>
      </c>
      <c r="B54" s="27">
        <f>SUMPRODUCT('Input'!$B95:$F95,'Input'!$B$64:$F$64)</f>
        <v>0</v>
      </c>
      <c r="C54" s="10" t="s">
        <v>6</v>
      </c>
    </row>
    <row r="55" spans="1:3">
      <c r="A55" s="12" t="s">
        <v>87</v>
      </c>
      <c r="B55" s="27">
        <f>SUMPRODUCT('Input'!$B96:$F96,'Input'!$B$64:$F$64)</f>
        <v>0</v>
      </c>
      <c r="C55" s="10" t="s">
        <v>6</v>
      </c>
    </row>
    <row r="56" spans="1:3">
      <c r="A56" s="12" t="s">
        <v>88</v>
      </c>
      <c r="B56" s="27">
        <f>SUMPRODUCT('Input'!$B97:$F97,'Input'!$B$64:$F$64)</f>
        <v>0</v>
      </c>
      <c r="C56" s="10" t="s">
        <v>6</v>
      </c>
    </row>
    <row r="57" spans="1:3">
      <c r="A57" s="12" t="s">
        <v>89</v>
      </c>
      <c r="B57" s="27">
        <f>SUMPRODUCT('Input'!$B98:$F98,'Input'!$B$64:$F$64)</f>
        <v>0</v>
      </c>
      <c r="C57" s="10" t="s">
        <v>6</v>
      </c>
    </row>
    <row r="58" spans="1:3">
      <c r="A58" s="12" t="s">
        <v>90</v>
      </c>
      <c r="B58" s="27">
        <f>SUMPRODUCT('Input'!$B99:$F99,'Input'!$B$64:$F$64)</f>
        <v>0</v>
      </c>
      <c r="C58" s="10" t="s">
        <v>6</v>
      </c>
    </row>
    <row r="59" spans="1:3">
      <c r="A59" s="12" t="s">
        <v>91</v>
      </c>
      <c r="B59" s="27">
        <f>SUMPRODUCT('Input'!$B100:$F100,'Input'!$B$64:$F$64)</f>
        <v>0</v>
      </c>
      <c r="C59" s="10" t="s">
        <v>6</v>
      </c>
    </row>
    <row r="61" spans="1:3">
      <c r="A61" s="11" t="s">
        <v>381</v>
      </c>
    </row>
    <row r="62" spans="1:3">
      <c r="A62" s="10" t="s">
        <v>6</v>
      </c>
    </row>
    <row r="63" spans="1:3">
      <c r="A63" s="2" t="s">
        <v>257</v>
      </c>
    </row>
    <row r="64" spans="1:3">
      <c r="A64" s="13" t="s">
        <v>382</v>
      </c>
    </row>
    <row r="65" spans="1:4">
      <c r="A65" s="13" t="s">
        <v>383</v>
      </c>
    </row>
    <row r="66" spans="1:4">
      <c r="A66" s="2" t="s">
        <v>274</v>
      </c>
    </row>
    <row r="67" spans="1:4">
      <c r="B67" s="3" t="s">
        <v>368</v>
      </c>
      <c r="C67" s="3" t="s">
        <v>380</v>
      </c>
    </row>
    <row r="68" spans="1:4">
      <c r="A68" s="12" t="s">
        <v>66</v>
      </c>
      <c r="B68" s="7">
        <f>$B$12</f>
        <v>0</v>
      </c>
      <c r="C68" s="8"/>
      <c r="D68" s="10" t="s">
        <v>6</v>
      </c>
    </row>
    <row r="69" spans="1:4">
      <c r="A69" s="12" t="s">
        <v>67</v>
      </c>
      <c r="B69" s="7">
        <f>$B$13</f>
        <v>0</v>
      </c>
      <c r="C69" s="8"/>
      <c r="D69" s="10" t="s">
        <v>6</v>
      </c>
    </row>
    <row r="70" spans="1:4">
      <c r="A70" s="12" t="s">
        <v>107</v>
      </c>
      <c r="B70" s="8"/>
      <c r="C70" s="8"/>
      <c r="D70" s="10" t="s">
        <v>6</v>
      </c>
    </row>
    <row r="71" spans="1:4">
      <c r="A71" s="12" t="s">
        <v>68</v>
      </c>
      <c r="B71" s="7">
        <f>$B$14</f>
        <v>0</v>
      </c>
      <c r="C71" s="8"/>
      <c r="D71" s="10" t="s">
        <v>6</v>
      </c>
    </row>
    <row r="72" spans="1:4">
      <c r="A72" s="12" t="s">
        <v>69</v>
      </c>
      <c r="B72" s="7">
        <f>$B$15</f>
        <v>0</v>
      </c>
      <c r="C72" s="8"/>
      <c r="D72" s="10" t="s">
        <v>6</v>
      </c>
    </row>
    <row r="73" spans="1:4">
      <c r="A73" s="12" t="s">
        <v>108</v>
      </c>
      <c r="B73" s="8"/>
      <c r="C73" s="8"/>
      <c r="D73" s="10" t="s">
        <v>6</v>
      </c>
    </row>
    <row r="74" spans="1:4">
      <c r="A74" s="12" t="s">
        <v>70</v>
      </c>
      <c r="B74" s="7">
        <f>$B$16</f>
        <v>0</v>
      </c>
      <c r="C74" s="8"/>
      <c r="D74" s="10" t="s">
        <v>6</v>
      </c>
    </row>
    <row r="75" spans="1:4">
      <c r="A75" s="12" t="s">
        <v>71</v>
      </c>
      <c r="B75" s="7">
        <f>$B$17</f>
        <v>0</v>
      </c>
      <c r="C75" s="8"/>
      <c r="D75" s="10" t="s">
        <v>6</v>
      </c>
    </row>
    <row r="76" spans="1:4">
      <c r="A76" s="12" t="s">
        <v>85</v>
      </c>
      <c r="B76" s="8"/>
      <c r="C76" s="7">
        <f>$B$53</f>
        <v>0</v>
      </c>
      <c r="D76" s="10" t="s">
        <v>6</v>
      </c>
    </row>
    <row r="77" spans="1:4">
      <c r="A77" s="12" t="s">
        <v>72</v>
      </c>
      <c r="B77" s="7">
        <f>$B$18</f>
        <v>0</v>
      </c>
      <c r="C77" s="8"/>
      <c r="D77" s="10" t="s">
        <v>6</v>
      </c>
    </row>
    <row r="78" spans="1:4">
      <c r="A78" s="12" t="s">
        <v>73</v>
      </c>
      <c r="B78" s="7">
        <f>$B$19</f>
        <v>0</v>
      </c>
      <c r="C78" s="8"/>
      <c r="D78" s="10" t="s">
        <v>6</v>
      </c>
    </row>
    <row r="79" spans="1:4">
      <c r="A79" s="12" t="s">
        <v>86</v>
      </c>
      <c r="B79" s="8"/>
      <c r="C79" s="7">
        <f>$B$54</f>
        <v>0</v>
      </c>
      <c r="D79" s="10" t="s">
        <v>6</v>
      </c>
    </row>
    <row r="80" spans="1:4">
      <c r="A80" s="12" t="s">
        <v>87</v>
      </c>
      <c r="B80" s="8"/>
      <c r="C80" s="7">
        <f>$B$55</f>
        <v>0</v>
      </c>
      <c r="D80" s="10" t="s">
        <v>6</v>
      </c>
    </row>
    <row r="81" spans="1:4">
      <c r="A81" s="12" t="s">
        <v>109</v>
      </c>
      <c r="B81" s="8"/>
      <c r="C81" s="8"/>
      <c r="D81" s="10" t="s">
        <v>6</v>
      </c>
    </row>
    <row r="82" spans="1:4">
      <c r="A82" s="12" t="s">
        <v>110</v>
      </c>
      <c r="B82" s="8"/>
      <c r="C82" s="8"/>
      <c r="D82" s="10" t="s">
        <v>6</v>
      </c>
    </row>
    <row r="83" spans="1:4">
      <c r="A83" s="12" t="s">
        <v>111</v>
      </c>
      <c r="B83" s="8"/>
      <c r="C83" s="8"/>
      <c r="D83" s="10" t="s">
        <v>6</v>
      </c>
    </row>
    <row r="84" spans="1:4">
      <c r="A84" s="12" t="s">
        <v>112</v>
      </c>
      <c r="B84" s="8"/>
      <c r="C84" s="8"/>
      <c r="D84" s="10" t="s">
        <v>6</v>
      </c>
    </row>
    <row r="85" spans="1:4">
      <c r="A85" s="12" t="s">
        <v>113</v>
      </c>
      <c r="B85" s="8"/>
      <c r="C85" s="8"/>
      <c r="D85" s="10" t="s">
        <v>6</v>
      </c>
    </row>
    <row r="86" spans="1:4">
      <c r="A86" s="12" t="s">
        <v>74</v>
      </c>
      <c r="B86" s="7">
        <f>$B$20</f>
        <v>0</v>
      </c>
      <c r="C86" s="8"/>
      <c r="D86" s="10" t="s">
        <v>6</v>
      </c>
    </row>
    <row r="87" spans="1:4">
      <c r="A87" s="12" t="s">
        <v>75</v>
      </c>
      <c r="B87" s="7">
        <f>$B$21</f>
        <v>0</v>
      </c>
      <c r="C87" s="8"/>
      <c r="D87" s="10" t="s">
        <v>6</v>
      </c>
    </row>
    <row r="88" spans="1:4">
      <c r="A88" s="12" t="s">
        <v>76</v>
      </c>
      <c r="B88" s="7">
        <f>$B$22</f>
        <v>0</v>
      </c>
      <c r="C88" s="8"/>
      <c r="D88" s="10" t="s">
        <v>6</v>
      </c>
    </row>
    <row r="89" spans="1:4">
      <c r="A89" s="12" t="s">
        <v>77</v>
      </c>
      <c r="B89" s="7">
        <f>$B$23</f>
        <v>0</v>
      </c>
      <c r="C89" s="8"/>
      <c r="D89" s="10" t="s">
        <v>6</v>
      </c>
    </row>
    <row r="90" spans="1:4">
      <c r="A90" s="12" t="s">
        <v>78</v>
      </c>
      <c r="B90" s="7">
        <f>$B$24</f>
        <v>0</v>
      </c>
      <c r="C90" s="8"/>
      <c r="D90" s="10" t="s">
        <v>6</v>
      </c>
    </row>
    <row r="91" spans="1:4">
      <c r="A91" s="12" t="s">
        <v>79</v>
      </c>
      <c r="B91" s="7">
        <f>$B$25</f>
        <v>0</v>
      </c>
      <c r="C91" s="8"/>
      <c r="D91" s="10" t="s">
        <v>6</v>
      </c>
    </row>
    <row r="92" spans="1:4">
      <c r="A92" s="12" t="s">
        <v>88</v>
      </c>
      <c r="B92" s="8"/>
      <c r="C92" s="7">
        <f>$B$56</f>
        <v>0</v>
      </c>
      <c r="D92" s="10" t="s">
        <v>6</v>
      </c>
    </row>
    <row r="93" spans="1:4">
      <c r="A93" s="12" t="s">
        <v>89</v>
      </c>
      <c r="B93" s="8"/>
      <c r="C93" s="7">
        <f>$B$57</f>
        <v>0</v>
      </c>
      <c r="D93" s="10" t="s">
        <v>6</v>
      </c>
    </row>
    <row r="94" spans="1:4">
      <c r="A94" s="12" t="s">
        <v>90</v>
      </c>
      <c r="B94" s="8"/>
      <c r="C94" s="7">
        <f>$B$58</f>
        <v>0</v>
      </c>
      <c r="D94" s="10" t="s">
        <v>6</v>
      </c>
    </row>
    <row r="95" spans="1:4">
      <c r="A95" s="12" t="s">
        <v>91</v>
      </c>
      <c r="B95" s="8"/>
      <c r="C95" s="7">
        <f>$B$59</f>
        <v>0</v>
      </c>
      <c r="D95" s="10" t="s">
        <v>6</v>
      </c>
    </row>
    <row r="97" spans="1:5">
      <c r="A97" s="11" t="s">
        <v>384</v>
      </c>
    </row>
    <row r="98" spans="1:5">
      <c r="A98" s="10" t="s">
        <v>6</v>
      </c>
    </row>
    <row r="99" spans="1:5">
      <c r="A99" s="2" t="s">
        <v>257</v>
      </c>
    </row>
    <row r="100" spans="1:5">
      <c r="A100" s="13" t="s">
        <v>385</v>
      </c>
    </row>
    <row r="101" spans="1:5">
      <c r="A101" s="13" t="s">
        <v>386</v>
      </c>
    </row>
    <row r="102" spans="1:5">
      <c r="A102" s="13" t="s">
        <v>353</v>
      </c>
    </row>
    <row r="103" spans="1:5">
      <c r="A103" s="13" t="s">
        <v>387</v>
      </c>
    </row>
    <row r="104" spans="1:5">
      <c r="A104" s="13" t="s">
        <v>388</v>
      </c>
    </row>
    <row r="105" spans="1:5">
      <c r="A105" s="21" t="s">
        <v>260</v>
      </c>
      <c r="B105" s="21" t="s">
        <v>389</v>
      </c>
      <c r="C105" s="21"/>
      <c r="D105" s="21" t="s">
        <v>390</v>
      </c>
    </row>
    <row r="106" spans="1:5">
      <c r="A106" s="21" t="s">
        <v>263</v>
      </c>
      <c r="B106" s="21" t="s">
        <v>391</v>
      </c>
      <c r="C106" s="21"/>
      <c r="D106" s="21" t="s">
        <v>392</v>
      </c>
    </row>
    <row r="107" spans="1:5">
      <c r="B107" s="20" t="s">
        <v>393</v>
      </c>
      <c r="C107" s="20"/>
    </row>
    <row r="108" spans="1:5">
      <c r="B108" s="3" t="s">
        <v>368</v>
      </c>
      <c r="C108" s="3" t="s">
        <v>380</v>
      </c>
      <c r="D108" s="3" t="s">
        <v>394</v>
      </c>
    </row>
    <row r="109" spans="1:5">
      <c r="A109" s="12" t="s">
        <v>66</v>
      </c>
      <c r="B109" s="6">
        <f>100/'Input'!$F$15*B68*'DRM'!$B$13*'Input'!$D$15</f>
        <v>0</v>
      </c>
      <c r="C109" s="6">
        <f>100/'Input'!$F$15*C68*'DRM'!$B$13*'Input'!$D$15</f>
        <v>0</v>
      </c>
      <c r="D109" s="6">
        <f>SUM($B109:$C109)</f>
        <v>0</v>
      </c>
      <c r="E109" s="10" t="s">
        <v>6</v>
      </c>
    </row>
    <row r="110" spans="1:5">
      <c r="A110" s="12" t="s">
        <v>67</v>
      </c>
      <c r="B110" s="6">
        <f>100/'Input'!$F$15*B69*'DRM'!$B$13*'Input'!$D$15</f>
        <v>0</v>
      </c>
      <c r="C110" s="6">
        <f>100/'Input'!$F$15*C69*'DRM'!$B$13*'Input'!$D$15</f>
        <v>0</v>
      </c>
      <c r="D110" s="6">
        <f>SUM($B110:$C110)</f>
        <v>0</v>
      </c>
      <c r="E110" s="10" t="s">
        <v>6</v>
      </c>
    </row>
    <row r="111" spans="1:5">
      <c r="A111" s="12" t="s">
        <v>107</v>
      </c>
      <c r="B111" s="6">
        <f>100/'Input'!$F$15*B70*'DRM'!$B$13*'Input'!$D$15</f>
        <v>0</v>
      </c>
      <c r="C111" s="6">
        <f>100/'Input'!$F$15*C70*'DRM'!$B$13*'Input'!$D$15</f>
        <v>0</v>
      </c>
      <c r="D111" s="6">
        <f>SUM($B111:$C111)</f>
        <v>0</v>
      </c>
      <c r="E111" s="10" t="s">
        <v>6</v>
      </c>
    </row>
    <row r="112" spans="1:5">
      <c r="A112" s="12" t="s">
        <v>68</v>
      </c>
      <c r="B112" s="6">
        <f>100/'Input'!$F$15*B71*'DRM'!$B$13*'Input'!$D$15</f>
        <v>0</v>
      </c>
      <c r="C112" s="6">
        <f>100/'Input'!$F$15*C71*'DRM'!$B$13*'Input'!$D$15</f>
        <v>0</v>
      </c>
      <c r="D112" s="6">
        <f>SUM($B112:$C112)</f>
        <v>0</v>
      </c>
      <c r="E112" s="10" t="s">
        <v>6</v>
      </c>
    </row>
    <row r="113" spans="1:5">
      <c r="A113" s="12" t="s">
        <v>69</v>
      </c>
      <c r="B113" s="6">
        <f>100/'Input'!$F$15*B72*'DRM'!$B$13*'Input'!$D$15</f>
        <v>0</v>
      </c>
      <c r="C113" s="6">
        <f>100/'Input'!$F$15*C72*'DRM'!$B$13*'Input'!$D$15</f>
        <v>0</v>
      </c>
      <c r="D113" s="6">
        <f>SUM($B113:$C113)</f>
        <v>0</v>
      </c>
      <c r="E113" s="10" t="s">
        <v>6</v>
      </c>
    </row>
    <row r="114" spans="1:5">
      <c r="A114" s="12" t="s">
        <v>108</v>
      </c>
      <c r="B114" s="6">
        <f>100/'Input'!$F$15*B73*'DRM'!$B$13*'Input'!$D$15</f>
        <v>0</v>
      </c>
      <c r="C114" s="6">
        <f>100/'Input'!$F$15*C73*'DRM'!$B$13*'Input'!$D$15</f>
        <v>0</v>
      </c>
      <c r="D114" s="6">
        <f>SUM($B114:$C114)</f>
        <v>0</v>
      </c>
      <c r="E114" s="10" t="s">
        <v>6</v>
      </c>
    </row>
    <row r="115" spans="1:5">
      <c r="A115" s="12" t="s">
        <v>70</v>
      </c>
      <c r="B115" s="6">
        <f>100/'Input'!$F$15*B74*'DRM'!$B$13*'Input'!$D$15</f>
        <v>0</v>
      </c>
      <c r="C115" s="6">
        <f>100/'Input'!$F$15*C74*'DRM'!$B$13*'Input'!$D$15</f>
        <v>0</v>
      </c>
      <c r="D115" s="6">
        <f>SUM($B115:$C115)</f>
        <v>0</v>
      </c>
      <c r="E115" s="10" t="s">
        <v>6</v>
      </c>
    </row>
    <row r="116" spans="1:5">
      <c r="A116" s="12" t="s">
        <v>71</v>
      </c>
      <c r="B116" s="6">
        <f>100/'Input'!$F$15*B75*'DRM'!$B$13*'Input'!$D$15</f>
        <v>0</v>
      </c>
      <c r="C116" s="6">
        <f>100/'Input'!$F$15*C75*'DRM'!$B$13*'Input'!$D$15</f>
        <v>0</v>
      </c>
      <c r="D116" s="6">
        <f>SUM($B116:$C116)</f>
        <v>0</v>
      </c>
      <c r="E116" s="10" t="s">
        <v>6</v>
      </c>
    </row>
    <row r="117" spans="1:5">
      <c r="A117" s="12" t="s">
        <v>85</v>
      </c>
      <c r="B117" s="6">
        <f>100/'Input'!$F$15*B76*'DRM'!$B$13*'Input'!$D$15</f>
        <v>0</v>
      </c>
      <c r="C117" s="6">
        <f>100/'Input'!$F$15*C76*'DRM'!$B$13*'Input'!$D$15</f>
        <v>0</v>
      </c>
      <c r="D117" s="6">
        <f>SUM($B117:$C117)</f>
        <v>0</v>
      </c>
      <c r="E117" s="10" t="s">
        <v>6</v>
      </c>
    </row>
    <row r="118" spans="1:5">
      <c r="A118" s="12" t="s">
        <v>72</v>
      </c>
      <c r="B118" s="6">
        <f>100/'Input'!$F$15*B77*'DRM'!$B$13*'Input'!$D$15</f>
        <v>0</v>
      </c>
      <c r="C118" s="6">
        <f>100/'Input'!$F$15*C77*'DRM'!$B$13*'Input'!$D$15</f>
        <v>0</v>
      </c>
      <c r="D118" s="6">
        <f>SUM($B118:$C118)</f>
        <v>0</v>
      </c>
      <c r="E118" s="10" t="s">
        <v>6</v>
      </c>
    </row>
    <row r="119" spans="1:5">
      <c r="A119" s="12" t="s">
        <v>73</v>
      </c>
      <c r="B119" s="6">
        <f>100/'Input'!$F$15*B78*'DRM'!$B$13*'Input'!$D$15</f>
        <v>0</v>
      </c>
      <c r="C119" s="6">
        <f>100/'Input'!$F$15*C78*'DRM'!$B$13*'Input'!$D$15</f>
        <v>0</v>
      </c>
      <c r="D119" s="6">
        <f>SUM($B119:$C119)</f>
        <v>0</v>
      </c>
      <c r="E119" s="10" t="s">
        <v>6</v>
      </c>
    </row>
    <row r="120" spans="1:5">
      <c r="A120" s="12" t="s">
        <v>86</v>
      </c>
      <c r="B120" s="6">
        <f>100/'Input'!$F$15*B79*'DRM'!$B$13*'Input'!$D$15</f>
        <v>0</v>
      </c>
      <c r="C120" s="6">
        <f>100/'Input'!$F$15*C79*'DRM'!$B$13*'Input'!$D$15</f>
        <v>0</v>
      </c>
      <c r="D120" s="6">
        <f>SUM($B120:$C120)</f>
        <v>0</v>
      </c>
      <c r="E120" s="10" t="s">
        <v>6</v>
      </c>
    </row>
    <row r="121" spans="1:5">
      <c r="A121" s="12" t="s">
        <v>87</v>
      </c>
      <c r="B121" s="6">
        <f>100/'Input'!$F$15*B80*'DRM'!$B$13*'Input'!$D$15</f>
        <v>0</v>
      </c>
      <c r="C121" s="6">
        <f>100/'Input'!$F$15*C80*'DRM'!$B$13*'Input'!$D$15</f>
        <v>0</v>
      </c>
      <c r="D121" s="6">
        <f>SUM($B121:$C121)</f>
        <v>0</v>
      </c>
      <c r="E121" s="10" t="s">
        <v>6</v>
      </c>
    </row>
    <row r="122" spans="1:5">
      <c r="A122" s="12" t="s">
        <v>109</v>
      </c>
      <c r="B122" s="6">
        <f>100/'Input'!$F$15*B81*'DRM'!$B$13*'Input'!$D$15</f>
        <v>0</v>
      </c>
      <c r="C122" s="6">
        <f>100/'Input'!$F$15*C81*'DRM'!$B$13*'Input'!$D$15</f>
        <v>0</v>
      </c>
      <c r="D122" s="6">
        <f>SUM($B122:$C122)</f>
        <v>0</v>
      </c>
      <c r="E122" s="10" t="s">
        <v>6</v>
      </c>
    </row>
    <row r="123" spans="1:5">
      <c r="A123" s="12" t="s">
        <v>110</v>
      </c>
      <c r="B123" s="6">
        <f>100/'Input'!$F$15*B82*'DRM'!$B$13*'Input'!$D$15</f>
        <v>0</v>
      </c>
      <c r="C123" s="6">
        <f>100/'Input'!$F$15*C82*'DRM'!$B$13*'Input'!$D$15</f>
        <v>0</v>
      </c>
      <c r="D123" s="6">
        <f>SUM($B123:$C123)</f>
        <v>0</v>
      </c>
      <c r="E123" s="10" t="s">
        <v>6</v>
      </c>
    </row>
    <row r="124" spans="1:5">
      <c r="A124" s="12" t="s">
        <v>111</v>
      </c>
      <c r="B124" s="6">
        <f>100/'Input'!$F$15*B83*'DRM'!$B$13*'Input'!$D$15</f>
        <v>0</v>
      </c>
      <c r="C124" s="6">
        <f>100/'Input'!$F$15*C83*'DRM'!$B$13*'Input'!$D$15</f>
        <v>0</v>
      </c>
      <c r="D124" s="6">
        <f>SUM($B124:$C124)</f>
        <v>0</v>
      </c>
      <c r="E124" s="10" t="s">
        <v>6</v>
      </c>
    </row>
    <row r="125" spans="1:5">
      <c r="A125" s="12" t="s">
        <v>112</v>
      </c>
      <c r="B125" s="6">
        <f>100/'Input'!$F$15*B84*'DRM'!$B$13*'Input'!$D$15</f>
        <v>0</v>
      </c>
      <c r="C125" s="6">
        <f>100/'Input'!$F$15*C84*'DRM'!$B$13*'Input'!$D$15</f>
        <v>0</v>
      </c>
      <c r="D125" s="6">
        <f>SUM($B125:$C125)</f>
        <v>0</v>
      </c>
      <c r="E125" s="10" t="s">
        <v>6</v>
      </c>
    </row>
    <row r="126" spans="1:5">
      <c r="A126" s="12" t="s">
        <v>113</v>
      </c>
      <c r="B126" s="6">
        <f>100/'Input'!$F$15*B85*'DRM'!$B$13*'Input'!$D$15</f>
        <v>0</v>
      </c>
      <c r="C126" s="6">
        <f>100/'Input'!$F$15*C85*'DRM'!$B$13*'Input'!$D$15</f>
        <v>0</v>
      </c>
      <c r="D126" s="6">
        <f>SUM($B126:$C126)</f>
        <v>0</v>
      </c>
      <c r="E126" s="10" t="s">
        <v>6</v>
      </c>
    </row>
    <row r="127" spans="1:5">
      <c r="A127" s="12" t="s">
        <v>74</v>
      </c>
      <c r="B127" s="6">
        <f>100/'Input'!$F$15*B86*'DRM'!$B$13*'Input'!$D$15</f>
        <v>0</v>
      </c>
      <c r="C127" s="6">
        <f>100/'Input'!$F$15*C86*'DRM'!$B$13*'Input'!$D$15</f>
        <v>0</v>
      </c>
      <c r="D127" s="6">
        <f>SUM($B127:$C127)</f>
        <v>0</v>
      </c>
      <c r="E127" s="10" t="s">
        <v>6</v>
      </c>
    </row>
    <row r="128" spans="1:5">
      <c r="A128" s="12" t="s">
        <v>75</v>
      </c>
      <c r="B128" s="6">
        <f>100/'Input'!$F$15*B87*'DRM'!$B$13*'Input'!$D$15</f>
        <v>0</v>
      </c>
      <c r="C128" s="6">
        <f>100/'Input'!$F$15*C87*'DRM'!$B$13*'Input'!$D$15</f>
        <v>0</v>
      </c>
      <c r="D128" s="6">
        <f>SUM($B128:$C128)</f>
        <v>0</v>
      </c>
      <c r="E128" s="10" t="s">
        <v>6</v>
      </c>
    </row>
    <row r="129" spans="1:5">
      <c r="A129" s="12" t="s">
        <v>76</v>
      </c>
      <c r="B129" s="6">
        <f>100/'Input'!$F$15*B88*'DRM'!$B$13*'Input'!$D$15</f>
        <v>0</v>
      </c>
      <c r="C129" s="6">
        <f>100/'Input'!$F$15*C88*'DRM'!$B$13*'Input'!$D$15</f>
        <v>0</v>
      </c>
      <c r="D129" s="6">
        <f>SUM($B129:$C129)</f>
        <v>0</v>
      </c>
      <c r="E129" s="10" t="s">
        <v>6</v>
      </c>
    </row>
    <row r="130" spans="1:5">
      <c r="A130" s="12" t="s">
        <v>77</v>
      </c>
      <c r="B130" s="6">
        <f>100/'Input'!$F$15*B89*'DRM'!$B$13*'Input'!$D$15</f>
        <v>0</v>
      </c>
      <c r="C130" s="6">
        <f>100/'Input'!$F$15*C89*'DRM'!$B$13*'Input'!$D$15</f>
        <v>0</v>
      </c>
      <c r="D130" s="6">
        <f>SUM($B130:$C130)</f>
        <v>0</v>
      </c>
      <c r="E130" s="10" t="s">
        <v>6</v>
      </c>
    </row>
    <row r="131" spans="1:5">
      <c r="A131" s="12" t="s">
        <v>78</v>
      </c>
      <c r="B131" s="6">
        <f>100/'Input'!$F$15*B90*'DRM'!$B$13*'Input'!$D$15</f>
        <v>0</v>
      </c>
      <c r="C131" s="6">
        <f>100/'Input'!$F$15*C90*'DRM'!$B$13*'Input'!$D$15</f>
        <v>0</v>
      </c>
      <c r="D131" s="6">
        <f>SUM($B131:$C131)</f>
        <v>0</v>
      </c>
      <c r="E131" s="10" t="s">
        <v>6</v>
      </c>
    </row>
    <row r="132" spans="1:5">
      <c r="A132" s="12" t="s">
        <v>79</v>
      </c>
      <c r="B132" s="6">
        <f>100/'Input'!$F$15*B91*'DRM'!$B$13*'Input'!$D$15</f>
        <v>0</v>
      </c>
      <c r="C132" s="6">
        <f>100/'Input'!$F$15*C91*'DRM'!$B$13*'Input'!$D$15</f>
        <v>0</v>
      </c>
      <c r="D132" s="6">
        <f>SUM($B132:$C132)</f>
        <v>0</v>
      </c>
      <c r="E132" s="10" t="s">
        <v>6</v>
      </c>
    </row>
    <row r="133" spans="1:5">
      <c r="A133" s="12" t="s">
        <v>88</v>
      </c>
      <c r="B133" s="6">
        <f>100/'Input'!$F$15*B92*'DRM'!$B$13*'Input'!$D$15</f>
        <v>0</v>
      </c>
      <c r="C133" s="6">
        <f>100/'Input'!$F$15*C92*'DRM'!$B$13*'Input'!$D$15</f>
        <v>0</v>
      </c>
      <c r="D133" s="6">
        <f>SUM($B133:$C133)</f>
        <v>0</v>
      </c>
      <c r="E133" s="10" t="s">
        <v>6</v>
      </c>
    </row>
    <row r="134" spans="1:5">
      <c r="A134" s="12" t="s">
        <v>89</v>
      </c>
      <c r="B134" s="6">
        <f>100/'Input'!$F$15*B93*'DRM'!$B$13*'Input'!$D$15</f>
        <v>0</v>
      </c>
      <c r="C134" s="6">
        <f>100/'Input'!$F$15*C93*'DRM'!$B$13*'Input'!$D$15</f>
        <v>0</v>
      </c>
      <c r="D134" s="6">
        <f>SUM($B134:$C134)</f>
        <v>0</v>
      </c>
      <c r="E134" s="10" t="s">
        <v>6</v>
      </c>
    </row>
    <row r="135" spans="1:5">
      <c r="A135" s="12" t="s">
        <v>90</v>
      </c>
      <c r="B135" s="6">
        <f>100/'Input'!$F$15*B94*'DRM'!$B$13*'Input'!$D$15</f>
        <v>0</v>
      </c>
      <c r="C135" s="6">
        <f>100/'Input'!$F$15*C94*'DRM'!$B$13*'Input'!$D$15</f>
        <v>0</v>
      </c>
      <c r="D135" s="6">
        <f>SUM($B135:$C135)</f>
        <v>0</v>
      </c>
      <c r="E135" s="10" t="s">
        <v>6</v>
      </c>
    </row>
    <row r="136" spans="1:5">
      <c r="A136" s="12" t="s">
        <v>91</v>
      </c>
      <c r="B136" s="6">
        <f>100/'Input'!$F$15*B95*'DRM'!$B$13*'Input'!$D$15</f>
        <v>0</v>
      </c>
      <c r="C136" s="6">
        <f>100/'Input'!$F$15*C95*'DRM'!$B$13*'Input'!$D$15</f>
        <v>0</v>
      </c>
      <c r="D136" s="6">
        <f>SUM($B136:$C136)</f>
        <v>0</v>
      </c>
      <c r="E136" s="10" t="s">
        <v>6</v>
      </c>
    </row>
  </sheetData>
  <sheetProtection sheet="1" objects="1" scenarios="1"/>
  <hyperlinks>
    <hyperlink ref="A8" location="'Input'!B69" display="x1 = 1025. Matrix of applicability of LV service models to tariffs with fixed charges"/>
    <hyperlink ref="A9" location="'Input'!B59" display="x2 = 1022. LV service model asset cost (£)"/>
    <hyperlink ref="A30" location="'Input'!B89" display="x1 = 1026. Matrix of applicability of LV service models to unmetered tariffs"/>
    <hyperlink ref="A31" location="'Input'!B59" display="x2 = 1022. LV service model asset cost (£)"/>
    <hyperlink ref="A39" location="'Input'!D15" display="x1 = 1010. Annuity proportion for customer-contributed assets (in Financial and general assumptions)"/>
    <hyperlink ref="A40" location="'SM'!B34" display="x2 = 2202. Asset £/(MWh/year) from LV service models"/>
    <hyperlink ref="A41" location="'DRM'!B13" display="x3 = 2101. Annuity rate"/>
    <hyperlink ref="A49" location="'Input'!B94" display="x1 = 1028. Matrix of applicability of HV service models to tariffs with fixed charges"/>
    <hyperlink ref="A50" location="'Input'!B64" display="x2 = 1023. HV service model asset cost (£)"/>
    <hyperlink ref="A64" location="'SM'!B12" display="x1 = 2201. Asset £/customer from LV service models"/>
    <hyperlink ref="A65" location="'SM'!B53" display="x2 = 2204. Asset £/customer from HV service models"/>
    <hyperlink ref="A100" location="'Input'!F15" display="x1 = 1010. Days in the charging year (in Financial and general assumptions)"/>
    <hyperlink ref="A101" location="'SM'!B68" display="x2 = 2205. Service model assets by tariff (£)"/>
    <hyperlink ref="A102" location="'DRM'!B13" display="x3 = 2101. Annuity rate"/>
    <hyperlink ref="A103" location="'Input'!D15" display="x4 = 1010. Annuity proportion for customer-contributed assets (in Financial and general assumptions)"/>
    <hyperlink ref="A104" location="'SM'!B109" display="x5 = Service model p/MPAN/day charge (in Replacement annuities for service models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"r6126: Load characteristics"&amp;" for "&amp;'Input'!B8&amp;" in "&amp;'Input'!C8&amp;" ("&amp;'Input'!D8&amp;")"</f>
        <v>0</v>
      </c>
    </row>
    <row r="2" spans="1:1">
      <c r="A2" s="2" t="s">
        <v>395</v>
      </c>
    </row>
    <row r="3" spans="1:1">
      <c r="A3" s="2"/>
    </row>
    <row r="4" spans="1:1">
      <c r="A4" s="2" t="s">
        <v>396</v>
      </c>
    </row>
    <row r="5" spans="1:1">
      <c r="A5" s="2" t="s">
        <v>397</v>
      </c>
    </row>
    <row r="6" spans="1:1">
      <c r="A6" s="2"/>
    </row>
    <row r="7" spans="1:1">
      <c r="A7" s="2" t="s">
        <v>398</v>
      </c>
    </row>
    <row r="8" spans="1:1">
      <c r="A8" s="2" t="s">
        <v>399</v>
      </c>
    </row>
    <row r="9" spans="1:1">
      <c r="A9" s="2" t="s">
        <v>400</v>
      </c>
    </row>
    <row r="10" spans="1:1">
      <c r="A10" s="2" t="s">
        <v>401</v>
      </c>
    </row>
    <row r="13" spans="1:1">
      <c r="A13" s="11" t="s">
        <v>402</v>
      </c>
    </row>
    <row r="14" spans="1:1">
      <c r="A14" s="10" t="s">
        <v>6</v>
      </c>
    </row>
    <row r="15" spans="1:1">
      <c r="A15" s="2" t="s">
        <v>257</v>
      </c>
    </row>
    <row r="16" spans="1:1">
      <c r="A16" s="13" t="s">
        <v>403</v>
      </c>
    </row>
    <row r="17" spans="1:3">
      <c r="A17" s="13" t="s">
        <v>404</v>
      </c>
    </row>
    <row r="18" spans="1:3">
      <c r="A18" s="2" t="s">
        <v>336</v>
      </c>
    </row>
    <row r="19" spans="1:3">
      <c r="B19" s="3" t="s">
        <v>405</v>
      </c>
    </row>
    <row r="20" spans="1:3">
      <c r="A20" s="12" t="s">
        <v>66</v>
      </c>
      <c r="B20" s="6">
        <f>'Input'!B118/'Input'!C118</f>
        <v>0</v>
      </c>
      <c r="C20" s="10" t="s">
        <v>6</v>
      </c>
    </row>
    <row r="21" spans="1:3">
      <c r="A21" s="12" t="s">
        <v>67</v>
      </c>
      <c r="B21" s="6">
        <f>'Input'!B119/'Input'!C119</f>
        <v>0</v>
      </c>
      <c r="C21" s="10" t="s">
        <v>6</v>
      </c>
    </row>
    <row r="22" spans="1:3">
      <c r="A22" s="12" t="s">
        <v>107</v>
      </c>
      <c r="B22" s="6">
        <f>'Input'!B120/'Input'!C120</f>
        <v>0</v>
      </c>
      <c r="C22" s="10" t="s">
        <v>6</v>
      </c>
    </row>
    <row r="23" spans="1:3">
      <c r="A23" s="12" t="s">
        <v>68</v>
      </c>
      <c r="B23" s="6">
        <f>'Input'!B121/'Input'!C121</f>
        <v>0</v>
      </c>
      <c r="C23" s="10" t="s">
        <v>6</v>
      </c>
    </row>
    <row r="24" spans="1:3">
      <c r="A24" s="12" t="s">
        <v>69</v>
      </c>
      <c r="B24" s="6">
        <f>'Input'!B122/'Input'!C122</f>
        <v>0</v>
      </c>
      <c r="C24" s="10" t="s">
        <v>6</v>
      </c>
    </row>
    <row r="25" spans="1:3">
      <c r="A25" s="12" t="s">
        <v>108</v>
      </c>
      <c r="B25" s="6">
        <f>'Input'!B123/'Input'!C123</f>
        <v>0</v>
      </c>
      <c r="C25" s="10" t="s">
        <v>6</v>
      </c>
    </row>
    <row r="26" spans="1:3">
      <c r="A26" s="12" t="s">
        <v>70</v>
      </c>
      <c r="B26" s="6">
        <f>'Input'!B124/'Input'!C124</f>
        <v>0</v>
      </c>
      <c r="C26" s="10" t="s">
        <v>6</v>
      </c>
    </row>
    <row r="27" spans="1:3">
      <c r="A27" s="12" t="s">
        <v>71</v>
      </c>
      <c r="B27" s="6">
        <f>'Input'!B125/'Input'!C125</f>
        <v>0</v>
      </c>
      <c r="C27" s="10" t="s">
        <v>6</v>
      </c>
    </row>
    <row r="28" spans="1:3">
      <c r="A28" s="12" t="s">
        <v>85</v>
      </c>
      <c r="B28" s="6">
        <f>'Input'!B126/'Input'!C126</f>
        <v>0</v>
      </c>
      <c r="C28" s="10" t="s">
        <v>6</v>
      </c>
    </row>
    <row r="29" spans="1:3">
      <c r="A29" s="12" t="s">
        <v>72</v>
      </c>
      <c r="B29" s="6">
        <f>'Input'!B127/'Input'!C127</f>
        <v>0</v>
      </c>
      <c r="C29" s="10" t="s">
        <v>6</v>
      </c>
    </row>
    <row r="30" spans="1:3">
      <c r="A30" s="12" t="s">
        <v>73</v>
      </c>
      <c r="B30" s="6">
        <f>'Input'!B128/'Input'!C128</f>
        <v>0</v>
      </c>
      <c r="C30" s="10" t="s">
        <v>6</v>
      </c>
    </row>
    <row r="31" spans="1:3">
      <c r="A31" s="12" t="s">
        <v>86</v>
      </c>
      <c r="B31" s="6">
        <f>'Input'!B129/'Input'!C129</f>
        <v>0</v>
      </c>
      <c r="C31" s="10" t="s">
        <v>6</v>
      </c>
    </row>
    <row r="32" spans="1:3">
      <c r="A32" s="12" t="s">
        <v>87</v>
      </c>
      <c r="B32" s="6">
        <f>'Input'!B130/'Input'!C130</f>
        <v>0</v>
      </c>
      <c r="C32" s="10" t="s">
        <v>6</v>
      </c>
    </row>
    <row r="33" spans="1:3">
      <c r="A33" s="12" t="s">
        <v>109</v>
      </c>
      <c r="B33" s="6">
        <f>'Input'!B131/'Input'!C131</f>
        <v>0</v>
      </c>
      <c r="C33" s="10" t="s">
        <v>6</v>
      </c>
    </row>
    <row r="34" spans="1:3">
      <c r="A34" s="12" t="s">
        <v>110</v>
      </c>
      <c r="B34" s="6">
        <f>'Input'!B132/'Input'!C132</f>
        <v>0</v>
      </c>
      <c r="C34" s="10" t="s">
        <v>6</v>
      </c>
    </row>
    <row r="35" spans="1:3">
      <c r="A35" s="12" t="s">
        <v>111</v>
      </c>
      <c r="B35" s="6">
        <f>'Input'!B133/'Input'!C133</f>
        <v>0</v>
      </c>
      <c r="C35" s="10" t="s">
        <v>6</v>
      </c>
    </row>
    <row r="36" spans="1:3">
      <c r="A36" s="12" t="s">
        <v>112</v>
      </c>
      <c r="B36" s="6">
        <f>'Input'!B134/'Input'!C134</f>
        <v>0</v>
      </c>
      <c r="C36" s="10" t="s">
        <v>6</v>
      </c>
    </row>
    <row r="37" spans="1:3">
      <c r="A37" s="12" t="s">
        <v>113</v>
      </c>
      <c r="B37" s="6">
        <f>'Input'!B135/'Input'!C135</f>
        <v>0</v>
      </c>
      <c r="C37" s="10" t="s">
        <v>6</v>
      </c>
    </row>
    <row r="39" spans="1:3">
      <c r="A39" s="11" t="s">
        <v>406</v>
      </c>
    </row>
    <row r="40" spans="1:3">
      <c r="A40" s="10" t="s">
        <v>6</v>
      </c>
    </row>
    <row r="41" spans="1:3">
      <c r="A41" s="2" t="s">
        <v>257</v>
      </c>
    </row>
    <row r="42" spans="1:3">
      <c r="A42" s="13" t="s">
        <v>407</v>
      </c>
    </row>
    <row r="43" spans="1:3">
      <c r="A43" s="2" t="s">
        <v>408</v>
      </c>
    </row>
    <row r="44" spans="1:3">
      <c r="A44" s="2" t="s">
        <v>274</v>
      </c>
    </row>
    <row r="45" spans="1:3">
      <c r="B45" s="3" t="s">
        <v>409</v>
      </c>
    </row>
    <row r="46" spans="1:3">
      <c r="A46" s="12" t="s">
        <v>66</v>
      </c>
      <c r="B46" s="7">
        <f>B$20</f>
        <v>0</v>
      </c>
      <c r="C46" s="10" t="s">
        <v>6</v>
      </c>
    </row>
    <row r="47" spans="1:3">
      <c r="A47" s="12" t="s">
        <v>67</v>
      </c>
      <c r="B47" s="7">
        <f>B$21</f>
        <v>0</v>
      </c>
      <c r="C47" s="10" t="s">
        <v>6</v>
      </c>
    </row>
    <row r="48" spans="1:3">
      <c r="A48" s="12" t="s">
        <v>107</v>
      </c>
      <c r="B48" s="7">
        <f>B$22</f>
        <v>0</v>
      </c>
      <c r="C48" s="10" t="s">
        <v>6</v>
      </c>
    </row>
    <row r="49" spans="1:3">
      <c r="A49" s="12" t="s">
        <v>68</v>
      </c>
      <c r="B49" s="7">
        <f>B$23</f>
        <v>0</v>
      </c>
      <c r="C49" s="10" t="s">
        <v>6</v>
      </c>
    </row>
    <row r="50" spans="1:3">
      <c r="A50" s="12" t="s">
        <v>69</v>
      </c>
      <c r="B50" s="7">
        <f>B$24</f>
        <v>0</v>
      </c>
      <c r="C50" s="10" t="s">
        <v>6</v>
      </c>
    </row>
    <row r="51" spans="1:3">
      <c r="A51" s="12" t="s">
        <v>108</v>
      </c>
      <c r="B51" s="7">
        <f>B$25</f>
        <v>0</v>
      </c>
      <c r="C51" s="10" t="s">
        <v>6</v>
      </c>
    </row>
    <row r="52" spans="1:3">
      <c r="A52" s="12" t="s">
        <v>70</v>
      </c>
      <c r="B52" s="7">
        <f>B$26</f>
        <v>0</v>
      </c>
      <c r="C52" s="10" t="s">
        <v>6</v>
      </c>
    </row>
    <row r="53" spans="1:3">
      <c r="A53" s="12" t="s">
        <v>71</v>
      </c>
      <c r="B53" s="7">
        <f>B$27</f>
        <v>0</v>
      </c>
      <c r="C53" s="10" t="s">
        <v>6</v>
      </c>
    </row>
    <row r="54" spans="1:3">
      <c r="A54" s="12" t="s">
        <v>85</v>
      </c>
      <c r="B54" s="7">
        <f>B$28</f>
        <v>0</v>
      </c>
      <c r="C54" s="10" t="s">
        <v>6</v>
      </c>
    </row>
    <row r="55" spans="1:3">
      <c r="A55" s="12" t="s">
        <v>72</v>
      </c>
      <c r="B55" s="7">
        <f>B$29</f>
        <v>0</v>
      </c>
      <c r="C55" s="10" t="s">
        <v>6</v>
      </c>
    </row>
    <row r="56" spans="1:3">
      <c r="A56" s="12" t="s">
        <v>73</v>
      </c>
      <c r="B56" s="7">
        <f>B$30</f>
        <v>0</v>
      </c>
      <c r="C56" s="10" t="s">
        <v>6</v>
      </c>
    </row>
    <row r="57" spans="1:3">
      <c r="A57" s="12" t="s">
        <v>86</v>
      </c>
      <c r="B57" s="7">
        <f>B$31</f>
        <v>0</v>
      </c>
      <c r="C57" s="10" t="s">
        <v>6</v>
      </c>
    </row>
    <row r="58" spans="1:3">
      <c r="A58" s="12" t="s">
        <v>87</v>
      </c>
      <c r="B58" s="7">
        <f>B$32</f>
        <v>0</v>
      </c>
      <c r="C58" s="10" t="s">
        <v>6</v>
      </c>
    </row>
    <row r="59" spans="1:3">
      <c r="A59" s="12" t="s">
        <v>109</v>
      </c>
      <c r="B59" s="7">
        <f>B$33</f>
        <v>0</v>
      </c>
      <c r="C59" s="10" t="s">
        <v>6</v>
      </c>
    </row>
    <row r="60" spans="1:3">
      <c r="A60" s="12" t="s">
        <v>110</v>
      </c>
      <c r="B60" s="7">
        <f>B$34</f>
        <v>0</v>
      </c>
      <c r="C60" s="10" t="s">
        <v>6</v>
      </c>
    </row>
    <row r="61" spans="1:3">
      <c r="A61" s="12" t="s">
        <v>111</v>
      </c>
      <c r="B61" s="7">
        <f>B$35</f>
        <v>0</v>
      </c>
      <c r="C61" s="10" t="s">
        <v>6</v>
      </c>
    </row>
    <row r="62" spans="1:3">
      <c r="A62" s="12" t="s">
        <v>112</v>
      </c>
      <c r="B62" s="7">
        <f>B$36</f>
        <v>0</v>
      </c>
      <c r="C62" s="10" t="s">
        <v>6</v>
      </c>
    </row>
    <row r="63" spans="1:3">
      <c r="A63" s="12" t="s">
        <v>113</v>
      </c>
      <c r="B63" s="7">
        <f>B$37</f>
        <v>0</v>
      </c>
      <c r="C63" s="10" t="s">
        <v>6</v>
      </c>
    </row>
    <row r="64" spans="1:3">
      <c r="A64" s="12" t="s">
        <v>74</v>
      </c>
      <c r="B64" s="9">
        <v>-1</v>
      </c>
      <c r="C64" s="10" t="s">
        <v>6</v>
      </c>
    </row>
    <row r="65" spans="1:7">
      <c r="A65" s="12" t="s">
        <v>75</v>
      </c>
      <c r="B65" s="9">
        <v>-1</v>
      </c>
      <c r="C65" s="10" t="s">
        <v>6</v>
      </c>
    </row>
    <row r="66" spans="1:7">
      <c r="A66" s="12" t="s">
        <v>76</v>
      </c>
      <c r="B66" s="9">
        <v>-1</v>
      </c>
      <c r="C66" s="10" t="s">
        <v>6</v>
      </c>
    </row>
    <row r="67" spans="1:7">
      <c r="A67" s="12" t="s">
        <v>77</v>
      </c>
      <c r="B67" s="9">
        <v>-1</v>
      </c>
      <c r="C67" s="10" t="s">
        <v>6</v>
      </c>
    </row>
    <row r="68" spans="1:7">
      <c r="A68" s="12" t="s">
        <v>78</v>
      </c>
      <c r="B68" s="9">
        <v>-1</v>
      </c>
      <c r="C68" s="10" t="s">
        <v>6</v>
      </c>
    </row>
    <row r="69" spans="1:7">
      <c r="A69" s="12" t="s">
        <v>79</v>
      </c>
      <c r="B69" s="9">
        <v>-1</v>
      </c>
      <c r="C69" s="10" t="s">
        <v>6</v>
      </c>
    </row>
    <row r="70" spans="1:7">
      <c r="A70" s="12" t="s">
        <v>88</v>
      </c>
      <c r="B70" s="9">
        <v>-1</v>
      </c>
      <c r="C70" s="10" t="s">
        <v>6</v>
      </c>
    </row>
    <row r="71" spans="1:7">
      <c r="A71" s="12" t="s">
        <v>89</v>
      </c>
      <c r="B71" s="9">
        <v>-1</v>
      </c>
      <c r="C71" s="10" t="s">
        <v>6</v>
      </c>
    </row>
    <row r="72" spans="1:7">
      <c r="A72" s="12" t="s">
        <v>90</v>
      </c>
      <c r="B72" s="9">
        <v>-1</v>
      </c>
      <c r="C72" s="10" t="s">
        <v>6</v>
      </c>
    </row>
    <row r="73" spans="1:7">
      <c r="A73" s="12" t="s">
        <v>91</v>
      </c>
      <c r="B73" s="9">
        <v>-1</v>
      </c>
      <c r="C73" s="10" t="s">
        <v>6</v>
      </c>
    </row>
    <row r="75" spans="1:7">
      <c r="A75" s="11" t="s">
        <v>410</v>
      </c>
    </row>
    <row r="76" spans="1:7">
      <c r="A76" s="10" t="s">
        <v>6</v>
      </c>
    </row>
    <row r="77" spans="1:7">
      <c r="B77" s="3" t="s">
        <v>97</v>
      </c>
      <c r="C77" s="3" t="s">
        <v>98</v>
      </c>
      <c r="D77" s="3" t="s">
        <v>99</v>
      </c>
      <c r="E77" s="3" t="s">
        <v>100</v>
      </c>
      <c r="F77" s="3" t="s">
        <v>101</v>
      </c>
    </row>
    <row r="78" spans="1:7">
      <c r="A78" s="17" t="s">
        <v>124</v>
      </c>
      <c r="G78" s="10" t="s">
        <v>6</v>
      </c>
    </row>
    <row r="79" spans="1:7">
      <c r="A79" s="12" t="s">
        <v>66</v>
      </c>
      <c r="B79" s="23">
        <v>1</v>
      </c>
      <c r="C79" s="23">
        <v>0</v>
      </c>
      <c r="D79" s="23">
        <v>0</v>
      </c>
      <c r="E79" s="23">
        <v>0</v>
      </c>
      <c r="F79" s="23">
        <v>0</v>
      </c>
      <c r="G79" s="10" t="s">
        <v>6</v>
      </c>
    </row>
    <row r="80" spans="1:7">
      <c r="A80" s="12" t="s">
        <v>125</v>
      </c>
      <c r="B80" s="23">
        <v>0</v>
      </c>
      <c r="C80" s="23">
        <v>1</v>
      </c>
      <c r="D80" s="23">
        <v>0</v>
      </c>
      <c r="E80" s="23">
        <v>0</v>
      </c>
      <c r="F80" s="23">
        <v>0</v>
      </c>
      <c r="G80" s="10" t="s">
        <v>6</v>
      </c>
    </row>
    <row r="81" spans="1:7">
      <c r="A81" s="12" t="s">
        <v>126</v>
      </c>
      <c r="B81" s="23">
        <v>0</v>
      </c>
      <c r="C81" s="23">
        <v>0</v>
      </c>
      <c r="D81" s="23">
        <v>1</v>
      </c>
      <c r="E81" s="23">
        <v>0</v>
      </c>
      <c r="F81" s="23">
        <v>0</v>
      </c>
      <c r="G81" s="10" t="s">
        <v>6</v>
      </c>
    </row>
    <row r="82" spans="1:7">
      <c r="A82" s="17" t="s">
        <v>127</v>
      </c>
      <c r="G82" s="10" t="s">
        <v>6</v>
      </c>
    </row>
    <row r="83" spans="1:7">
      <c r="A83" s="12" t="s">
        <v>67</v>
      </c>
      <c r="B83" s="23">
        <v>1</v>
      </c>
      <c r="C83" s="23">
        <v>0</v>
      </c>
      <c r="D83" s="23">
        <v>0</v>
      </c>
      <c r="E83" s="23">
        <v>0</v>
      </c>
      <c r="F83" s="23">
        <v>0</v>
      </c>
      <c r="G83" s="10" t="s">
        <v>6</v>
      </c>
    </row>
    <row r="84" spans="1:7">
      <c r="A84" s="12" t="s">
        <v>128</v>
      </c>
      <c r="B84" s="23">
        <v>0</v>
      </c>
      <c r="C84" s="23">
        <v>1</v>
      </c>
      <c r="D84" s="23">
        <v>0</v>
      </c>
      <c r="E84" s="23">
        <v>0</v>
      </c>
      <c r="F84" s="23">
        <v>0</v>
      </c>
      <c r="G84" s="10" t="s">
        <v>6</v>
      </c>
    </row>
    <row r="85" spans="1:7">
      <c r="A85" s="12" t="s">
        <v>129</v>
      </c>
      <c r="B85" s="23">
        <v>0</v>
      </c>
      <c r="C85" s="23">
        <v>0</v>
      </c>
      <c r="D85" s="23">
        <v>1</v>
      </c>
      <c r="E85" s="23">
        <v>0</v>
      </c>
      <c r="F85" s="23">
        <v>0</v>
      </c>
      <c r="G85" s="10" t="s">
        <v>6</v>
      </c>
    </row>
    <row r="86" spans="1:7">
      <c r="A86" s="17" t="s">
        <v>130</v>
      </c>
      <c r="G86" s="10" t="s">
        <v>6</v>
      </c>
    </row>
    <row r="87" spans="1:7">
      <c r="A87" s="12" t="s">
        <v>107</v>
      </c>
      <c r="B87" s="23">
        <v>1</v>
      </c>
      <c r="C87" s="23">
        <v>0</v>
      </c>
      <c r="D87" s="23">
        <v>0</v>
      </c>
      <c r="E87" s="23">
        <v>0</v>
      </c>
      <c r="F87" s="23">
        <v>0</v>
      </c>
      <c r="G87" s="10" t="s">
        <v>6</v>
      </c>
    </row>
    <row r="88" spans="1:7">
      <c r="A88" s="12" t="s">
        <v>131</v>
      </c>
      <c r="B88" s="23">
        <v>0</v>
      </c>
      <c r="C88" s="23">
        <v>1</v>
      </c>
      <c r="D88" s="23">
        <v>0</v>
      </c>
      <c r="E88" s="23">
        <v>0</v>
      </c>
      <c r="F88" s="23">
        <v>0</v>
      </c>
      <c r="G88" s="10" t="s">
        <v>6</v>
      </c>
    </row>
    <row r="89" spans="1:7">
      <c r="A89" s="12" t="s">
        <v>132</v>
      </c>
      <c r="B89" s="23">
        <v>0</v>
      </c>
      <c r="C89" s="23">
        <v>0</v>
      </c>
      <c r="D89" s="23">
        <v>1</v>
      </c>
      <c r="E89" s="23">
        <v>0</v>
      </c>
      <c r="F89" s="23">
        <v>0</v>
      </c>
      <c r="G89" s="10" t="s">
        <v>6</v>
      </c>
    </row>
    <row r="90" spans="1:7">
      <c r="A90" s="17" t="s">
        <v>133</v>
      </c>
      <c r="G90" s="10" t="s">
        <v>6</v>
      </c>
    </row>
    <row r="91" spans="1:7">
      <c r="A91" s="12" t="s">
        <v>68</v>
      </c>
      <c r="B91" s="23">
        <v>1</v>
      </c>
      <c r="C91" s="23">
        <v>0</v>
      </c>
      <c r="D91" s="23">
        <v>0</v>
      </c>
      <c r="E91" s="23">
        <v>0</v>
      </c>
      <c r="F91" s="23">
        <v>0</v>
      </c>
      <c r="G91" s="10" t="s">
        <v>6</v>
      </c>
    </row>
    <row r="92" spans="1:7">
      <c r="A92" s="12" t="s">
        <v>134</v>
      </c>
      <c r="B92" s="23">
        <v>0</v>
      </c>
      <c r="C92" s="23">
        <v>1</v>
      </c>
      <c r="D92" s="23">
        <v>0</v>
      </c>
      <c r="E92" s="23">
        <v>0</v>
      </c>
      <c r="F92" s="23">
        <v>0</v>
      </c>
      <c r="G92" s="10" t="s">
        <v>6</v>
      </c>
    </row>
    <row r="93" spans="1:7">
      <c r="A93" s="12" t="s">
        <v>135</v>
      </c>
      <c r="B93" s="23">
        <v>0</v>
      </c>
      <c r="C93" s="23">
        <v>0</v>
      </c>
      <c r="D93" s="23">
        <v>1</v>
      </c>
      <c r="E93" s="23">
        <v>0</v>
      </c>
      <c r="F93" s="23">
        <v>0</v>
      </c>
      <c r="G93" s="10" t="s">
        <v>6</v>
      </c>
    </row>
    <row r="94" spans="1:7">
      <c r="A94" s="17" t="s">
        <v>136</v>
      </c>
      <c r="G94" s="10" t="s">
        <v>6</v>
      </c>
    </row>
    <row r="95" spans="1:7">
      <c r="A95" s="12" t="s">
        <v>69</v>
      </c>
      <c r="B95" s="23">
        <v>1</v>
      </c>
      <c r="C95" s="23">
        <v>0</v>
      </c>
      <c r="D95" s="23">
        <v>0</v>
      </c>
      <c r="E95" s="23">
        <v>0</v>
      </c>
      <c r="F95" s="23">
        <v>0</v>
      </c>
      <c r="G95" s="10" t="s">
        <v>6</v>
      </c>
    </row>
    <row r="96" spans="1:7">
      <c r="A96" s="12" t="s">
        <v>137</v>
      </c>
      <c r="B96" s="23">
        <v>0</v>
      </c>
      <c r="C96" s="23">
        <v>1</v>
      </c>
      <c r="D96" s="23">
        <v>0</v>
      </c>
      <c r="E96" s="23">
        <v>0</v>
      </c>
      <c r="F96" s="23">
        <v>0</v>
      </c>
      <c r="G96" s="10" t="s">
        <v>6</v>
      </c>
    </row>
    <row r="97" spans="1:7">
      <c r="A97" s="12" t="s">
        <v>138</v>
      </c>
      <c r="B97" s="23">
        <v>0</v>
      </c>
      <c r="C97" s="23">
        <v>0</v>
      </c>
      <c r="D97" s="23">
        <v>1</v>
      </c>
      <c r="E97" s="23">
        <v>0</v>
      </c>
      <c r="F97" s="23">
        <v>0</v>
      </c>
      <c r="G97" s="10" t="s">
        <v>6</v>
      </c>
    </row>
    <row r="98" spans="1:7">
      <c r="A98" s="17" t="s">
        <v>139</v>
      </c>
      <c r="G98" s="10" t="s">
        <v>6</v>
      </c>
    </row>
    <row r="99" spans="1:7">
      <c r="A99" s="12" t="s">
        <v>108</v>
      </c>
      <c r="B99" s="23">
        <v>1</v>
      </c>
      <c r="C99" s="23">
        <v>0</v>
      </c>
      <c r="D99" s="23">
        <v>0</v>
      </c>
      <c r="E99" s="23">
        <v>0</v>
      </c>
      <c r="F99" s="23">
        <v>0</v>
      </c>
      <c r="G99" s="10" t="s">
        <v>6</v>
      </c>
    </row>
    <row r="100" spans="1:7">
      <c r="A100" s="12" t="s">
        <v>140</v>
      </c>
      <c r="B100" s="23">
        <v>0</v>
      </c>
      <c r="C100" s="23">
        <v>1</v>
      </c>
      <c r="D100" s="23">
        <v>0</v>
      </c>
      <c r="E100" s="23">
        <v>0</v>
      </c>
      <c r="F100" s="23">
        <v>0</v>
      </c>
      <c r="G100" s="10" t="s">
        <v>6</v>
      </c>
    </row>
    <row r="101" spans="1:7">
      <c r="A101" s="12" t="s">
        <v>141</v>
      </c>
      <c r="B101" s="23">
        <v>0</v>
      </c>
      <c r="C101" s="23">
        <v>0</v>
      </c>
      <c r="D101" s="23">
        <v>1</v>
      </c>
      <c r="E101" s="23">
        <v>0</v>
      </c>
      <c r="F101" s="23">
        <v>0</v>
      </c>
      <c r="G101" s="10" t="s">
        <v>6</v>
      </c>
    </row>
    <row r="102" spans="1:7">
      <c r="A102" s="17" t="s">
        <v>142</v>
      </c>
      <c r="G102" s="10" t="s">
        <v>6</v>
      </c>
    </row>
    <row r="103" spans="1:7">
      <c r="A103" s="12" t="s">
        <v>70</v>
      </c>
      <c r="B103" s="23">
        <v>1</v>
      </c>
      <c r="C103" s="23">
        <v>0</v>
      </c>
      <c r="D103" s="23">
        <v>0</v>
      </c>
      <c r="E103" s="23">
        <v>0</v>
      </c>
      <c r="F103" s="23">
        <v>0</v>
      </c>
      <c r="G103" s="10" t="s">
        <v>6</v>
      </c>
    </row>
    <row r="104" spans="1:7">
      <c r="A104" s="12" t="s">
        <v>143</v>
      </c>
      <c r="B104" s="23">
        <v>0</v>
      </c>
      <c r="C104" s="23">
        <v>1</v>
      </c>
      <c r="D104" s="23">
        <v>0</v>
      </c>
      <c r="E104" s="23">
        <v>0</v>
      </c>
      <c r="F104" s="23">
        <v>0</v>
      </c>
      <c r="G104" s="10" t="s">
        <v>6</v>
      </c>
    </row>
    <row r="105" spans="1:7">
      <c r="A105" s="12" t="s">
        <v>144</v>
      </c>
      <c r="B105" s="23">
        <v>0</v>
      </c>
      <c r="C105" s="23">
        <v>0</v>
      </c>
      <c r="D105" s="23">
        <v>1</v>
      </c>
      <c r="E105" s="23">
        <v>0</v>
      </c>
      <c r="F105" s="23">
        <v>0</v>
      </c>
      <c r="G105" s="10" t="s">
        <v>6</v>
      </c>
    </row>
    <row r="106" spans="1:7">
      <c r="A106" s="17" t="s">
        <v>145</v>
      </c>
      <c r="G106" s="10" t="s">
        <v>6</v>
      </c>
    </row>
    <row r="107" spans="1:7">
      <c r="A107" s="12" t="s">
        <v>71</v>
      </c>
      <c r="B107" s="23">
        <v>1</v>
      </c>
      <c r="C107" s="23">
        <v>0</v>
      </c>
      <c r="D107" s="23">
        <v>0</v>
      </c>
      <c r="E107" s="23">
        <v>0</v>
      </c>
      <c r="F107" s="23">
        <v>0</v>
      </c>
      <c r="G107" s="10" t="s">
        <v>6</v>
      </c>
    </row>
    <row r="108" spans="1:7">
      <c r="A108" s="17" t="s">
        <v>146</v>
      </c>
      <c r="G108" s="10" t="s">
        <v>6</v>
      </c>
    </row>
    <row r="109" spans="1:7">
      <c r="A109" s="12" t="s">
        <v>85</v>
      </c>
      <c r="B109" s="23">
        <v>1</v>
      </c>
      <c r="C109" s="23">
        <v>0</v>
      </c>
      <c r="D109" s="23">
        <v>0</v>
      </c>
      <c r="E109" s="23">
        <v>0</v>
      </c>
      <c r="F109" s="23">
        <v>0</v>
      </c>
      <c r="G109" s="10" t="s">
        <v>6</v>
      </c>
    </row>
    <row r="110" spans="1:7">
      <c r="A110" s="17" t="s">
        <v>147</v>
      </c>
      <c r="G110" s="10" t="s">
        <v>6</v>
      </c>
    </row>
    <row r="111" spans="1:7">
      <c r="A111" s="12" t="s">
        <v>72</v>
      </c>
      <c r="B111" s="23">
        <v>1</v>
      </c>
      <c r="C111" s="23">
        <v>0</v>
      </c>
      <c r="D111" s="23">
        <v>0</v>
      </c>
      <c r="E111" s="23">
        <v>0</v>
      </c>
      <c r="F111" s="23">
        <v>0</v>
      </c>
      <c r="G111" s="10" t="s">
        <v>6</v>
      </c>
    </row>
    <row r="112" spans="1:7">
      <c r="A112" s="12" t="s">
        <v>148</v>
      </c>
      <c r="B112" s="23">
        <v>0</v>
      </c>
      <c r="C112" s="23">
        <v>1</v>
      </c>
      <c r="D112" s="23">
        <v>0</v>
      </c>
      <c r="E112" s="23">
        <v>0</v>
      </c>
      <c r="F112" s="23">
        <v>0</v>
      </c>
      <c r="G112" s="10" t="s">
        <v>6</v>
      </c>
    </row>
    <row r="113" spans="1:7">
      <c r="A113" s="12" t="s">
        <v>149</v>
      </c>
      <c r="B113" s="23">
        <v>0</v>
      </c>
      <c r="C113" s="23">
        <v>0</v>
      </c>
      <c r="D113" s="23">
        <v>1</v>
      </c>
      <c r="E113" s="23">
        <v>0</v>
      </c>
      <c r="F113" s="23">
        <v>0</v>
      </c>
      <c r="G113" s="10" t="s">
        <v>6</v>
      </c>
    </row>
    <row r="114" spans="1:7">
      <c r="A114" s="17" t="s">
        <v>150</v>
      </c>
      <c r="G114" s="10" t="s">
        <v>6</v>
      </c>
    </row>
    <row r="115" spans="1:7">
      <c r="A115" s="12" t="s">
        <v>73</v>
      </c>
      <c r="B115" s="23">
        <v>1</v>
      </c>
      <c r="C115" s="23">
        <v>0</v>
      </c>
      <c r="D115" s="23">
        <v>0</v>
      </c>
      <c r="E115" s="23">
        <v>0</v>
      </c>
      <c r="F115" s="23">
        <v>0</v>
      </c>
      <c r="G115" s="10" t="s">
        <v>6</v>
      </c>
    </row>
    <row r="116" spans="1:7">
      <c r="A116" s="12" t="s">
        <v>151</v>
      </c>
      <c r="B116" s="23">
        <v>0</v>
      </c>
      <c r="C116" s="23">
        <v>0</v>
      </c>
      <c r="D116" s="23">
        <v>0</v>
      </c>
      <c r="E116" s="23">
        <v>1</v>
      </c>
      <c r="F116" s="23">
        <v>0</v>
      </c>
      <c r="G116" s="10" t="s">
        <v>6</v>
      </c>
    </row>
    <row r="117" spans="1:7">
      <c r="A117" s="17" t="s">
        <v>152</v>
      </c>
      <c r="G117" s="10" t="s">
        <v>6</v>
      </c>
    </row>
    <row r="118" spans="1:7">
      <c r="A118" s="12" t="s">
        <v>86</v>
      </c>
      <c r="B118" s="23">
        <v>1</v>
      </c>
      <c r="C118" s="23">
        <v>0</v>
      </c>
      <c r="D118" s="23">
        <v>0</v>
      </c>
      <c r="E118" s="23">
        <v>0</v>
      </c>
      <c r="F118" s="23">
        <v>0</v>
      </c>
      <c r="G118" s="10" t="s">
        <v>6</v>
      </c>
    </row>
    <row r="119" spans="1:7">
      <c r="A119" s="12" t="s">
        <v>153</v>
      </c>
      <c r="B119" s="23">
        <v>0</v>
      </c>
      <c r="C119" s="23">
        <v>0</v>
      </c>
      <c r="D119" s="23">
        <v>0</v>
      </c>
      <c r="E119" s="23">
        <v>0</v>
      </c>
      <c r="F119" s="23">
        <v>1</v>
      </c>
      <c r="G119" s="10" t="s">
        <v>6</v>
      </c>
    </row>
    <row r="120" spans="1:7">
      <c r="A120" s="17" t="s">
        <v>154</v>
      </c>
      <c r="G120" s="10" t="s">
        <v>6</v>
      </c>
    </row>
    <row r="121" spans="1:7">
      <c r="A121" s="12" t="s">
        <v>87</v>
      </c>
      <c r="B121" s="23">
        <v>1</v>
      </c>
      <c r="C121" s="23">
        <v>0</v>
      </c>
      <c r="D121" s="23">
        <v>0</v>
      </c>
      <c r="E121" s="23">
        <v>0</v>
      </c>
      <c r="F121" s="23">
        <v>0</v>
      </c>
      <c r="G121" s="10" t="s">
        <v>6</v>
      </c>
    </row>
    <row r="122" spans="1:7">
      <c r="A122" s="17" t="s">
        <v>155</v>
      </c>
      <c r="G122" s="10" t="s">
        <v>6</v>
      </c>
    </row>
    <row r="123" spans="1:7">
      <c r="A123" s="12" t="s">
        <v>109</v>
      </c>
      <c r="B123" s="23">
        <v>1</v>
      </c>
      <c r="C123" s="23">
        <v>0</v>
      </c>
      <c r="D123" s="23">
        <v>0</v>
      </c>
      <c r="E123" s="23">
        <v>0</v>
      </c>
      <c r="F123" s="23">
        <v>0</v>
      </c>
      <c r="G123" s="10" t="s">
        <v>6</v>
      </c>
    </row>
    <row r="124" spans="1:7">
      <c r="A124" s="12" t="s">
        <v>156</v>
      </c>
      <c r="B124" s="23">
        <v>0</v>
      </c>
      <c r="C124" s="23">
        <v>1</v>
      </c>
      <c r="D124" s="23">
        <v>0</v>
      </c>
      <c r="E124" s="23">
        <v>0</v>
      </c>
      <c r="F124" s="23">
        <v>0</v>
      </c>
      <c r="G124" s="10" t="s">
        <v>6</v>
      </c>
    </row>
    <row r="125" spans="1:7">
      <c r="A125" s="12" t="s">
        <v>157</v>
      </c>
      <c r="B125" s="23">
        <v>0</v>
      </c>
      <c r="C125" s="23">
        <v>0</v>
      </c>
      <c r="D125" s="23">
        <v>1</v>
      </c>
      <c r="E125" s="23">
        <v>0</v>
      </c>
      <c r="F125" s="23">
        <v>0</v>
      </c>
      <c r="G125" s="10" t="s">
        <v>6</v>
      </c>
    </row>
    <row r="126" spans="1:7">
      <c r="A126" s="17" t="s">
        <v>158</v>
      </c>
      <c r="G126" s="10" t="s">
        <v>6</v>
      </c>
    </row>
    <row r="127" spans="1:7">
      <c r="A127" s="12" t="s">
        <v>110</v>
      </c>
      <c r="B127" s="23">
        <v>1</v>
      </c>
      <c r="C127" s="23">
        <v>0</v>
      </c>
      <c r="D127" s="23">
        <v>0</v>
      </c>
      <c r="E127" s="23">
        <v>0</v>
      </c>
      <c r="F127" s="23">
        <v>0</v>
      </c>
      <c r="G127" s="10" t="s">
        <v>6</v>
      </c>
    </row>
    <row r="128" spans="1:7">
      <c r="A128" s="12" t="s">
        <v>159</v>
      </c>
      <c r="B128" s="23">
        <v>0</v>
      </c>
      <c r="C128" s="23">
        <v>1</v>
      </c>
      <c r="D128" s="23">
        <v>0</v>
      </c>
      <c r="E128" s="23">
        <v>0</v>
      </c>
      <c r="F128" s="23">
        <v>0</v>
      </c>
      <c r="G128" s="10" t="s">
        <v>6</v>
      </c>
    </row>
    <row r="129" spans="1:7">
      <c r="A129" s="12" t="s">
        <v>160</v>
      </c>
      <c r="B129" s="23">
        <v>0</v>
      </c>
      <c r="C129" s="23">
        <v>0</v>
      </c>
      <c r="D129" s="23">
        <v>1</v>
      </c>
      <c r="E129" s="23">
        <v>0</v>
      </c>
      <c r="F129" s="23">
        <v>0</v>
      </c>
      <c r="G129" s="10" t="s">
        <v>6</v>
      </c>
    </row>
    <row r="130" spans="1:7">
      <c r="A130" s="17" t="s">
        <v>161</v>
      </c>
      <c r="G130" s="10" t="s">
        <v>6</v>
      </c>
    </row>
    <row r="131" spans="1:7">
      <c r="A131" s="12" t="s">
        <v>111</v>
      </c>
      <c r="B131" s="23">
        <v>1</v>
      </c>
      <c r="C131" s="23">
        <v>0</v>
      </c>
      <c r="D131" s="23">
        <v>0</v>
      </c>
      <c r="E131" s="23">
        <v>0</v>
      </c>
      <c r="F131" s="23">
        <v>0</v>
      </c>
      <c r="G131" s="10" t="s">
        <v>6</v>
      </c>
    </row>
    <row r="132" spans="1:7">
      <c r="A132" s="12" t="s">
        <v>162</v>
      </c>
      <c r="B132" s="23">
        <v>0</v>
      </c>
      <c r="C132" s="23">
        <v>1</v>
      </c>
      <c r="D132" s="23">
        <v>0</v>
      </c>
      <c r="E132" s="23">
        <v>0</v>
      </c>
      <c r="F132" s="23">
        <v>0</v>
      </c>
      <c r="G132" s="10" t="s">
        <v>6</v>
      </c>
    </row>
    <row r="133" spans="1:7">
      <c r="A133" s="12" t="s">
        <v>163</v>
      </c>
      <c r="B133" s="23">
        <v>0</v>
      </c>
      <c r="C133" s="23">
        <v>0</v>
      </c>
      <c r="D133" s="23">
        <v>1</v>
      </c>
      <c r="E133" s="23">
        <v>0</v>
      </c>
      <c r="F133" s="23">
        <v>0</v>
      </c>
      <c r="G133" s="10" t="s">
        <v>6</v>
      </c>
    </row>
    <row r="134" spans="1:7">
      <c r="A134" s="17" t="s">
        <v>164</v>
      </c>
      <c r="G134" s="10" t="s">
        <v>6</v>
      </c>
    </row>
    <row r="135" spans="1:7">
      <c r="A135" s="12" t="s">
        <v>112</v>
      </c>
      <c r="B135" s="23">
        <v>1</v>
      </c>
      <c r="C135" s="23">
        <v>0</v>
      </c>
      <c r="D135" s="23">
        <v>0</v>
      </c>
      <c r="E135" s="23">
        <v>0</v>
      </c>
      <c r="F135" s="23">
        <v>0</v>
      </c>
      <c r="G135" s="10" t="s">
        <v>6</v>
      </c>
    </row>
    <row r="136" spans="1:7">
      <c r="A136" s="12" t="s">
        <v>165</v>
      </c>
      <c r="B136" s="23">
        <v>0</v>
      </c>
      <c r="C136" s="23">
        <v>1</v>
      </c>
      <c r="D136" s="23">
        <v>0</v>
      </c>
      <c r="E136" s="23">
        <v>0</v>
      </c>
      <c r="F136" s="23">
        <v>0</v>
      </c>
      <c r="G136" s="10" t="s">
        <v>6</v>
      </c>
    </row>
    <row r="137" spans="1:7">
      <c r="A137" s="12" t="s">
        <v>166</v>
      </c>
      <c r="B137" s="23">
        <v>0</v>
      </c>
      <c r="C137" s="23">
        <v>0</v>
      </c>
      <c r="D137" s="23">
        <v>1</v>
      </c>
      <c r="E137" s="23">
        <v>0</v>
      </c>
      <c r="F137" s="23">
        <v>0</v>
      </c>
      <c r="G137" s="10" t="s">
        <v>6</v>
      </c>
    </row>
    <row r="138" spans="1:7">
      <c r="A138" s="17" t="s">
        <v>167</v>
      </c>
      <c r="G138" s="10" t="s">
        <v>6</v>
      </c>
    </row>
    <row r="139" spans="1:7">
      <c r="A139" s="12" t="s">
        <v>113</v>
      </c>
      <c r="B139" s="23">
        <v>1</v>
      </c>
      <c r="C139" s="23">
        <v>0</v>
      </c>
      <c r="D139" s="23">
        <v>0</v>
      </c>
      <c r="E139" s="23">
        <v>0</v>
      </c>
      <c r="F139" s="23">
        <v>0</v>
      </c>
      <c r="G139" s="10" t="s">
        <v>6</v>
      </c>
    </row>
    <row r="140" spans="1:7">
      <c r="A140" s="12" t="s">
        <v>168</v>
      </c>
      <c r="B140" s="23">
        <v>0</v>
      </c>
      <c r="C140" s="23">
        <v>1</v>
      </c>
      <c r="D140" s="23">
        <v>0</v>
      </c>
      <c r="E140" s="23">
        <v>0</v>
      </c>
      <c r="F140" s="23">
        <v>0</v>
      </c>
      <c r="G140" s="10" t="s">
        <v>6</v>
      </c>
    </row>
    <row r="141" spans="1:7">
      <c r="A141" s="12" t="s">
        <v>169</v>
      </c>
      <c r="B141" s="23">
        <v>0</v>
      </c>
      <c r="C141" s="23">
        <v>0</v>
      </c>
      <c r="D141" s="23">
        <v>1</v>
      </c>
      <c r="E141" s="23">
        <v>0</v>
      </c>
      <c r="F141" s="23">
        <v>0</v>
      </c>
      <c r="G141" s="10" t="s">
        <v>6</v>
      </c>
    </row>
    <row r="142" spans="1:7">
      <c r="A142" s="17" t="s">
        <v>170</v>
      </c>
      <c r="G142" s="10" t="s">
        <v>6</v>
      </c>
    </row>
    <row r="143" spans="1:7">
      <c r="A143" s="12" t="s">
        <v>74</v>
      </c>
      <c r="B143" s="23">
        <v>1</v>
      </c>
      <c r="C143" s="23">
        <v>0</v>
      </c>
      <c r="D143" s="23">
        <v>0</v>
      </c>
      <c r="E143" s="23">
        <v>0</v>
      </c>
      <c r="F143" s="23">
        <v>0</v>
      </c>
      <c r="G143" s="10" t="s">
        <v>6</v>
      </c>
    </row>
    <row r="144" spans="1:7">
      <c r="A144" s="12" t="s">
        <v>171</v>
      </c>
      <c r="B144" s="23">
        <v>1</v>
      </c>
      <c r="C144" s="23">
        <v>0</v>
      </c>
      <c r="D144" s="23">
        <v>0</v>
      </c>
      <c r="E144" s="23">
        <v>0</v>
      </c>
      <c r="F144" s="23">
        <v>0</v>
      </c>
      <c r="G144" s="10" t="s">
        <v>6</v>
      </c>
    </row>
    <row r="145" spans="1:7">
      <c r="A145" s="12" t="s">
        <v>172</v>
      </c>
      <c r="B145" s="23">
        <v>1</v>
      </c>
      <c r="C145" s="23">
        <v>0</v>
      </c>
      <c r="D145" s="23">
        <v>0</v>
      </c>
      <c r="E145" s="23">
        <v>0</v>
      </c>
      <c r="F145" s="23">
        <v>0</v>
      </c>
      <c r="G145" s="10" t="s">
        <v>6</v>
      </c>
    </row>
    <row r="146" spans="1:7">
      <c r="A146" s="17" t="s">
        <v>173</v>
      </c>
      <c r="G146" s="10" t="s">
        <v>6</v>
      </c>
    </row>
    <row r="147" spans="1:7">
      <c r="A147" s="12" t="s">
        <v>75</v>
      </c>
      <c r="B147" s="23">
        <v>1</v>
      </c>
      <c r="C147" s="23">
        <v>0</v>
      </c>
      <c r="D147" s="23">
        <v>0</v>
      </c>
      <c r="E147" s="23">
        <v>0</v>
      </c>
      <c r="F147" s="23">
        <v>0</v>
      </c>
      <c r="G147" s="10" t="s">
        <v>6</v>
      </c>
    </row>
    <row r="148" spans="1:7">
      <c r="A148" s="12" t="s">
        <v>174</v>
      </c>
      <c r="B148" s="23">
        <v>1</v>
      </c>
      <c r="C148" s="23">
        <v>0</v>
      </c>
      <c r="D148" s="23">
        <v>0</v>
      </c>
      <c r="E148" s="23">
        <v>0</v>
      </c>
      <c r="F148" s="23">
        <v>0</v>
      </c>
      <c r="G148" s="10" t="s">
        <v>6</v>
      </c>
    </row>
    <row r="149" spans="1:7">
      <c r="A149" s="17" t="s">
        <v>175</v>
      </c>
      <c r="G149" s="10" t="s">
        <v>6</v>
      </c>
    </row>
    <row r="150" spans="1:7">
      <c r="A150" s="12" t="s">
        <v>76</v>
      </c>
      <c r="B150" s="23">
        <v>1</v>
      </c>
      <c r="C150" s="23">
        <v>0</v>
      </c>
      <c r="D150" s="23">
        <v>0</v>
      </c>
      <c r="E150" s="23">
        <v>0</v>
      </c>
      <c r="F150" s="23">
        <v>0</v>
      </c>
      <c r="G150" s="10" t="s">
        <v>6</v>
      </c>
    </row>
    <row r="151" spans="1:7">
      <c r="A151" s="12" t="s">
        <v>176</v>
      </c>
      <c r="B151" s="23">
        <v>1</v>
      </c>
      <c r="C151" s="23">
        <v>0</v>
      </c>
      <c r="D151" s="23">
        <v>0</v>
      </c>
      <c r="E151" s="23">
        <v>0</v>
      </c>
      <c r="F151" s="23">
        <v>0</v>
      </c>
      <c r="G151" s="10" t="s">
        <v>6</v>
      </c>
    </row>
    <row r="152" spans="1:7">
      <c r="A152" s="12" t="s">
        <v>177</v>
      </c>
      <c r="B152" s="23">
        <v>1</v>
      </c>
      <c r="C152" s="23">
        <v>0</v>
      </c>
      <c r="D152" s="23">
        <v>0</v>
      </c>
      <c r="E152" s="23">
        <v>0</v>
      </c>
      <c r="F152" s="23">
        <v>0</v>
      </c>
      <c r="G152" s="10" t="s">
        <v>6</v>
      </c>
    </row>
    <row r="153" spans="1:7">
      <c r="A153" s="17" t="s">
        <v>178</v>
      </c>
      <c r="G153" s="10" t="s">
        <v>6</v>
      </c>
    </row>
    <row r="154" spans="1:7">
      <c r="A154" s="12" t="s">
        <v>77</v>
      </c>
      <c r="B154" s="23">
        <v>1</v>
      </c>
      <c r="C154" s="23">
        <v>0</v>
      </c>
      <c r="D154" s="23">
        <v>0</v>
      </c>
      <c r="E154" s="23">
        <v>0</v>
      </c>
      <c r="F154" s="23">
        <v>0</v>
      </c>
      <c r="G154" s="10" t="s">
        <v>6</v>
      </c>
    </row>
    <row r="155" spans="1:7">
      <c r="A155" s="12" t="s">
        <v>179</v>
      </c>
      <c r="B155" s="23">
        <v>1</v>
      </c>
      <c r="C155" s="23">
        <v>0</v>
      </c>
      <c r="D155" s="23">
        <v>0</v>
      </c>
      <c r="E155" s="23">
        <v>0</v>
      </c>
      <c r="F155" s="23">
        <v>0</v>
      </c>
      <c r="G155" s="10" t="s">
        <v>6</v>
      </c>
    </row>
    <row r="156" spans="1:7">
      <c r="A156" s="12" t="s">
        <v>180</v>
      </c>
      <c r="B156" s="23">
        <v>1</v>
      </c>
      <c r="C156" s="23">
        <v>0</v>
      </c>
      <c r="D156" s="23">
        <v>0</v>
      </c>
      <c r="E156" s="23">
        <v>0</v>
      </c>
      <c r="F156" s="23">
        <v>0</v>
      </c>
      <c r="G156" s="10" t="s">
        <v>6</v>
      </c>
    </row>
    <row r="157" spans="1:7">
      <c r="A157" s="17" t="s">
        <v>181</v>
      </c>
      <c r="G157" s="10" t="s">
        <v>6</v>
      </c>
    </row>
    <row r="158" spans="1:7">
      <c r="A158" s="12" t="s">
        <v>78</v>
      </c>
      <c r="B158" s="23">
        <v>1</v>
      </c>
      <c r="C158" s="23">
        <v>0</v>
      </c>
      <c r="D158" s="23">
        <v>0</v>
      </c>
      <c r="E158" s="23">
        <v>0</v>
      </c>
      <c r="F158" s="23">
        <v>0</v>
      </c>
      <c r="G158" s="10" t="s">
        <v>6</v>
      </c>
    </row>
    <row r="159" spans="1:7">
      <c r="A159" s="12" t="s">
        <v>182</v>
      </c>
      <c r="B159" s="23">
        <v>1</v>
      </c>
      <c r="C159" s="23">
        <v>0</v>
      </c>
      <c r="D159" s="23">
        <v>0</v>
      </c>
      <c r="E159" s="23">
        <v>0</v>
      </c>
      <c r="F159" s="23">
        <v>0</v>
      </c>
      <c r="G159" s="10" t="s">
        <v>6</v>
      </c>
    </row>
    <row r="160" spans="1:7">
      <c r="A160" s="17" t="s">
        <v>183</v>
      </c>
      <c r="G160" s="10" t="s">
        <v>6</v>
      </c>
    </row>
    <row r="161" spans="1:7">
      <c r="A161" s="12" t="s">
        <v>79</v>
      </c>
      <c r="B161" s="23">
        <v>1</v>
      </c>
      <c r="C161" s="23">
        <v>0</v>
      </c>
      <c r="D161" s="23">
        <v>0</v>
      </c>
      <c r="E161" s="23">
        <v>0</v>
      </c>
      <c r="F161" s="23">
        <v>0</v>
      </c>
      <c r="G161" s="10" t="s">
        <v>6</v>
      </c>
    </row>
    <row r="162" spans="1:7">
      <c r="A162" s="12" t="s">
        <v>184</v>
      </c>
      <c r="B162" s="23">
        <v>1</v>
      </c>
      <c r="C162" s="23">
        <v>0</v>
      </c>
      <c r="D162" s="23">
        <v>0</v>
      </c>
      <c r="E162" s="23">
        <v>0</v>
      </c>
      <c r="F162" s="23">
        <v>0</v>
      </c>
      <c r="G162" s="10" t="s">
        <v>6</v>
      </c>
    </row>
    <row r="163" spans="1:7">
      <c r="A163" s="17" t="s">
        <v>185</v>
      </c>
      <c r="G163" s="10" t="s">
        <v>6</v>
      </c>
    </row>
    <row r="164" spans="1:7">
      <c r="A164" s="12" t="s">
        <v>88</v>
      </c>
      <c r="B164" s="23">
        <v>1</v>
      </c>
      <c r="C164" s="23">
        <v>0</v>
      </c>
      <c r="D164" s="23">
        <v>0</v>
      </c>
      <c r="E164" s="23">
        <v>0</v>
      </c>
      <c r="F164" s="23">
        <v>0</v>
      </c>
      <c r="G164" s="10" t="s">
        <v>6</v>
      </c>
    </row>
    <row r="165" spans="1:7">
      <c r="A165" s="12" t="s">
        <v>186</v>
      </c>
      <c r="B165" s="23">
        <v>1</v>
      </c>
      <c r="C165" s="23">
        <v>0</v>
      </c>
      <c r="D165" s="23">
        <v>0</v>
      </c>
      <c r="E165" s="23">
        <v>0</v>
      </c>
      <c r="F165" s="23">
        <v>0</v>
      </c>
      <c r="G165" s="10" t="s">
        <v>6</v>
      </c>
    </row>
    <row r="166" spans="1:7">
      <c r="A166" s="17" t="s">
        <v>187</v>
      </c>
      <c r="G166" s="10" t="s">
        <v>6</v>
      </c>
    </row>
    <row r="167" spans="1:7">
      <c r="A167" s="12" t="s">
        <v>89</v>
      </c>
      <c r="B167" s="23">
        <v>1</v>
      </c>
      <c r="C167" s="23">
        <v>0</v>
      </c>
      <c r="D167" s="23">
        <v>0</v>
      </c>
      <c r="E167" s="23">
        <v>0</v>
      </c>
      <c r="F167" s="23">
        <v>0</v>
      </c>
      <c r="G167" s="10" t="s">
        <v>6</v>
      </c>
    </row>
    <row r="168" spans="1:7">
      <c r="A168" s="12" t="s">
        <v>188</v>
      </c>
      <c r="B168" s="23">
        <v>1</v>
      </c>
      <c r="C168" s="23">
        <v>0</v>
      </c>
      <c r="D168" s="23">
        <v>0</v>
      </c>
      <c r="E168" s="23">
        <v>0</v>
      </c>
      <c r="F168" s="23">
        <v>0</v>
      </c>
      <c r="G168" s="10" t="s">
        <v>6</v>
      </c>
    </row>
    <row r="169" spans="1:7">
      <c r="A169" s="17" t="s">
        <v>189</v>
      </c>
      <c r="G169" s="10" t="s">
        <v>6</v>
      </c>
    </row>
    <row r="170" spans="1:7">
      <c r="A170" s="12" t="s">
        <v>90</v>
      </c>
      <c r="B170" s="23">
        <v>1</v>
      </c>
      <c r="C170" s="23">
        <v>0</v>
      </c>
      <c r="D170" s="23">
        <v>0</v>
      </c>
      <c r="E170" s="23">
        <v>0</v>
      </c>
      <c r="F170" s="23">
        <v>0</v>
      </c>
      <c r="G170" s="10" t="s">
        <v>6</v>
      </c>
    </row>
    <row r="171" spans="1:7">
      <c r="A171" s="17" t="s">
        <v>190</v>
      </c>
      <c r="G171" s="10" t="s">
        <v>6</v>
      </c>
    </row>
    <row r="172" spans="1:7">
      <c r="A172" s="12" t="s">
        <v>91</v>
      </c>
      <c r="B172" s="23">
        <v>1</v>
      </c>
      <c r="C172" s="23">
        <v>0</v>
      </c>
      <c r="D172" s="23">
        <v>0</v>
      </c>
      <c r="E172" s="23">
        <v>0</v>
      </c>
      <c r="F172" s="23">
        <v>0</v>
      </c>
      <c r="G172" s="10" t="s">
        <v>6</v>
      </c>
    </row>
    <row r="174" spans="1:7">
      <c r="A174" s="11" t="s">
        <v>411</v>
      </c>
    </row>
    <row r="175" spans="1:7">
      <c r="A175" s="10" t="s">
        <v>6</v>
      </c>
    </row>
    <row r="176" spans="1:7">
      <c r="A176" s="2" t="s">
        <v>257</v>
      </c>
    </row>
    <row r="177" spans="1:10">
      <c r="A177" s="13" t="s">
        <v>412</v>
      </c>
    </row>
    <row r="178" spans="1:10">
      <c r="A178" s="13" t="s">
        <v>413</v>
      </c>
    </row>
    <row r="179" spans="1:10">
      <c r="A179" s="2" t="s">
        <v>414</v>
      </c>
    </row>
    <row r="180" spans="1:10">
      <c r="A180" s="13" t="s">
        <v>415</v>
      </c>
    </row>
    <row r="181" spans="1:10">
      <c r="A181" s="13" t="s">
        <v>416</v>
      </c>
    </row>
    <row r="182" spans="1:10">
      <c r="A182" s="13" t="s">
        <v>417</v>
      </c>
    </row>
    <row r="183" spans="1:10">
      <c r="A183" s="13" t="s">
        <v>418</v>
      </c>
    </row>
    <row r="184" spans="1:10">
      <c r="A184" s="13" t="s">
        <v>419</v>
      </c>
    </row>
    <row r="185" spans="1:10">
      <c r="A185" s="13" t="s">
        <v>420</v>
      </c>
    </row>
    <row r="186" spans="1:10">
      <c r="A186" s="13" t="s">
        <v>421</v>
      </c>
    </row>
    <row r="187" spans="1:10">
      <c r="A187" s="13" t="s">
        <v>422</v>
      </c>
    </row>
    <row r="188" spans="1:10">
      <c r="A188" s="21" t="s">
        <v>260</v>
      </c>
      <c r="B188" s="21" t="s">
        <v>262</v>
      </c>
      <c r="C188" s="21" t="s">
        <v>423</v>
      </c>
      <c r="D188" s="21" t="s">
        <v>389</v>
      </c>
      <c r="E188" s="21" t="s">
        <v>389</v>
      </c>
      <c r="F188" s="21" t="s">
        <v>389</v>
      </c>
      <c r="G188" s="21" t="s">
        <v>389</v>
      </c>
      <c r="H188" s="21" t="s">
        <v>389</v>
      </c>
      <c r="I188" s="21" t="s">
        <v>389</v>
      </c>
    </row>
    <row r="189" spans="1:10">
      <c r="A189" s="21" t="s">
        <v>263</v>
      </c>
      <c r="B189" s="21" t="s">
        <v>264</v>
      </c>
      <c r="C189" s="21" t="s">
        <v>424</v>
      </c>
      <c r="D189" s="21" t="s">
        <v>425</v>
      </c>
      <c r="E189" s="21" t="s">
        <v>426</v>
      </c>
      <c r="F189" s="21" t="s">
        <v>427</v>
      </c>
      <c r="G189" s="21" t="s">
        <v>428</v>
      </c>
      <c r="H189" s="21" t="s">
        <v>429</v>
      </c>
      <c r="I189" s="21" t="s">
        <v>430</v>
      </c>
    </row>
    <row r="190" spans="1:10">
      <c r="B190" s="3" t="s">
        <v>431</v>
      </c>
      <c r="C190" s="3" t="s">
        <v>432</v>
      </c>
      <c r="D190" s="3" t="s">
        <v>118</v>
      </c>
      <c r="E190" s="3" t="s">
        <v>119</v>
      </c>
      <c r="F190" s="3" t="s">
        <v>120</v>
      </c>
      <c r="G190" s="3" t="s">
        <v>121</v>
      </c>
      <c r="H190" s="3" t="s">
        <v>122</v>
      </c>
      <c r="I190" s="3" t="s">
        <v>123</v>
      </c>
    </row>
    <row r="191" spans="1:10">
      <c r="A191" s="17" t="s">
        <v>124</v>
      </c>
      <c r="J191" s="10" t="s">
        <v>6</v>
      </c>
    </row>
    <row r="192" spans="1:10">
      <c r="A192" s="12" t="s">
        <v>66</v>
      </c>
      <c r="B192" s="24">
        <f>SUMPRODUCT($B79:$F79,'Input'!$B$112:$F$112)</f>
        <v>0</v>
      </c>
      <c r="C192" s="26">
        <f>B192</f>
        <v>0</v>
      </c>
      <c r="D192" s="6">
        <f>'Input'!B144*(1-B192)</f>
        <v>0</v>
      </c>
      <c r="E192" s="6">
        <f>'Input'!C144*(1-B192)</f>
        <v>0</v>
      </c>
      <c r="F192" s="6">
        <f>'Input'!D144*(1-B192)</f>
        <v>0</v>
      </c>
      <c r="G192" s="6">
        <f>'Input'!E144*(1-C192)</f>
        <v>0</v>
      </c>
      <c r="H192" s="6">
        <f>'Input'!F144*(1-B192)</f>
        <v>0</v>
      </c>
      <c r="I192" s="6">
        <f>'Input'!G144*(1-B192)</f>
        <v>0</v>
      </c>
      <c r="J192" s="10" t="s">
        <v>6</v>
      </c>
    </row>
    <row r="193" spans="1:10">
      <c r="A193" s="12" t="s">
        <v>125</v>
      </c>
      <c r="B193" s="24">
        <f>SUMPRODUCT($B80:$F80,'Input'!$B$112:$F$112)</f>
        <v>0</v>
      </c>
      <c r="C193" s="26">
        <f>B193</f>
        <v>0</v>
      </c>
      <c r="D193" s="6">
        <f>'Input'!B145*(1-B193)</f>
        <v>0</v>
      </c>
      <c r="E193" s="6">
        <f>'Input'!C145*(1-B193)</f>
        <v>0</v>
      </c>
      <c r="F193" s="6">
        <f>'Input'!D145*(1-B193)</f>
        <v>0</v>
      </c>
      <c r="G193" s="6">
        <f>'Input'!E145*(1-C193)</f>
        <v>0</v>
      </c>
      <c r="H193" s="6">
        <f>'Input'!F145*(1-B193)</f>
        <v>0</v>
      </c>
      <c r="I193" s="6">
        <f>'Input'!G145*(1-B193)</f>
        <v>0</v>
      </c>
      <c r="J193" s="10" t="s">
        <v>6</v>
      </c>
    </row>
    <row r="194" spans="1:10">
      <c r="A194" s="12" t="s">
        <v>126</v>
      </c>
      <c r="B194" s="24">
        <f>SUMPRODUCT($B81:$F81,'Input'!$B$112:$F$112)</f>
        <v>0</v>
      </c>
      <c r="C194" s="26">
        <f>B194</f>
        <v>0</v>
      </c>
      <c r="D194" s="6">
        <f>'Input'!B146*(1-B194)</f>
        <v>0</v>
      </c>
      <c r="E194" s="6">
        <f>'Input'!C146*(1-B194)</f>
        <v>0</v>
      </c>
      <c r="F194" s="6">
        <f>'Input'!D146*(1-B194)</f>
        <v>0</v>
      </c>
      <c r="G194" s="6">
        <f>'Input'!E146*(1-C194)</f>
        <v>0</v>
      </c>
      <c r="H194" s="6">
        <f>'Input'!F146*(1-B194)</f>
        <v>0</v>
      </c>
      <c r="I194" s="6">
        <f>'Input'!G146*(1-B194)</f>
        <v>0</v>
      </c>
      <c r="J194" s="10" t="s">
        <v>6</v>
      </c>
    </row>
    <row r="195" spans="1:10">
      <c r="A195" s="17" t="s">
        <v>127</v>
      </c>
      <c r="J195" s="10" t="s">
        <v>6</v>
      </c>
    </row>
    <row r="196" spans="1:10">
      <c r="A196" s="12" t="s">
        <v>67</v>
      </c>
      <c r="B196" s="24">
        <f>SUMPRODUCT($B83:$F83,'Input'!$B$112:$F$112)</f>
        <v>0</v>
      </c>
      <c r="C196" s="26">
        <f>B196</f>
        <v>0</v>
      </c>
      <c r="D196" s="6">
        <f>'Input'!B148*(1-B196)</f>
        <v>0</v>
      </c>
      <c r="E196" s="6">
        <f>'Input'!C148*(1-B196)</f>
        <v>0</v>
      </c>
      <c r="F196" s="6">
        <f>'Input'!D148*(1-B196)</f>
        <v>0</v>
      </c>
      <c r="G196" s="6">
        <f>'Input'!E148*(1-C196)</f>
        <v>0</v>
      </c>
      <c r="H196" s="6">
        <f>'Input'!F148*(1-B196)</f>
        <v>0</v>
      </c>
      <c r="I196" s="6">
        <f>'Input'!G148*(1-B196)</f>
        <v>0</v>
      </c>
      <c r="J196" s="10" t="s">
        <v>6</v>
      </c>
    </row>
    <row r="197" spans="1:10">
      <c r="A197" s="12" t="s">
        <v>128</v>
      </c>
      <c r="B197" s="24">
        <f>SUMPRODUCT($B84:$F84,'Input'!$B$112:$F$112)</f>
        <v>0</v>
      </c>
      <c r="C197" s="26">
        <f>B197</f>
        <v>0</v>
      </c>
      <c r="D197" s="6">
        <f>'Input'!B149*(1-B197)</f>
        <v>0</v>
      </c>
      <c r="E197" s="6">
        <f>'Input'!C149*(1-B197)</f>
        <v>0</v>
      </c>
      <c r="F197" s="6">
        <f>'Input'!D149*(1-B197)</f>
        <v>0</v>
      </c>
      <c r="G197" s="6">
        <f>'Input'!E149*(1-C197)</f>
        <v>0</v>
      </c>
      <c r="H197" s="6">
        <f>'Input'!F149*(1-B197)</f>
        <v>0</v>
      </c>
      <c r="I197" s="6">
        <f>'Input'!G149*(1-B197)</f>
        <v>0</v>
      </c>
      <c r="J197" s="10" t="s">
        <v>6</v>
      </c>
    </row>
    <row r="198" spans="1:10">
      <c r="A198" s="12" t="s">
        <v>129</v>
      </c>
      <c r="B198" s="24">
        <f>SUMPRODUCT($B85:$F85,'Input'!$B$112:$F$112)</f>
        <v>0</v>
      </c>
      <c r="C198" s="26">
        <f>B198</f>
        <v>0</v>
      </c>
      <c r="D198" s="6">
        <f>'Input'!B150*(1-B198)</f>
        <v>0</v>
      </c>
      <c r="E198" s="6">
        <f>'Input'!C150*(1-B198)</f>
        <v>0</v>
      </c>
      <c r="F198" s="6">
        <f>'Input'!D150*(1-B198)</f>
        <v>0</v>
      </c>
      <c r="G198" s="6">
        <f>'Input'!E150*(1-C198)</f>
        <v>0</v>
      </c>
      <c r="H198" s="6">
        <f>'Input'!F150*(1-B198)</f>
        <v>0</v>
      </c>
      <c r="I198" s="6">
        <f>'Input'!G150*(1-B198)</f>
        <v>0</v>
      </c>
      <c r="J198" s="10" t="s">
        <v>6</v>
      </c>
    </row>
    <row r="199" spans="1:10">
      <c r="A199" s="17" t="s">
        <v>130</v>
      </c>
      <c r="J199" s="10" t="s">
        <v>6</v>
      </c>
    </row>
    <row r="200" spans="1:10">
      <c r="A200" s="12" t="s">
        <v>107</v>
      </c>
      <c r="B200" s="24">
        <f>SUMPRODUCT($B87:$F87,'Input'!$B$112:$F$112)</f>
        <v>0</v>
      </c>
      <c r="C200" s="26">
        <f>B200</f>
        <v>0</v>
      </c>
      <c r="D200" s="6">
        <f>'Input'!B152*(1-B200)</f>
        <v>0</v>
      </c>
      <c r="E200" s="6">
        <f>'Input'!C152*(1-B200)</f>
        <v>0</v>
      </c>
      <c r="F200" s="6">
        <f>'Input'!D152*(1-B200)</f>
        <v>0</v>
      </c>
      <c r="G200" s="6">
        <f>'Input'!E152*(1-C200)</f>
        <v>0</v>
      </c>
      <c r="H200" s="6">
        <f>'Input'!F152*(1-B200)</f>
        <v>0</v>
      </c>
      <c r="I200" s="6">
        <f>'Input'!G152*(1-B200)</f>
        <v>0</v>
      </c>
      <c r="J200" s="10" t="s">
        <v>6</v>
      </c>
    </row>
    <row r="201" spans="1:10">
      <c r="A201" s="12" t="s">
        <v>131</v>
      </c>
      <c r="B201" s="24">
        <f>SUMPRODUCT($B88:$F88,'Input'!$B$112:$F$112)</f>
        <v>0</v>
      </c>
      <c r="C201" s="26">
        <f>B201</f>
        <v>0</v>
      </c>
      <c r="D201" s="6">
        <f>'Input'!B153*(1-B201)</f>
        <v>0</v>
      </c>
      <c r="E201" s="6">
        <f>'Input'!C153*(1-B201)</f>
        <v>0</v>
      </c>
      <c r="F201" s="6">
        <f>'Input'!D153*(1-B201)</f>
        <v>0</v>
      </c>
      <c r="G201" s="6">
        <f>'Input'!E153*(1-C201)</f>
        <v>0</v>
      </c>
      <c r="H201" s="6">
        <f>'Input'!F153*(1-B201)</f>
        <v>0</v>
      </c>
      <c r="I201" s="6">
        <f>'Input'!G153*(1-B201)</f>
        <v>0</v>
      </c>
      <c r="J201" s="10" t="s">
        <v>6</v>
      </c>
    </row>
    <row r="202" spans="1:10">
      <c r="A202" s="12" t="s">
        <v>132</v>
      </c>
      <c r="B202" s="24">
        <f>SUMPRODUCT($B89:$F89,'Input'!$B$112:$F$112)</f>
        <v>0</v>
      </c>
      <c r="C202" s="26">
        <f>B202</f>
        <v>0</v>
      </c>
      <c r="D202" s="6">
        <f>'Input'!B154*(1-B202)</f>
        <v>0</v>
      </c>
      <c r="E202" s="6">
        <f>'Input'!C154*(1-B202)</f>
        <v>0</v>
      </c>
      <c r="F202" s="6">
        <f>'Input'!D154*(1-B202)</f>
        <v>0</v>
      </c>
      <c r="G202" s="6">
        <f>'Input'!E154*(1-C202)</f>
        <v>0</v>
      </c>
      <c r="H202" s="6">
        <f>'Input'!F154*(1-B202)</f>
        <v>0</v>
      </c>
      <c r="I202" s="6">
        <f>'Input'!G154*(1-B202)</f>
        <v>0</v>
      </c>
      <c r="J202" s="10" t="s">
        <v>6</v>
      </c>
    </row>
    <row r="203" spans="1:10">
      <c r="A203" s="17" t="s">
        <v>133</v>
      </c>
      <c r="J203" s="10" t="s">
        <v>6</v>
      </c>
    </row>
    <row r="204" spans="1:10">
      <c r="A204" s="12" t="s">
        <v>68</v>
      </c>
      <c r="B204" s="24">
        <f>SUMPRODUCT($B91:$F91,'Input'!$B$112:$F$112)</f>
        <v>0</v>
      </c>
      <c r="C204" s="26">
        <f>B204</f>
        <v>0</v>
      </c>
      <c r="D204" s="6">
        <f>'Input'!B156*(1-B204)</f>
        <v>0</v>
      </c>
      <c r="E204" s="6">
        <f>'Input'!C156*(1-B204)</f>
        <v>0</v>
      </c>
      <c r="F204" s="6">
        <f>'Input'!D156*(1-B204)</f>
        <v>0</v>
      </c>
      <c r="G204" s="6">
        <f>'Input'!E156*(1-C204)</f>
        <v>0</v>
      </c>
      <c r="H204" s="6">
        <f>'Input'!F156*(1-B204)</f>
        <v>0</v>
      </c>
      <c r="I204" s="6">
        <f>'Input'!G156*(1-B204)</f>
        <v>0</v>
      </c>
      <c r="J204" s="10" t="s">
        <v>6</v>
      </c>
    </row>
    <row r="205" spans="1:10">
      <c r="A205" s="12" t="s">
        <v>134</v>
      </c>
      <c r="B205" s="24">
        <f>SUMPRODUCT($B92:$F92,'Input'!$B$112:$F$112)</f>
        <v>0</v>
      </c>
      <c r="C205" s="26">
        <f>B205</f>
        <v>0</v>
      </c>
      <c r="D205" s="6">
        <f>'Input'!B157*(1-B205)</f>
        <v>0</v>
      </c>
      <c r="E205" s="6">
        <f>'Input'!C157*(1-B205)</f>
        <v>0</v>
      </c>
      <c r="F205" s="6">
        <f>'Input'!D157*(1-B205)</f>
        <v>0</v>
      </c>
      <c r="G205" s="6">
        <f>'Input'!E157*(1-C205)</f>
        <v>0</v>
      </c>
      <c r="H205" s="6">
        <f>'Input'!F157*(1-B205)</f>
        <v>0</v>
      </c>
      <c r="I205" s="6">
        <f>'Input'!G157*(1-B205)</f>
        <v>0</v>
      </c>
      <c r="J205" s="10" t="s">
        <v>6</v>
      </c>
    </row>
    <row r="206" spans="1:10">
      <c r="A206" s="12" t="s">
        <v>135</v>
      </c>
      <c r="B206" s="24">
        <f>SUMPRODUCT($B93:$F93,'Input'!$B$112:$F$112)</f>
        <v>0</v>
      </c>
      <c r="C206" s="26">
        <f>B206</f>
        <v>0</v>
      </c>
      <c r="D206" s="6">
        <f>'Input'!B158*(1-B206)</f>
        <v>0</v>
      </c>
      <c r="E206" s="6">
        <f>'Input'!C158*(1-B206)</f>
        <v>0</v>
      </c>
      <c r="F206" s="6">
        <f>'Input'!D158*(1-B206)</f>
        <v>0</v>
      </c>
      <c r="G206" s="6">
        <f>'Input'!E158*(1-C206)</f>
        <v>0</v>
      </c>
      <c r="H206" s="6">
        <f>'Input'!F158*(1-B206)</f>
        <v>0</v>
      </c>
      <c r="I206" s="6">
        <f>'Input'!G158*(1-B206)</f>
        <v>0</v>
      </c>
      <c r="J206" s="10" t="s">
        <v>6</v>
      </c>
    </row>
    <row r="207" spans="1:10">
      <c r="A207" s="17" t="s">
        <v>136</v>
      </c>
      <c r="J207" s="10" t="s">
        <v>6</v>
      </c>
    </row>
    <row r="208" spans="1:10">
      <c r="A208" s="12" t="s">
        <v>69</v>
      </c>
      <c r="B208" s="24">
        <f>SUMPRODUCT($B95:$F95,'Input'!$B$112:$F$112)</f>
        <v>0</v>
      </c>
      <c r="C208" s="26">
        <f>B208</f>
        <v>0</v>
      </c>
      <c r="D208" s="6">
        <f>'Input'!B160*(1-B208)</f>
        <v>0</v>
      </c>
      <c r="E208" s="6">
        <f>'Input'!C160*(1-B208)</f>
        <v>0</v>
      </c>
      <c r="F208" s="6">
        <f>'Input'!D160*(1-B208)</f>
        <v>0</v>
      </c>
      <c r="G208" s="6">
        <f>'Input'!E160*(1-C208)</f>
        <v>0</v>
      </c>
      <c r="H208" s="6">
        <f>'Input'!F160*(1-B208)</f>
        <v>0</v>
      </c>
      <c r="I208" s="6">
        <f>'Input'!G160*(1-B208)</f>
        <v>0</v>
      </c>
      <c r="J208" s="10" t="s">
        <v>6</v>
      </c>
    </row>
    <row r="209" spans="1:10">
      <c r="A209" s="12" t="s">
        <v>137</v>
      </c>
      <c r="B209" s="24">
        <f>SUMPRODUCT($B96:$F96,'Input'!$B$112:$F$112)</f>
        <v>0</v>
      </c>
      <c r="C209" s="26">
        <f>B209</f>
        <v>0</v>
      </c>
      <c r="D209" s="6">
        <f>'Input'!B161*(1-B209)</f>
        <v>0</v>
      </c>
      <c r="E209" s="6">
        <f>'Input'!C161*(1-B209)</f>
        <v>0</v>
      </c>
      <c r="F209" s="6">
        <f>'Input'!D161*(1-B209)</f>
        <v>0</v>
      </c>
      <c r="G209" s="6">
        <f>'Input'!E161*(1-C209)</f>
        <v>0</v>
      </c>
      <c r="H209" s="6">
        <f>'Input'!F161*(1-B209)</f>
        <v>0</v>
      </c>
      <c r="I209" s="6">
        <f>'Input'!G161*(1-B209)</f>
        <v>0</v>
      </c>
      <c r="J209" s="10" t="s">
        <v>6</v>
      </c>
    </row>
    <row r="210" spans="1:10">
      <c r="A210" s="12" t="s">
        <v>138</v>
      </c>
      <c r="B210" s="24">
        <f>SUMPRODUCT($B97:$F97,'Input'!$B$112:$F$112)</f>
        <v>0</v>
      </c>
      <c r="C210" s="26">
        <f>B210</f>
        <v>0</v>
      </c>
      <c r="D210" s="6">
        <f>'Input'!B162*(1-B210)</f>
        <v>0</v>
      </c>
      <c r="E210" s="6">
        <f>'Input'!C162*(1-B210)</f>
        <v>0</v>
      </c>
      <c r="F210" s="6">
        <f>'Input'!D162*(1-B210)</f>
        <v>0</v>
      </c>
      <c r="G210" s="6">
        <f>'Input'!E162*(1-C210)</f>
        <v>0</v>
      </c>
      <c r="H210" s="6">
        <f>'Input'!F162*(1-B210)</f>
        <v>0</v>
      </c>
      <c r="I210" s="6">
        <f>'Input'!G162*(1-B210)</f>
        <v>0</v>
      </c>
      <c r="J210" s="10" t="s">
        <v>6</v>
      </c>
    </row>
    <row r="211" spans="1:10">
      <c r="A211" s="17" t="s">
        <v>139</v>
      </c>
      <c r="J211" s="10" t="s">
        <v>6</v>
      </c>
    </row>
    <row r="212" spans="1:10">
      <c r="A212" s="12" t="s">
        <v>108</v>
      </c>
      <c r="B212" s="24">
        <f>SUMPRODUCT($B99:$F99,'Input'!$B$112:$F$112)</f>
        <v>0</v>
      </c>
      <c r="C212" s="26">
        <f>B212</f>
        <v>0</v>
      </c>
      <c r="D212" s="6">
        <f>'Input'!B164*(1-B212)</f>
        <v>0</v>
      </c>
      <c r="E212" s="6">
        <f>'Input'!C164*(1-B212)</f>
        <v>0</v>
      </c>
      <c r="F212" s="6">
        <f>'Input'!D164*(1-B212)</f>
        <v>0</v>
      </c>
      <c r="G212" s="6">
        <f>'Input'!E164*(1-C212)</f>
        <v>0</v>
      </c>
      <c r="H212" s="6">
        <f>'Input'!F164*(1-B212)</f>
        <v>0</v>
      </c>
      <c r="I212" s="6">
        <f>'Input'!G164*(1-B212)</f>
        <v>0</v>
      </c>
      <c r="J212" s="10" t="s">
        <v>6</v>
      </c>
    </row>
    <row r="213" spans="1:10">
      <c r="A213" s="12" t="s">
        <v>140</v>
      </c>
      <c r="B213" s="24">
        <f>SUMPRODUCT($B100:$F100,'Input'!$B$112:$F$112)</f>
        <v>0</v>
      </c>
      <c r="C213" s="26">
        <f>B213</f>
        <v>0</v>
      </c>
      <c r="D213" s="6">
        <f>'Input'!B165*(1-B213)</f>
        <v>0</v>
      </c>
      <c r="E213" s="6">
        <f>'Input'!C165*(1-B213)</f>
        <v>0</v>
      </c>
      <c r="F213" s="6">
        <f>'Input'!D165*(1-B213)</f>
        <v>0</v>
      </c>
      <c r="G213" s="6">
        <f>'Input'!E165*(1-C213)</f>
        <v>0</v>
      </c>
      <c r="H213" s="6">
        <f>'Input'!F165*(1-B213)</f>
        <v>0</v>
      </c>
      <c r="I213" s="6">
        <f>'Input'!G165*(1-B213)</f>
        <v>0</v>
      </c>
      <c r="J213" s="10" t="s">
        <v>6</v>
      </c>
    </row>
    <row r="214" spans="1:10">
      <c r="A214" s="12" t="s">
        <v>141</v>
      </c>
      <c r="B214" s="24">
        <f>SUMPRODUCT($B101:$F101,'Input'!$B$112:$F$112)</f>
        <v>0</v>
      </c>
      <c r="C214" s="26">
        <f>B214</f>
        <v>0</v>
      </c>
      <c r="D214" s="6">
        <f>'Input'!B166*(1-B214)</f>
        <v>0</v>
      </c>
      <c r="E214" s="6">
        <f>'Input'!C166*(1-B214)</f>
        <v>0</v>
      </c>
      <c r="F214" s="6">
        <f>'Input'!D166*(1-B214)</f>
        <v>0</v>
      </c>
      <c r="G214" s="6">
        <f>'Input'!E166*(1-C214)</f>
        <v>0</v>
      </c>
      <c r="H214" s="6">
        <f>'Input'!F166*(1-B214)</f>
        <v>0</v>
      </c>
      <c r="I214" s="6">
        <f>'Input'!G166*(1-B214)</f>
        <v>0</v>
      </c>
      <c r="J214" s="10" t="s">
        <v>6</v>
      </c>
    </row>
    <row r="215" spans="1:10">
      <c r="A215" s="17" t="s">
        <v>142</v>
      </c>
      <c r="J215" s="10" t="s">
        <v>6</v>
      </c>
    </row>
    <row r="216" spans="1:10">
      <c r="A216" s="12" t="s">
        <v>70</v>
      </c>
      <c r="B216" s="24">
        <f>SUMPRODUCT($B103:$F103,'Input'!$B$112:$F$112)</f>
        <v>0</v>
      </c>
      <c r="C216" s="26">
        <f>B216</f>
        <v>0</v>
      </c>
      <c r="D216" s="6">
        <f>'Input'!B168*(1-B216)</f>
        <v>0</v>
      </c>
      <c r="E216" s="6">
        <f>'Input'!C168*(1-B216)</f>
        <v>0</v>
      </c>
      <c r="F216" s="6">
        <f>'Input'!D168*(1-B216)</f>
        <v>0</v>
      </c>
      <c r="G216" s="6">
        <f>'Input'!E168*(1-C216)</f>
        <v>0</v>
      </c>
      <c r="H216" s="6">
        <f>'Input'!F168*(1-B216)</f>
        <v>0</v>
      </c>
      <c r="I216" s="6">
        <f>'Input'!G168*(1-B216)</f>
        <v>0</v>
      </c>
      <c r="J216" s="10" t="s">
        <v>6</v>
      </c>
    </row>
    <row r="217" spans="1:10">
      <c r="A217" s="12" t="s">
        <v>143</v>
      </c>
      <c r="B217" s="24">
        <f>SUMPRODUCT($B104:$F104,'Input'!$B$112:$F$112)</f>
        <v>0</v>
      </c>
      <c r="C217" s="26">
        <f>B217</f>
        <v>0</v>
      </c>
      <c r="D217" s="6">
        <f>'Input'!B169*(1-B217)</f>
        <v>0</v>
      </c>
      <c r="E217" s="6">
        <f>'Input'!C169*(1-B217)</f>
        <v>0</v>
      </c>
      <c r="F217" s="6">
        <f>'Input'!D169*(1-B217)</f>
        <v>0</v>
      </c>
      <c r="G217" s="6">
        <f>'Input'!E169*(1-C217)</f>
        <v>0</v>
      </c>
      <c r="H217" s="6">
        <f>'Input'!F169*(1-B217)</f>
        <v>0</v>
      </c>
      <c r="I217" s="6">
        <f>'Input'!G169*(1-B217)</f>
        <v>0</v>
      </c>
      <c r="J217" s="10" t="s">
        <v>6</v>
      </c>
    </row>
    <row r="218" spans="1:10">
      <c r="A218" s="12" t="s">
        <v>144</v>
      </c>
      <c r="B218" s="24">
        <f>SUMPRODUCT($B105:$F105,'Input'!$B$112:$F$112)</f>
        <v>0</v>
      </c>
      <c r="C218" s="26">
        <f>B218</f>
        <v>0</v>
      </c>
      <c r="D218" s="6">
        <f>'Input'!B170*(1-B218)</f>
        <v>0</v>
      </c>
      <c r="E218" s="6">
        <f>'Input'!C170*(1-B218)</f>
        <v>0</v>
      </c>
      <c r="F218" s="6">
        <f>'Input'!D170*(1-B218)</f>
        <v>0</v>
      </c>
      <c r="G218" s="6">
        <f>'Input'!E170*(1-C218)</f>
        <v>0</v>
      </c>
      <c r="H218" s="6">
        <f>'Input'!F170*(1-B218)</f>
        <v>0</v>
      </c>
      <c r="I218" s="6">
        <f>'Input'!G170*(1-B218)</f>
        <v>0</v>
      </c>
      <c r="J218" s="10" t="s">
        <v>6</v>
      </c>
    </row>
    <row r="219" spans="1:10">
      <c r="A219" s="17" t="s">
        <v>145</v>
      </c>
      <c r="J219" s="10" t="s">
        <v>6</v>
      </c>
    </row>
    <row r="220" spans="1:10">
      <c r="A220" s="12" t="s">
        <v>71</v>
      </c>
      <c r="B220" s="24">
        <f>SUMPRODUCT($B107:$F107,'Input'!$B$112:$F$112)</f>
        <v>0</v>
      </c>
      <c r="C220" s="26">
        <f>B220</f>
        <v>0</v>
      </c>
      <c r="D220" s="6">
        <f>'Input'!B172*(1-B220)</f>
        <v>0</v>
      </c>
      <c r="E220" s="6">
        <f>'Input'!C172*(1-B220)</f>
        <v>0</v>
      </c>
      <c r="F220" s="6">
        <f>'Input'!D172*(1-B220)</f>
        <v>0</v>
      </c>
      <c r="G220" s="6">
        <f>'Input'!E172*(1-C220)</f>
        <v>0</v>
      </c>
      <c r="H220" s="6">
        <f>'Input'!F172*(1-B220)</f>
        <v>0</v>
      </c>
      <c r="I220" s="6">
        <f>'Input'!G172*(1-B220)</f>
        <v>0</v>
      </c>
      <c r="J220" s="10" t="s">
        <v>6</v>
      </c>
    </row>
    <row r="221" spans="1:10">
      <c r="A221" s="17" t="s">
        <v>146</v>
      </c>
      <c r="J221" s="10" t="s">
        <v>6</v>
      </c>
    </row>
    <row r="222" spans="1:10">
      <c r="A222" s="12" t="s">
        <v>85</v>
      </c>
      <c r="B222" s="24">
        <f>SUMPRODUCT($B109:$F109,'Input'!$B$112:$F$112)</f>
        <v>0</v>
      </c>
      <c r="C222" s="26">
        <f>B222</f>
        <v>0</v>
      </c>
      <c r="D222" s="6">
        <f>'Input'!B174*(1-B222)</f>
        <v>0</v>
      </c>
      <c r="E222" s="6">
        <f>'Input'!C174*(1-B222)</f>
        <v>0</v>
      </c>
      <c r="F222" s="6">
        <f>'Input'!D174*(1-B222)</f>
        <v>0</v>
      </c>
      <c r="G222" s="6">
        <f>'Input'!E174*(1-C222)</f>
        <v>0</v>
      </c>
      <c r="H222" s="6">
        <f>'Input'!F174*(1-B222)</f>
        <v>0</v>
      </c>
      <c r="I222" s="6">
        <f>'Input'!G174*(1-B222)</f>
        <v>0</v>
      </c>
      <c r="J222" s="10" t="s">
        <v>6</v>
      </c>
    </row>
    <row r="223" spans="1:10">
      <c r="A223" s="17" t="s">
        <v>147</v>
      </c>
      <c r="J223" s="10" t="s">
        <v>6</v>
      </c>
    </row>
    <row r="224" spans="1:10">
      <c r="A224" s="12" t="s">
        <v>72</v>
      </c>
      <c r="B224" s="24">
        <f>SUMPRODUCT($B111:$F111,'Input'!$B$112:$F$112)</f>
        <v>0</v>
      </c>
      <c r="C224" s="26">
        <f>B224</f>
        <v>0</v>
      </c>
      <c r="D224" s="6">
        <f>'Input'!B176*(1-B224)</f>
        <v>0</v>
      </c>
      <c r="E224" s="6">
        <f>'Input'!C176*(1-B224)</f>
        <v>0</v>
      </c>
      <c r="F224" s="6">
        <f>'Input'!D176*(1-B224)</f>
        <v>0</v>
      </c>
      <c r="G224" s="6">
        <f>'Input'!E176*(1-C224)</f>
        <v>0</v>
      </c>
      <c r="H224" s="6">
        <f>'Input'!F176*(1-B224)</f>
        <v>0</v>
      </c>
      <c r="I224" s="6">
        <f>'Input'!G176*(1-B224)</f>
        <v>0</v>
      </c>
      <c r="J224" s="10" t="s">
        <v>6</v>
      </c>
    </row>
    <row r="225" spans="1:10">
      <c r="A225" s="12" t="s">
        <v>148</v>
      </c>
      <c r="B225" s="24">
        <f>SUMPRODUCT($B112:$F112,'Input'!$B$112:$F$112)</f>
        <v>0</v>
      </c>
      <c r="C225" s="26">
        <f>B225</f>
        <v>0</v>
      </c>
      <c r="D225" s="6">
        <f>'Input'!B177*(1-B225)</f>
        <v>0</v>
      </c>
      <c r="E225" s="6">
        <f>'Input'!C177*(1-B225)</f>
        <v>0</v>
      </c>
      <c r="F225" s="6">
        <f>'Input'!D177*(1-B225)</f>
        <v>0</v>
      </c>
      <c r="G225" s="6">
        <f>'Input'!E177*(1-C225)</f>
        <v>0</v>
      </c>
      <c r="H225" s="6">
        <f>'Input'!F177*(1-B225)</f>
        <v>0</v>
      </c>
      <c r="I225" s="6">
        <f>'Input'!G177*(1-B225)</f>
        <v>0</v>
      </c>
      <c r="J225" s="10" t="s">
        <v>6</v>
      </c>
    </row>
    <row r="226" spans="1:10">
      <c r="A226" s="12" t="s">
        <v>149</v>
      </c>
      <c r="B226" s="24">
        <f>SUMPRODUCT($B113:$F113,'Input'!$B$112:$F$112)</f>
        <v>0</v>
      </c>
      <c r="C226" s="26">
        <f>B226</f>
        <v>0</v>
      </c>
      <c r="D226" s="6">
        <f>'Input'!B178*(1-B226)</f>
        <v>0</v>
      </c>
      <c r="E226" s="6">
        <f>'Input'!C178*(1-B226)</f>
        <v>0</v>
      </c>
      <c r="F226" s="6">
        <f>'Input'!D178*(1-B226)</f>
        <v>0</v>
      </c>
      <c r="G226" s="6">
        <f>'Input'!E178*(1-C226)</f>
        <v>0</v>
      </c>
      <c r="H226" s="6">
        <f>'Input'!F178*(1-B226)</f>
        <v>0</v>
      </c>
      <c r="I226" s="6">
        <f>'Input'!G178*(1-B226)</f>
        <v>0</v>
      </c>
      <c r="J226" s="10" t="s">
        <v>6</v>
      </c>
    </row>
    <row r="227" spans="1:10">
      <c r="A227" s="17" t="s">
        <v>150</v>
      </c>
      <c r="J227" s="10" t="s">
        <v>6</v>
      </c>
    </row>
    <row r="228" spans="1:10">
      <c r="A228" s="12" t="s">
        <v>73</v>
      </c>
      <c r="B228" s="24">
        <f>SUMPRODUCT($B115:$F115,'Input'!$B$112:$F$112)</f>
        <v>0</v>
      </c>
      <c r="C228" s="26">
        <f>B228</f>
        <v>0</v>
      </c>
      <c r="D228" s="6">
        <f>'Input'!B180*(1-B228)</f>
        <v>0</v>
      </c>
      <c r="E228" s="6">
        <f>'Input'!C180*(1-B228)</f>
        <v>0</v>
      </c>
      <c r="F228" s="6">
        <f>'Input'!D180*(1-B228)</f>
        <v>0</v>
      </c>
      <c r="G228" s="6">
        <f>'Input'!E180*(1-C228)</f>
        <v>0</v>
      </c>
      <c r="H228" s="6">
        <f>'Input'!F180*(1-B228)</f>
        <v>0</v>
      </c>
      <c r="I228" s="6">
        <f>'Input'!G180*(1-B228)</f>
        <v>0</v>
      </c>
      <c r="J228" s="10" t="s">
        <v>6</v>
      </c>
    </row>
    <row r="229" spans="1:10">
      <c r="A229" s="12" t="s">
        <v>151</v>
      </c>
      <c r="B229" s="24">
        <f>SUMPRODUCT($B116:$F116,'Input'!$B$112:$F$112)</f>
        <v>0</v>
      </c>
      <c r="C229" s="26">
        <f>B229</f>
        <v>0</v>
      </c>
      <c r="D229" s="6">
        <f>'Input'!B181*(1-B229)</f>
        <v>0</v>
      </c>
      <c r="E229" s="6">
        <f>'Input'!C181*(1-B229)</f>
        <v>0</v>
      </c>
      <c r="F229" s="6">
        <f>'Input'!D181*(1-B229)</f>
        <v>0</v>
      </c>
      <c r="G229" s="6">
        <f>'Input'!E181*(1-C229)</f>
        <v>0</v>
      </c>
      <c r="H229" s="6">
        <f>'Input'!F181*(1-B229)</f>
        <v>0</v>
      </c>
      <c r="I229" s="6">
        <f>'Input'!G181*(1-B229)</f>
        <v>0</v>
      </c>
      <c r="J229" s="10" t="s">
        <v>6</v>
      </c>
    </row>
    <row r="230" spans="1:10">
      <c r="A230" s="17" t="s">
        <v>152</v>
      </c>
      <c r="J230" s="10" t="s">
        <v>6</v>
      </c>
    </row>
    <row r="231" spans="1:10">
      <c r="A231" s="12" t="s">
        <v>86</v>
      </c>
      <c r="B231" s="24">
        <f>SUMPRODUCT($B118:$F118,'Input'!$B$112:$F$112)</f>
        <v>0</v>
      </c>
      <c r="C231" s="26">
        <f>B231</f>
        <v>0</v>
      </c>
      <c r="D231" s="6">
        <f>'Input'!B183*(1-B231)</f>
        <v>0</v>
      </c>
      <c r="E231" s="6">
        <f>'Input'!C183*(1-B231)</f>
        <v>0</v>
      </c>
      <c r="F231" s="6">
        <f>'Input'!D183*(1-B231)</f>
        <v>0</v>
      </c>
      <c r="G231" s="6">
        <f>'Input'!E183*(1-C231)</f>
        <v>0</v>
      </c>
      <c r="H231" s="6">
        <f>'Input'!F183*(1-B231)</f>
        <v>0</v>
      </c>
      <c r="I231" s="6">
        <f>'Input'!G183*(1-B231)</f>
        <v>0</v>
      </c>
      <c r="J231" s="10" t="s">
        <v>6</v>
      </c>
    </row>
    <row r="232" spans="1:10">
      <c r="A232" s="12" t="s">
        <v>153</v>
      </c>
      <c r="B232" s="24">
        <f>SUMPRODUCT($B119:$F119,'Input'!$B$112:$F$112)</f>
        <v>0</v>
      </c>
      <c r="C232" s="26">
        <f>B232</f>
        <v>0</v>
      </c>
      <c r="D232" s="6">
        <f>'Input'!B184*(1-B232)</f>
        <v>0</v>
      </c>
      <c r="E232" s="6">
        <f>'Input'!C184*(1-B232)</f>
        <v>0</v>
      </c>
      <c r="F232" s="6">
        <f>'Input'!D184*(1-B232)</f>
        <v>0</v>
      </c>
      <c r="G232" s="6">
        <f>'Input'!E184*(1-C232)</f>
        <v>0</v>
      </c>
      <c r="H232" s="6">
        <f>'Input'!F184*(1-B232)</f>
        <v>0</v>
      </c>
      <c r="I232" s="6">
        <f>'Input'!G184*(1-B232)</f>
        <v>0</v>
      </c>
      <c r="J232" s="10" t="s">
        <v>6</v>
      </c>
    </row>
    <row r="233" spans="1:10">
      <c r="A233" s="17" t="s">
        <v>154</v>
      </c>
      <c r="J233" s="10" t="s">
        <v>6</v>
      </c>
    </row>
    <row r="234" spans="1:10">
      <c r="A234" s="12" t="s">
        <v>87</v>
      </c>
      <c r="B234" s="24">
        <f>SUMPRODUCT($B121:$F121,'Input'!$B$112:$F$112)</f>
        <v>0</v>
      </c>
      <c r="C234" s="26">
        <f>B234</f>
        <v>0</v>
      </c>
      <c r="D234" s="6">
        <f>'Input'!B186*(1-B234)</f>
        <v>0</v>
      </c>
      <c r="E234" s="6">
        <f>'Input'!C186*(1-B234)</f>
        <v>0</v>
      </c>
      <c r="F234" s="6">
        <f>'Input'!D186*(1-B234)</f>
        <v>0</v>
      </c>
      <c r="G234" s="6">
        <f>'Input'!E186*(1-C234)</f>
        <v>0</v>
      </c>
      <c r="H234" s="6">
        <f>'Input'!F186*(1-B234)</f>
        <v>0</v>
      </c>
      <c r="I234" s="6">
        <f>'Input'!G186*(1-B234)</f>
        <v>0</v>
      </c>
      <c r="J234" s="10" t="s">
        <v>6</v>
      </c>
    </row>
    <row r="235" spans="1:10">
      <c r="A235" s="17" t="s">
        <v>155</v>
      </c>
      <c r="J235" s="10" t="s">
        <v>6</v>
      </c>
    </row>
    <row r="236" spans="1:10">
      <c r="A236" s="12" t="s">
        <v>109</v>
      </c>
      <c r="B236" s="24">
        <f>SUMPRODUCT($B123:$F123,'Input'!$B$112:$F$112)</f>
        <v>0</v>
      </c>
      <c r="C236" s="26">
        <f>B236</f>
        <v>0</v>
      </c>
      <c r="D236" s="6">
        <f>'Input'!B188*(1-B236)</f>
        <v>0</v>
      </c>
      <c r="E236" s="6">
        <f>'Input'!C188*(1-B236)</f>
        <v>0</v>
      </c>
      <c r="F236" s="6">
        <f>'Input'!D188*(1-B236)</f>
        <v>0</v>
      </c>
      <c r="G236" s="6">
        <f>'Input'!E188*(1-C236)</f>
        <v>0</v>
      </c>
      <c r="H236" s="6">
        <f>'Input'!F188*(1-B236)</f>
        <v>0</v>
      </c>
      <c r="I236" s="6">
        <f>'Input'!G188*(1-B236)</f>
        <v>0</v>
      </c>
      <c r="J236" s="10" t="s">
        <v>6</v>
      </c>
    </row>
    <row r="237" spans="1:10">
      <c r="A237" s="12" t="s">
        <v>156</v>
      </c>
      <c r="B237" s="24">
        <f>SUMPRODUCT($B124:$F124,'Input'!$B$112:$F$112)</f>
        <v>0</v>
      </c>
      <c r="C237" s="26">
        <f>B237</f>
        <v>0</v>
      </c>
      <c r="D237" s="6">
        <f>'Input'!B189*(1-B237)</f>
        <v>0</v>
      </c>
      <c r="E237" s="6">
        <f>'Input'!C189*(1-B237)</f>
        <v>0</v>
      </c>
      <c r="F237" s="6">
        <f>'Input'!D189*(1-B237)</f>
        <v>0</v>
      </c>
      <c r="G237" s="6">
        <f>'Input'!E189*(1-C237)</f>
        <v>0</v>
      </c>
      <c r="H237" s="6">
        <f>'Input'!F189*(1-B237)</f>
        <v>0</v>
      </c>
      <c r="I237" s="6">
        <f>'Input'!G189*(1-B237)</f>
        <v>0</v>
      </c>
      <c r="J237" s="10" t="s">
        <v>6</v>
      </c>
    </row>
    <row r="238" spans="1:10">
      <c r="A238" s="12" t="s">
        <v>157</v>
      </c>
      <c r="B238" s="24">
        <f>SUMPRODUCT($B125:$F125,'Input'!$B$112:$F$112)</f>
        <v>0</v>
      </c>
      <c r="C238" s="26">
        <f>B238</f>
        <v>0</v>
      </c>
      <c r="D238" s="6">
        <f>'Input'!B190*(1-B238)</f>
        <v>0</v>
      </c>
      <c r="E238" s="6">
        <f>'Input'!C190*(1-B238)</f>
        <v>0</v>
      </c>
      <c r="F238" s="6">
        <f>'Input'!D190*(1-B238)</f>
        <v>0</v>
      </c>
      <c r="G238" s="6">
        <f>'Input'!E190*(1-C238)</f>
        <v>0</v>
      </c>
      <c r="H238" s="6">
        <f>'Input'!F190*(1-B238)</f>
        <v>0</v>
      </c>
      <c r="I238" s="6">
        <f>'Input'!G190*(1-B238)</f>
        <v>0</v>
      </c>
      <c r="J238" s="10" t="s">
        <v>6</v>
      </c>
    </row>
    <row r="239" spans="1:10">
      <c r="A239" s="17" t="s">
        <v>158</v>
      </c>
      <c r="J239" s="10" t="s">
        <v>6</v>
      </c>
    </row>
    <row r="240" spans="1:10">
      <c r="A240" s="12" t="s">
        <v>110</v>
      </c>
      <c r="B240" s="24">
        <f>SUMPRODUCT($B127:$F127,'Input'!$B$112:$F$112)</f>
        <v>0</v>
      </c>
      <c r="C240" s="26">
        <f>B240</f>
        <v>0</v>
      </c>
      <c r="D240" s="6">
        <f>'Input'!B192*(1-B240)</f>
        <v>0</v>
      </c>
      <c r="E240" s="6">
        <f>'Input'!C192*(1-B240)</f>
        <v>0</v>
      </c>
      <c r="F240" s="6">
        <f>'Input'!D192*(1-B240)</f>
        <v>0</v>
      </c>
      <c r="G240" s="6">
        <f>'Input'!E192*(1-C240)</f>
        <v>0</v>
      </c>
      <c r="H240" s="6">
        <f>'Input'!F192*(1-B240)</f>
        <v>0</v>
      </c>
      <c r="I240" s="6">
        <f>'Input'!G192*(1-B240)</f>
        <v>0</v>
      </c>
      <c r="J240" s="10" t="s">
        <v>6</v>
      </c>
    </row>
    <row r="241" spans="1:10">
      <c r="A241" s="12" t="s">
        <v>159</v>
      </c>
      <c r="B241" s="24">
        <f>SUMPRODUCT($B128:$F128,'Input'!$B$112:$F$112)</f>
        <v>0</v>
      </c>
      <c r="C241" s="26">
        <f>B241</f>
        <v>0</v>
      </c>
      <c r="D241" s="6">
        <f>'Input'!B193*(1-B241)</f>
        <v>0</v>
      </c>
      <c r="E241" s="6">
        <f>'Input'!C193*(1-B241)</f>
        <v>0</v>
      </c>
      <c r="F241" s="6">
        <f>'Input'!D193*(1-B241)</f>
        <v>0</v>
      </c>
      <c r="G241" s="6">
        <f>'Input'!E193*(1-C241)</f>
        <v>0</v>
      </c>
      <c r="H241" s="6">
        <f>'Input'!F193*(1-B241)</f>
        <v>0</v>
      </c>
      <c r="I241" s="6">
        <f>'Input'!G193*(1-B241)</f>
        <v>0</v>
      </c>
      <c r="J241" s="10" t="s">
        <v>6</v>
      </c>
    </row>
    <row r="242" spans="1:10">
      <c r="A242" s="12" t="s">
        <v>160</v>
      </c>
      <c r="B242" s="24">
        <f>SUMPRODUCT($B129:$F129,'Input'!$B$112:$F$112)</f>
        <v>0</v>
      </c>
      <c r="C242" s="26">
        <f>B242</f>
        <v>0</v>
      </c>
      <c r="D242" s="6">
        <f>'Input'!B194*(1-B242)</f>
        <v>0</v>
      </c>
      <c r="E242" s="6">
        <f>'Input'!C194*(1-B242)</f>
        <v>0</v>
      </c>
      <c r="F242" s="6">
        <f>'Input'!D194*(1-B242)</f>
        <v>0</v>
      </c>
      <c r="G242" s="6">
        <f>'Input'!E194*(1-C242)</f>
        <v>0</v>
      </c>
      <c r="H242" s="6">
        <f>'Input'!F194*(1-B242)</f>
        <v>0</v>
      </c>
      <c r="I242" s="6">
        <f>'Input'!G194*(1-B242)</f>
        <v>0</v>
      </c>
      <c r="J242" s="10" t="s">
        <v>6</v>
      </c>
    </row>
    <row r="243" spans="1:10">
      <c r="A243" s="17" t="s">
        <v>161</v>
      </c>
      <c r="J243" s="10" t="s">
        <v>6</v>
      </c>
    </row>
    <row r="244" spans="1:10">
      <c r="A244" s="12" t="s">
        <v>111</v>
      </c>
      <c r="B244" s="24">
        <f>SUMPRODUCT($B131:$F131,'Input'!$B$112:$F$112)</f>
        <v>0</v>
      </c>
      <c r="C244" s="26">
        <f>B244</f>
        <v>0</v>
      </c>
      <c r="D244" s="6">
        <f>'Input'!B196*(1-B244)</f>
        <v>0</v>
      </c>
      <c r="E244" s="6">
        <f>'Input'!C196*(1-B244)</f>
        <v>0</v>
      </c>
      <c r="F244" s="6">
        <f>'Input'!D196*(1-B244)</f>
        <v>0</v>
      </c>
      <c r="G244" s="6">
        <f>'Input'!E196*(1-C244)</f>
        <v>0</v>
      </c>
      <c r="H244" s="6">
        <f>'Input'!F196*(1-B244)</f>
        <v>0</v>
      </c>
      <c r="I244" s="6">
        <f>'Input'!G196*(1-B244)</f>
        <v>0</v>
      </c>
      <c r="J244" s="10" t="s">
        <v>6</v>
      </c>
    </row>
    <row r="245" spans="1:10">
      <c r="A245" s="12" t="s">
        <v>162</v>
      </c>
      <c r="B245" s="24">
        <f>SUMPRODUCT($B132:$F132,'Input'!$B$112:$F$112)</f>
        <v>0</v>
      </c>
      <c r="C245" s="26">
        <f>B245</f>
        <v>0</v>
      </c>
      <c r="D245" s="6">
        <f>'Input'!B197*(1-B245)</f>
        <v>0</v>
      </c>
      <c r="E245" s="6">
        <f>'Input'!C197*(1-B245)</f>
        <v>0</v>
      </c>
      <c r="F245" s="6">
        <f>'Input'!D197*(1-B245)</f>
        <v>0</v>
      </c>
      <c r="G245" s="6">
        <f>'Input'!E197*(1-C245)</f>
        <v>0</v>
      </c>
      <c r="H245" s="6">
        <f>'Input'!F197*(1-B245)</f>
        <v>0</v>
      </c>
      <c r="I245" s="6">
        <f>'Input'!G197*(1-B245)</f>
        <v>0</v>
      </c>
      <c r="J245" s="10" t="s">
        <v>6</v>
      </c>
    </row>
    <row r="246" spans="1:10">
      <c r="A246" s="12" t="s">
        <v>163</v>
      </c>
      <c r="B246" s="24">
        <f>SUMPRODUCT($B133:$F133,'Input'!$B$112:$F$112)</f>
        <v>0</v>
      </c>
      <c r="C246" s="26">
        <f>B246</f>
        <v>0</v>
      </c>
      <c r="D246" s="6">
        <f>'Input'!B198*(1-B246)</f>
        <v>0</v>
      </c>
      <c r="E246" s="6">
        <f>'Input'!C198*(1-B246)</f>
        <v>0</v>
      </c>
      <c r="F246" s="6">
        <f>'Input'!D198*(1-B246)</f>
        <v>0</v>
      </c>
      <c r="G246" s="6">
        <f>'Input'!E198*(1-C246)</f>
        <v>0</v>
      </c>
      <c r="H246" s="6">
        <f>'Input'!F198*(1-B246)</f>
        <v>0</v>
      </c>
      <c r="I246" s="6">
        <f>'Input'!G198*(1-B246)</f>
        <v>0</v>
      </c>
      <c r="J246" s="10" t="s">
        <v>6</v>
      </c>
    </row>
    <row r="247" spans="1:10">
      <c r="A247" s="17" t="s">
        <v>164</v>
      </c>
      <c r="J247" s="10" t="s">
        <v>6</v>
      </c>
    </row>
    <row r="248" spans="1:10">
      <c r="A248" s="12" t="s">
        <v>112</v>
      </c>
      <c r="B248" s="24">
        <f>SUMPRODUCT($B135:$F135,'Input'!$B$112:$F$112)</f>
        <v>0</v>
      </c>
      <c r="C248" s="26">
        <f>B248</f>
        <v>0</v>
      </c>
      <c r="D248" s="6">
        <f>'Input'!B200*(1-B248)</f>
        <v>0</v>
      </c>
      <c r="E248" s="6">
        <f>'Input'!C200*(1-B248)</f>
        <v>0</v>
      </c>
      <c r="F248" s="6">
        <f>'Input'!D200*(1-B248)</f>
        <v>0</v>
      </c>
      <c r="G248" s="6">
        <f>'Input'!E200*(1-C248)</f>
        <v>0</v>
      </c>
      <c r="H248" s="6">
        <f>'Input'!F200*(1-B248)</f>
        <v>0</v>
      </c>
      <c r="I248" s="6">
        <f>'Input'!G200*(1-B248)</f>
        <v>0</v>
      </c>
      <c r="J248" s="10" t="s">
        <v>6</v>
      </c>
    </row>
    <row r="249" spans="1:10">
      <c r="A249" s="12" t="s">
        <v>165</v>
      </c>
      <c r="B249" s="24">
        <f>SUMPRODUCT($B136:$F136,'Input'!$B$112:$F$112)</f>
        <v>0</v>
      </c>
      <c r="C249" s="26">
        <f>B249</f>
        <v>0</v>
      </c>
      <c r="D249" s="6">
        <f>'Input'!B201*(1-B249)</f>
        <v>0</v>
      </c>
      <c r="E249" s="6">
        <f>'Input'!C201*(1-B249)</f>
        <v>0</v>
      </c>
      <c r="F249" s="6">
        <f>'Input'!D201*(1-B249)</f>
        <v>0</v>
      </c>
      <c r="G249" s="6">
        <f>'Input'!E201*(1-C249)</f>
        <v>0</v>
      </c>
      <c r="H249" s="6">
        <f>'Input'!F201*(1-B249)</f>
        <v>0</v>
      </c>
      <c r="I249" s="6">
        <f>'Input'!G201*(1-B249)</f>
        <v>0</v>
      </c>
      <c r="J249" s="10" t="s">
        <v>6</v>
      </c>
    </row>
    <row r="250" spans="1:10">
      <c r="A250" s="12" t="s">
        <v>166</v>
      </c>
      <c r="B250" s="24">
        <f>SUMPRODUCT($B137:$F137,'Input'!$B$112:$F$112)</f>
        <v>0</v>
      </c>
      <c r="C250" s="26">
        <f>B250</f>
        <v>0</v>
      </c>
      <c r="D250" s="6">
        <f>'Input'!B202*(1-B250)</f>
        <v>0</v>
      </c>
      <c r="E250" s="6">
        <f>'Input'!C202*(1-B250)</f>
        <v>0</v>
      </c>
      <c r="F250" s="6">
        <f>'Input'!D202*(1-B250)</f>
        <v>0</v>
      </c>
      <c r="G250" s="6">
        <f>'Input'!E202*(1-C250)</f>
        <v>0</v>
      </c>
      <c r="H250" s="6">
        <f>'Input'!F202*(1-B250)</f>
        <v>0</v>
      </c>
      <c r="I250" s="6">
        <f>'Input'!G202*(1-B250)</f>
        <v>0</v>
      </c>
      <c r="J250" s="10" t="s">
        <v>6</v>
      </c>
    </row>
    <row r="251" spans="1:10">
      <c r="A251" s="17" t="s">
        <v>167</v>
      </c>
      <c r="J251" s="10" t="s">
        <v>6</v>
      </c>
    </row>
    <row r="252" spans="1:10">
      <c r="A252" s="12" t="s">
        <v>113</v>
      </c>
      <c r="B252" s="24">
        <f>SUMPRODUCT($B139:$F139,'Input'!$B$112:$F$112)</f>
        <v>0</v>
      </c>
      <c r="C252" s="26">
        <f>B252</f>
        <v>0</v>
      </c>
      <c r="D252" s="6">
        <f>'Input'!B204*(1-B252)</f>
        <v>0</v>
      </c>
      <c r="E252" s="6">
        <f>'Input'!C204*(1-B252)</f>
        <v>0</v>
      </c>
      <c r="F252" s="6">
        <f>'Input'!D204*(1-B252)</f>
        <v>0</v>
      </c>
      <c r="G252" s="6">
        <f>'Input'!E204*(1-C252)</f>
        <v>0</v>
      </c>
      <c r="H252" s="6">
        <f>'Input'!F204*(1-B252)</f>
        <v>0</v>
      </c>
      <c r="I252" s="6">
        <f>'Input'!G204*(1-B252)</f>
        <v>0</v>
      </c>
      <c r="J252" s="10" t="s">
        <v>6</v>
      </c>
    </row>
    <row r="253" spans="1:10">
      <c r="A253" s="12" t="s">
        <v>168</v>
      </c>
      <c r="B253" s="24">
        <f>SUMPRODUCT($B140:$F140,'Input'!$B$112:$F$112)</f>
        <v>0</v>
      </c>
      <c r="C253" s="26">
        <f>B253</f>
        <v>0</v>
      </c>
      <c r="D253" s="6">
        <f>'Input'!B205*(1-B253)</f>
        <v>0</v>
      </c>
      <c r="E253" s="6">
        <f>'Input'!C205*(1-B253)</f>
        <v>0</v>
      </c>
      <c r="F253" s="6">
        <f>'Input'!D205*(1-B253)</f>
        <v>0</v>
      </c>
      <c r="G253" s="6">
        <f>'Input'!E205*(1-C253)</f>
        <v>0</v>
      </c>
      <c r="H253" s="6">
        <f>'Input'!F205*(1-B253)</f>
        <v>0</v>
      </c>
      <c r="I253" s="6">
        <f>'Input'!G205*(1-B253)</f>
        <v>0</v>
      </c>
      <c r="J253" s="10" t="s">
        <v>6</v>
      </c>
    </row>
    <row r="254" spans="1:10">
      <c r="A254" s="12" t="s">
        <v>169</v>
      </c>
      <c r="B254" s="24">
        <f>SUMPRODUCT($B141:$F141,'Input'!$B$112:$F$112)</f>
        <v>0</v>
      </c>
      <c r="C254" s="26">
        <f>B254</f>
        <v>0</v>
      </c>
      <c r="D254" s="6">
        <f>'Input'!B206*(1-B254)</f>
        <v>0</v>
      </c>
      <c r="E254" s="6">
        <f>'Input'!C206*(1-B254)</f>
        <v>0</v>
      </c>
      <c r="F254" s="6">
        <f>'Input'!D206*(1-B254)</f>
        <v>0</v>
      </c>
      <c r="G254" s="6">
        <f>'Input'!E206*(1-C254)</f>
        <v>0</v>
      </c>
      <c r="H254" s="6">
        <f>'Input'!F206*(1-B254)</f>
        <v>0</v>
      </c>
      <c r="I254" s="6">
        <f>'Input'!G206*(1-B254)</f>
        <v>0</v>
      </c>
      <c r="J254" s="10" t="s">
        <v>6</v>
      </c>
    </row>
    <row r="255" spans="1:10">
      <c r="A255" s="17" t="s">
        <v>170</v>
      </c>
      <c r="J255" s="10" t="s">
        <v>6</v>
      </c>
    </row>
    <row r="256" spans="1:10">
      <c r="A256" s="12" t="s">
        <v>74</v>
      </c>
      <c r="B256" s="24">
        <f>SUMPRODUCT($B143:$F143,'Input'!$B$112:$F$112)</f>
        <v>0</v>
      </c>
      <c r="C256" s="26">
        <f>B256</f>
        <v>0</v>
      </c>
      <c r="D256" s="6">
        <f>'Input'!B208*(1-B256)</f>
        <v>0</v>
      </c>
      <c r="E256" s="6">
        <f>'Input'!C208*(1-B256)</f>
        <v>0</v>
      </c>
      <c r="F256" s="6">
        <f>'Input'!D208*(1-B256)</f>
        <v>0</v>
      </c>
      <c r="G256" s="6">
        <f>'Input'!E208*(1-C256)</f>
        <v>0</v>
      </c>
      <c r="H256" s="6">
        <f>'Input'!F208*(1-B256)</f>
        <v>0</v>
      </c>
      <c r="I256" s="6">
        <f>'Input'!G208*(1-B256)</f>
        <v>0</v>
      </c>
      <c r="J256" s="10" t="s">
        <v>6</v>
      </c>
    </row>
    <row r="257" spans="1:10">
      <c r="A257" s="12" t="s">
        <v>171</v>
      </c>
      <c r="B257" s="24">
        <f>SUMPRODUCT($B144:$F144,'Input'!$B$112:$F$112)</f>
        <v>0</v>
      </c>
      <c r="C257" s="25">
        <v>1</v>
      </c>
      <c r="D257" s="6">
        <f>'Input'!B209*(1-B257)</f>
        <v>0</v>
      </c>
      <c r="E257" s="6">
        <f>'Input'!C209*(1-B257)</f>
        <v>0</v>
      </c>
      <c r="F257" s="6">
        <f>'Input'!D209*(1-B257)</f>
        <v>0</v>
      </c>
      <c r="G257" s="6">
        <f>'Input'!E209*(1-C257)</f>
        <v>0</v>
      </c>
      <c r="H257" s="6">
        <f>'Input'!F209*(1-B257)</f>
        <v>0</v>
      </c>
      <c r="I257" s="6">
        <f>'Input'!G209*(1-B257)</f>
        <v>0</v>
      </c>
      <c r="J257" s="10" t="s">
        <v>6</v>
      </c>
    </row>
    <row r="258" spans="1:10">
      <c r="A258" s="12" t="s">
        <v>172</v>
      </c>
      <c r="B258" s="24">
        <f>SUMPRODUCT($B145:$F145,'Input'!$B$112:$F$112)</f>
        <v>0</v>
      </c>
      <c r="C258" s="25">
        <v>1</v>
      </c>
      <c r="D258" s="6">
        <f>'Input'!B210*(1-B258)</f>
        <v>0</v>
      </c>
      <c r="E258" s="6">
        <f>'Input'!C210*(1-B258)</f>
        <v>0</v>
      </c>
      <c r="F258" s="6">
        <f>'Input'!D210*(1-B258)</f>
        <v>0</v>
      </c>
      <c r="G258" s="6">
        <f>'Input'!E210*(1-C258)</f>
        <v>0</v>
      </c>
      <c r="H258" s="6">
        <f>'Input'!F210*(1-B258)</f>
        <v>0</v>
      </c>
      <c r="I258" s="6">
        <f>'Input'!G210*(1-B258)</f>
        <v>0</v>
      </c>
      <c r="J258" s="10" t="s">
        <v>6</v>
      </c>
    </row>
    <row r="259" spans="1:10">
      <c r="A259" s="17" t="s">
        <v>173</v>
      </c>
      <c r="J259" s="10" t="s">
        <v>6</v>
      </c>
    </row>
    <row r="260" spans="1:10">
      <c r="A260" s="12" t="s">
        <v>75</v>
      </c>
      <c r="B260" s="24">
        <f>SUMPRODUCT($B147:$F147,'Input'!$B$112:$F$112)</f>
        <v>0</v>
      </c>
      <c r="C260" s="26">
        <f>B260</f>
        <v>0</v>
      </c>
      <c r="D260" s="6">
        <f>'Input'!B212*(1-B260)</f>
        <v>0</v>
      </c>
      <c r="E260" s="6">
        <f>'Input'!C212*(1-B260)</f>
        <v>0</v>
      </c>
      <c r="F260" s="6">
        <f>'Input'!D212*(1-B260)</f>
        <v>0</v>
      </c>
      <c r="G260" s="6">
        <f>'Input'!E212*(1-C260)</f>
        <v>0</v>
      </c>
      <c r="H260" s="6">
        <f>'Input'!F212*(1-B260)</f>
        <v>0</v>
      </c>
      <c r="I260" s="6">
        <f>'Input'!G212*(1-B260)</f>
        <v>0</v>
      </c>
      <c r="J260" s="10" t="s">
        <v>6</v>
      </c>
    </row>
    <row r="261" spans="1:10">
      <c r="A261" s="12" t="s">
        <v>174</v>
      </c>
      <c r="B261" s="24">
        <f>SUMPRODUCT($B148:$F148,'Input'!$B$112:$F$112)</f>
        <v>0</v>
      </c>
      <c r="C261" s="25">
        <v>1</v>
      </c>
      <c r="D261" s="6">
        <f>'Input'!B213*(1-B261)</f>
        <v>0</v>
      </c>
      <c r="E261" s="6">
        <f>'Input'!C213*(1-B261)</f>
        <v>0</v>
      </c>
      <c r="F261" s="6">
        <f>'Input'!D213*(1-B261)</f>
        <v>0</v>
      </c>
      <c r="G261" s="6">
        <f>'Input'!E213*(1-C261)</f>
        <v>0</v>
      </c>
      <c r="H261" s="6">
        <f>'Input'!F213*(1-B261)</f>
        <v>0</v>
      </c>
      <c r="I261" s="6">
        <f>'Input'!G213*(1-B261)</f>
        <v>0</v>
      </c>
      <c r="J261" s="10" t="s">
        <v>6</v>
      </c>
    </row>
    <row r="262" spans="1:10">
      <c r="A262" s="17" t="s">
        <v>175</v>
      </c>
      <c r="J262" s="10" t="s">
        <v>6</v>
      </c>
    </row>
    <row r="263" spans="1:10">
      <c r="A263" s="12" t="s">
        <v>76</v>
      </c>
      <c r="B263" s="24">
        <f>SUMPRODUCT($B150:$F150,'Input'!$B$112:$F$112)</f>
        <v>0</v>
      </c>
      <c r="C263" s="26">
        <f>B263</f>
        <v>0</v>
      </c>
      <c r="D263" s="6">
        <f>'Input'!B215*(1-B263)</f>
        <v>0</v>
      </c>
      <c r="E263" s="6">
        <f>'Input'!C215*(1-B263)</f>
        <v>0</v>
      </c>
      <c r="F263" s="6">
        <f>'Input'!D215*(1-B263)</f>
        <v>0</v>
      </c>
      <c r="G263" s="6">
        <f>'Input'!E215*(1-C263)</f>
        <v>0</v>
      </c>
      <c r="H263" s="6">
        <f>'Input'!F215*(1-B263)</f>
        <v>0</v>
      </c>
      <c r="I263" s="6">
        <f>'Input'!G215*(1-B263)</f>
        <v>0</v>
      </c>
      <c r="J263" s="10" t="s">
        <v>6</v>
      </c>
    </row>
    <row r="264" spans="1:10">
      <c r="A264" s="12" t="s">
        <v>176</v>
      </c>
      <c r="B264" s="24">
        <f>SUMPRODUCT($B151:$F151,'Input'!$B$112:$F$112)</f>
        <v>0</v>
      </c>
      <c r="C264" s="25">
        <v>1</v>
      </c>
      <c r="D264" s="6">
        <f>'Input'!B216*(1-B264)</f>
        <v>0</v>
      </c>
      <c r="E264" s="6">
        <f>'Input'!C216*(1-B264)</f>
        <v>0</v>
      </c>
      <c r="F264" s="6">
        <f>'Input'!D216*(1-B264)</f>
        <v>0</v>
      </c>
      <c r="G264" s="6">
        <f>'Input'!E216*(1-C264)</f>
        <v>0</v>
      </c>
      <c r="H264" s="6">
        <f>'Input'!F216*(1-B264)</f>
        <v>0</v>
      </c>
      <c r="I264" s="6">
        <f>'Input'!G216*(1-B264)</f>
        <v>0</v>
      </c>
      <c r="J264" s="10" t="s">
        <v>6</v>
      </c>
    </row>
    <row r="265" spans="1:10">
      <c r="A265" s="12" t="s">
        <v>177</v>
      </c>
      <c r="B265" s="24">
        <f>SUMPRODUCT($B152:$F152,'Input'!$B$112:$F$112)</f>
        <v>0</v>
      </c>
      <c r="C265" s="25">
        <v>1</v>
      </c>
      <c r="D265" s="6">
        <f>'Input'!B217*(1-B265)</f>
        <v>0</v>
      </c>
      <c r="E265" s="6">
        <f>'Input'!C217*(1-B265)</f>
        <v>0</v>
      </c>
      <c r="F265" s="6">
        <f>'Input'!D217*(1-B265)</f>
        <v>0</v>
      </c>
      <c r="G265" s="6">
        <f>'Input'!E217*(1-C265)</f>
        <v>0</v>
      </c>
      <c r="H265" s="6">
        <f>'Input'!F217*(1-B265)</f>
        <v>0</v>
      </c>
      <c r="I265" s="6">
        <f>'Input'!G217*(1-B265)</f>
        <v>0</v>
      </c>
      <c r="J265" s="10" t="s">
        <v>6</v>
      </c>
    </row>
    <row r="266" spans="1:10">
      <c r="A266" s="17" t="s">
        <v>178</v>
      </c>
      <c r="J266" s="10" t="s">
        <v>6</v>
      </c>
    </row>
    <row r="267" spans="1:10">
      <c r="A267" s="12" t="s">
        <v>77</v>
      </c>
      <c r="B267" s="24">
        <f>SUMPRODUCT($B154:$F154,'Input'!$B$112:$F$112)</f>
        <v>0</v>
      </c>
      <c r="C267" s="26">
        <f>B267</f>
        <v>0</v>
      </c>
      <c r="D267" s="6">
        <f>'Input'!B219*(1-B267)</f>
        <v>0</v>
      </c>
      <c r="E267" s="6">
        <f>'Input'!C219*(1-B267)</f>
        <v>0</v>
      </c>
      <c r="F267" s="6">
        <f>'Input'!D219*(1-B267)</f>
        <v>0</v>
      </c>
      <c r="G267" s="6">
        <f>'Input'!E219*(1-C267)</f>
        <v>0</v>
      </c>
      <c r="H267" s="6">
        <f>'Input'!F219*(1-B267)</f>
        <v>0</v>
      </c>
      <c r="I267" s="6">
        <f>'Input'!G219*(1-B267)</f>
        <v>0</v>
      </c>
      <c r="J267" s="10" t="s">
        <v>6</v>
      </c>
    </row>
    <row r="268" spans="1:10">
      <c r="A268" s="12" t="s">
        <v>179</v>
      </c>
      <c r="B268" s="24">
        <f>SUMPRODUCT($B155:$F155,'Input'!$B$112:$F$112)</f>
        <v>0</v>
      </c>
      <c r="C268" s="25">
        <v>1</v>
      </c>
      <c r="D268" s="6">
        <f>'Input'!B220*(1-B268)</f>
        <v>0</v>
      </c>
      <c r="E268" s="6">
        <f>'Input'!C220*(1-B268)</f>
        <v>0</v>
      </c>
      <c r="F268" s="6">
        <f>'Input'!D220*(1-B268)</f>
        <v>0</v>
      </c>
      <c r="G268" s="6">
        <f>'Input'!E220*(1-C268)</f>
        <v>0</v>
      </c>
      <c r="H268" s="6">
        <f>'Input'!F220*(1-B268)</f>
        <v>0</v>
      </c>
      <c r="I268" s="6">
        <f>'Input'!G220*(1-B268)</f>
        <v>0</v>
      </c>
      <c r="J268" s="10" t="s">
        <v>6</v>
      </c>
    </row>
    <row r="269" spans="1:10">
      <c r="A269" s="12" t="s">
        <v>180</v>
      </c>
      <c r="B269" s="24">
        <f>SUMPRODUCT($B156:$F156,'Input'!$B$112:$F$112)</f>
        <v>0</v>
      </c>
      <c r="C269" s="25">
        <v>1</v>
      </c>
      <c r="D269" s="6">
        <f>'Input'!B221*(1-B269)</f>
        <v>0</v>
      </c>
      <c r="E269" s="6">
        <f>'Input'!C221*(1-B269)</f>
        <v>0</v>
      </c>
      <c r="F269" s="6">
        <f>'Input'!D221*(1-B269)</f>
        <v>0</v>
      </c>
      <c r="G269" s="6">
        <f>'Input'!E221*(1-C269)</f>
        <v>0</v>
      </c>
      <c r="H269" s="6">
        <f>'Input'!F221*(1-B269)</f>
        <v>0</v>
      </c>
      <c r="I269" s="6">
        <f>'Input'!G221*(1-B269)</f>
        <v>0</v>
      </c>
      <c r="J269" s="10" t="s">
        <v>6</v>
      </c>
    </row>
    <row r="270" spans="1:10">
      <c r="A270" s="17" t="s">
        <v>181</v>
      </c>
      <c r="J270" s="10" t="s">
        <v>6</v>
      </c>
    </row>
    <row r="271" spans="1:10">
      <c r="A271" s="12" t="s">
        <v>78</v>
      </c>
      <c r="B271" s="24">
        <f>SUMPRODUCT($B158:$F158,'Input'!$B$112:$F$112)</f>
        <v>0</v>
      </c>
      <c r="C271" s="26">
        <f>B271</f>
        <v>0</v>
      </c>
      <c r="D271" s="6">
        <f>'Input'!B223*(1-B271)</f>
        <v>0</v>
      </c>
      <c r="E271" s="6">
        <f>'Input'!C223*(1-B271)</f>
        <v>0</v>
      </c>
      <c r="F271" s="6">
        <f>'Input'!D223*(1-B271)</f>
        <v>0</v>
      </c>
      <c r="G271" s="6">
        <f>'Input'!E223*(1-C271)</f>
        <v>0</v>
      </c>
      <c r="H271" s="6">
        <f>'Input'!F223*(1-B271)</f>
        <v>0</v>
      </c>
      <c r="I271" s="6">
        <f>'Input'!G223*(1-B271)</f>
        <v>0</v>
      </c>
      <c r="J271" s="10" t="s">
        <v>6</v>
      </c>
    </row>
    <row r="272" spans="1:10">
      <c r="A272" s="12" t="s">
        <v>182</v>
      </c>
      <c r="B272" s="24">
        <f>SUMPRODUCT($B159:$F159,'Input'!$B$112:$F$112)</f>
        <v>0</v>
      </c>
      <c r="C272" s="25">
        <v>1</v>
      </c>
      <c r="D272" s="6">
        <f>'Input'!B224*(1-B272)</f>
        <v>0</v>
      </c>
      <c r="E272" s="6">
        <f>'Input'!C224*(1-B272)</f>
        <v>0</v>
      </c>
      <c r="F272" s="6">
        <f>'Input'!D224*(1-B272)</f>
        <v>0</v>
      </c>
      <c r="G272" s="6">
        <f>'Input'!E224*(1-C272)</f>
        <v>0</v>
      </c>
      <c r="H272" s="6">
        <f>'Input'!F224*(1-B272)</f>
        <v>0</v>
      </c>
      <c r="I272" s="6">
        <f>'Input'!G224*(1-B272)</f>
        <v>0</v>
      </c>
      <c r="J272" s="10" t="s">
        <v>6</v>
      </c>
    </row>
    <row r="273" spans="1:10">
      <c r="A273" s="17" t="s">
        <v>183</v>
      </c>
      <c r="J273" s="10" t="s">
        <v>6</v>
      </c>
    </row>
    <row r="274" spans="1:10">
      <c r="A274" s="12" t="s">
        <v>79</v>
      </c>
      <c r="B274" s="24">
        <f>SUMPRODUCT($B161:$F161,'Input'!$B$112:$F$112)</f>
        <v>0</v>
      </c>
      <c r="C274" s="26">
        <f>B274</f>
        <v>0</v>
      </c>
      <c r="D274" s="6">
        <f>'Input'!B226*(1-B274)</f>
        <v>0</v>
      </c>
      <c r="E274" s="6">
        <f>'Input'!C226*(1-B274)</f>
        <v>0</v>
      </c>
      <c r="F274" s="6">
        <f>'Input'!D226*(1-B274)</f>
        <v>0</v>
      </c>
      <c r="G274" s="6">
        <f>'Input'!E226*(1-C274)</f>
        <v>0</v>
      </c>
      <c r="H274" s="6">
        <f>'Input'!F226*(1-B274)</f>
        <v>0</v>
      </c>
      <c r="I274" s="6">
        <f>'Input'!G226*(1-B274)</f>
        <v>0</v>
      </c>
      <c r="J274" s="10" t="s">
        <v>6</v>
      </c>
    </row>
    <row r="275" spans="1:10">
      <c r="A275" s="12" t="s">
        <v>184</v>
      </c>
      <c r="B275" s="24">
        <f>SUMPRODUCT($B162:$F162,'Input'!$B$112:$F$112)</f>
        <v>0</v>
      </c>
      <c r="C275" s="25">
        <v>1</v>
      </c>
      <c r="D275" s="6">
        <f>'Input'!B227*(1-B275)</f>
        <v>0</v>
      </c>
      <c r="E275" s="6">
        <f>'Input'!C227*(1-B275)</f>
        <v>0</v>
      </c>
      <c r="F275" s="6">
        <f>'Input'!D227*(1-B275)</f>
        <v>0</v>
      </c>
      <c r="G275" s="6">
        <f>'Input'!E227*(1-C275)</f>
        <v>0</v>
      </c>
      <c r="H275" s="6">
        <f>'Input'!F227*(1-B275)</f>
        <v>0</v>
      </c>
      <c r="I275" s="6">
        <f>'Input'!G227*(1-B275)</f>
        <v>0</v>
      </c>
      <c r="J275" s="10" t="s">
        <v>6</v>
      </c>
    </row>
    <row r="276" spans="1:10">
      <c r="A276" s="17" t="s">
        <v>185</v>
      </c>
      <c r="J276" s="10" t="s">
        <v>6</v>
      </c>
    </row>
    <row r="277" spans="1:10">
      <c r="A277" s="12" t="s">
        <v>88</v>
      </c>
      <c r="B277" s="24">
        <f>SUMPRODUCT($B164:$F164,'Input'!$B$112:$F$112)</f>
        <v>0</v>
      </c>
      <c r="C277" s="26">
        <f>B277</f>
        <v>0</v>
      </c>
      <c r="D277" s="6">
        <f>'Input'!B229*(1-B277)</f>
        <v>0</v>
      </c>
      <c r="E277" s="6">
        <f>'Input'!C229*(1-B277)</f>
        <v>0</v>
      </c>
      <c r="F277" s="6">
        <f>'Input'!D229*(1-B277)</f>
        <v>0</v>
      </c>
      <c r="G277" s="6">
        <f>'Input'!E229*(1-C277)</f>
        <v>0</v>
      </c>
      <c r="H277" s="6">
        <f>'Input'!F229*(1-B277)</f>
        <v>0</v>
      </c>
      <c r="I277" s="6">
        <f>'Input'!G229*(1-B277)</f>
        <v>0</v>
      </c>
      <c r="J277" s="10" t="s">
        <v>6</v>
      </c>
    </row>
    <row r="278" spans="1:10">
      <c r="A278" s="12" t="s">
        <v>186</v>
      </c>
      <c r="B278" s="24">
        <f>SUMPRODUCT($B165:$F165,'Input'!$B$112:$F$112)</f>
        <v>0</v>
      </c>
      <c r="C278" s="25">
        <v>1</v>
      </c>
      <c r="D278" s="6">
        <f>'Input'!B230*(1-B278)</f>
        <v>0</v>
      </c>
      <c r="E278" s="6">
        <f>'Input'!C230*(1-B278)</f>
        <v>0</v>
      </c>
      <c r="F278" s="6">
        <f>'Input'!D230*(1-B278)</f>
        <v>0</v>
      </c>
      <c r="G278" s="6">
        <f>'Input'!E230*(1-C278)</f>
        <v>0</v>
      </c>
      <c r="H278" s="6">
        <f>'Input'!F230*(1-B278)</f>
        <v>0</v>
      </c>
      <c r="I278" s="6">
        <f>'Input'!G230*(1-B278)</f>
        <v>0</v>
      </c>
      <c r="J278" s="10" t="s">
        <v>6</v>
      </c>
    </row>
    <row r="279" spans="1:10">
      <c r="A279" s="17" t="s">
        <v>187</v>
      </c>
      <c r="J279" s="10" t="s">
        <v>6</v>
      </c>
    </row>
    <row r="280" spans="1:10">
      <c r="A280" s="12" t="s">
        <v>89</v>
      </c>
      <c r="B280" s="24">
        <f>SUMPRODUCT($B167:$F167,'Input'!$B$112:$F$112)</f>
        <v>0</v>
      </c>
      <c r="C280" s="26">
        <f>B280</f>
        <v>0</v>
      </c>
      <c r="D280" s="6">
        <f>'Input'!B232*(1-B280)</f>
        <v>0</v>
      </c>
      <c r="E280" s="6">
        <f>'Input'!C232*(1-B280)</f>
        <v>0</v>
      </c>
      <c r="F280" s="6">
        <f>'Input'!D232*(1-B280)</f>
        <v>0</v>
      </c>
      <c r="G280" s="6">
        <f>'Input'!E232*(1-C280)</f>
        <v>0</v>
      </c>
      <c r="H280" s="6">
        <f>'Input'!F232*(1-B280)</f>
        <v>0</v>
      </c>
      <c r="I280" s="6">
        <f>'Input'!G232*(1-B280)</f>
        <v>0</v>
      </c>
      <c r="J280" s="10" t="s">
        <v>6</v>
      </c>
    </row>
    <row r="281" spans="1:10">
      <c r="A281" s="12" t="s">
        <v>188</v>
      </c>
      <c r="B281" s="24">
        <f>SUMPRODUCT($B168:$F168,'Input'!$B$112:$F$112)</f>
        <v>0</v>
      </c>
      <c r="C281" s="25">
        <v>1</v>
      </c>
      <c r="D281" s="6">
        <f>'Input'!B233*(1-B281)</f>
        <v>0</v>
      </c>
      <c r="E281" s="6">
        <f>'Input'!C233*(1-B281)</f>
        <v>0</v>
      </c>
      <c r="F281" s="6">
        <f>'Input'!D233*(1-B281)</f>
        <v>0</v>
      </c>
      <c r="G281" s="6">
        <f>'Input'!E233*(1-C281)</f>
        <v>0</v>
      </c>
      <c r="H281" s="6">
        <f>'Input'!F233*(1-B281)</f>
        <v>0</v>
      </c>
      <c r="I281" s="6">
        <f>'Input'!G233*(1-B281)</f>
        <v>0</v>
      </c>
      <c r="J281" s="10" t="s">
        <v>6</v>
      </c>
    </row>
    <row r="282" spans="1:10">
      <c r="A282" s="17" t="s">
        <v>189</v>
      </c>
      <c r="J282" s="10" t="s">
        <v>6</v>
      </c>
    </row>
    <row r="283" spans="1:10">
      <c r="A283" s="12" t="s">
        <v>90</v>
      </c>
      <c r="B283" s="24">
        <f>SUMPRODUCT($B170:$F170,'Input'!$B$112:$F$112)</f>
        <v>0</v>
      </c>
      <c r="C283" s="26">
        <f>B283</f>
        <v>0</v>
      </c>
      <c r="D283" s="6">
        <f>'Input'!B235*(1-B283)</f>
        <v>0</v>
      </c>
      <c r="E283" s="6">
        <f>'Input'!C235*(1-B283)</f>
        <v>0</v>
      </c>
      <c r="F283" s="6">
        <f>'Input'!D235*(1-B283)</f>
        <v>0</v>
      </c>
      <c r="G283" s="6">
        <f>'Input'!E235*(1-C283)</f>
        <v>0</v>
      </c>
      <c r="H283" s="6">
        <f>'Input'!F235*(1-B283)</f>
        <v>0</v>
      </c>
      <c r="I283" s="6">
        <f>'Input'!G235*(1-B283)</f>
        <v>0</v>
      </c>
      <c r="J283" s="10" t="s">
        <v>6</v>
      </c>
    </row>
    <row r="284" spans="1:10">
      <c r="A284" s="17" t="s">
        <v>190</v>
      </c>
      <c r="J284" s="10" t="s">
        <v>6</v>
      </c>
    </row>
    <row r="285" spans="1:10">
      <c r="A285" s="12" t="s">
        <v>91</v>
      </c>
      <c r="B285" s="24">
        <f>SUMPRODUCT($B172:$F172,'Input'!$B$112:$F$112)</f>
        <v>0</v>
      </c>
      <c r="C285" s="26">
        <f>B285</f>
        <v>0</v>
      </c>
      <c r="D285" s="6">
        <f>'Input'!B237*(1-B285)</f>
        <v>0</v>
      </c>
      <c r="E285" s="6">
        <f>'Input'!C237*(1-B285)</f>
        <v>0</v>
      </c>
      <c r="F285" s="6">
        <f>'Input'!D237*(1-B285)</f>
        <v>0</v>
      </c>
      <c r="G285" s="6">
        <f>'Input'!E237*(1-C285)</f>
        <v>0</v>
      </c>
      <c r="H285" s="6">
        <f>'Input'!F237*(1-B285)</f>
        <v>0</v>
      </c>
      <c r="I285" s="6">
        <f>'Input'!G237*(1-B285)</f>
        <v>0</v>
      </c>
      <c r="J285" s="10" t="s">
        <v>6</v>
      </c>
    </row>
    <row r="287" spans="1:10">
      <c r="A287" s="11" t="s">
        <v>433</v>
      </c>
    </row>
    <row r="288" spans="1:10">
      <c r="A288" s="10" t="s">
        <v>6</v>
      </c>
    </row>
    <row r="289" spans="1:8">
      <c r="A289" s="2" t="s">
        <v>257</v>
      </c>
    </row>
    <row r="290" spans="1:8">
      <c r="A290" s="13" t="s">
        <v>434</v>
      </c>
    </row>
    <row r="291" spans="1:8">
      <c r="A291" s="13" t="s">
        <v>435</v>
      </c>
    </row>
    <row r="292" spans="1:8">
      <c r="A292" s="13" t="s">
        <v>436</v>
      </c>
    </row>
    <row r="293" spans="1:8">
      <c r="A293" s="13" t="s">
        <v>437</v>
      </c>
    </row>
    <row r="294" spans="1:8">
      <c r="A294" s="13" t="s">
        <v>438</v>
      </c>
    </row>
    <row r="295" spans="1:8">
      <c r="A295" s="13" t="s">
        <v>439</v>
      </c>
    </row>
    <row r="296" spans="1:8">
      <c r="A296" s="21" t="s">
        <v>260</v>
      </c>
      <c r="B296" s="21" t="s">
        <v>390</v>
      </c>
      <c r="C296" s="21" t="s">
        <v>390</v>
      </c>
      <c r="D296" s="21" t="s">
        <v>390</v>
      </c>
      <c r="E296" s="21" t="s">
        <v>390</v>
      </c>
      <c r="F296" s="21" t="s">
        <v>390</v>
      </c>
      <c r="G296" s="21" t="s">
        <v>390</v>
      </c>
    </row>
    <row r="297" spans="1:8">
      <c r="A297" s="21" t="s">
        <v>263</v>
      </c>
      <c r="B297" s="21" t="s">
        <v>440</v>
      </c>
      <c r="C297" s="21" t="s">
        <v>441</v>
      </c>
      <c r="D297" s="21" t="s">
        <v>442</v>
      </c>
      <c r="E297" s="21" t="s">
        <v>443</v>
      </c>
      <c r="F297" s="21" t="s">
        <v>392</v>
      </c>
      <c r="G297" s="21" t="s">
        <v>444</v>
      </c>
    </row>
    <row r="298" spans="1:8">
      <c r="B298" s="3" t="s">
        <v>118</v>
      </c>
      <c r="C298" s="3" t="s">
        <v>119</v>
      </c>
      <c r="D298" s="3" t="s">
        <v>120</v>
      </c>
      <c r="E298" s="3" t="s">
        <v>121</v>
      </c>
      <c r="F298" s="3" t="s">
        <v>122</v>
      </c>
      <c r="G298" s="3" t="s">
        <v>123</v>
      </c>
    </row>
    <row r="299" spans="1:8">
      <c r="A299" s="12" t="s">
        <v>66</v>
      </c>
      <c r="B299" s="6">
        <f>SUM(D$192:D$194)</f>
        <v>0</v>
      </c>
      <c r="C299" s="6">
        <f>SUM(E$192:E$194)</f>
        <v>0</v>
      </c>
      <c r="D299" s="6">
        <f>SUM(F$192:F$194)</f>
        <v>0</v>
      </c>
      <c r="E299" s="6">
        <f>SUM(G$192:G$194)</f>
        <v>0</v>
      </c>
      <c r="F299" s="6">
        <f>SUM(H$192:H$194)</f>
        <v>0</v>
      </c>
      <c r="G299" s="6">
        <f>SUM(I$192:I$194)</f>
        <v>0</v>
      </c>
      <c r="H299" s="10" t="s">
        <v>6</v>
      </c>
    </row>
    <row r="300" spans="1:8">
      <c r="A300" s="12" t="s">
        <v>67</v>
      </c>
      <c r="B300" s="6">
        <f>SUM(D$196:D$198)</f>
        <v>0</v>
      </c>
      <c r="C300" s="6">
        <f>SUM(E$196:E$198)</f>
        <v>0</v>
      </c>
      <c r="D300" s="6">
        <f>SUM(F$196:F$198)</f>
        <v>0</v>
      </c>
      <c r="E300" s="6">
        <f>SUM(G$196:G$198)</f>
        <v>0</v>
      </c>
      <c r="F300" s="6">
        <f>SUM(H$196:H$198)</f>
        <v>0</v>
      </c>
      <c r="G300" s="6">
        <f>SUM(I$196:I$198)</f>
        <v>0</v>
      </c>
      <c r="H300" s="10" t="s">
        <v>6</v>
      </c>
    </row>
    <row r="301" spans="1:8">
      <c r="A301" s="12" t="s">
        <v>107</v>
      </c>
      <c r="B301" s="6">
        <f>SUM(D$200:D$202)</f>
        <v>0</v>
      </c>
      <c r="C301" s="6">
        <f>SUM(E$200:E$202)</f>
        <v>0</v>
      </c>
      <c r="D301" s="6">
        <f>SUM(F$200:F$202)</f>
        <v>0</v>
      </c>
      <c r="E301" s="6">
        <f>SUM(G$200:G$202)</f>
        <v>0</v>
      </c>
      <c r="F301" s="6">
        <f>SUM(H$200:H$202)</f>
        <v>0</v>
      </c>
      <c r="G301" s="6">
        <f>SUM(I$200:I$202)</f>
        <v>0</v>
      </c>
      <c r="H301" s="10" t="s">
        <v>6</v>
      </c>
    </row>
    <row r="302" spans="1:8">
      <c r="A302" s="12" t="s">
        <v>68</v>
      </c>
      <c r="B302" s="6">
        <f>SUM(D$204:D$206)</f>
        <v>0</v>
      </c>
      <c r="C302" s="6">
        <f>SUM(E$204:E$206)</f>
        <v>0</v>
      </c>
      <c r="D302" s="6">
        <f>SUM(F$204:F$206)</f>
        <v>0</v>
      </c>
      <c r="E302" s="6">
        <f>SUM(G$204:G$206)</f>
        <v>0</v>
      </c>
      <c r="F302" s="6">
        <f>SUM(H$204:H$206)</f>
        <v>0</v>
      </c>
      <c r="G302" s="6">
        <f>SUM(I$204:I$206)</f>
        <v>0</v>
      </c>
      <c r="H302" s="10" t="s">
        <v>6</v>
      </c>
    </row>
    <row r="303" spans="1:8">
      <c r="A303" s="12" t="s">
        <v>69</v>
      </c>
      <c r="B303" s="6">
        <f>SUM(D$208:D$210)</f>
        <v>0</v>
      </c>
      <c r="C303" s="6">
        <f>SUM(E$208:E$210)</f>
        <v>0</v>
      </c>
      <c r="D303" s="6">
        <f>SUM(F$208:F$210)</f>
        <v>0</v>
      </c>
      <c r="E303" s="6">
        <f>SUM(G$208:G$210)</f>
        <v>0</v>
      </c>
      <c r="F303" s="6">
        <f>SUM(H$208:H$210)</f>
        <v>0</v>
      </c>
      <c r="G303" s="6">
        <f>SUM(I$208:I$210)</f>
        <v>0</v>
      </c>
      <c r="H303" s="10" t="s">
        <v>6</v>
      </c>
    </row>
    <row r="304" spans="1:8">
      <c r="A304" s="12" t="s">
        <v>108</v>
      </c>
      <c r="B304" s="6">
        <f>SUM(D$212:D$214)</f>
        <v>0</v>
      </c>
      <c r="C304" s="6">
        <f>SUM(E$212:E$214)</f>
        <v>0</v>
      </c>
      <c r="D304" s="6">
        <f>SUM(F$212:F$214)</f>
        <v>0</v>
      </c>
      <c r="E304" s="6">
        <f>SUM(G$212:G$214)</f>
        <v>0</v>
      </c>
      <c r="F304" s="6">
        <f>SUM(H$212:H$214)</f>
        <v>0</v>
      </c>
      <c r="G304" s="6">
        <f>SUM(I$212:I$214)</f>
        <v>0</v>
      </c>
      <c r="H304" s="10" t="s">
        <v>6</v>
      </c>
    </row>
    <row r="305" spans="1:8">
      <c r="A305" s="12" t="s">
        <v>70</v>
      </c>
      <c r="B305" s="6">
        <f>SUM(D$216:D$218)</f>
        <v>0</v>
      </c>
      <c r="C305" s="6">
        <f>SUM(E$216:E$218)</f>
        <v>0</v>
      </c>
      <c r="D305" s="6">
        <f>SUM(F$216:F$218)</f>
        <v>0</v>
      </c>
      <c r="E305" s="6">
        <f>SUM(G$216:G$218)</f>
        <v>0</v>
      </c>
      <c r="F305" s="6">
        <f>SUM(H$216:H$218)</f>
        <v>0</v>
      </c>
      <c r="G305" s="6">
        <f>SUM(I$216:I$218)</f>
        <v>0</v>
      </c>
      <c r="H305" s="10" t="s">
        <v>6</v>
      </c>
    </row>
    <row r="306" spans="1:8">
      <c r="A306" s="12" t="s">
        <v>71</v>
      </c>
      <c r="B306" s="6">
        <f>SUM(D$220:D$220)</f>
        <v>0</v>
      </c>
      <c r="C306" s="6">
        <f>SUM(E$220:E$220)</f>
        <v>0</v>
      </c>
      <c r="D306" s="6">
        <f>SUM(F$220:F$220)</f>
        <v>0</v>
      </c>
      <c r="E306" s="6">
        <f>SUM(G$220:G$220)</f>
        <v>0</v>
      </c>
      <c r="F306" s="6">
        <f>SUM(H$220:H$220)</f>
        <v>0</v>
      </c>
      <c r="G306" s="6">
        <f>SUM(I$220:I$220)</f>
        <v>0</v>
      </c>
      <c r="H306" s="10" t="s">
        <v>6</v>
      </c>
    </row>
    <row r="307" spans="1:8">
      <c r="A307" s="12" t="s">
        <v>85</v>
      </c>
      <c r="B307" s="6">
        <f>SUM(D$222:D$222)</f>
        <v>0</v>
      </c>
      <c r="C307" s="6">
        <f>SUM(E$222:E$222)</f>
        <v>0</v>
      </c>
      <c r="D307" s="6">
        <f>SUM(F$222:F$222)</f>
        <v>0</v>
      </c>
      <c r="E307" s="6">
        <f>SUM(G$222:G$222)</f>
        <v>0</v>
      </c>
      <c r="F307" s="6">
        <f>SUM(H$222:H$222)</f>
        <v>0</v>
      </c>
      <c r="G307" s="6">
        <f>SUM(I$222:I$222)</f>
        <v>0</v>
      </c>
      <c r="H307" s="10" t="s">
        <v>6</v>
      </c>
    </row>
    <row r="308" spans="1:8">
      <c r="A308" s="12" t="s">
        <v>72</v>
      </c>
      <c r="B308" s="6">
        <f>SUM(D$224:D$226)</f>
        <v>0</v>
      </c>
      <c r="C308" s="6">
        <f>SUM(E$224:E$226)</f>
        <v>0</v>
      </c>
      <c r="D308" s="6">
        <f>SUM(F$224:F$226)</f>
        <v>0</v>
      </c>
      <c r="E308" s="6">
        <f>SUM(G$224:G$226)</f>
        <v>0</v>
      </c>
      <c r="F308" s="6">
        <f>SUM(H$224:H$226)</f>
        <v>0</v>
      </c>
      <c r="G308" s="6">
        <f>SUM(I$224:I$226)</f>
        <v>0</v>
      </c>
      <c r="H308" s="10" t="s">
        <v>6</v>
      </c>
    </row>
    <row r="309" spans="1:8">
      <c r="A309" s="12" t="s">
        <v>73</v>
      </c>
      <c r="B309" s="6">
        <f>SUM(D$228:D$229)</f>
        <v>0</v>
      </c>
      <c r="C309" s="6">
        <f>SUM(E$228:E$229)</f>
        <v>0</v>
      </c>
      <c r="D309" s="6">
        <f>SUM(F$228:F$229)</f>
        <v>0</v>
      </c>
      <c r="E309" s="6">
        <f>SUM(G$228:G$229)</f>
        <v>0</v>
      </c>
      <c r="F309" s="6">
        <f>SUM(H$228:H$229)</f>
        <v>0</v>
      </c>
      <c r="G309" s="6">
        <f>SUM(I$228:I$229)</f>
        <v>0</v>
      </c>
      <c r="H309" s="10" t="s">
        <v>6</v>
      </c>
    </row>
    <row r="310" spans="1:8">
      <c r="A310" s="12" t="s">
        <v>86</v>
      </c>
      <c r="B310" s="6">
        <f>SUM(D$231:D$232)</f>
        <v>0</v>
      </c>
      <c r="C310" s="6">
        <f>SUM(E$231:E$232)</f>
        <v>0</v>
      </c>
      <c r="D310" s="6">
        <f>SUM(F$231:F$232)</f>
        <v>0</v>
      </c>
      <c r="E310" s="6">
        <f>SUM(G$231:G$232)</f>
        <v>0</v>
      </c>
      <c r="F310" s="6">
        <f>SUM(H$231:H$232)</f>
        <v>0</v>
      </c>
      <c r="G310" s="6">
        <f>SUM(I$231:I$232)</f>
        <v>0</v>
      </c>
      <c r="H310" s="10" t="s">
        <v>6</v>
      </c>
    </row>
    <row r="311" spans="1:8">
      <c r="A311" s="12" t="s">
        <v>87</v>
      </c>
      <c r="B311" s="6">
        <f>SUM(D$234:D$234)</f>
        <v>0</v>
      </c>
      <c r="C311" s="6">
        <f>SUM(E$234:E$234)</f>
        <v>0</v>
      </c>
      <c r="D311" s="6">
        <f>SUM(F$234:F$234)</f>
        <v>0</v>
      </c>
      <c r="E311" s="6">
        <f>SUM(G$234:G$234)</f>
        <v>0</v>
      </c>
      <c r="F311" s="6">
        <f>SUM(H$234:H$234)</f>
        <v>0</v>
      </c>
      <c r="G311" s="6">
        <f>SUM(I$234:I$234)</f>
        <v>0</v>
      </c>
      <c r="H311" s="10" t="s">
        <v>6</v>
      </c>
    </row>
    <row r="312" spans="1:8">
      <c r="A312" s="12" t="s">
        <v>109</v>
      </c>
      <c r="B312" s="6">
        <f>SUM(D$236:D$238)</f>
        <v>0</v>
      </c>
      <c r="C312" s="6">
        <f>SUM(E$236:E$238)</f>
        <v>0</v>
      </c>
      <c r="D312" s="6">
        <f>SUM(F$236:F$238)</f>
        <v>0</v>
      </c>
      <c r="E312" s="6">
        <f>SUM(G$236:G$238)</f>
        <v>0</v>
      </c>
      <c r="F312" s="6">
        <f>SUM(H$236:H$238)</f>
        <v>0</v>
      </c>
      <c r="G312" s="6">
        <f>SUM(I$236:I$238)</f>
        <v>0</v>
      </c>
      <c r="H312" s="10" t="s">
        <v>6</v>
      </c>
    </row>
    <row r="313" spans="1:8">
      <c r="A313" s="12" t="s">
        <v>110</v>
      </c>
      <c r="B313" s="6">
        <f>SUM(D$240:D$242)</f>
        <v>0</v>
      </c>
      <c r="C313" s="6">
        <f>SUM(E$240:E$242)</f>
        <v>0</v>
      </c>
      <c r="D313" s="6">
        <f>SUM(F$240:F$242)</f>
        <v>0</v>
      </c>
      <c r="E313" s="6">
        <f>SUM(G$240:G$242)</f>
        <v>0</v>
      </c>
      <c r="F313" s="6">
        <f>SUM(H$240:H$242)</f>
        <v>0</v>
      </c>
      <c r="G313" s="6">
        <f>SUM(I$240:I$242)</f>
        <v>0</v>
      </c>
      <c r="H313" s="10" t="s">
        <v>6</v>
      </c>
    </row>
    <row r="314" spans="1:8">
      <c r="A314" s="12" t="s">
        <v>111</v>
      </c>
      <c r="B314" s="6">
        <f>SUM(D$244:D$246)</f>
        <v>0</v>
      </c>
      <c r="C314" s="6">
        <f>SUM(E$244:E$246)</f>
        <v>0</v>
      </c>
      <c r="D314" s="6">
        <f>SUM(F$244:F$246)</f>
        <v>0</v>
      </c>
      <c r="E314" s="6">
        <f>SUM(G$244:G$246)</f>
        <v>0</v>
      </c>
      <c r="F314" s="6">
        <f>SUM(H$244:H$246)</f>
        <v>0</v>
      </c>
      <c r="G314" s="6">
        <f>SUM(I$244:I$246)</f>
        <v>0</v>
      </c>
      <c r="H314" s="10" t="s">
        <v>6</v>
      </c>
    </row>
    <row r="315" spans="1:8">
      <c r="A315" s="12" t="s">
        <v>112</v>
      </c>
      <c r="B315" s="6">
        <f>SUM(D$248:D$250)</f>
        <v>0</v>
      </c>
      <c r="C315" s="6">
        <f>SUM(E$248:E$250)</f>
        <v>0</v>
      </c>
      <c r="D315" s="6">
        <f>SUM(F$248:F$250)</f>
        <v>0</v>
      </c>
      <c r="E315" s="6">
        <f>SUM(G$248:G$250)</f>
        <v>0</v>
      </c>
      <c r="F315" s="6">
        <f>SUM(H$248:H$250)</f>
        <v>0</v>
      </c>
      <c r="G315" s="6">
        <f>SUM(I$248:I$250)</f>
        <v>0</v>
      </c>
      <c r="H315" s="10" t="s">
        <v>6</v>
      </c>
    </row>
    <row r="316" spans="1:8">
      <c r="A316" s="12" t="s">
        <v>113</v>
      </c>
      <c r="B316" s="6">
        <f>SUM(D$252:D$254)</f>
        <v>0</v>
      </c>
      <c r="C316" s="6">
        <f>SUM(E$252:E$254)</f>
        <v>0</v>
      </c>
      <c r="D316" s="6">
        <f>SUM(F$252:F$254)</f>
        <v>0</v>
      </c>
      <c r="E316" s="6">
        <f>SUM(G$252:G$254)</f>
        <v>0</v>
      </c>
      <c r="F316" s="6">
        <f>SUM(H$252:H$254)</f>
        <v>0</v>
      </c>
      <c r="G316" s="6">
        <f>SUM(I$252:I$254)</f>
        <v>0</v>
      </c>
      <c r="H316" s="10" t="s">
        <v>6</v>
      </c>
    </row>
    <row r="317" spans="1:8">
      <c r="A317" s="12" t="s">
        <v>74</v>
      </c>
      <c r="B317" s="6">
        <f>SUM(D$256:D$258)</f>
        <v>0</v>
      </c>
      <c r="C317" s="6">
        <f>SUM(E$256:E$258)</f>
        <v>0</v>
      </c>
      <c r="D317" s="6">
        <f>SUM(F$256:F$258)</f>
        <v>0</v>
      </c>
      <c r="E317" s="6">
        <f>SUM(G$256:G$258)</f>
        <v>0</v>
      </c>
      <c r="F317" s="6">
        <f>SUM(H$256:H$258)</f>
        <v>0</v>
      </c>
      <c r="G317" s="6">
        <f>SUM(I$256:I$258)</f>
        <v>0</v>
      </c>
      <c r="H317" s="10" t="s">
        <v>6</v>
      </c>
    </row>
    <row r="318" spans="1:8">
      <c r="A318" s="12" t="s">
        <v>75</v>
      </c>
      <c r="B318" s="6">
        <f>SUM(D$260:D$261)</f>
        <v>0</v>
      </c>
      <c r="C318" s="6">
        <f>SUM(E$260:E$261)</f>
        <v>0</v>
      </c>
      <c r="D318" s="6">
        <f>SUM(F$260:F$261)</f>
        <v>0</v>
      </c>
      <c r="E318" s="6">
        <f>SUM(G$260:G$261)</f>
        <v>0</v>
      </c>
      <c r="F318" s="6">
        <f>SUM(H$260:H$261)</f>
        <v>0</v>
      </c>
      <c r="G318" s="6">
        <f>SUM(I$260:I$261)</f>
        <v>0</v>
      </c>
      <c r="H318" s="10" t="s">
        <v>6</v>
      </c>
    </row>
    <row r="319" spans="1:8">
      <c r="A319" s="12" t="s">
        <v>76</v>
      </c>
      <c r="B319" s="6">
        <f>SUM(D$263:D$265)</f>
        <v>0</v>
      </c>
      <c r="C319" s="6">
        <f>SUM(E$263:E$265)</f>
        <v>0</v>
      </c>
      <c r="D319" s="6">
        <f>SUM(F$263:F$265)</f>
        <v>0</v>
      </c>
      <c r="E319" s="6">
        <f>SUM(G$263:G$265)</f>
        <v>0</v>
      </c>
      <c r="F319" s="6">
        <f>SUM(H$263:H$265)</f>
        <v>0</v>
      </c>
      <c r="G319" s="6">
        <f>SUM(I$263:I$265)</f>
        <v>0</v>
      </c>
      <c r="H319" s="10" t="s">
        <v>6</v>
      </c>
    </row>
    <row r="320" spans="1:8">
      <c r="A320" s="12" t="s">
        <v>77</v>
      </c>
      <c r="B320" s="6">
        <f>SUM(D$267:D$269)</f>
        <v>0</v>
      </c>
      <c r="C320" s="6">
        <f>SUM(E$267:E$269)</f>
        <v>0</v>
      </c>
      <c r="D320" s="6">
        <f>SUM(F$267:F$269)</f>
        <v>0</v>
      </c>
      <c r="E320" s="6">
        <f>SUM(G$267:G$269)</f>
        <v>0</v>
      </c>
      <c r="F320" s="6">
        <f>SUM(H$267:H$269)</f>
        <v>0</v>
      </c>
      <c r="G320" s="6">
        <f>SUM(I$267:I$269)</f>
        <v>0</v>
      </c>
      <c r="H320" s="10" t="s">
        <v>6</v>
      </c>
    </row>
    <row r="321" spans="1:8">
      <c r="A321" s="12" t="s">
        <v>78</v>
      </c>
      <c r="B321" s="6">
        <f>SUM(D$271:D$272)</f>
        <v>0</v>
      </c>
      <c r="C321" s="6">
        <f>SUM(E$271:E$272)</f>
        <v>0</v>
      </c>
      <c r="D321" s="6">
        <f>SUM(F$271:F$272)</f>
        <v>0</v>
      </c>
      <c r="E321" s="6">
        <f>SUM(G$271:G$272)</f>
        <v>0</v>
      </c>
      <c r="F321" s="6">
        <f>SUM(H$271:H$272)</f>
        <v>0</v>
      </c>
      <c r="G321" s="6">
        <f>SUM(I$271:I$272)</f>
        <v>0</v>
      </c>
      <c r="H321" s="10" t="s">
        <v>6</v>
      </c>
    </row>
    <row r="322" spans="1:8">
      <c r="A322" s="12" t="s">
        <v>79</v>
      </c>
      <c r="B322" s="6">
        <f>SUM(D$274:D$275)</f>
        <v>0</v>
      </c>
      <c r="C322" s="6">
        <f>SUM(E$274:E$275)</f>
        <v>0</v>
      </c>
      <c r="D322" s="6">
        <f>SUM(F$274:F$275)</f>
        <v>0</v>
      </c>
      <c r="E322" s="6">
        <f>SUM(G$274:G$275)</f>
        <v>0</v>
      </c>
      <c r="F322" s="6">
        <f>SUM(H$274:H$275)</f>
        <v>0</v>
      </c>
      <c r="G322" s="6">
        <f>SUM(I$274:I$275)</f>
        <v>0</v>
      </c>
      <c r="H322" s="10" t="s">
        <v>6</v>
      </c>
    </row>
    <row r="323" spans="1:8">
      <c r="A323" s="12" t="s">
        <v>88</v>
      </c>
      <c r="B323" s="6">
        <f>SUM(D$277:D$278)</f>
        <v>0</v>
      </c>
      <c r="C323" s="6">
        <f>SUM(E$277:E$278)</f>
        <v>0</v>
      </c>
      <c r="D323" s="6">
        <f>SUM(F$277:F$278)</f>
        <v>0</v>
      </c>
      <c r="E323" s="6">
        <f>SUM(G$277:G$278)</f>
        <v>0</v>
      </c>
      <c r="F323" s="6">
        <f>SUM(H$277:H$278)</f>
        <v>0</v>
      </c>
      <c r="G323" s="6">
        <f>SUM(I$277:I$278)</f>
        <v>0</v>
      </c>
      <c r="H323" s="10" t="s">
        <v>6</v>
      </c>
    </row>
    <row r="324" spans="1:8">
      <c r="A324" s="12" t="s">
        <v>89</v>
      </c>
      <c r="B324" s="6">
        <f>SUM(D$280:D$281)</f>
        <v>0</v>
      </c>
      <c r="C324" s="6">
        <f>SUM(E$280:E$281)</f>
        <v>0</v>
      </c>
      <c r="D324" s="6">
        <f>SUM(F$280:F$281)</f>
        <v>0</v>
      </c>
      <c r="E324" s="6">
        <f>SUM(G$280:G$281)</f>
        <v>0</v>
      </c>
      <c r="F324" s="6">
        <f>SUM(H$280:H$281)</f>
        <v>0</v>
      </c>
      <c r="G324" s="6">
        <f>SUM(I$280:I$281)</f>
        <v>0</v>
      </c>
      <c r="H324" s="10" t="s">
        <v>6</v>
      </c>
    </row>
    <row r="325" spans="1:8">
      <c r="A325" s="12" t="s">
        <v>90</v>
      </c>
      <c r="B325" s="6">
        <f>SUM(D$283:D$283)</f>
        <v>0</v>
      </c>
      <c r="C325" s="6">
        <f>SUM(E$283:E$283)</f>
        <v>0</v>
      </c>
      <c r="D325" s="6">
        <f>SUM(F$283:F$283)</f>
        <v>0</v>
      </c>
      <c r="E325" s="6">
        <f>SUM(G$283:G$283)</f>
        <v>0</v>
      </c>
      <c r="F325" s="6">
        <f>SUM(H$283:H$283)</f>
        <v>0</v>
      </c>
      <c r="G325" s="6">
        <f>SUM(I$283:I$283)</f>
        <v>0</v>
      </c>
      <c r="H325" s="10" t="s">
        <v>6</v>
      </c>
    </row>
    <row r="326" spans="1:8">
      <c r="A326" s="12" t="s">
        <v>91</v>
      </c>
      <c r="B326" s="6">
        <f>SUM(D$285:D$285)</f>
        <v>0</v>
      </c>
      <c r="C326" s="6">
        <f>SUM(E$285:E$285)</f>
        <v>0</v>
      </c>
      <c r="D326" s="6">
        <f>SUM(F$285:F$285)</f>
        <v>0</v>
      </c>
      <c r="E326" s="6">
        <f>SUM(G$285:G$285)</f>
        <v>0</v>
      </c>
      <c r="F326" s="6">
        <f>SUM(H$285:H$285)</f>
        <v>0</v>
      </c>
      <c r="G326" s="6">
        <f>SUM(I$285:I$285)</f>
        <v>0</v>
      </c>
      <c r="H326" s="10" t="s">
        <v>6</v>
      </c>
    </row>
  </sheetData>
  <sheetProtection sheet="1" objects="1" scenarios="1"/>
  <hyperlinks>
    <hyperlink ref="A16" location="'Input'!B118" display="x1 = 1041. Coincidence factor to system maximum load for each type of demand user (in Load profile data for demand users)"/>
    <hyperlink ref="A17" location="'Input'!C118" display="x2 = 1041. Load factor for each type of demand user (in Load profile data for demand users)"/>
    <hyperlink ref="A42" location="'Loads'!B20" display="x1 = 2301. Demand coefficient (load at time of system maximum load divided by average load)"/>
    <hyperlink ref="A177" location="'Loads'!B78" display="x1 = 2303. Discount map"/>
    <hyperlink ref="A178" location="'Input'!B112" display="x2 = 1037. Embedded network (LDNO) discounts"/>
    <hyperlink ref="A180" location="'Loads'!B191" display="x4 = Discount for each tariff (except for fixed charges) (in LDNO discounts and volumes adjusted for discount)"/>
    <hyperlink ref="A181" location="'Input'!B143" display="x5 = 1053. Rate 1 units (MWh) by tariff (in Volume forecasts for the charging year)"/>
    <hyperlink ref="A182" location="'Input'!C143" display="x6 = 1053. Rate 2 units (MWh) by tariff (in Volume forecasts for the charging year)"/>
    <hyperlink ref="A183" location="'Input'!D143" display="x7 = 1053. Rate 3 units (MWh) by tariff (in Volume forecasts for the charging year)"/>
    <hyperlink ref="A184" location="'Input'!E143" display="x8 = 1053. MPANs by tariff (in Volume forecasts for the charging year)"/>
    <hyperlink ref="A185" location="'Loads'!C191" display="x9 = Discount for each tariff  for fixed charges only (in LDNO discounts and volumes adjusted for discount)"/>
    <hyperlink ref="A186" location="'Input'!F143" display="x10 = 1053. Import capacity (kVA) by tariff (in Volume forecasts for the charging year)"/>
    <hyperlink ref="A187" location="'Input'!G143" display="x11 = 1053. Reactive power units (MVArh) by tariff (in Volume forecasts for the charging year)"/>
    <hyperlink ref="A290" location="'Loads'!D191" display="x1 = 2304. Rate 1 units (MWh) (in LDNO discounts and volumes adjusted for discount)"/>
    <hyperlink ref="A291" location="'Loads'!E191" display="x2 = 2304. Rate 2 units (MWh) (in LDNO discounts and volumes adjusted for discount)"/>
    <hyperlink ref="A292" location="'Loads'!F191" display="x3 = 2304. Rate 3 units (MWh) (in LDNO discounts and volumes adjusted for discount)"/>
    <hyperlink ref="A293" location="'Loads'!G191" display="x4 = 2304. MPANs (in LDNO discounts and volumes adjusted for discount)"/>
    <hyperlink ref="A294" location="'Loads'!H191" display="x5 = 2304. Import capacity (kVA) (in LDNO discounts and volumes adjusted for discount)"/>
    <hyperlink ref="A295" location="'Loads'!I191" display="x6 = 2304. Reactive power units (MVArh) (in LDNO discounts and volumes adjusted for discount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64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>
      <c r="A1" s="1">
        <f>"r6126: Load characteristics for multiple unit rates"&amp;" for "&amp;'Input'!B8&amp;" in "&amp;'Input'!C8&amp;" ("&amp;'Input'!D8&amp;")"</f>
        <v>0</v>
      </c>
    </row>
    <row r="4" spans="1:6">
      <c r="A4" s="11" t="s">
        <v>445</v>
      </c>
    </row>
    <row r="5" spans="1:6">
      <c r="A5" s="10" t="s">
        <v>6</v>
      </c>
    </row>
    <row r="6" spans="1:6">
      <c r="A6" s="2" t="s">
        <v>257</v>
      </c>
    </row>
    <row r="7" spans="1:6">
      <c r="A7" s="13" t="s">
        <v>446</v>
      </c>
    </row>
    <row r="8" spans="1:6">
      <c r="A8" s="13" t="s">
        <v>447</v>
      </c>
    </row>
    <row r="9" spans="1:6">
      <c r="A9" s="13" t="s">
        <v>448</v>
      </c>
    </row>
    <row r="10" spans="1:6">
      <c r="A10" s="21" t="s">
        <v>260</v>
      </c>
      <c r="B10" s="21" t="s">
        <v>390</v>
      </c>
      <c r="C10" s="21" t="s">
        <v>389</v>
      </c>
      <c r="D10" s="21"/>
      <c r="E10" s="21"/>
    </row>
    <row r="11" spans="1:6">
      <c r="A11" s="21" t="s">
        <v>263</v>
      </c>
      <c r="B11" s="21" t="s">
        <v>440</v>
      </c>
      <c r="C11" s="21" t="s">
        <v>449</v>
      </c>
      <c r="D11" s="21"/>
      <c r="E11" s="21"/>
    </row>
    <row r="12" spans="1:6">
      <c r="C12" s="20" t="s">
        <v>451</v>
      </c>
      <c r="D12" s="20"/>
      <c r="E12" s="20"/>
    </row>
    <row r="13" spans="1:6">
      <c r="B13" s="3" t="s">
        <v>450</v>
      </c>
      <c r="C13" s="3" t="s">
        <v>218</v>
      </c>
      <c r="D13" s="3" t="s">
        <v>219</v>
      </c>
      <c r="E13" s="3" t="s">
        <v>220</v>
      </c>
    </row>
    <row r="14" spans="1:6">
      <c r="A14" s="12" t="s">
        <v>452</v>
      </c>
      <c r="B14" s="28">
        <f>SUM('Input'!$B301:$D301)</f>
        <v>0</v>
      </c>
      <c r="C14" s="28">
        <f>'Input'!B301*24*'Input'!$F15/$B14</f>
        <v>0</v>
      </c>
      <c r="D14" s="28">
        <f>'Input'!C301*24*'Input'!$F15/$B14</f>
        <v>0</v>
      </c>
      <c r="E14" s="28">
        <f>'Input'!D301*24*'Input'!$F15/$B14</f>
        <v>0</v>
      </c>
      <c r="F14" s="10" t="s">
        <v>6</v>
      </c>
    </row>
    <row r="16" spans="1:6">
      <c r="A16" s="11" t="s">
        <v>453</v>
      </c>
    </row>
    <row r="17" spans="1:6">
      <c r="A17" s="10" t="s">
        <v>6</v>
      </c>
    </row>
    <row r="18" spans="1:6">
      <c r="A18" s="2" t="s">
        <v>257</v>
      </c>
    </row>
    <row r="19" spans="1:6">
      <c r="A19" s="13" t="s">
        <v>454</v>
      </c>
    </row>
    <row r="20" spans="1:6">
      <c r="A20" s="13" t="s">
        <v>455</v>
      </c>
    </row>
    <row r="21" spans="1:6">
      <c r="A21" s="13" t="s">
        <v>456</v>
      </c>
    </row>
    <row r="22" spans="1:6">
      <c r="A22" s="13" t="s">
        <v>457</v>
      </c>
    </row>
    <row r="23" spans="1:6">
      <c r="A23" s="21" t="s">
        <v>260</v>
      </c>
      <c r="B23" s="21" t="s">
        <v>390</v>
      </c>
      <c r="C23" s="21" t="s">
        <v>389</v>
      </c>
      <c r="D23" s="21"/>
      <c r="E23" s="21"/>
    </row>
    <row r="24" spans="1:6">
      <c r="A24" s="21" t="s">
        <v>263</v>
      </c>
      <c r="B24" s="21" t="s">
        <v>440</v>
      </c>
      <c r="C24" s="21" t="s">
        <v>458</v>
      </c>
      <c r="D24" s="21"/>
      <c r="E24" s="21"/>
    </row>
    <row r="25" spans="1:6">
      <c r="C25" s="20" t="s">
        <v>460</v>
      </c>
      <c r="D25" s="20"/>
      <c r="E25" s="20"/>
    </row>
    <row r="26" spans="1:6">
      <c r="B26" s="3" t="s">
        <v>459</v>
      </c>
      <c r="C26" s="3" t="s">
        <v>218</v>
      </c>
      <c r="D26" s="3" t="s">
        <v>219</v>
      </c>
      <c r="E26" s="3" t="s">
        <v>220</v>
      </c>
    </row>
    <row r="27" spans="1:6">
      <c r="A27" s="12" t="s">
        <v>67</v>
      </c>
      <c r="B27" s="24">
        <f>SUM('Input'!$B264:$D264)</f>
        <v>0</v>
      </c>
      <c r="C27" s="24">
        <f>IF($B27,'Input'!B264/$B27,C$14/'Input'!$F$15/24)</f>
        <v>0</v>
      </c>
      <c r="D27" s="24">
        <f>IF($B27,'Input'!C264/$B27,D$14/'Input'!$F$15/24)</f>
        <v>0</v>
      </c>
      <c r="E27" s="24">
        <f>IF($B27,'Input'!D264/$B27,E$14/'Input'!$F$15/24)</f>
        <v>0</v>
      </c>
      <c r="F27" s="10" t="s">
        <v>6</v>
      </c>
    </row>
    <row r="28" spans="1:6">
      <c r="A28" s="12" t="s">
        <v>107</v>
      </c>
      <c r="B28" s="24">
        <f>SUM('Input'!$B265:$D265)</f>
        <v>0</v>
      </c>
      <c r="C28" s="24">
        <f>IF($B28,'Input'!B265/$B28,C$14/'Input'!$F$15/24)</f>
        <v>0</v>
      </c>
      <c r="D28" s="24">
        <f>IF($B28,'Input'!C265/$B28,D$14/'Input'!$F$15/24)</f>
        <v>0</v>
      </c>
      <c r="E28" s="24">
        <f>IF($B28,'Input'!D265/$B28,E$14/'Input'!$F$15/24)</f>
        <v>0</v>
      </c>
      <c r="F28" s="10" t="s">
        <v>6</v>
      </c>
    </row>
    <row r="29" spans="1:6">
      <c r="A29" s="12" t="s">
        <v>69</v>
      </c>
      <c r="B29" s="24">
        <f>SUM('Input'!$B266:$D266)</f>
        <v>0</v>
      </c>
      <c r="C29" s="24">
        <f>IF($B29,'Input'!B266/$B29,C$14/'Input'!$F$15/24)</f>
        <v>0</v>
      </c>
      <c r="D29" s="24">
        <f>IF($B29,'Input'!C266/$B29,D$14/'Input'!$F$15/24)</f>
        <v>0</v>
      </c>
      <c r="E29" s="24">
        <f>IF($B29,'Input'!D266/$B29,E$14/'Input'!$F$15/24)</f>
        <v>0</v>
      </c>
      <c r="F29" s="10" t="s">
        <v>6</v>
      </c>
    </row>
    <row r="30" spans="1:6">
      <c r="A30" s="12" t="s">
        <v>108</v>
      </c>
      <c r="B30" s="24">
        <f>SUM('Input'!$B267:$D267)</f>
        <v>0</v>
      </c>
      <c r="C30" s="24">
        <f>IF($B30,'Input'!B267/$B30,C$14/'Input'!$F$15/24)</f>
        <v>0</v>
      </c>
      <c r="D30" s="24">
        <f>IF($B30,'Input'!C267/$B30,D$14/'Input'!$F$15/24)</f>
        <v>0</v>
      </c>
      <c r="E30" s="24">
        <f>IF($B30,'Input'!D267/$B30,E$14/'Input'!$F$15/24)</f>
        <v>0</v>
      </c>
      <c r="F30" s="10" t="s">
        <v>6</v>
      </c>
    </row>
    <row r="31" spans="1:6">
      <c r="A31" s="12" t="s">
        <v>70</v>
      </c>
      <c r="B31" s="24">
        <f>SUM('Input'!$B268:$D268)</f>
        <v>0</v>
      </c>
      <c r="C31" s="24">
        <f>IF($B31,'Input'!B268/$B31,C$14/'Input'!$F$15/24)</f>
        <v>0</v>
      </c>
      <c r="D31" s="24">
        <f>IF($B31,'Input'!C268/$B31,D$14/'Input'!$F$15/24)</f>
        <v>0</v>
      </c>
      <c r="E31" s="24">
        <f>IF($B31,'Input'!D268/$B31,E$14/'Input'!$F$15/24)</f>
        <v>0</v>
      </c>
      <c r="F31" s="10" t="s">
        <v>6</v>
      </c>
    </row>
    <row r="32" spans="1:6">
      <c r="A32" s="12" t="s">
        <v>71</v>
      </c>
      <c r="B32" s="24">
        <f>SUM('Input'!$B269:$D269)</f>
        <v>0</v>
      </c>
      <c r="C32" s="24">
        <f>IF($B32,'Input'!B269/$B32,C$14/'Input'!$F$15/24)</f>
        <v>0</v>
      </c>
      <c r="D32" s="24">
        <f>IF($B32,'Input'!C269/$B32,D$14/'Input'!$F$15/24)</f>
        <v>0</v>
      </c>
      <c r="E32" s="24">
        <f>IF($B32,'Input'!D269/$B32,E$14/'Input'!$F$15/24)</f>
        <v>0</v>
      </c>
      <c r="F32" s="10" t="s">
        <v>6</v>
      </c>
    </row>
    <row r="33" spans="1:6">
      <c r="A33" s="12" t="s">
        <v>85</v>
      </c>
      <c r="B33" s="24">
        <f>SUM('Input'!$B270:$D270)</f>
        <v>0</v>
      </c>
      <c r="C33" s="24">
        <f>IF($B33,'Input'!B270/$B33,C$14/'Input'!$F$15/24)</f>
        <v>0</v>
      </c>
      <c r="D33" s="24">
        <f>IF($B33,'Input'!C270/$B33,D$14/'Input'!$F$15/24)</f>
        <v>0</v>
      </c>
      <c r="E33" s="24">
        <f>IF($B33,'Input'!D270/$B33,E$14/'Input'!$F$15/24)</f>
        <v>0</v>
      </c>
      <c r="F33" s="10" t="s">
        <v>6</v>
      </c>
    </row>
    <row r="35" spans="1:6">
      <c r="A35" s="11" t="s">
        <v>461</v>
      </c>
    </row>
    <row r="36" spans="1:6">
      <c r="A36" s="10" t="s">
        <v>6</v>
      </c>
    </row>
    <row r="37" spans="1:6">
      <c r="A37" s="2" t="s">
        <v>257</v>
      </c>
    </row>
    <row r="38" spans="1:6">
      <c r="A38" s="13" t="s">
        <v>462</v>
      </c>
    </row>
    <row r="39" spans="1:6">
      <c r="A39" s="2" t="s">
        <v>463</v>
      </c>
    </row>
    <row r="40" spans="1:6">
      <c r="A40" s="2" t="s">
        <v>274</v>
      </c>
    </row>
    <row r="41" spans="1:6">
      <c r="B41" s="3" t="s">
        <v>218</v>
      </c>
      <c r="C41" s="3" t="s">
        <v>219</v>
      </c>
      <c r="D41" s="3" t="s">
        <v>220</v>
      </c>
    </row>
    <row r="42" spans="1:6">
      <c r="A42" s="12" t="s">
        <v>67</v>
      </c>
      <c r="B42" s="26">
        <f>C$27</f>
        <v>0</v>
      </c>
      <c r="C42" s="26">
        <f>D$27</f>
        <v>0</v>
      </c>
      <c r="D42" s="26">
        <f>E$27</f>
        <v>0</v>
      </c>
      <c r="E42" s="10" t="s">
        <v>6</v>
      </c>
    </row>
    <row r="43" spans="1:6">
      <c r="A43" s="12" t="s">
        <v>107</v>
      </c>
      <c r="B43" s="26">
        <f>C$28</f>
        <v>0</v>
      </c>
      <c r="C43" s="26">
        <f>D$28</f>
        <v>0</v>
      </c>
      <c r="D43" s="26">
        <f>E$28</f>
        <v>0</v>
      </c>
      <c r="E43" s="10" t="s">
        <v>6</v>
      </c>
    </row>
    <row r="44" spans="1:6">
      <c r="A44" s="12" t="s">
        <v>69</v>
      </c>
      <c r="B44" s="26">
        <f>C$29</f>
        <v>0</v>
      </c>
      <c r="C44" s="26">
        <f>D$29</f>
        <v>0</v>
      </c>
      <c r="D44" s="26">
        <f>E$29</f>
        <v>0</v>
      </c>
      <c r="E44" s="10" t="s">
        <v>6</v>
      </c>
    </row>
    <row r="45" spans="1:6">
      <c r="A45" s="12" t="s">
        <v>108</v>
      </c>
      <c r="B45" s="26">
        <f>C$30</f>
        <v>0</v>
      </c>
      <c r="C45" s="26">
        <f>D$30</f>
        <v>0</v>
      </c>
      <c r="D45" s="26">
        <f>E$30</f>
        <v>0</v>
      </c>
      <c r="E45" s="10" t="s">
        <v>6</v>
      </c>
    </row>
    <row r="46" spans="1:6">
      <c r="A46" s="12" t="s">
        <v>70</v>
      </c>
      <c r="B46" s="26">
        <f>C$31</f>
        <v>0</v>
      </c>
      <c r="C46" s="26">
        <f>D$31</f>
        <v>0</v>
      </c>
      <c r="D46" s="26">
        <f>E$31</f>
        <v>0</v>
      </c>
      <c r="E46" s="10" t="s">
        <v>6</v>
      </c>
    </row>
    <row r="47" spans="1:6">
      <c r="A47" s="12" t="s">
        <v>71</v>
      </c>
      <c r="B47" s="26">
        <f>C$32</f>
        <v>0</v>
      </c>
      <c r="C47" s="26">
        <f>D$32</f>
        <v>0</v>
      </c>
      <c r="D47" s="26">
        <f>E$32</f>
        <v>0</v>
      </c>
      <c r="E47" s="10" t="s">
        <v>6</v>
      </c>
    </row>
    <row r="48" spans="1:6">
      <c r="A48" s="12" t="s">
        <v>85</v>
      </c>
      <c r="B48" s="26">
        <f>C$33</f>
        <v>0</v>
      </c>
      <c r="C48" s="26">
        <f>D$33</f>
        <v>0</v>
      </c>
      <c r="D48" s="26">
        <f>E$33</f>
        <v>0</v>
      </c>
      <c r="E48" s="10" t="s">
        <v>6</v>
      </c>
    </row>
    <row r="49" spans="1:5">
      <c r="A49" s="12" t="s">
        <v>72</v>
      </c>
      <c r="B49" s="25">
        <v>1</v>
      </c>
      <c r="C49" s="25">
        <v>0</v>
      </c>
      <c r="D49" s="25">
        <v>0</v>
      </c>
      <c r="E49" s="10" t="s">
        <v>6</v>
      </c>
    </row>
    <row r="50" spans="1:5">
      <c r="A50" s="12" t="s">
        <v>73</v>
      </c>
      <c r="B50" s="25">
        <v>1</v>
      </c>
      <c r="C50" s="25">
        <v>0</v>
      </c>
      <c r="D50" s="25">
        <v>0</v>
      </c>
      <c r="E50" s="10" t="s">
        <v>6</v>
      </c>
    </row>
    <row r="51" spans="1:5">
      <c r="A51" s="12" t="s">
        <v>86</v>
      </c>
      <c r="B51" s="25">
        <v>1</v>
      </c>
      <c r="C51" s="25">
        <v>0</v>
      </c>
      <c r="D51" s="25">
        <v>0</v>
      </c>
      <c r="E51" s="10" t="s">
        <v>6</v>
      </c>
    </row>
    <row r="52" spans="1:5">
      <c r="A52" s="12" t="s">
        <v>87</v>
      </c>
      <c r="B52" s="25">
        <v>1</v>
      </c>
      <c r="C52" s="25">
        <v>0</v>
      </c>
      <c r="D52" s="25">
        <v>0</v>
      </c>
      <c r="E52" s="10" t="s">
        <v>6</v>
      </c>
    </row>
    <row r="53" spans="1:5">
      <c r="A53" s="12" t="s">
        <v>77</v>
      </c>
      <c r="B53" s="25">
        <v>1</v>
      </c>
      <c r="C53" s="25">
        <v>0</v>
      </c>
      <c r="D53" s="25">
        <v>0</v>
      </c>
      <c r="E53" s="10" t="s">
        <v>6</v>
      </c>
    </row>
    <row r="54" spans="1:5">
      <c r="A54" s="12" t="s">
        <v>79</v>
      </c>
      <c r="B54" s="25">
        <v>1</v>
      </c>
      <c r="C54" s="25">
        <v>0</v>
      </c>
      <c r="D54" s="25">
        <v>0</v>
      </c>
      <c r="E54" s="10" t="s">
        <v>6</v>
      </c>
    </row>
    <row r="55" spans="1:5">
      <c r="A55" s="12" t="s">
        <v>89</v>
      </c>
      <c r="B55" s="25">
        <v>1</v>
      </c>
      <c r="C55" s="25">
        <v>0</v>
      </c>
      <c r="D55" s="25">
        <v>0</v>
      </c>
      <c r="E55" s="10" t="s">
        <v>6</v>
      </c>
    </row>
    <row r="56" spans="1:5">
      <c r="A56" s="12" t="s">
        <v>91</v>
      </c>
      <c r="B56" s="25">
        <v>1</v>
      </c>
      <c r="C56" s="25">
        <v>0</v>
      </c>
      <c r="D56" s="25">
        <v>0</v>
      </c>
      <c r="E56" s="10" t="s">
        <v>6</v>
      </c>
    </row>
    <row r="58" spans="1:5">
      <c r="A58" s="11" t="s">
        <v>464</v>
      </c>
    </row>
    <row r="59" spans="1:5">
      <c r="A59" s="10" t="s">
        <v>6</v>
      </c>
    </row>
    <row r="60" spans="1:5">
      <c r="A60" s="2" t="s">
        <v>257</v>
      </c>
    </row>
    <row r="61" spans="1:5">
      <c r="A61" s="13" t="s">
        <v>465</v>
      </c>
    </row>
    <row r="62" spans="1:5">
      <c r="A62" s="13" t="s">
        <v>466</v>
      </c>
    </row>
    <row r="63" spans="1:5">
      <c r="A63" s="13" t="s">
        <v>456</v>
      </c>
    </row>
    <row r="64" spans="1:5">
      <c r="A64" s="13" t="s">
        <v>457</v>
      </c>
    </row>
    <row r="65" spans="1:6">
      <c r="A65" s="21" t="s">
        <v>260</v>
      </c>
      <c r="B65" s="21" t="s">
        <v>390</v>
      </c>
      <c r="C65" s="21" t="s">
        <v>389</v>
      </c>
      <c r="D65" s="21"/>
      <c r="E65" s="21"/>
    </row>
    <row r="66" spans="1:6">
      <c r="A66" s="21" t="s">
        <v>263</v>
      </c>
      <c r="B66" s="21" t="s">
        <v>440</v>
      </c>
      <c r="C66" s="21" t="s">
        <v>458</v>
      </c>
      <c r="D66" s="21"/>
      <c r="E66" s="21"/>
    </row>
    <row r="67" spans="1:6">
      <c r="C67" s="20" t="s">
        <v>467</v>
      </c>
      <c r="D67" s="20"/>
      <c r="E67" s="20"/>
    </row>
    <row r="68" spans="1:6">
      <c r="B68" s="3" t="s">
        <v>459</v>
      </c>
      <c r="C68" s="3" t="s">
        <v>218</v>
      </c>
      <c r="D68" s="3" t="s">
        <v>219</v>
      </c>
      <c r="E68" s="3" t="s">
        <v>220</v>
      </c>
    </row>
    <row r="69" spans="1:6">
      <c r="A69" s="12" t="s">
        <v>67</v>
      </c>
      <c r="B69" s="24">
        <f>SUM('Input'!$B275:$D275)</f>
        <v>0</v>
      </c>
      <c r="C69" s="24">
        <f>IF($B69,'Input'!B275/$B69,C$14/'Input'!$F$15/24)</f>
        <v>0</v>
      </c>
      <c r="D69" s="24">
        <f>IF($B69,'Input'!C275/$B69,D$14/'Input'!$F$15/24)</f>
        <v>0</v>
      </c>
      <c r="E69" s="24">
        <f>IF($B69,'Input'!D275/$B69,E$14/'Input'!$F$15/24)</f>
        <v>0</v>
      </c>
      <c r="F69" s="10" t="s">
        <v>6</v>
      </c>
    </row>
    <row r="70" spans="1:6">
      <c r="A70" s="12" t="s">
        <v>69</v>
      </c>
      <c r="B70" s="24">
        <f>SUM('Input'!$B276:$D276)</f>
        <v>0</v>
      </c>
      <c r="C70" s="24">
        <f>IF($B70,'Input'!B276/$B70,C$14/'Input'!$F$15/24)</f>
        <v>0</v>
      </c>
      <c r="D70" s="24">
        <f>IF($B70,'Input'!C276/$B70,D$14/'Input'!$F$15/24)</f>
        <v>0</v>
      </c>
      <c r="E70" s="24">
        <f>IF($B70,'Input'!D276/$B70,E$14/'Input'!$F$15/24)</f>
        <v>0</v>
      </c>
      <c r="F70" s="10" t="s">
        <v>6</v>
      </c>
    </row>
    <row r="71" spans="1:6">
      <c r="A71" s="12" t="s">
        <v>70</v>
      </c>
      <c r="B71" s="24">
        <f>SUM('Input'!$B277:$D277)</f>
        <v>0</v>
      </c>
      <c r="C71" s="24">
        <f>IF($B71,'Input'!B277/$B71,C$14/'Input'!$F$15/24)</f>
        <v>0</v>
      </c>
      <c r="D71" s="24">
        <f>IF($B71,'Input'!C277/$B71,D$14/'Input'!$F$15/24)</f>
        <v>0</v>
      </c>
      <c r="E71" s="24">
        <f>IF($B71,'Input'!D277/$B71,E$14/'Input'!$F$15/24)</f>
        <v>0</v>
      </c>
      <c r="F71" s="10" t="s">
        <v>6</v>
      </c>
    </row>
    <row r="72" spans="1:6">
      <c r="A72" s="12" t="s">
        <v>71</v>
      </c>
      <c r="B72" s="24">
        <f>SUM('Input'!$B278:$D278)</f>
        <v>0</v>
      </c>
      <c r="C72" s="24">
        <f>IF($B72,'Input'!B278/$B72,C$14/'Input'!$F$15/24)</f>
        <v>0</v>
      </c>
      <c r="D72" s="24">
        <f>IF($B72,'Input'!C278/$B72,D$14/'Input'!$F$15/24)</f>
        <v>0</v>
      </c>
      <c r="E72" s="24">
        <f>IF($B72,'Input'!D278/$B72,E$14/'Input'!$F$15/24)</f>
        <v>0</v>
      </c>
      <c r="F72" s="10" t="s">
        <v>6</v>
      </c>
    </row>
    <row r="73" spans="1:6">
      <c r="A73" s="12" t="s">
        <v>85</v>
      </c>
      <c r="B73" s="24">
        <f>SUM('Input'!$B279:$D279)</f>
        <v>0</v>
      </c>
      <c r="C73" s="24">
        <f>IF($B73,'Input'!B279/$B73,C$14/'Input'!$F$15/24)</f>
        <v>0</v>
      </c>
      <c r="D73" s="24">
        <f>IF($B73,'Input'!C279/$B73,D$14/'Input'!$F$15/24)</f>
        <v>0</v>
      </c>
      <c r="E73" s="24">
        <f>IF($B73,'Input'!D279/$B73,E$14/'Input'!$F$15/24)</f>
        <v>0</v>
      </c>
      <c r="F73" s="10" t="s">
        <v>6</v>
      </c>
    </row>
    <row r="75" spans="1:6">
      <c r="A75" s="11" t="s">
        <v>468</v>
      </c>
    </row>
    <row r="76" spans="1:6">
      <c r="A76" s="10" t="s">
        <v>6</v>
      </c>
    </row>
    <row r="77" spans="1:6">
      <c r="A77" s="2" t="s">
        <v>257</v>
      </c>
    </row>
    <row r="78" spans="1:6">
      <c r="A78" s="13" t="s">
        <v>469</v>
      </c>
    </row>
    <row r="79" spans="1:6">
      <c r="A79" s="2" t="s">
        <v>470</v>
      </c>
    </row>
    <row r="80" spans="1:6">
      <c r="A80" s="2" t="s">
        <v>274</v>
      </c>
    </row>
    <row r="81" spans="1:5">
      <c r="B81" s="3" t="s">
        <v>218</v>
      </c>
      <c r="C81" s="3" t="s">
        <v>219</v>
      </c>
      <c r="D81" s="3" t="s">
        <v>220</v>
      </c>
    </row>
    <row r="82" spans="1:5">
      <c r="A82" s="12" t="s">
        <v>67</v>
      </c>
      <c r="B82" s="26">
        <f>C$69</f>
        <v>0</v>
      </c>
      <c r="C82" s="26">
        <f>D$69</f>
        <v>0</v>
      </c>
      <c r="D82" s="26">
        <f>E$69</f>
        <v>0</v>
      </c>
      <c r="E82" s="10" t="s">
        <v>6</v>
      </c>
    </row>
    <row r="83" spans="1:5">
      <c r="A83" s="12" t="s">
        <v>69</v>
      </c>
      <c r="B83" s="26">
        <f>C$70</f>
        <v>0</v>
      </c>
      <c r="C83" s="26">
        <f>D$70</f>
        <v>0</v>
      </c>
      <c r="D83" s="26">
        <f>E$70</f>
        <v>0</v>
      </c>
      <c r="E83" s="10" t="s">
        <v>6</v>
      </c>
    </row>
    <row r="84" spans="1:5">
      <c r="A84" s="12" t="s">
        <v>70</v>
      </c>
      <c r="B84" s="26">
        <f>C$71</f>
        <v>0</v>
      </c>
      <c r="C84" s="26">
        <f>D$71</f>
        <v>0</v>
      </c>
      <c r="D84" s="26">
        <f>E$71</f>
        <v>0</v>
      </c>
      <c r="E84" s="10" t="s">
        <v>6</v>
      </c>
    </row>
    <row r="85" spans="1:5">
      <c r="A85" s="12" t="s">
        <v>71</v>
      </c>
      <c r="B85" s="26">
        <f>C$72</f>
        <v>0</v>
      </c>
      <c r="C85" s="26">
        <f>D$72</f>
        <v>0</v>
      </c>
      <c r="D85" s="26">
        <f>E$72</f>
        <v>0</v>
      </c>
      <c r="E85" s="10" t="s">
        <v>6</v>
      </c>
    </row>
    <row r="86" spans="1:5">
      <c r="A86" s="12" t="s">
        <v>85</v>
      </c>
      <c r="B86" s="26">
        <f>C$73</f>
        <v>0</v>
      </c>
      <c r="C86" s="26">
        <f>D$73</f>
        <v>0</v>
      </c>
      <c r="D86" s="26">
        <f>E$73</f>
        <v>0</v>
      </c>
      <c r="E86" s="10" t="s">
        <v>6</v>
      </c>
    </row>
    <row r="87" spans="1:5">
      <c r="A87" s="12" t="s">
        <v>72</v>
      </c>
      <c r="B87" s="25">
        <v>0</v>
      </c>
      <c r="C87" s="25">
        <v>1</v>
      </c>
      <c r="D87" s="25">
        <v>0</v>
      </c>
      <c r="E87" s="10" t="s">
        <v>6</v>
      </c>
    </row>
    <row r="88" spans="1:5">
      <c r="A88" s="12" t="s">
        <v>73</v>
      </c>
      <c r="B88" s="25">
        <v>0</v>
      </c>
      <c r="C88" s="25">
        <v>1</v>
      </c>
      <c r="D88" s="25">
        <v>0</v>
      </c>
      <c r="E88" s="10" t="s">
        <v>6</v>
      </c>
    </row>
    <row r="89" spans="1:5">
      <c r="A89" s="12" t="s">
        <v>86</v>
      </c>
      <c r="B89" s="25">
        <v>0</v>
      </c>
      <c r="C89" s="25">
        <v>1</v>
      </c>
      <c r="D89" s="25">
        <v>0</v>
      </c>
      <c r="E89" s="10" t="s">
        <v>6</v>
      </c>
    </row>
    <row r="90" spans="1:5">
      <c r="A90" s="12" t="s">
        <v>87</v>
      </c>
      <c r="B90" s="25">
        <v>0</v>
      </c>
      <c r="C90" s="25">
        <v>1</v>
      </c>
      <c r="D90" s="25">
        <v>0</v>
      </c>
      <c r="E90" s="10" t="s">
        <v>6</v>
      </c>
    </row>
    <row r="91" spans="1:5">
      <c r="A91" s="12" t="s">
        <v>77</v>
      </c>
      <c r="B91" s="25">
        <v>0</v>
      </c>
      <c r="C91" s="25">
        <v>1</v>
      </c>
      <c r="D91" s="25">
        <v>0</v>
      </c>
      <c r="E91" s="10" t="s">
        <v>6</v>
      </c>
    </row>
    <row r="92" spans="1:5">
      <c r="A92" s="12" t="s">
        <v>79</v>
      </c>
      <c r="B92" s="25">
        <v>0</v>
      </c>
      <c r="C92" s="25">
        <v>1</v>
      </c>
      <c r="D92" s="25">
        <v>0</v>
      </c>
      <c r="E92" s="10" t="s">
        <v>6</v>
      </c>
    </row>
    <row r="93" spans="1:5">
      <c r="A93" s="12" t="s">
        <v>89</v>
      </c>
      <c r="B93" s="25">
        <v>0</v>
      </c>
      <c r="C93" s="25">
        <v>1</v>
      </c>
      <c r="D93" s="25">
        <v>0</v>
      </c>
      <c r="E93" s="10" t="s">
        <v>6</v>
      </c>
    </row>
    <row r="94" spans="1:5">
      <c r="A94" s="12" t="s">
        <v>91</v>
      </c>
      <c r="B94" s="25">
        <v>0</v>
      </c>
      <c r="C94" s="25">
        <v>1</v>
      </c>
      <c r="D94" s="25">
        <v>0</v>
      </c>
      <c r="E94" s="10" t="s">
        <v>6</v>
      </c>
    </row>
    <row r="96" spans="1:5">
      <c r="A96" s="11" t="s">
        <v>471</v>
      </c>
    </row>
    <row r="97" spans="1:5">
      <c r="A97" s="10" t="s">
        <v>6</v>
      </c>
    </row>
    <row r="98" spans="1:5">
      <c r="B98" s="3" t="s">
        <v>218</v>
      </c>
      <c r="C98" s="3" t="s">
        <v>219</v>
      </c>
      <c r="D98" s="3" t="s">
        <v>220</v>
      </c>
    </row>
    <row r="99" spans="1:5">
      <c r="A99" s="12" t="s">
        <v>72</v>
      </c>
      <c r="B99" s="25">
        <v>0</v>
      </c>
      <c r="C99" s="25">
        <v>0</v>
      </c>
      <c r="D99" s="25">
        <v>1</v>
      </c>
      <c r="E99" s="10" t="s">
        <v>6</v>
      </c>
    </row>
    <row r="100" spans="1:5">
      <c r="A100" s="12" t="s">
        <v>73</v>
      </c>
      <c r="B100" s="25">
        <v>0</v>
      </c>
      <c r="C100" s="25">
        <v>0</v>
      </c>
      <c r="D100" s="25">
        <v>1</v>
      </c>
      <c r="E100" s="10" t="s">
        <v>6</v>
      </c>
    </row>
    <row r="101" spans="1:5">
      <c r="A101" s="12" t="s">
        <v>86</v>
      </c>
      <c r="B101" s="25">
        <v>0</v>
      </c>
      <c r="C101" s="25">
        <v>0</v>
      </c>
      <c r="D101" s="25">
        <v>1</v>
      </c>
      <c r="E101" s="10" t="s">
        <v>6</v>
      </c>
    </row>
    <row r="102" spans="1:5">
      <c r="A102" s="12" t="s">
        <v>87</v>
      </c>
      <c r="B102" s="25">
        <v>0</v>
      </c>
      <c r="C102" s="25">
        <v>0</v>
      </c>
      <c r="D102" s="25">
        <v>1</v>
      </c>
      <c r="E102" s="10" t="s">
        <v>6</v>
      </c>
    </row>
    <row r="103" spans="1:5">
      <c r="A103" s="12" t="s">
        <v>77</v>
      </c>
      <c r="B103" s="25">
        <v>0</v>
      </c>
      <c r="C103" s="25">
        <v>0</v>
      </c>
      <c r="D103" s="25">
        <v>1</v>
      </c>
      <c r="E103" s="10" t="s">
        <v>6</v>
      </c>
    </row>
    <row r="104" spans="1:5">
      <c r="A104" s="12" t="s">
        <v>79</v>
      </c>
      <c r="B104" s="25">
        <v>0</v>
      </c>
      <c r="C104" s="25">
        <v>0</v>
      </c>
      <c r="D104" s="25">
        <v>1</v>
      </c>
      <c r="E104" s="10" t="s">
        <v>6</v>
      </c>
    </row>
    <row r="105" spans="1:5">
      <c r="A105" s="12" t="s">
        <v>89</v>
      </c>
      <c r="B105" s="25">
        <v>0</v>
      </c>
      <c r="C105" s="25">
        <v>0</v>
      </c>
      <c r="D105" s="25">
        <v>1</v>
      </c>
      <c r="E105" s="10" t="s">
        <v>6</v>
      </c>
    </row>
    <row r="106" spans="1:5">
      <c r="A106" s="12" t="s">
        <v>91</v>
      </c>
      <c r="B106" s="25">
        <v>0</v>
      </c>
      <c r="C106" s="25">
        <v>0</v>
      </c>
      <c r="D106" s="25">
        <v>1</v>
      </c>
      <c r="E106" s="10" t="s">
        <v>6</v>
      </c>
    </row>
    <row r="108" spans="1:5">
      <c r="A108" s="11" t="s">
        <v>472</v>
      </c>
    </row>
    <row r="109" spans="1:5">
      <c r="A109" s="10" t="s">
        <v>6</v>
      </c>
    </row>
    <row r="110" spans="1:5">
      <c r="A110" s="2" t="s">
        <v>257</v>
      </c>
    </row>
    <row r="111" spans="1:5">
      <c r="A111" s="13" t="s">
        <v>473</v>
      </c>
    </row>
    <row r="112" spans="1:5">
      <c r="A112" s="13" t="s">
        <v>474</v>
      </c>
    </row>
    <row r="113" spans="1:3">
      <c r="A113" s="13" t="s">
        <v>475</v>
      </c>
    </row>
    <row r="114" spans="1:3">
      <c r="A114" s="2" t="s">
        <v>476</v>
      </c>
    </row>
    <row r="115" spans="1:3">
      <c r="B115" s="3" t="s">
        <v>477</v>
      </c>
    </row>
    <row r="116" spans="1:3">
      <c r="A116" s="12" t="s">
        <v>66</v>
      </c>
      <c r="B116" s="27">
        <f>'Loads'!B299+'Loads'!C299+'Loads'!D299</f>
        <v>0</v>
      </c>
      <c r="C116" s="10" t="s">
        <v>6</v>
      </c>
    </row>
    <row r="117" spans="1:3">
      <c r="A117" s="12" t="s">
        <v>67</v>
      </c>
      <c r="B117" s="27">
        <f>'Loads'!B300+'Loads'!C300+'Loads'!D300</f>
        <v>0</v>
      </c>
      <c r="C117" s="10" t="s">
        <v>6</v>
      </c>
    </row>
    <row r="118" spans="1:3">
      <c r="A118" s="12" t="s">
        <v>107</v>
      </c>
      <c r="B118" s="27">
        <f>'Loads'!B301+'Loads'!C301+'Loads'!D301</f>
        <v>0</v>
      </c>
      <c r="C118" s="10" t="s">
        <v>6</v>
      </c>
    </row>
    <row r="119" spans="1:3">
      <c r="A119" s="12" t="s">
        <v>68</v>
      </c>
      <c r="B119" s="27">
        <f>'Loads'!B302+'Loads'!C302+'Loads'!D302</f>
        <v>0</v>
      </c>
      <c r="C119" s="10" t="s">
        <v>6</v>
      </c>
    </row>
    <row r="120" spans="1:3">
      <c r="A120" s="12" t="s">
        <v>69</v>
      </c>
      <c r="B120" s="27">
        <f>'Loads'!B303+'Loads'!C303+'Loads'!D303</f>
        <v>0</v>
      </c>
      <c r="C120" s="10" t="s">
        <v>6</v>
      </c>
    </row>
    <row r="121" spans="1:3">
      <c r="A121" s="12" t="s">
        <v>108</v>
      </c>
      <c r="B121" s="27">
        <f>'Loads'!B304+'Loads'!C304+'Loads'!D304</f>
        <v>0</v>
      </c>
      <c r="C121" s="10" t="s">
        <v>6</v>
      </c>
    </row>
    <row r="122" spans="1:3">
      <c r="A122" s="12" t="s">
        <v>70</v>
      </c>
      <c r="B122" s="27">
        <f>'Loads'!B305+'Loads'!C305+'Loads'!D305</f>
        <v>0</v>
      </c>
      <c r="C122" s="10" t="s">
        <v>6</v>
      </c>
    </row>
    <row r="123" spans="1:3">
      <c r="A123" s="12" t="s">
        <v>71</v>
      </c>
      <c r="B123" s="27">
        <f>'Loads'!B306+'Loads'!C306+'Loads'!D306</f>
        <v>0</v>
      </c>
      <c r="C123" s="10" t="s">
        <v>6</v>
      </c>
    </row>
    <row r="124" spans="1:3">
      <c r="A124" s="12" t="s">
        <v>85</v>
      </c>
      <c r="B124" s="27">
        <f>'Loads'!B307+'Loads'!C307+'Loads'!D307</f>
        <v>0</v>
      </c>
      <c r="C124" s="10" t="s">
        <v>6</v>
      </c>
    </row>
    <row r="125" spans="1:3">
      <c r="A125" s="12" t="s">
        <v>72</v>
      </c>
      <c r="B125" s="27">
        <f>'Loads'!B308+'Loads'!C308+'Loads'!D308</f>
        <v>0</v>
      </c>
      <c r="C125" s="10" t="s">
        <v>6</v>
      </c>
    </row>
    <row r="126" spans="1:3">
      <c r="A126" s="12" t="s">
        <v>73</v>
      </c>
      <c r="B126" s="27">
        <f>'Loads'!B309+'Loads'!C309+'Loads'!D309</f>
        <v>0</v>
      </c>
      <c r="C126" s="10" t="s">
        <v>6</v>
      </c>
    </row>
    <row r="127" spans="1:3">
      <c r="A127" s="12" t="s">
        <v>86</v>
      </c>
      <c r="B127" s="27">
        <f>'Loads'!B310+'Loads'!C310+'Loads'!D310</f>
        <v>0</v>
      </c>
      <c r="C127" s="10" t="s">
        <v>6</v>
      </c>
    </row>
    <row r="128" spans="1:3">
      <c r="A128" s="12" t="s">
        <v>87</v>
      </c>
      <c r="B128" s="27">
        <f>'Loads'!B311+'Loads'!C311+'Loads'!D311</f>
        <v>0</v>
      </c>
      <c r="C128" s="10" t="s">
        <v>6</v>
      </c>
    </row>
    <row r="129" spans="1:3">
      <c r="A129" s="12" t="s">
        <v>109</v>
      </c>
      <c r="B129" s="27">
        <f>'Loads'!B312+'Loads'!C312+'Loads'!D312</f>
        <v>0</v>
      </c>
      <c r="C129" s="10" t="s">
        <v>6</v>
      </c>
    </row>
    <row r="130" spans="1:3">
      <c r="A130" s="12" t="s">
        <v>110</v>
      </c>
      <c r="B130" s="27">
        <f>'Loads'!B313+'Loads'!C313+'Loads'!D313</f>
        <v>0</v>
      </c>
      <c r="C130" s="10" t="s">
        <v>6</v>
      </c>
    </row>
    <row r="131" spans="1:3">
      <c r="A131" s="12" t="s">
        <v>111</v>
      </c>
      <c r="B131" s="27">
        <f>'Loads'!B314+'Loads'!C314+'Loads'!D314</f>
        <v>0</v>
      </c>
      <c r="C131" s="10" t="s">
        <v>6</v>
      </c>
    </row>
    <row r="132" spans="1:3">
      <c r="A132" s="12" t="s">
        <v>112</v>
      </c>
      <c r="B132" s="27">
        <f>'Loads'!B315+'Loads'!C315+'Loads'!D315</f>
        <v>0</v>
      </c>
      <c r="C132" s="10" t="s">
        <v>6</v>
      </c>
    </row>
    <row r="133" spans="1:3">
      <c r="A133" s="12" t="s">
        <v>113</v>
      </c>
      <c r="B133" s="27">
        <f>'Loads'!B316+'Loads'!C316+'Loads'!D316</f>
        <v>0</v>
      </c>
      <c r="C133" s="10" t="s">
        <v>6</v>
      </c>
    </row>
    <row r="134" spans="1:3">
      <c r="A134" s="12" t="s">
        <v>74</v>
      </c>
      <c r="B134" s="27">
        <f>'Loads'!B317+'Loads'!C317+'Loads'!D317</f>
        <v>0</v>
      </c>
      <c r="C134" s="10" t="s">
        <v>6</v>
      </c>
    </row>
    <row r="135" spans="1:3">
      <c r="A135" s="12" t="s">
        <v>75</v>
      </c>
      <c r="B135" s="27">
        <f>'Loads'!B318+'Loads'!C318+'Loads'!D318</f>
        <v>0</v>
      </c>
      <c r="C135" s="10" t="s">
        <v>6</v>
      </c>
    </row>
    <row r="136" spans="1:3">
      <c r="A136" s="12" t="s">
        <v>76</v>
      </c>
      <c r="B136" s="27">
        <f>'Loads'!B319+'Loads'!C319+'Loads'!D319</f>
        <v>0</v>
      </c>
      <c r="C136" s="10" t="s">
        <v>6</v>
      </c>
    </row>
    <row r="137" spans="1:3">
      <c r="A137" s="12" t="s">
        <v>77</v>
      </c>
      <c r="B137" s="27">
        <f>'Loads'!B320+'Loads'!C320+'Loads'!D320</f>
        <v>0</v>
      </c>
      <c r="C137" s="10" t="s">
        <v>6</v>
      </c>
    </row>
    <row r="138" spans="1:3">
      <c r="A138" s="12" t="s">
        <v>78</v>
      </c>
      <c r="B138" s="27">
        <f>'Loads'!B321+'Loads'!C321+'Loads'!D321</f>
        <v>0</v>
      </c>
      <c r="C138" s="10" t="s">
        <v>6</v>
      </c>
    </row>
    <row r="139" spans="1:3">
      <c r="A139" s="12" t="s">
        <v>79</v>
      </c>
      <c r="B139" s="27">
        <f>'Loads'!B322+'Loads'!C322+'Loads'!D322</f>
        <v>0</v>
      </c>
      <c r="C139" s="10" t="s">
        <v>6</v>
      </c>
    </row>
    <row r="140" spans="1:3">
      <c r="A140" s="12" t="s">
        <v>88</v>
      </c>
      <c r="B140" s="27">
        <f>'Loads'!B323+'Loads'!C323+'Loads'!D323</f>
        <v>0</v>
      </c>
      <c r="C140" s="10" t="s">
        <v>6</v>
      </c>
    </row>
    <row r="141" spans="1:3">
      <c r="A141" s="12" t="s">
        <v>89</v>
      </c>
      <c r="B141" s="27">
        <f>'Loads'!B324+'Loads'!C324+'Loads'!D324</f>
        <v>0</v>
      </c>
      <c r="C141" s="10" t="s">
        <v>6</v>
      </c>
    </row>
    <row r="142" spans="1:3">
      <c r="A142" s="12" t="s">
        <v>90</v>
      </c>
      <c r="B142" s="27">
        <f>'Loads'!B325+'Loads'!C325+'Loads'!D325</f>
        <v>0</v>
      </c>
      <c r="C142" s="10" t="s">
        <v>6</v>
      </c>
    </row>
    <row r="143" spans="1:3">
      <c r="A143" s="12" t="s">
        <v>91</v>
      </c>
      <c r="B143" s="27">
        <f>'Loads'!B326+'Loads'!C326+'Loads'!D326</f>
        <v>0</v>
      </c>
      <c r="C143" s="10" t="s">
        <v>6</v>
      </c>
    </row>
    <row r="145" spans="1:6">
      <c r="A145" s="11" t="s">
        <v>478</v>
      </c>
    </row>
    <row r="146" spans="1:6">
      <c r="A146" s="10" t="s">
        <v>6</v>
      </c>
    </row>
    <row r="147" spans="1:6">
      <c r="A147" s="2" t="s">
        <v>257</v>
      </c>
    </row>
    <row r="148" spans="1:6">
      <c r="A148" s="13" t="s">
        <v>479</v>
      </c>
    </row>
    <row r="149" spans="1:6">
      <c r="A149" s="13" t="s">
        <v>480</v>
      </c>
    </row>
    <row r="150" spans="1:6">
      <c r="A150" s="13" t="s">
        <v>481</v>
      </c>
    </row>
    <row r="151" spans="1:6">
      <c r="A151" s="13" t="s">
        <v>482</v>
      </c>
    </row>
    <row r="152" spans="1:6">
      <c r="A152" s="13" t="s">
        <v>483</v>
      </c>
    </row>
    <row r="153" spans="1:6">
      <c r="A153" s="13" t="s">
        <v>484</v>
      </c>
    </row>
    <row r="154" spans="1:6">
      <c r="A154" s="13" t="s">
        <v>485</v>
      </c>
    </row>
    <row r="155" spans="1:6">
      <c r="A155" s="13" t="s">
        <v>486</v>
      </c>
    </row>
    <row r="156" spans="1:6">
      <c r="A156" s="21" t="s">
        <v>260</v>
      </c>
      <c r="B156" s="21" t="s">
        <v>389</v>
      </c>
      <c r="C156" s="21"/>
      <c r="D156" s="21"/>
      <c r="E156" s="21" t="s">
        <v>389</v>
      </c>
    </row>
    <row r="157" spans="1:6">
      <c r="A157" s="21" t="s">
        <v>263</v>
      </c>
      <c r="B157" s="21" t="s">
        <v>487</v>
      </c>
      <c r="C157" s="21"/>
      <c r="D157" s="21"/>
      <c r="E157" s="21" t="s">
        <v>488</v>
      </c>
    </row>
    <row r="158" spans="1:6">
      <c r="B158" s="20" t="s">
        <v>489</v>
      </c>
      <c r="C158" s="20"/>
      <c r="D158" s="20"/>
    </row>
    <row r="159" spans="1:6">
      <c r="B159" s="3" t="s">
        <v>218</v>
      </c>
      <c r="C159" s="3" t="s">
        <v>219</v>
      </c>
      <c r="D159" s="3" t="s">
        <v>220</v>
      </c>
      <c r="E159" s="3" t="s">
        <v>490</v>
      </c>
    </row>
    <row r="160" spans="1:6">
      <c r="A160" s="12" t="s">
        <v>67</v>
      </c>
      <c r="B160" s="24">
        <f>IF($B$117&gt;0,('Loads'!$B$300*B$42+'Loads'!$C$300*B$82)/$B$117,0)</f>
        <v>0</v>
      </c>
      <c r="C160" s="24">
        <f>IF($B$117&gt;0,('Loads'!$B$300*C$42+'Loads'!$C$300*C$82)/$B$117,0)</f>
        <v>0</v>
      </c>
      <c r="D160" s="24">
        <f>IF($B$117&gt;0,('Loads'!$B$300*D$42+'Loads'!$C$300*D$82)/$B$117,0)</f>
        <v>0</v>
      </c>
      <c r="E160" s="6">
        <f>IF($C$14&gt;0,$B160*'Input'!$F$15*24/$C$14,0)</f>
        <v>0</v>
      </c>
      <c r="F160" s="10" t="s">
        <v>6</v>
      </c>
    </row>
    <row r="161" spans="1:6">
      <c r="A161" s="12" t="s">
        <v>69</v>
      </c>
      <c r="B161" s="24">
        <f>IF($B$120&gt;0,('Loads'!$B$303*B$44+'Loads'!$C$303*B$83)/$B$120,0)</f>
        <v>0</v>
      </c>
      <c r="C161" s="24">
        <f>IF($B$120&gt;0,('Loads'!$B$303*C$44+'Loads'!$C$303*C$83)/$B$120,0)</f>
        <v>0</v>
      </c>
      <c r="D161" s="24">
        <f>IF($B$120&gt;0,('Loads'!$B$303*D$44+'Loads'!$C$303*D$83)/$B$120,0)</f>
        <v>0</v>
      </c>
      <c r="E161" s="6">
        <f>IF($C$14&gt;0,$B161*'Input'!$F$15*24/$C$14,0)</f>
        <v>0</v>
      </c>
      <c r="F161" s="10" t="s">
        <v>6</v>
      </c>
    </row>
    <row r="162" spans="1:6">
      <c r="A162" s="12" t="s">
        <v>70</v>
      </c>
      <c r="B162" s="24">
        <f>IF($B$122&gt;0,('Loads'!$B$305*B$46+'Loads'!$C$305*B$84)/$B$122,0)</f>
        <v>0</v>
      </c>
      <c r="C162" s="24">
        <f>IF($B$122&gt;0,('Loads'!$B$305*C$46+'Loads'!$C$305*C$84)/$B$122,0)</f>
        <v>0</v>
      </c>
      <c r="D162" s="24">
        <f>IF($B$122&gt;0,('Loads'!$B$305*D$46+'Loads'!$C$305*D$84)/$B$122,0)</f>
        <v>0</v>
      </c>
      <c r="E162" s="6">
        <f>IF($C$14&gt;0,$B162*'Input'!$F$15*24/$C$14,0)</f>
        <v>0</v>
      </c>
      <c r="F162" s="10" t="s">
        <v>6</v>
      </c>
    </row>
    <row r="163" spans="1:6">
      <c r="A163" s="12" t="s">
        <v>71</v>
      </c>
      <c r="B163" s="24">
        <f>IF($B$123&gt;0,('Loads'!$B$306*B$47+'Loads'!$C$306*B$85)/$B$123,0)</f>
        <v>0</v>
      </c>
      <c r="C163" s="24">
        <f>IF($B$123&gt;0,('Loads'!$B$306*C$47+'Loads'!$C$306*C$85)/$B$123,0)</f>
        <v>0</v>
      </c>
      <c r="D163" s="24">
        <f>IF($B$123&gt;0,('Loads'!$B$306*D$47+'Loads'!$C$306*D$85)/$B$123,0)</f>
        <v>0</v>
      </c>
      <c r="E163" s="6">
        <f>IF($C$14&gt;0,$B163*'Input'!$F$15*24/$C$14,0)</f>
        <v>0</v>
      </c>
      <c r="F163" s="10" t="s">
        <v>6</v>
      </c>
    </row>
    <row r="164" spans="1:6">
      <c r="A164" s="12" t="s">
        <v>85</v>
      </c>
      <c r="B164" s="24">
        <f>IF($B$124&gt;0,('Loads'!$B$307*B$48+'Loads'!$C$307*B$86)/$B$124,0)</f>
        <v>0</v>
      </c>
      <c r="C164" s="24">
        <f>IF($B$124&gt;0,('Loads'!$B$307*C$48+'Loads'!$C$307*C$86)/$B$124,0)</f>
        <v>0</v>
      </c>
      <c r="D164" s="24">
        <f>IF($B$124&gt;0,('Loads'!$B$307*D$48+'Loads'!$C$307*D$86)/$B$124,0)</f>
        <v>0</v>
      </c>
      <c r="E164" s="6">
        <f>IF($C$14&gt;0,$B164*'Input'!$F$15*24/$C$14,0)</f>
        <v>0</v>
      </c>
      <c r="F164" s="10" t="s">
        <v>6</v>
      </c>
    </row>
    <row r="166" spans="1:6">
      <c r="A166" s="11" t="s">
        <v>491</v>
      </c>
    </row>
    <row r="167" spans="1:6">
      <c r="A167" s="10" t="s">
        <v>6</v>
      </c>
    </row>
    <row r="168" spans="1:6">
      <c r="A168" s="2" t="s">
        <v>257</v>
      </c>
    </row>
    <row r="169" spans="1:6">
      <c r="A169" s="13" t="s">
        <v>479</v>
      </c>
    </row>
    <row r="170" spans="1:6">
      <c r="A170" s="13" t="s">
        <v>480</v>
      </c>
    </row>
    <row r="171" spans="1:6">
      <c r="A171" s="13" t="s">
        <v>481</v>
      </c>
    </row>
    <row r="172" spans="1:6">
      <c r="A172" s="13" t="s">
        <v>482</v>
      </c>
    </row>
    <row r="173" spans="1:6">
      <c r="A173" s="13" t="s">
        <v>483</v>
      </c>
    </row>
    <row r="174" spans="1:6">
      <c r="A174" s="13" t="s">
        <v>492</v>
      </c>
    </row>
    <row r="175" spans="1:6">
      <c r="A175" s="13" t="s">
        <v>493</v>
      </c>
    </row>
    <row r="176" spans="1:6">
      <c r="A176" s="13" t="s">
        <v>494</v>
      </c>
    </row>
    <row r="177" spans="1:6">
      <c r="A177" s="13" t="s">
        <v>495</v>
      </c>
    </row>
    <row r="178" spans="1:6">
      <c r="A178" s="13" t="s">
        <v>496</v>
      </c>
    </row>
    <row r="179" spans="1:6">
      <c r="A179" s="21" t="s">
        <v>260</v>
      </c>
      <c r="B179" s="21" t="s">
        <v>389</v>
      </c>
      <c r="C179" s="21"/>
      <c r="D179" s="21"/>
      <c r="E179" s="21" t="s">
        <v>389</v>
      </c>
    </row>
    <row r="180" spans="1:6">
      <c r="A180" s="21" t="s">
        <v>263</v>
      </c>
      <c r="B180" s="21" t="s">
        <v>497</v>
      </c>
      <c r="C180" s="21"/>
      <c r="D180" s="21"/>
      <c r="E180" s="21" t="s">
        <v>498</v>
      </c>
    </row>
    <row r="181" spans="1:6">
      <c r="B181" s="20" t="s">
        <v>499</v>
      </c>
      <c r="C181" s="20"/>
      <c r="D181" s="20"/>
    </row>
    <row r="182" spans="1:6">
      <c r="B182" s="3" t="s">
        <v>218</v>
      </c>
      <c r="C182" s="3" t="s">
        <v>219</v>
      </c>
      <c r="D182" s="3" t="s">
        <v>220</v>
      </c>
      <c r="E182" s="3" t="s">
        <v>500</v>
      </c>
    </row>
    <row r="183" spans="1:6">
      <c r="A183" s="12" t="s">
        <v>72</v>
      </c>
      <c r="B183" s="24">
        <f>IF($B$125&gt;0,('Loads'!$B$308*B$49+'Loads'!$C$308*B$87+'Loads'!$D$308*B$99)/$B$125,0)</f>
        <v>0</v>
      </c>
      <c r="C183" s="24">
        <f>IF($B$125&gt;0,('Loads'!$B$308*C$49+'Loads'!$C$308*C$87+'Loads'!$D$308*C$99)/$B$125,0)</f>
        <v>0</v>
      </c>
      <c r="D183" s="24">
        <f>IF($B$125&gt;0,('Loads'!$B$308*D$49+'Loads'!$C$308*D$87+'Loads'!$D$308*D$99)/$B$125,0)</f>
        <v>0</v>
      </c>
      <c r="E183" s="6">
        <f>IF($C$14&gt;0,$B183*'Input'!$F$15*24/$C$14,0)</f>
        <v>0</v>
      </c>
      <c r="F183" s="10" t="s">
        <v>6</v>
      </c>
    </row>
    <row r="184" spans="1:6">
      <c r="A184" s="12" t="s">
        <v>73</v>
      </c>
      <c r="B184" s="24">
        <f>IF($B$126&gt;0,('Loads'!$B$309*B$50+'Loads'!$C$309*B$88+'Loads'!$D$309*B$100)/$B$126,0)</f>
        <v>0</v>
      </c>
      <c r="C184" s="24">
        <f>IF($B$126&gt;0,('Loads'!$B$309*C$50+'Loads'!$C$309*C$88+'Loads'!$D$309*C$100)/$B$126,0)</f>
        <v>0</v>
      </c>
      <c r="D184" s="24">
        <f>IF($B$126&gt;0,('Loads'!$B$309*D$50+'Loads'!$C$309*D$88+'Loads'!$D$309*D$100)/$B$126,0)</f>
        <v>0</v>
      </c>
      <c r="E184" s="6">
        <f>IF($C$14&gt;0,$B184*'Input'!$F$15*24/$C$14,0)</f>
        <v>0</v>
      </c>
      <c r="F184" s="10" t="s">
        <v>6</v>
      </c>
    </row>
    <row r="185" spans="1:6">
      <c r="A185" s="12" t="s">
        <v>86</v>
      </c>
      <c r="B185" s="24">
        <f>IF($B$127&gt;0,('Loads'!$B$310*B$51+'Loads'!$C$310*B$89+'Loads'!$D$310*B$101)/$B$127,0)</f>
        <v>0</v>
      </c>
      <c r="C185" s="24">
        <f>IF($B$127&gt;0,('Loads'!$B$310*C$51+'Loads'!$C$310*C$89+'Loads'!$D$310*C$101)/$B$127,0)</f>
        <v>0</v>
      </c>
      <c r="D185" s="24">
        <f>IF($B$127&gt;0,('Loads'!$B$310*D$51+'Loads'!$C$310*D$89+'Loads'!$D$310*D$101)/$B$127,0)</f>
        <v>0</v>
      </c>
      <c r="E185" s="6">
        <f>IF($C$14&gt;0,$B185*'Input'!$F$15*24/$C$14,0)</f>
        <v>0</v>
      </c>
      <c r="F185" s="10" t="s">
        <v>6</v>
      </c>
    </row>
    <row r="186" spans="1:6">
      <c r="A186" s="12" t="s">
        <v>87</v>
      </c>
      <c r="B186" s="24">
        <f>IF($B$128&gt;0,('Loads'!$B$311*B$52+'Loads'!$C$311*B$90+'Loads'!$D$311*B$102)/$B$128,0)</f>
        <v>0</v>
      </c>
      <c r="C186" s="24">
        <f>IF($B$128&gt;0,('Loads'!$B$311*C$52+'Loads'!$C$311*C$90+'Loads'!$D$311*C$102)/$B$128,0)</f>
        <v>0</v>
      </c>
      <c r="D186" s="24">
        <f>IF($B$128&gt;0,('Loads'!$B$311*D$52+'Loads'!$C$311*D$90+'Loads'!$D$311*D$102)/$B$128,0)</f>
        <v>0</v>
      </c>
      <c r="E186" s="6">
        <f>IF($C$14&gt;0,$B186*'Input'!$F$15*24/$C$14,0)</f>
        <v>0</v>
      </c>
      <c r="F186" s="10" t="s">
        <v>6</v>
      </c>
    </row>
    <row r="188" spans="1:6">
      <c r="A188" s="11" t="s">
        <v>501</v>
      </c>
    </row>
    <row r="189" spans="1:6">
      <c r="A189" s="10" t="s">
        <v>6</v>
      </c>
    </row>
    <row r="190" spans="1:6">
      <c r="A190" s="2" t="s">
        <v>257</v>
      </c>
    </row>
    <row r="191" spans="1:6">
      <c r="A191" s="13" t="s">
        <v>502</v>
      </c>
    </row>
    <row r="192" spans="1:6">
      <c r="A192" s="13" t="s">
        <v>503</v>
      </c>
    </row>
    <row r="193" spans="1:4">
      <c r="A193" s="13" t="s">
        <v>504</v>
      </c>
    </row>
    <row r="194" spans="1:4">
      <c r="A194" s="13" t="s">
        <v>505</v>
      </c>
    </row>
    <row r="195" spans="1:4">
      <c r="A195" s="21" t="s">
        <v>260</v>
      </c>
      <c r="B195" s="21" t="s">
        <v>423</v>
      </c>
      <c r="C195" s="21" t="s">
        <v>389</v>
      </c>
    </row>
    <row r="196" spans="1:4">
      <c r="A196" s="21" t="s">
        <v>263</v>
      </c>
      <c r="B196" s="21" t="s">
        <v>506</v>
      </c>
      <c r="C196" s="21" t="s">
        <v>507</v>
      </c>
    </row>
    <row r="197" spans="1:4">
      <c r="B197" s="3" t="s">
        <v>508</v>
      </c>
      <c r="C197" s="3" t="s">
        <v>509</v>
      </c>
    </row>
    <row r="198" spans="1:4">
      <c r="A198" s="12" t="s">
        <v>67</v>
      </c>
      <c r="B198" s="7">
        <f>E$160</f>
        <v>0</v>
      </c>
      <c r="C198" s="6">
        <f>IF($B198&lt;&gt;0,'Loads'!B$47/$B198,IF('Loads'!B$47&lt;0,-1,1))</f>
        <v>0</v>
      </c>
      <c r="D198" s="10" t="s">
        <v>6</v>
      </c>
    </row>
    <row r="199" spans="1:4">
      <c r="A199" s="12" t="s">
        <v>107</v>
      </c>
      <c r="B199" s="8"/>
      <c r="C199" s="6">
        <f>IF($B199&lt;&gt;0,'Loads'!B$48/$B199,IF('Loads'!B$48&lt;0,-1,1))</f>
        <v>0</v>
      </c>
      <c r="D199" s="10" t="s">
        <v>6</v>
      </c>
    </row>
    <row r="200" spans="1:4">
      <c r="A200" s="12" t="s">
        <v>69</v>
      </c>
      <c r="B200" s="7">
        <f>E$161</f>
        <v>0</v>
      </c>
      <c r="C200" s="6">
        <f>IF($B200&lt;&gt;0,'Loads'!B$50/$B200,IF('Loads'!B$50&lt;0,-1,1))</f>
        <v>0</v>
      </c>
      <c r="D200" s="10" t="s">
        <v>6</v>
      </c>
    </row>
    <row r="201" spans="1:4">
      <c r="A201" s="12" t="s">
        <v>108</v>
      </c>
      <c r="B201" s="8"/>
      <c r="C201" s="6">
        <f>IF($B201&lt;&gt;0,'Loads'!B$51/$B201,IF('Loads'!B$51&lt;0,-1,1))</f>
        <v>0</v>
      </c>
      <c r="D201" s="10" t="s">
        <v>6</v>
      </c>
    </row>
    <row r="202" spans="1:4">
      <c r="A202" s="12" t="s">
        <v>70</v>
      </c>
      <c r="B202" s="7">
        <f>E$162</f>
        <v>0</v>
      </c>
      <c r="C202" s="6">
        <f>IF($B202&lt;&gt;0,'Loads'!B$52/$B202,IF('Loads'!B$52&lt;0,-1,1))</f>
        <v>0</v>
      </c>
      <c r="D202" s="10" t="s">
        <v>6</v>
      </c>
    </row>
    <row r="203" spans="1:4">
      <c r="A203" s="12" t="s">
        <v>71</v>
      </c>
      <c r="B203" s="7">
        <f>E$163</f>
        <v>0</v>
      </c>
      <c r="C203" s="6">
        <f>IF($B203&lt;&gt;0,'Loads'!B$53/$B203,IF('Loads'!B$53&lt;0,-1,1))</f>
        <v>0</v>
      </c>
      <c r="D203" s="10" t="s">
        <v>6</v>
      </c>
    </row>
    <row r="204" spans="1:4">
      <c r="A204" s="12" t="s">
        <v>85</v>
      </c>
      <c r="B204" s="7">
        <f>E$164</f>
        <v>0</v>
      </c>
      <c r="C204" s="6">
        <f>IF($B204&lt;&gt;0,'Loads'!B$54/$B204,IF('Loads'!B$54&lt;0,-1,1))</f>
        <v>0</v>
      </c>
      <c r="D204" s="10" t="s">
        <v>6</v>
      </c>
    </row>
    <row r="205" spans="1:4">
      <c r="A205" s="12" t="s">
        <v>72</v>
      </c>
      <c r="B205" s="7">
        <f>E$183</f>
        <v>0</v>
      </c>
      <c r="C205" s="6">
        <f>IF($B205&lt;&gt;0,'Loads'!B$55/$B205,IF('Loads'!B$55&lt;0,-1,1))</f>
        <v>0</v>
      </c>
      <c r="D205" s="10" t="s">
        <v>6</v>
      </c>
    </row>
    <row r="206" spans="1:4">
      <c r="A206" s="12" t="s">
        <v>73</v>
      </c>
      <c r="B206" s="7">
        <f>E$184</f>
        <v>0</v>
      </c>
      <c r="C206" s="6">
        <f>IF($B206&lt;&gt;0,'Loads'!B$56/$B206,IF('Loads'!B$56&lt;0,-1,1))</f>
        <v>0</v>
      </c>
      <c r="D206" s="10" t="s">
        <v>6</v>
      </c>
    </row>
    <row r="207" spans="1:4">
      <c r="A207" s="12" t="s">
        <v>86</v>
      </c>
      <c r="B207" s="7">
        <f>E$185</f>
        <v>0</v>
      </c>
      <c r="C207" s="6">
        <f>IF($B207&lt;&gt;0,'Loads'!B$57/$B207,IF('Loads'!B$57&lt;0,-1,1))</f>
        <v>0</v>
      </c>
      <c r="D207" s="10" t="s">
        <v>6</v>
      </c>
    </row>
    <row r="208" spans="1:4">
      <c r="A208" s="12" t="s">
        <v>87</v>
      </c>
      <c r="B208" s="7">
        <f>E$186</f>
        <v>0</v>
      </c>
      <c r="C208" s="6">
        <f>IF($B208&lt;&gt;0,'Loads'!B$58/$B208,IF('Loads'!B$58&lt;0,-1,1))</f>
        <v>0</v>
      </c>
      <c r="D208" s="10" t="s">
        <v>6</v>
      </c>
    </row>
    <row r="209" spans="1:5">
      <c r="A209" s="12" t="s">
        <v>77</v>
      </c>
      <c r="B209" s="8"/>
      <c r="C209" s="6">
        <f>IF($B209&lt;&gt;0,'Loads'!B$67/$B209,IF('Loads'!B$67&lt;0,-1,1))</f>
        <v>0</v>
      </c>
      <c r="D209" s="10" t="s">
        <v>6</v>
      </c>
    </row>
    <row r="210" spans="1:5">
      <c r="A210" s="12" t="s">
        <v>79</v>
      </c>
      <c r="B210" s="8"/>
      <c r="C210" s="6">
        <f>IF($B210&lt;&gt;0,'Loads'!B$69/$B210,IF('Loads'!B$69&lt;0,-1,1))</f>
        <v>0</v>
      </c>
      <c r="D210" s="10" t="s">
        <v>6</v>
      </c>
    </row>
    <row r="211" spans="1:5">
      <c r="A211" s="12" t="s">
        <v>89</v>
      </c>
      <c r="B211" s="8"/>
      <c r="C211" s="6">
        <f>IF($B211&lt;&gt;0,'Loads'!B$71/$B211,IF('Loads'!B$71&lt;0,-1,1))</f>
        <v>0</v>
      </c>
      <c r="D211" s="10" t="s">
        <v>6</v>
      </c>
    </row>
    <row r="212" spans="1:5">
      <c r="A212" s="12" t="s">
        <v>91</v>
      </c>
      <c r="B212" s="8"/>
      <c r="C212" s="6">
        <f>IF($B212&lt;&gt;0,'Loads'!B$73/$B212,IF('Loads'!B$73&lt;0,-1,1))</f>
        <v>0</v>
      </c>
      <c r="D212" s="10" t="s">
        <v>6</v>
      </c>
    </row>
    <row r="214" spans="1:5">
      <c r="A214" s="11" t="s">
        <v>510</v>
      </c>
    </row>
    <row r="215" spans="1:5">
      <c r="A215" s="10" t="s">
        <v>6</v>
      </c>
    </row>
    <row r="216" spans="1:5">
      <c r="A216" s="2" t="s">
        <v>257</v>
      </c>
    </row>
    <row r="217" spans="1:5">
      <c r="A217" s="13" t="s">
        <v>511</v>
      </c>
    </row>
    <row r="218" spans="1:5">
      <c r="A218" s="13" t="s">
        <v>512</v>
      </c>
    </row>
    <row r="219" spans="1:5">
      <c r="A219" s="13" t="s">
        <v>513</v>
      </c>
    </row>
    <row r="220" spans="1:5">
      <c r="A220" s="13" t="s">
        <v>514</v>
      </c>
    </row>
    <row r="221" spans="1:5">
      <c r="A221" s="21" t="s">
        <v>260</v>
      </c>
      <c r="B221" s="21" t="s">
        <v>390</v>
      </c>
      <c r="C221" s="21" t="s">
        <v>389</v>
      </c>
      <c r="D221" s="21"/>
      <c r="E221" s="21"/>
    </row>
    <row r="222" spans="1:5">
      <c r="A222" s="21" t="s">
        <v>263</v>
      </c>
      <c r="B222" s="21" t="s">
        <v>440</v>
      </c>
      <c r="C222" s="21" t="s">
        <v>515</v>
      </c>
      <c r="D222" s="21"/>
      <c r="E222" s="21"/>
    </row>
    <row r="223" spans="1:5">
      <c r="C223" s="20" t="s">
        <v>517</v>
      </c>
      <c r="D223" s="20"/>
      <c r="E223" s="20"/>
    </row>
    <row r="224" spans="1:5">
      <c r="B224" s="3" t="s">
        <v>516</v>
      </c>
      <c r="C224" s="3" t="s">
        <v>218</v>
      </c>
      <c r="D224" s="3" t="s">
        <v>219</v>
      </c>
      <c r="E224" s="3" t="s">
        <v>220</v>
      </c>
    </row>
    <row r="225" spans="1:37">
      <c r="A225" s="12" t="s">
        <v>26</v>
      </c>
      <c r="B225" s="24">
        <f>SUM('Input'!$B308:$D308)</f>
        <v>0</v>
      </c>
      <c r="C225" s="24">
        <f>IF($B225,'Input'!B308/$B225,'Input'!B$301/$B$14)</f>
        <v>0</v>
      </c>
      <c r="D225" s="24">
        <f>IF($B225,'Input'!C308/$B225,'Input'!C$301/$B$14)</f>
        <v>0</v>
      </c>
      <c r="E225" s="24">
        <f>IF($B225,'Input'!D308/$B225,'Input'!D$301/$B$14)</f>
        <v>0</v>
      </c>
      <c r="F225" s="10" t="s">
        <v>6</v>
      </c>
    </row>
    <row r="226" spans="1:37">
      <c r="A226" s="12" t="s">
        <v>27</v>
      </c>
      <c r="B226" s="24">
        <f>SUM('Input'!$B309:$D309)</f>
        <v>0</v>
      </c>
      <c r="C226" s="24">
        <f>IF($B226,'Input'!B309/$B226,'Input'!B$301/$B$14)</f>
        <v>0</v>
      </c>
      <c r="D226" s="24">
        <f>IF($B226,'Input'!C309/$B226,'Input'!C$301/$B$14)</f>
        <v>0</v>
      </c>
      <c r="E226" s="24">
        <f>IF($B226,'Input'!D309/$B226,'Input'!D$301/$B$14)</f>
        <v>0</v>
      </c>
      <c r="F226" s="10" t="s">
        <v>6</v>
      </c>
    </row>
    <row r="227" spans="1:37">
      <c r="A227" s="12" t="s">
        <v>28</v>
      </c>
      <c r="B227" s="24">
        <f>SUM('Input'!$B310:$D310)</f>
        <v>0</v>
      </c>
      <c r="C227" s="24">
        <f>IF($B227,'Input'!B310/$B227,'Input'!B$301/$B$14)</f>
        <v>0</v>
      </c>
      <c r="D227" s="24">
        <f>IF($B227,'Input'!C310/$B227,'Input'!C$301/$B$14)</f>
        <v>0</v>
      </c>
      <c r="E227" s="24">
        <f>IF($B227,'Input'!D310/$B227,'Input'!D$301/$B$14)</f>
        <v>0</v>
      </c>
      <c r="F227" s="10" t="s">
        <v>6</v>
      </c>
    </row>
    <row r="228" spans="1:37">
      <c r="A228" s="12" t="s">
        <v>29</v>
      </c>
      <c r="B228" s="24">
        <f>SUM('Input'!$B311:$D311)</f>
        <v>0</v>
      </c>
      <c r="C228" s="24">
        <f>IF($B228,'Input'!B311/$B228,'Input'!B$301/$B$14)</f>
        <v>0</v>
      </c>
      <c r="D228" s="24">
        <f>IF($B228,'Input'!C311/$B228,'Input'!C$301/$B$14)</f>
        <v>0</v>
      </c>
      <c r="E228" s="24">
        <f>IF($B228,'Input'!D311/$B228,'Input'!D$301/$B$14)</f>
        <v>0</v>
      </c>
      <c r="F228" s="10" t="s">
        <v>6</v>
      </c>
    </row>
    <row r="229" spans="1:37">
      <c r="A229" s="12" t="s">
        <v>30</v>
      </c>
      <c r="B229" s="24">
        <f>SUM('Input'!$B312:$D312)</f>
        <v>0</v>
      </c>
      <c r="C229" s="24">
        <f>IF($B229,'Input'!B312/$B229,'Input'!B$301/$B$14)</f>
        <v>0</v>
      </c>
      <c r="D229" s="24">
        <f>IF($B229,'Input'!C312/$B229,'Input'!C$301/$B$14)</f>
        <v>0</v>
      </c>
      <c r="E229" s="24">
        <f>IF($B229,'Input'!D312/$B229,'Input'!D$301/$B$14)</f>
        <v>0</v>
      </c>
      <c r="F229" s="10" t="s">
        <v>6</v>
      </c>
    </row>
    <row r="230" spans="1:37">
      <c r="A230" s="12" t="s">
        <v>35</v>
      </c>
      <c r="B230" s="24">
        <f>SUM('Input'!$B313:$D313)</f>
        <v>0</v>
      </c>
      <c r="C230" s="24">
        <f>IF($B230,'Input'!B313/$B230,'Input'!B$301/$B$14)</f>
        <v>0</v>
      </c>
      <c r="D230" s="24">
        <f>IF($B230,'Input'!C313/$B230,'Input'!C$301/$B$14)</f>
        <v>0</v>
      </c>
      <c r="E230" s="24">
        <f>IF($B230,'Input'!D313/$B230,'Input'!D$301/$B$14)</f>
        <v>0</v>
      </c>
      <c r="F230" s="10" t="s">
        <v>6</v>
      </c>
    </row>
    <row r="231" spans="1:37">
      <c r="A231" s="12" t="s">
        <v>31</v>
      </c>
      <c r="B231" s="24">
        <f>SUM('Input'!$B314:$D314)</f>
        <v>0</v>
      </c>
      <c r="C231" s="24">
        <f>IF($B231,'Input'!B314/$B231,'Input'!B$301/$B$14)</f>
        <v>0</v>
      </c>
      <c r="D231" s="24">
        <f>IF($B231,'Input'!C314/$B231,'Input'!C$301/$B$14)</f>
        <v>0</v>
      </c>
      <c r="E231" s="24">
        <f>IF($B231,'Input'!D314/$B231,'Input'!D$301/$B$14)</f>
        <v>0</v>
      </c>
      <c r="F231" s="10" t="s">
        <v>6</v>
      </c>
    </row>
    <row r="232" spans="1:37">
      <c r="A232" s="12" t="s">
        <v>32</v>
      </c>
      <c r="B232" s="24">
        <f>SUM('Input'!$B315:$D315)</f>
        <v>0</v>
      </c>
      <c r="C232" s="24">
        <f>IF($B232,'Input'!B315/$B232,'Input'!B$301/$B$14)</f>
        <v>0</v>
      </c>
      <c r="D232" s="24">
        <f>IF($B232,'Input'!C315/$B232,'Input'!C$301/$B$14)</f>
        <v>0</v>
      </c>
      <c r="E232" s="24">
        <f>IF($B232,'Input'!D315/$B232,'Input'!D$301/$B$14)</f>
        <v>0</v>
      </c>
      <c r="F232" s="10" t="s">
        <v>6</v>
      </c>
    </row>
    <row r="233" spans="1:37">
      <c r="A233" s="12" t="s">
        <v>33</v>
      </c>
      <c r="B233" s="24">
        <f>SUM('Input'!$B316:$D316)</f>
        <v>0</v>
      </c>
      <c r="C233" s="24">
        <f>IF($B233,'Input'!B316/$B233,'Input'!B$301/$B$14)</f>
        <v>0</v>
      </c>
      <c r="D233" s="24">
        <f>IF($B233,'Input'!C316/$B233,'Input'!C$301/$B$14)</f>
        <v>0</v>
      </c>
      <c r="E233" s="24">
        <f>IF($B233,'Input'!D316/$B233,'Input'!D$301/$B$14)</f>
        <v>0</v>
      </c>
      <c r="F233" s="10" t="s">
        <v>6</v>
      </c>
    </row>
    <row r="235" spans="1:37">
      <c r="A235" s="11" t="s">
        <v>518</v>
      </c>
    </row>
    <row r="236" spans="1:37">
      <c r="A236" s="10" t="s">
        <v>6</v>
      </c>
    </row>
    <row r="237" spans="1:37">
      <c r="A237" s="2" t="s">
        <v>257</v>
      </c>
    </row>
    <row r="238" spans="1:37">
      <c r="A238" s="13" t="s">
        <v>519</v>
      </c>
    </row>
    <row r="239" spans="1:37">
      <c r="A239" s="2" t="s">
        <v>520</v>
      </c>
    </row>
    <row r="240" spans="1:37">
      <c r="B240" s="17" t="s">
        <v>26</v>
      </c>
      <c r="C240" s="3" t="s">
        <v>218</v>
      </c>
      <c r="D240" s="3" t="s">
        <v>219</v>
      </c>
      <c r="E240" s="3" t="s">
        <v>220</v>
      </c>
      <c r="F240" s="17" t="s">
        <v>27</v>
      </c>
      <c r="G240" s="3" t="s">
        <v>218</v>
      </c>
      <c r="H240" s="3" t="s">
        <v>219</v>
      </c>
      <c r="I240" s="3" t="s">
        <v>220</v>
      </c>
      <c r="J240" s="17" t="s">
        <v>28</v>
      </c>
      <c r="K240" s="3" t="s">
        <v>218</v>
      </c>
      <c r="L240" s="3" t="s">
        <v>219</v>
      </c>
      <c r="M240" s="3" t="s">
        <v>220</v>
      </c>
      <c r="N240" s="17" t="s">
        <v>29</v>
      </c>
      <c r="O240" s="3" t="s">
        <v>218</v>
      </c>
      <c r="P240" s="3" t="s">
        <v>219</v>
      </c>
      <c r="Q240" s="3" t="s">
        <v>220</v>
      </c>
      <c r="R240" s="17" t="s">
        <v>30</v>
      </c>
      <c r="S240" s="3" t="s">
        <v>218</v>
      </c>
      <c r="T240" s="3" t="s">
        <v>219</v>
      </c>
      <c r="U240" s="3" t="s">
        <v>220</v>
      </c>
      <c r="V240" s="17" t="s">
        <v>35</v>
      </c>
      <c r="W240" s="3" t="s">
        <v>218</v>
      </c>
      <c r="X240" s="3" t="s">
        <v>219</v>
      </c>
      <c r="Y240" s="3" t="s">
        <v>220</v>
      </c>
      <c r="Z240" s="17" t="s">
        <v>31</v>
      </c>
      <c r="AA240" s="3" t="s">
        <v>218</v>
      </c>
      <c r="AB240" s="3" t="s">
        <v>219</v>
      </c>
      <c r="AC240" s="3" t="s">
        <v>220</v>
      </c>
      <c r="AD240" s="17" t="s">
        <v>32</v>
      </c>
      <c r="AE240" s="3" t="s">
        <v>218</v>
      </c>
      <c r="AF240" s="3" t="s">
        <v>219</v>
      </c>
      <c r="AG240" s="3" t="s">
        <v>220</v>
      </c>
      <c r="AH240" s="17" t="s">
        <v>33</v>
      </c>
      <c r="AI240" s="3" t="s">
        <v>218</v>
      </c>
      <c r="AJ240" s="3" t="s">
        <v>219</v>
      </c>
      <c r="AK240" s="3" t="s">
        <v>220</v>
      </c>
    </row>
    <row r="241" spans="1:38">
      <c r="A241" s="12" t="s">
        <v>521</v>
      </c>
      <c r="C241" s="26">
        <f>C$225</f>
        <v>0</v>
      </c>
      <c r="D241" s="26">
        <f>D$225</f>
        <v>0</v>
      </c>
      <c r="E241" s="26">
        <f>E$225</f>
        <v>0</v>
      </c>
      <c r="G241" s="26">
        <f>C$226</f>
        <v>0</v>
      </c>
      <c r="H241" s="26">
        <f>D$226</f>
        <v>0</v>
      </c>
      <c r="I241" s="26">
        <f>E$226</f>
        <v>0</v>
      </c>
      <c r="K241" s="26">
        <f>C$227</f>
        <v>0</v>
      </c>
      <c r="L241" s="26">
        <f>D$227</f>
        <v>0</v>
      </c>
      <c r="M241" s="26">
        <f>E$227</f>
        <v>0</v>
      </c>
      <c r="O241" s="26">
        <f>C$228</f>
        <v>0</v>
      </c>
      <c r="P241" s="26">
        <f>D$228</f>
        <v>0</v>
      </c>
      <c r="Q241" s="26">
        <f>E$228</f>
        <v>0</v>
      </c>
      <c r="S241" s="26">
        <f>C$229</f>
        <v>0</v>
      </c>
      <c r="T241" s="26">
        <f>D$229</f>
        <v>0</v>
      </c>
      <c r="U241" s="26">
        <f>E$229</f>
        <v>0</v>
      </c>
      <c r="W241" s="26">
        <f>C$230</f>
        <v>0</v>
      </c>
      <c r="X241" s="26">
        <f>D$230</f>
        <v>0</v>
      </c>
      <c r="Y241" s="26">
        <f>E$230</f>
        <v>0</v>
      </c>
      <c r="AA241" s="26">
        <f>C$231</f>
        <v>0</v>
      </c>
      <c r="AB241" s="26">
        <f>D$231</f>
        <v>0</v>
      </c>
      <c r="AC241" s="26">
        <f>E$231</f>
        <v>0</v>
      </c>
      <c r="AE241" s="26">
        <f>C$232</f>
        <v>0</v>
      </c>
      <c r="AF241" s="26">
        <f>D$232</f>
        <v>0</v>
      </c>
      <c r="AG241" s="26">
        <f>E$232</f>
        <v>0</v>
      </c>
      <c r="AI241" s="26">
        <f>C$233</f>
        <v>0</v>
      </c>
      <c r="AJ241" s="26">
        <f>D$233</f>
        <v>0</v>
      </c>
      <c r="AK241" s="26">
        <f>E$233</f>
        <v>0</v>
      </c>
      <c r="AL241" s="10" t="s">
        <v>6</v>
      </c>
    </row>
    <row r="243" spans="1:38">
      <c r="A243" s="11" t="s">
        <v>522</v>
      </c>
    </row>
    <row r="244" spans="1:38">
      <c r="A244" s="10" t="s">
        <v>6</v>
      </c>
    </row>
    <row r="245" spans="1:38">
      <c r="A245" s="2" t="s">
        <v>257</v>
      </c>
    </row>
    <row r="246" spans="1:38">
      <c r="A246" s="13" t="s">
        <v>523</v>
      </c>
    </row>
    <row r="247" spans="1:38">
      <c r="A247" s="13" t="s">
        <v>524</v>
      </c>
    </row>
    <row r="248" spans="1:38">
      <c r="A248" s="13" t="s">
        <v>525</v>
      </c>
    </row>
    <row r="249" spans="1:38">
      <c r="A249" s="13" t="s">
        <v>457</v>
      </c>
    </row>
    <row r="250" spans="1:38">
      <c r="A250" s="2" t="s">
        <v>526</v>
      </c>
    </row>
    <row r="251" spans="1:38">
      <c r="B251" s="17" t="s">
        <v>26</v>
      </c>
      <c r="C251" s="3" t="s">
        <v>218</v>
      </c>
      <c r="D251" s="3" t="s">
        <v>219</v>
      </c>
      <c r="E251" s="3" t="s">
        <v>220</v>
      </c>
      <c r="F251" s="17" t="s">
        <v>27</v>
      </c>
      <c r="G251" s="3" t="s">
        <v>218</v>
      </c>
      <c r="H251" s="3" t="s">
        <v>219</v>
      </c>
      <c r="I251" s="3" t="s">
        <v>220</v>
      </c>
      <c r="J251" s="17" t="s">
        <v>28</v>
      </c>
      <c r="K251" s="3" t="s">
        <v>218</v>
      </c>
      <c r="L251" s="3" t="s">
        <v>219</v>
      </c>
      <c r="M251" s="3" t="s">
        <v>220</v>
      </c>
      <c r="N251" s="17" t="s">
        <v>29</v>
      </c>
      <c r="O251" s="3" t="s">
        <v>218</v>
      </c>
      <c r="P251" s="3" t="s">
        <v>219</v>
      </c>
      <c r="Q251" s="3" t="s">
        <v>220</v>
      </c>
      <c r="R251" s="17" t="s">
        <v>30</v>
      </c>
      <c r="S251" s="3" t="s">
        <v>218</v>
      </c>
      <c r="T251" s="3" t="s">
        <v>219</v>
      </c>
      <c r="U251" s="3" t="s">
        <v>220</v>
      </c>
      <c r="V251" s="17" t="s">
        <v>35</v>
      </c>
      <c r="W251" s="3" t="s">
        <v>218</v>
      </c>
      <c r="X251" s="3" t="s">
        <v>219</v>
      </c>
      <c r="Y251" s="3" t="s">
        <v>220</v>
      </c>
      <c r="Z251" s="17" t="s">
        <v>31</v>
      </c>
      <c r="AA251" s="3" t="s">
        <v>218</v>
      </c>
      <c r="AB251" s="3" t="s">
        <v>219</v>
      </c>
      <c r="AC251" s="3" t="s">
        <v>220</v>
      </c>
      <c r="AD251" s="17" t="s">
        <v>32</v>
      </c>
      <c r="AE251" s="3" t="s">
        <v>218</v>
      </c>
      <c r="AF251" s="3" t="s">
        <v>219</v>
      </c>
      <c r="AG251" s="3" t="s">
        <v>220</v>
      </c>
      <c r="AH251" s="17" t="s">
        <v>33</v>
      </c>
      <c r="AI251" s="3" t="s">
        <v>218</v>
      </c>
      <c r="AJ251" s="3" t="s">
        <v>219</v>
      </c>
      <c r="AK251" s="3" t="s">
        <v>220</v>
      </c>
    </row>
    <row r="252" spans="1:38">
      <c r="A252" s="12" t="s">
        <v>67</v>
      </c>
      <c r="C252" s="6">
        <f>IF(C$14&gt;0,$C198*C$241*24*'Input'!$F$15/C$14,0)</f>
        <v>0</v>
      </c>
      <c r="D252" s="6">
        <f>IF(D$14&gt;0,$C198*D$241*24*'Input'!$F$15/D$14,0)</f>
        <v>0</v>
      </c>
      <c r="E252" s="6">
        <f>IF(E$14&gt;0,$C198*E$241*24*'Input'!$F$15/E$14,0)</f>
        <v>0</v>
      </c>
      <c r="G252" s="6">
        <f>IF(C$14&gt;0,$C198*G$241*24*'Input'!$F$15/C$14,0)</f>
        <v>0</v>
      </c>
      <c r="H252" s="6">
        <f>IF(D$14&gt;0,$C198*H$241*24*'Input'!$F$15/D$14,0)</f>
        <v>0</v>
      </c>
      <c r="I252" s="6">
        <f>IF(E$14&gt;0,$C198*I$241*24*'Input'!$F$15/E$14,0)</f>
        <v>0</v>
      </c>
      <c r="K252" s="6">
        <f>IF(C$14&gt;0,$C198*K$241*24*'Input'!$F$15/C$14,0)</f>
        <v>0</v>
      </c>
      <c r="L252" s="6">
        <f>IF(D$14&gt;0,$C198*L$241*24*'Input'!$F$15/D$14,0)</f>
        <v>0</v>
      </c>
      <c r="M252" s="6">
        <f>IF(E$14&gt;0,$C198*M$241*24*'Input'!$F$15/E$14,0)</f>
        <v>0</v>
      </c>
      <c r="O252" s="6">
        <f>IF(C$14&gt;0,$C198*O$241*24*'Input'!$F$15/C$14,0)</f>
        <v>0</v>
      </c>
      <c r="P252" s="6">
        <f>IF(D$14&gt;0,$C198*P$241*24*'Input'!$F$15/D$14,0)</f>
        <v>0</v>
      </c>
      <c r="Q252" s="6">
        <f>IF(E$14&gt;0,$C198*Q$241*24*'Input'!$F$15/E$14,0)</f>
        <v>0</v>
      </c>
      <c r="S252" s="6">
        <f>IF(C$14&gt;0,$C198*S$241*24*'Input'!$F$15/C$14,0)</f>
        <v>0</v>
      </c>
      <c r="T252" s="6">
        <f>IF(D$14&gt;0,$C198*T$241*24*'Input'!$F$15/D$14,0)</f>
        <v>0</v>
      </c>
      <c r="U252" s="6">
        <f>IF(E$14&gt;0,$C198*U$241*24*'Input'!$F$15/E$14,0)</f>
        <v>0</v>
      </c>
      <c r="W252" s="6">
        <f>IF(C$14&gt;0,$C198*W$241*24*'Input'!$F$15/C$14,0)</f>
        <v>0</v>
      </c>
      <c r="X252" s="6">
        <f>IF(D$14&gt;0,$C198*X$241*24*'Input'!$F$15/D$14,0)</f>
        <v>0</v>
      </c>
      <c r="Y252" s="6">
        <f>IF(E$14&gt;0,$C198*Y$241*24*'Input'!$F$15/E$14,0)</f>
        <v>0</v>
      </c>
      <c r="AA252" s="6">
        <f>IF(C$14&gt;0,$C198*AA$241*24*'Input'!$F$15/C$14,0)</f>
        <v>0</v>
      </c>
      <c r="AB252" s="6">
        <f>IF(D$14&gt;0,$C198*AB$241*24*'Input'!$F$15/D$14,0)</f>
        <v>0</v>
      </c>
      <c r="AC252" s="6">
        <f>IF(E$14&gt;0,$C198*AC$241*24*'Input'!$F$15/E$14,0)</f>
        <v>0</v>
      </c>
      <c r="AE252" s="6">
        <f>IF(C$14&gt;0,$C198*AE$241*24*'Input'!$F$15/C$14,0)</f>
        <v>0</v>
      </c>
      <c r="AF252" s="6">
        <f>IF(D$14&gt;0,$C198*AF$241*24*'Input'!$F$15/D$14,0)</f>
        <v>0</v>
      </c>
      <c r="AG252" s="6">
        <f>IF(E$14&gt;0,$C198*AG$241*24*'Input'!$F$15/E$14,0)</f>
        <v>0</v>
      </c>
      <c r="AI252" s="6">
        <f>IF(C$14&gt;0,$C198*AI$241*24*'Input'!$F$15/C$14,0)</f>
        <v>0</v>
      </c>
      <c r="AJ252" s="6">
        <f>IF(D$14&gt;0,$C198*AJ$241*24*'Input'!$F$15/D$14,0)</f>
        <v>0</v>
      </c>
      <c r="AK252" s="6">
        <f>IF(E$14&gt;0,$C198*AK$241*24*'Input'!$F$15/E$14,0)</f>
        <v>0</v>
      </c>
      <c r="AL252" s="10" t="s">
        <v>6</v>
      </c>
    </row>
    <row r="253" spans="1:38">
      <c r="A253" s="12" t="s">
        <v>107</v>
      </c>
      <c r="C253" s="6">
        <f>IF(C$14&gt;0,$C199*C$241*24*'Input'!$F$15/C$14,0)</f>
        <v>0</v>
      </c>
      <c r="D253" s="6">
        <f>IF(D$14&gt;0,$C199*D$241*24*'Input'!$F$15/D$14,0)</f>
        <v>0</v>
      </c>
      <c r="E253" s="6">
        <f>IF(E$14&gt;0,$C199*E$241*24*'Input'!$F$15/E$14,0)</f>
        <v>0</v>
      </c>
      <c r="G253" s="6">
        <f>IF(C$14&gt;0,$C199*G$241*24*'Input'!$F$15/C$14,0)</f>
        <v>0</v>
      </c>
      <c r="H253" s="6">
        <f>IF(D$14&gt;0,$C199*H$241*24*'Input'!$F$15/D$14,0)</f>
        <v>0</v>
      </c>
      <c r="I253" s="6">
        <f>IF(E$14&gt;0,$C199*I$241*24*'Input'!$F$15/E$14,0)</f>
        <v>0</v>
      </c>
      <c r="K253" s="6">
        <f>IF(C$14&gt;0,$C199*K$241*24*'Input'!$F$15/C$14,0)</f>
        <v>0</v>
      </c>
      <c r="L253" s="6">
        <f>IF(D$14&gt;0,$C199*L$241*24*'Input'!$F$15/D$14,0)</f>
        <v>0</v>
      </c>
      <c r="M253" s="6">
        <f>IF(E$14&gt;0,$C199*M$241*24*'Input'!$F$15/E$14,0)</f>
        <v>0</v>
      </c>
      <c r="O253" s="6">
        <f>IF(C$14&gt;0,$C199*O$241*24*'Input'!$F$15/C$14,0)</f>
        <v>0</v>
      </c>
      <c r="P253" s="6">
        <f>IF(D$14&gt;0,$C199*P$241*24*'Input'!$F$15/D$14,0)</f>
        <v>0</v>
      </c>
      <c r="Q253" s="6">
        <f>IF(E$14&gt;0,$C199*Q$241*24*'Input'!$F$15/E$14,0)</f>
        <v>0</v>
      </c>
      <c r="S253" s="6">
        <f>IF(C$14&gt;0,$C199*S$241*24*'Input'!$F$15/C$14,0)</f>
        <v>0</v>
      </c>
      <c r="T253" s="6">
        <f>IF(D$14&gt;0,$C199*T$241*24*'Input'!$F$15/D$14,0)</f>
        <v>0</v>
      </c>
      <c r="U253" s="6">
        <f>IF(E$14&gt;0,$C199*U$241*24*'Input'!$F$15/E$14,0)</f>
        <v>0</v>
      </c>
      <c r="W253" s="6">
        <f>IF(C$14&gt;0,$C199*W$241*24*'Input'!$F$15/C$14,0)</f>
        <v>0</v>
      </c>
      <c r="X253" s="6">
        <f>IF(D$14&gt;0,$C199*X$241*24*'Input'!$F$15/D$14,0)</f>
        <v>0</v>
      </c>
      <c r="Y253" s="6">
        <f>IF(E$14&gt;0,$C199*Y$241*24*'Input'!$F$15/E$14,0)</f>
        <v>0</v>
      </c>
      <c r="AA253" s="6">
        <f>IF(C$14&gt;0,$C199*AA$241*24*'Input'!$F$15/C$14,0)</f>
        <v>0</v>
      </c>
      <c r="AB253" s="6">
        <f>IF(D$14&gt;0,$C199*AB$241*24*'Input'!$F$15/D$14,0)</f>
        <v>0</v>
      </c>
      <c r="AC253" s="6">
        <f>IF(E$14&gt;0,$C199*AC$241*24*'Input'!$F$15/E$14,0)</f>
        <v>0</v>
      </c>
      <c r="AE253" s="6">
        <f>IF(C$14&gt;0,$C199*AE$241*24*'Input'!$F$15/C$14,0)</f>
        <v>0</v>
      </c>
      <c r="AF253" s="6">
        <f>IF(D$14&gt;0,$C199*AF$241*24*'Input'!$F$15/D$14,0)</f>
        <v>0</v>
      </c>
      <c r="AG253" s="6">
        <f>IF(E$14&gt;0,$C199*AG$241*24*'Input'!$F$15/E$14,0)</f>
        <v>0</v>
      </c>
      <c r="AI253" s="6">
        <f>IF(C$14&gt;0,$C199*AI$241*24*'Input'!$F$15/C$14,0)</f>
        <v>0</v>
      </c>
      <c r="AJ253" s="6">
        <f>IF(D$14&gt;0,$C199*AJ$241*24*'Input'!$F$15/D$14,0)</f>
        <v>0</v>
      </c>
      <c r="AK253" s="6">
        <f>IF(E$14&gt;0,$C199*AK$241*24*'Input'!$F$15/E$14,0)</f>
        <v>0</v>
      </c>
      <c r="AL253" s="10" t="s">
        <v>6</v>
      </c>
    </row>
    <row r="254" spans="1:38">
      <c r="A254" s="12" t="s">
        <v>69</v>
      </c>
      <c r="C254" s="6">
        <f>IF(C$14&gt;0,$C200*C$241*24*'Input'!$F$15/C$14,0)</f>
        <v>0</v>
      </c>
      <c r="D254" s="6">
        <f>IF(D$14&gt;0,$C200*D$241*24*'Input'!$F$15/D$14,0)</f>
        <v>0</v>
      </c>
      <c r="E254" s="6">
        <f>IF(E$14&gt;0,$C200*E$241*24*'Input'!$F$15/E$14,0)</f>
        <v>0</v>
      </c>
      <c r="G254" s="6">
        <f>IF(C$14&gt;0,$C200*G$241*24*'Input'!$F$15/C$14,0)</f>
        <v>0</v>
      </c>
      <c r="H254" s="6">
        <f>IF(D$14&gt;0,$C200*H$241*24*'Input'!$F$15/D$14,0)</f>
        <v>0</v>
      </c>
      <c r="I254" s="6">
        <f>IF(E$14&gt;0,$C200*I$241*24*'Input'!$F$15/E$14,0)</f>
        <v>0</v>
      </c>
      <c r="K254" s="6">
        <f>IF(C$14&gt;0,$C200*K$241*24*'Input'!$F$15/C$14,0)</f>
        <v>0</v>
      </c>
      <c r="L254" s="6">
        <f>IF(D$14&gt;0,$C200*L$241*24*'Input'!$F$15/D$14,0)</f>
        <v>0</v>
      </c>
      <c r="M254" s="6">
        <f>IF(E$14&gt;0,$C200*M$241*24*'Input'!$F$15/E$14,0)</f>
        <v>0</v>
      </c>
      <c r="O254" s="6">
        <f>IF(C$14&gt;0,$C200*O$241*24*'Input'!$F$15/C$14,0)</f>
        <v>0</v>
      </c>
      <c r="P254" s="6">
        <f>IF(D$14&gt;0,$C200*P$241*24*'Input'!$F$15/D$14,0)</f>
        <v>0</v>
      </c>
      <c r="Q254" s="6">
        <f>IF(E$14&gt;0,$C200*Q$241*24*'Input'!$F$15/E$14,0)</f>
        <v>0</v>
      </c>
      <c r="S254" s="6">
        <f>IF(C$14&gt;0,$C200*S$241*24*'Input'!$F$15/C$14,0)</f>
        <v>0</v>
      </c>
      <c r="T254" s="6">
        <f>IF(D$14&gt;0,$C200*T$241*24*'Input'!$F$15/D$14,0)</f>
        <v>0</v>
      </c>
      <c r="U254" s="6">
        <f>IF(E$14&gt;0,$C200*U$241*24*'Input'!$F$15/E$14,0)</f>
        <v>0</v>
      </c>
      <c r="W254" s="6">
        <f>IF(C$14&gt;0,$C200*W$241*24*'Input'!$F$15/C$14,0)</f>
        <v>0</v>
      </c>
      <c r="X254" s="6">
        <f>IF(D$14&gt;0,$C200*X$241*24*'Input'!$F$15/D$14,0)</f>
        <v>0</v>
      </c>
      <c r="Y254" s="6">
        <f>IF(E$14&gt;0,$C200*Y$241*24*'Input'!$F$15/E$14,0)</f>
        <v>0</v>
      </c>
      <c r="AA254" s="6">
        <f>IF(C$14&gt;0,$C200*AA$241*24*'Input'!$F$15/C$14,0)</f>
        <v>0</v>
      </c>
      <c r="AB254" s="6">
        <f>IF(D$14&gt;0,$C200*AB$241*24*'Input'!$F$15/D$14,0)</f>
        <v>0</v>
      </c>
      <c r="AC254" s="6">
        <f>IF(E$14&gt;0,$C200*AC$241*24*'Input'!$F$15/E$14,0)</f>
        <v>0</v>
      </c>
      <c r="AE254" s="6">
        <f>IF(C$14&gt;0,$C200*AE$241*24*'Input'!$F$15/C$14,0)</f>
        <v>0</v>
      </c>
      <c r="AF254" s="6">
        <f>IF(D$14&gt;0,$C200*AF$241*24*'Input'!$F$15/D$14,0)</f>
        <v>0</v>
      </c>
      <c r="AG254" s="6">
        <f>IF(E$14&gt;0,$C200*AG$241*24*'Input'!$F$15/E$14,0)</f>
        <v>0</v>
      </c>
      <c r="AI254" s="6">
        <f>IF(C$14&gt;0,$C200*AI$241*24*'Input'!$F$15/C$14,0)</f>
        <v>0</v>
      </c>
      <c r="AJ254" s="6">
        <f>IF(D$14&gt;0,$C200*AJ$241*24*'Input'!$F$15/D$14,0)</f>
        <v>0</v>
      </c>
      <c r="AK254" s="6">
        <f>IF(E$14&gt;0,$C200*AK$241*24*'Input'!$F$15/E$14,0)</f>
        <v>0</v>
      </c>
      <c r="AL254" s="10" t="s">
        <v>6</v>
      </c>
    </row>
    <row r="255" spans="1:38">
      <c r="A255" s="12" t="s">
        <v>108</v>
      </c>
      <c r="C255" s="6">
        <f>IF(C$14&gt;0,$C201*C$241*24*'Input'!$F$15/C$14,0)</f>
        <v>0</v>
      </c>
      <c r="D255" s="6">
        <f>IF(D$14&gt;0,$C201*D$241*24*'Input'!$F$15/D$14,0)</f>
        <v>0</v>
      </c>
      <c r="E255" s="6">
        <f>IF(E$14&gt;0,$C201*E$241*24*'Input'!$F$15/E$14,0)</f>
        <v>0</v>
      </c>
      <c r="G255" s="6">
        <f>IF(C$14&gt;0,$C201*G$241*24*'Input'!$F$15/C$14,0)</f>
        <v>0</v>
      </c>
      <c r="H255" s="6">
        <f>IF(D$14&gt;0,$C201*H$241*24*'Input'!$F$15/D$14,0)</f>
        <v>0</v>
      </c>
      <c r="I255" s="6">
        <f>IF(E$14&gt;0,$C201*I$241*24*'Input'!$F$15/E$14,0)</f>
        <v>0</v>
      </c>
      <c r="K255" s="6">
        <f>IF(C$14&gt;0,$C201*K$241*24*'Input'!$F$15/C$14,0)</f>
        <v>0</v>
      </c>
      <c r="L255" s="6">
        <f>IF(D$14&gt;0,$C201*L$241*24*'Input'!$F$15/D$14,0)</f>
        <v>0</v>
      </c>
      <c r="M255" s="6">
        <f>IF(E$14&gt;0,$C201*M$241*24*'Input'!$F$15/E$14,0)</f>
        <v>0</v>
      </c>
      <c r="O255" s="6">
        <f>IF(C$14&gt;0,$C201*O$241*24*'Input'!$F$15/C$14,0)</f>
        <v>0</v>
      </c>
      <c r="P255" s="6">
        <f>IF(D$14&gt;0,$C201*P$241*24*'Input'!$F$15/D$14,0)</f>
        <v>0</v>
      </c>
      <c r="Q255" s="6">
        <f>IF(E$14&gt;0,$C201*Q$241*24*'Input'!$F$15/E$14,0)</f>
        <v>0</v>
      </c>
      <c r="S255" s="6">
        <f>IF(C$14&gt;0,$C201*S$241*24*'Input'!$F$15/C$14,0)</f>
        <v>0</v>
      </c>
      <c r="T255" s="6">
        <f>IF(D$14&gt;0,$C201*T$241*24*'Input'!$F$15/D$14,0)</f>
        <v>0</v>
      </c>
      <c r="U255" s="6">
        <f>IF(E$14&gt;0,$C201*U$241*24*'Input'!$F$15/E$14,0)</f>
        <v>0</v>
      </c>
      <c r="W255" s="6">
        <f>IF(C$14&gt;0,$C201*W$241*24*'Input'!$F$15/C$14,0)</f>
        <v>0</v>
      </c>
      <c r="X255" s="6">
        <f>IF(D$14&gt;0,$C201*X$241*24*'Input'!$F$15/D$14,0)</f>
        <v>0</v>
      </c>
      <c r="Y255" s="6">
        <f>IF(E$14&gt;0,$C201*Y$241*24*'Input'!$F$15/E$14,0)</f>
        <v>0</v>
      </c>
      <c r="AA255" s="6">
        <f>IF(C$14&gt;0,$C201*AA$241*24*'Input'!$F$15/C$14,0)</f>
        <v>0</v>
      </c>
      <c r="AB255" s="6">
        <f>IF(D$14&gt;0,$C201*AB$241*24*'Input'!$F$15/D$14,0)</f>
        <v>0</v>
      </c>
      <c r="AC255" s="6">
        <f>IF(E$14&gt;0,$C201*AC$241*24*'Input'!$F$15/E$14,0)</f>
        <v>0</v>
      </c>
      <c r="AE255" s="6">
        <f>IF(C$14&gt;0,$C201*AE$241*24*'Input'!$F$15/C$14,0)</f>
        <v>0</v>
      </c>
      <c r="AF255" s="6">
        <f>IF(D$14&gt;0,$C201*AF$241*24*'Input'!$F$15/D$14,0)</f>
        <v>0</v>
      </c>
      <c r="AG255" s="6">
        <f>IF(E$14&gt;0,$C201*AG$241*24*'Input'!$F$15/E$14,0)</f>
        <v>0</v>
      </c>
      <c r="AI255" s="6">
        <f>IF(C$14&gt;0,$C201*AI$241*24*'Input'!$F$15/C$14,0)</f>
        <v>0</v>
      </c>
      <c r="AJ255" s="6">
        <f>IF(D$14&gt;0,$C201*AJ$241*24*'Input'!$F$15/D$14,0)</f>
        <v>0</v>
      </c>
      <c r="AK255" s="6">
        <f>IF(E$14&gt;0,$C201*AK$241*24*'Input'!$F$15/E$14,0)</f>
        <v>0</v>
      </c>
      <c r="AL255" s="10" t="s">
        <v>6</v>
      </c>
    </row>
    <row r="256" spans="1:38">
      <c r="A256" s="12" t="s">
        <v>70</v>
      </c>
      <c r="C256" s="6">
        <f>IF(C$14&gt;0,$C202*C$241*24*'Input'!$F$15/C$14,0)</f>
        <v>0</v>
      </c>
      <c r="D256" s="6">
        <f>IF(D$14&gt;0,$C202*D$241*24*'Input'!$F$15/D$14,0)</f>
        <v>0</v>
      </c>
      <c r="E256" s="6">
        <f>IF(E$14&gt;0,$C202*E$241*24*'Input'!$F$15/E$14,0)</f>
        <v>0</v>
      </c>
      <c r="G256" s="6">
        <f>IF(C$14&gt;0,$C202*G$241*24*'Input'!$F$15/C$14,0)</f>
        <v>0</v>
      </c>
      <c r="H256" s="6">
        <f>IF(D$14&gt;0,$C202*H$241*24*'Input'!$F$15/D$14,0)</f>
        <v>0</v>
      </c>
      <c r="I256" s="6">
        <f>IF(E$14&gt;0,$C202*I$241*24*'Input'!$F$15/E$14,0)</f>
        <v>0</v>
      </c>
      <c r="K256" s="6">
        <f>IF(C$14&gt;0,$C202*K$241*24*'Input'!$F$15/C$14,0)</f>
        <v>0</v>
      </c>
      <c r="L256" s="6">
        <f>IF(D$14&gt;0,$C202*L$241*24*'Input'!$F$15/D$14,0)</f>
        <v>0</v>
      </c>
      <c r="M256" s="6">
        <f>IF(E$14&gt;0,$C202*M$241*24*'Input'!$F$15/E$14,0)</f>
        <v>0</v>
      </c>
      <c r="O256" s="6">
        <f>IF(C$14&gt;0,$C202*O$241*24*'Input'!$F$15/C$14,0)</f>
        <v>0</v>
      </c>
      <c r="P256" s="6">
        <f>IF(D$14&gt;0,$C202*P$241*24*'Input'!$F$15/D$14,0)</f>
        <v>0</v>
      </c>
      <c r="Q256" s="6">
        <f>IF(E$14&gt;0,$C202*Q$241*24*'Input'!$F$15/E$14,0)</f>
        <v>0</v>
      </c>
      <c r="S256" s="6">
        <f>IF(C$14&gt;0,$C202*S$241*24*'Input'!$F$15/C$14,0)</f>
        <v>0</v>
      </c>
      <c r="T256" s="6">
        <f>IF(D$14&gt;0,$C202*T$241*24*'Input'!$F$15/D$14,0)</f>
        <v>0</v>
      </c>
      <c r="U256" s="6">
        <f>IF(E$14&gt;0,$C202*U$241*24*'Input'!$F$15/E$14,0)</f>
        <v>0</v>
      </c>
      <c r="W256" s="6">
        <f>IF(C$14&gt;0,$C202*W$241*24*'Input'!$F$15/C$14,0)</f>
        <v>0</v>
      </c>
      <c r="X256" s="6">
        <f>IF(D$14&gt;0,$C202*X$241*24*'Input'!$F$15/D$14,0)</f>
        <v>0</v>
      </c>
      <c r="Y256" s="6">
        <f>IF(E$14&gt;0,$C202*Y$241*24*'Input'!$F$15/E$14,0)</f>
        <v>0</v>
      </c>
      <c r="AA256" s="6">
        <f>IF(C$14&gt;0,$C202*AA$241*24*'Input'!$F$15/C$14,0)</f>
        <v>0</v>
      </c>
      <c r="AB256" s="6">
        <f>IF(D$14&gt;0,$C202*AB$241*24*'Input'!$F$15/D$14,0)</f>
        <v>0</v>
      </c>
      <c r="AC256" s="6">
        <f>IF(E$14&gt;0,$C202*AC$241*24*'Input'!$F$15/E$14,0)</f>
        <v>0</v>
      </c>
      <c r="AE256" s="6">
        <f>IF(C$14&gt;0,$C202*AE$241*24*'Input'!$F$15/C$14,0)</f>
        <v>0</v>
      </c>
      <c r="AF256" s="6">
        <f>IF(D$14&gt;0,$C202*AF$241*24*'Input'!$F$15/D$14,0)</f>
        <v>0</v>
      </c>
      <c r="AG256" s="6">
        <f>IF(E$14&gt;0,$C202*AG$241*24*'Input'!$F$15/E$14,0)</f>
        <v>0</v>
      </c>
      <c r="AI256" s="6">
        <f>IF(C$14&gt;0,$C202*AI$241*24*'Input'!$F$15/C$14,0)</f>
        <v>0</v>
      </c>
      <c r="AJ256" s="6">
        <f>IF(D$14&gt;0,$C202*AJ$241*24*'Input'!$F$15/D$14,0)</f>
        <v>0</v>
      </c>
      <c r="AK256" s="6">
        <f>IF(E$14&gt;0,$C202*AK$241*24*'Input'!$F$15/E$14,0)</f>
        <v>0</v>
      </c>
      <c r="AL256" s="10" t="s">
        <v>6</v>
      </c>
    </row>
    <row r="257" spans="1:38">
      <c r="A257" s="12" t="s">
        <v>71</v>
      </c>
      <c r="C257" s="6">
        <f>IF(C$14&gt;0,$C203*C$241*24*'Input'!$F$15/C$14,0)</f>
        <v>0</v>
      </c>
      <c r="D257" s="6">
        <f>IF(D$14&gt;0,$C203*D$241*24*'Input'!$F$15/D$14,0)</f>
        <v>0</v>
      </c>
      <c r="E257" s="6">
        <f>IF(E$14&gt;0,$C203*E$241*24*'Input'!$F$15/E$14,0)</f>
        <v>0</v>
      </c>
      <c r="G257" s="6">
        <f>IF(C$14&gt;0,$C203*G$241*24*'Input'!$F$15/C$14,0)</f>
        <v>0</v>
      </c>
      <c r="H257" s="6">
        <f>IF(D$14&gt;0,$C203*H$241*24*'Input'!$F$15/D$14,0)</f>
        <v>0</v>
      </c>
      <c r="I257" s="6">
        <f>IF(E$14&gt;0,$C203*I$241*24*'Input'!$F$15/E$14,0)</f>
        <v>0</v>
      </c>
      <c r="K257" s="6">
        <f>IF(C$14&gt;0,$C203*K$241*24*'Input'!$F$15/C$14,0)</f>
        <v>0</v>
      </c>
      <c r="L257" s="6">
        <f>IF(D$14&gt;0,$C203*L$241*24*'Input'!$F$15/D$14,0)</f>
        <v>0</v>
      </c>
      <c r="M257" s="6">
        <f>IF(E$14&gt;0,$C203*M$241*24*'Input'!$F$15/E$14,0)</f>
        <v>0</v>
      </c>
      <c r="O257" s="6">
        <f>IF(C$14&gt;0,$C203*O$241*24*'Input'!$F$15/C$14,0)</f>
        <v>0</v>
      </c>
      <c r="P257" s="6">
        <f>IF(D$14&gt;0,$C203*P$241*24*'Input'!$F$15/D$14,0)</f>
        <v>0</v>
      </c>
      <c r="Q257" s="6">
        <f>IF(E$14&gt;0,$C203*Q$241*24*'Input'!$F$15/E$14,0)</f>
        <v>0</v>
      </c>
      <c r="S257" s="6">
        <f>IF(C$14&gt;0,$C203*S$241*24*'Input'!$F$15/C$14,0)</f>
        <v>0</v>
      </c>
      <c r="T257" s="6">
        <f>IF(D$14&gt;0,$C203*T$241*24*'Input'!$F$15/D$14,0)</f>
        <v>0</v>
      </c>
      <c r="U257" s="6">
        <f>IF(E$14&gt;0,$C203*U$241*24*'Input'!$F$15/E$14,0)</f>
        <v>0</v>
      </c>
      <c r="W257" s="6">
        <f>IF(C$14&gt;0,$C203*W$241*24*'Input'!$F$15/C$14,0)</f>
        <v>0</v>
      </c>
      <c r="X257" s="6">
        <f>IF(D$14&gt;0,$C203*X$241*24*'Input'!$F$15/D$14,0)</f>
        <v>0</v>
      </c>
      <c r="Y257" s="6">
        <f>IF(E$14&gt;0,$C203*Y$241*24*'Input'!$F$15/E$14,0)</f>
        <v>0</v>
      </c>
      <c r="AA257" s="6">
        <f>IF(C$14&gt;0,$C203*AA$241*24*'Input'!$F$15/C$14,0)</f>
        <v>0</v>
      </c>
      <c r="AB257" s="6">
        <f>IF(D$14&gt;0,$C203*AB$241*24*'Input'!$F$15/D$14,0)</f>
        <v>0</v>
      </c>
      <c r="AC257" s="6">
        <f>IF(E$14&gt;0,$C203*AC$241*24*'Input'!$F$15/E$14,0)</f>
        <v>0</v>
      </c>
      <c r="AE257" s="6">
        <f>IF(C$14&gt;0,$C203*AE$241*24*'Input'!$F$15/C$14,0)</f>
        <v>0</v>
      </c>
      <c r="AF257" s="6">
        <f>IF(D$14&gt;0,$C203*AF$241*24*'Input'!$F$15/D$14,0)</f>
        <v>0</v>
      </c>
      <c r="AG257" s="6">
        <f>IF(E$14&gt;0,$C203*AG$241*24*'Input'!$F$15/E$14,0)</f>
        <v>0</v>
      </c>
      <c r="AI257" s="6">
        <f>IF(C$14&gt;0,$C203*AI$241*24*'Input'!$F$15/C$14,0)</f>
        <v>0</v>
      </c>
      <c r="AJ257" s="6">
        <f>IF(D$14&gt;0,$C203*AJ$241*24*'Input'!$F$15/D$14,0)</f>
        <v>0</v>
      </c>
      <c r="AK257" s="6">
        <f>IF(E$14&gt;0,$C203*AK$241*24*'Input'!$F$15/E$14,0)</f>
        <v>0</v>
      </c>
      <c r="AL257" s="10" t="s">
        <v>6</v>
      </c>
    </row>
    <row r="258" spans="1:38">
      <c r="A258" s="12" t="s">
        <v>85</v>
      </c>
      <c r="C258" s="6">
        <f>IF(C$14&gt;0,$C204*C$241*24*'Input'!$F$15/C$14,0)</f>
        <v>0</v>
      </c>
      <c r="D258" s="6">
        <f>IF(D$14&gt;0,$C204*D$241*24*'Input'!$F$15/D$14,0)</f>
        <v>0</v>
      </c>
      <c r="E258" s="6">
        <f>IF(E$14&gt;0,$C204*E$241*24*'Input'!$F$15/E$14,0)</f>
        <v>0</v>
      </c>
      <c r="G258" s="6">
        <f>IF(C$14&gt;0,$C204*G$241*24*'Input'!$F$15/C$14,0)</f>
        <v>0</v>
      </c>
      <c r="H258" s="6">
        <f>IF(D$14&gt;0,$C204*H$241*24*'Input'!$F$15/D$14,0)</f>
        <v>0</v>
      </c>
      <c r="I258" s="6">
        <f>IF(E$14&gt;0,$C204*I$241*24*'Input'!$F$15/E$14,0)</f>
        <v>0</v>
      </c>
      <c r="K258" s="6">
        <f>IF(C$14&gt;0,$C204*K$241*24*'Input'!$F$15/C$14,0)</f>
        <v>0</v>
      </c>
      <c r="L258" s="6">
        <f>IF(D$14&gt;0,$C204*L$241*24*'Input'!$F$15/D$14,0)</f>
        <v>0</v>
      </c>
      <c r="M258" s="6">
        <f>IF(E$14&gt;0,$C204*M$241*24*'Input'!$F$15/E$14,0)</f>
        <v>0</v>
      </c>
      <c r="O258" s="6">
        <f>IF(C$14&gt;0,$C204*O$241*24*'Input'!$F$15/C$14,0)</f>
        <v>0</v>
      </c>
      <c r="P258" s="6">
        <f>IF(D$14&gt;0,$C204*P$241*24*'Input'!$F$15/D$14,0)</f>
        <v>0</v>
      </c>
      <c r="Q258" s="6">
        <f>IF(E$14&gt;0,$C204*Q$241*24*'Input'!$F$15/E$14,0)</f>
        <v>0</v>
      </c>
      <c r="S258" s="6">
        <f>IF(C$14&gt;0,$C204*S$241*24*'Input'!$F$15/C$14,0)</f>
        <v>0</v>
      </c>
      <c r="T258" s="6">
        <f>IF(D$14&gt;0,$C204*T$241*24*'Input'!$F$15/D$14,0)</f>
        <v>0</v>
      </c>
      <c r="U258" s="6">
        <f>IF(E$14&gt;0,$C204*U$241*24*'Input'!$F$15/E$14,0)</f>
        <v>0</v>
      </c>
      <c r="W258" s="6">
        <f>IF(C$14&gt;0,$C204*W$241*24*'Input'!$F$15/C$14,0)</f>
        <v>0</v>
      </c>
      <c r="X258" s="6">
        <f>IF(D$14&gt;0,$C204*X$241*24*'Input'!$F$15/D$14,0)</f>
        <v>0</v>
      </c>
      <c r="Y258" s="6">
        <f>IF(E$14&gt;0,$C204*Y$241*24*'Input'!$F$15/E$14,0)</f>
        <v>0</v>
      </c>
      <c r="AA258" s="6">
        <f>IF(C$14&gt;0,$C204*AA$241*24*'Input'!$F$15/C$14,0)</f>
        <v>0</v>
      </c>
      <c r="AB258" s="6">
        <f>IF(D$14&gt;0,$C204*AB$241*24*'Input'!$F$15/D$14,0)</f>
        <v>0</v>
      </c>
      <c r="AC258" s="6">
        <f>IF(E$14&gt;0,$C204*AC$241*24*'Input'!$F$15/E$14,0)</f>
        <v>0</v>
      </c>
      <c r="AE258" s="6">
        <f>IF(C$14&gt;0,$C204*AE$241*24*'Input'!$F$15/C$14,0)</f>
        <v>0</v>
      </c>
      <c r="AF258" s="6">
        <f>IF(D$14&gt;0,$C204*AF$241*24*'Input'!$F$15/D$14,0)</f>
        <v>0</v>
      </c>
      <c r="AG258" s="6">
        <f>IF(E$14&gt;0,$C204*AG$241*24*'Input'!$F$15/E$14,0)</f>
        <v>0</v>
      </c>
      <c r="AI258" s="6">
        <f>IF(C$14&gt;0,$C204*AI$241*24*'Input'!$F$15/C$14,0)</f>
        <v>0</v>
      </c>
      <c r="AJ258" s="6">
        <f>IF(D$14&gt;0,$C204*AJ$241*24*'Input'!$F$15/D$14,0)</f>
        <v>0</v>
      </c>
      <c r="AK258" s="6">
        <f>IF(E$14&gt;0,$C204*AK$241*24*'Input'!$F$15/E$14,0)</f>
        <v>0</v>
      </c>
      <c r="AL258" s="10" t="s">
        <v>6</v>
      </c>
    </row>
    <row r="259" spans="1:38">
      <c r="A259" s="12" t="s">
        <v>72</v>
      </c>
      <c r="C259" s="6">
        <f>IF(C$14&gt;0,$C205*C$241*24*'Input'!$F$15/C$14,0)</f>
        <v>0</v>
      </c>
      <c r="D259" s="6">
        <f>IF(D$14&gt;0,$C205*D$241*24*'Input'!$F$15/D$14,0)</f>
        <v>0</v>
      </c>
      <c r="E259" s="6">
        <f>IF(E$14&gt;0,$C205*E$241*24*'Input'!$F$15/E$14,0)</f>
        <v>0</v>
      </c>
      <c r="G259" s="6">
        <f>IF(C$14&gt;0,$C205*G$241*24*'Input'!$F$15/C$14,0)</f>
        <v>0</v>
      </c>
      <c r="H259" s="6">
        <f>IF(D$14&gt;0,$C205*H$241*24*'Input'!$F$15/D$14,0)</f>
        <v>0</v>
      </c>
      <c r="I259" s="6">
        <f>IF(E$14&gt;0,$C205*I$241*24*'Input'!$F$15/E$14,0)</f>
        <v>0</v>
      </c>
      <c r="K259" s="6">
        <f>IF(C$14&gt;0,$C205*K$241*24*'Input'!$F$15/C$14,0)</f>
        <v>0</v>
      </c>
      <c r="L259" s="6">
        <f>IF(D$14&gt;0,$C205*L$241*24*'Input'!$F$15/D$14,0)</f>
        <v>0</v>
      </c>
      <c r="M259" s="6">
        <f>IF(E$14&gt;0,$C205*M$241*24*'Input'!$F$15/E$14,0)</f>
        <v>0</v>
      </c>
      <c r="O259" s="6">
        <f>IF(C$14&gt;0,$C205*O$241*24*'Input'!$F$15/C$14,0)</f>
        <v>0</v>
      </c>
      <c r="P259" s="6">
        <f>IF(D$14&gt;0,$C205*P$241*24*'Input'!$F$15/D$14,0)</f>
        <v>0</v>
      </c>
      <c r="Q259" s="6">
        <f>IF(E$14&gt;0,$C205*Q$241*24*'Input'!$F$15/E$14,0)</f>
        <v>0</v>
      </c>
      <c r="S259" s="6">
        <f>IF(C$14&gt;0,$C205*S$241*24*'Input'!$F$15/C$14,0)</f>
        <v>0</v>
      </c>
      <c r="T259" s="6">
        <f>IF(D$14&gt;0,$C205*T$241*24*'Input'!$F$15/D$14,0)</f>
        <v>0</v>
      </c>
      <c r="U259" s="6">
        <f>IF(E$14&gt;0,$C205*U$241*24*'Input'!$F$15/E$14,0)</f>
        <v>0</v>
      </c>
      <c r="W259" s="6">
        <f>IF(C$14&gt;0,$C205*W$241*24*'Input'!$F$15/C$14,0)</f>
        <v>0</v>
      </c>
      <c r="X259" s="6">
        <f>IF(D$14&gt;0,$C205*X$241*24*'Input'!$F$15/D$14,0)</f>
        <v>0</v>
      </c>
      <c r="Y259" s="6">
        <f>IF(E$14&gt;0,$C205*Y$241*24*'Input'!$F$15/E$14,0)</f>
        <v>0</v>
      </c>
      <c r="AA259" s="6">
        <f>IF(C$14&gt;0,$C205*AA$241*24*'Input'!$F$15/C$14,0)</f>
        <v>0</v>
      </c>
      <c r="AB259" s="6">
        <f>IF(D$14&gt;0,$C205*AB$241*24*'Input'!$F$15/D$14,0)</f>
        <v>0</v>
      </c>
      <c r="AC259" s="6">
        <f>IF(E$14&gt;0,$C205*AC$241*24*'Input'!$F$15/E$14,0)</f>
        <v>0</v>
      </c>
      <c r="AE259" s="6">
        <f>IF(C$14&gt;0,$C205*AE$241*24*'Input'!$F$15/C$14,0)</f>
        <v>0</v>
      </c>
      <c r="AF259" s="6">
        <f>IF(D$14&gt;0,$C205*AF$241*24*'Input'!$F$15/D$14,0)</f>
        <v>0</v>
      </c>
      <c r="AG259" s="6">
        <f>IF(E$14&gt;0,$C205*AG$241*24*'Input'!$F$15/E$14,0)</f>
        <v>0</v>
      </c>
      <c r="AI259" s="6">
        <f>IF(C$14&gt;0,$C205*AI$241*24*'Input'!$F$15/C$14,0)</f>
        <v>0</v>
      </c>
      <c r="AJ259" s="6">
        <f>IF(D$14&gt;0,$C205*AJ$241*24*'Input'!$F$15/D$14,0)</f>
        <v>0</v>
      </c>
      <c r="AK259" s="6">
        <f>IF(E$14&gt;0,$C205*AK$241*24*'Input'!$F$15/E$14,0)</f>
        <v>0</v>
      </c>
      <c r="AL259" s="10" t="s">
        <v>6</v>
      </c>
    </row>
    <row r="260" spans="1:38">
      <c r="A260" s="12" t="s">
        <v>73</v>
      </c>
      <c r="C260" s="6">
        <f>IF(C$14&gt;0,$C206*C$241*24*'Input'!$F$15/C$14,0)</f>
        <v>0</v>
      </c>
      <c r="D260" s="6">
        <f>IF(D$14&gt;0,$C206*D$241*24*'Input'!$F$15/D$14,0)</f>
        <v>0</v>
      </c>
      <c r="E260" s="6">
        <f>IF(E$14&gt;0,$C206*E$241*24*'Input'!$F$15/E$14,0)</f>
        <v>0</v>
      </c>
      <c r="G260" s="6">
        <f>IF(C$14&gt;0,$C206*G$241*24*'Input'!$F$15/C$14,0)</f>
        <v>0</v>
      </c>
      <c r="H260" s="6">
        <f>IF(D$14&gt;0,$C206*H$241*24*'Input'!$F$15/D$14,0)</f>
        <v>0</v>
      </c>
      <c r="I260" s="6">
        <f>IF(E$14&gt;0,$C206*I$241*24*'Input'!$F$15/E$14,0)</f>
        <v>0</v>
      </c>
      <c r="K260" s="6">
        <f>IF(C$14&gt;0,$C206*K$241*24*'Input'!$F$15/C$14,0)</f>
        <v>0</v>
      </c>
      <c r="L260" s="6">
        <f>IF(D$14&gt;0,$C206*L$241*24*'Input'!$F$15/D$14,0)</f>
        <v>0</v>
      </c>
      <c r="M260" s="6">
        <f>IF(E$14&gt;0,$C206*M$241*24*'Input'!$F$15/E$14,0)</f>
        <v>0</v>
      </c>
      <c r="O260" s="6">
        <f>IF(C$14&gt;0,$C206*O$241*24*'Input'!$F$15/C$14,0)</f>
        <v>0</v>
      </c>
      <c r="P260" s="6">
        <f>IF(D$14&gt;0,$C206*P$241*24*'Input'!$F$15/D$14,0)</f>
        <v>0</v>
      </c>
      <c r="Q260" s="6">
        <f>IF(E$14&gt;0,$C206*Q$241*24*'Input'!$F$15/E$14,0)</f>
        <v>0</v>
      </c>
      <c r="S260" s="6">
        <f>IF(C$14&gt;0,$C206*S$241*24*'Input'!$F$15/C$14,0)</f>
        <v>0</v>
      </c>
      <c r="T260" s="6">
        <f>IF(D$14&gt;0,$C206*T$241*24*'Input'!$F$15/D$14,0)</f>
        <v>0</v>
      </c>
      <c r="U260" s="6">
        <f>IF(E$14&gt;0,$C206*U$241*24*'Input'!$F$15/E$14,0)</f>
        <v>0</v>
      </c>
      <c r="W260" s="6">
        <f>IF(C$14&gt;0,$C206*W$241*24*'Input'!$F$15/C$14,0)</f>
        <v>0</v>
      </c>
      <c r="X260" s="6">
        <f>IF(D$14&gt;0,$C206*X$241*24*'Input'!$F$15/D$14,0)</f>
        <v>0</v>
      </c>
      <c r="Y260" s="6">
        <f>IF(E$14&gt;0,$C206*Y$241*24*'Input'!$F$15/E$14,0)</f>
        <v>0</v>
      </c>
      <c r="AA260" s="6">
        <f>IF(C$14&gt;0,$C206*AA$241*24*'Input'!$F$15/C$14,0)</f>
        <v>0</v>
      </c>
      <c r="AB260" s="6">
        <f>IF(D$14&gt;0,$C206*AB$241*24*'Input'!$F$15/D$14,0)</f>
        <v>0</v>
      </c>
      <c r="AC260" s="6">
        <f>IF(E$14&gt;0,$C206*AC$241*24*'Input'!$F$15/E$14,0)</f>
        <v>0</v>
      </c>
      <c r="AE260" s="6">
        <f>IF(C$14&gt;0,$C206*AE$241*24*'Input'!$F$15/C$14,0)</f>
        <v>0</v>
      </c>
      <c r="AF260" s="6">
        <f>IF(D$14&gt;0,$C206*AF$241*24*'Input'!$F$15/D$14,0)</f>
        <v>0</v>
      </c>
      <c r="AG260" s="6">
        <f>IF(E$14&gt;0,$C206*AG$241*24*'Input'!$F$15/E$14,0)</f>
        <v>0</v>
      </c>
      <c r="AI260" s="6">
        <f>IF(C$14&gt;0,$C206*AI$241*24*'Input'!$F$15/C$14,0)</f>
        <v>0</v>
      </c>
      <c r="AJ260" s="6">
        <f>IF(D$14&gt;0,$C206*AJ$241*24*'Input'!$F$15/D$14,0)</f>
        <v>0</v>
      </c>
      <c r="AK260" s="6">
        <f>IF(E$14&gt;0,$C206*AK$241*24*'Input'!$F$15/E$14,0)</f>
        <v>0</v>
      </c>
      <c r="AL260" s="10" t="s">
        <v>6</v>
      </c>
    </row>
    <row r="261" spans="1:38">
      <c r="A261" s="12" t="s">
        <v>86</v>
      </c>
      <c r="C261" s="6">
        <f>IF(C$14&gt;0,$C207*C$241*24*'Input'!$F$15/C$14,0)</f>
        <v>0</v>
      </c>
      <c r="D261" s="6">
        <f>IF(D$14&gt;0,$C207*D$241*24*'Input'!$F$15/D$14,0)</f>
        <v>0</v>
      </c>
      <c r="E261" s="6">
        <f>IF(E$14&gt;0,$C207*E$241*24*'Input'!$F$15/E$14,0)</f>
        <v>0</v>
      </c>
      <c r="G261" s="6">
        <f>IF(C$14&gt;0,$C207*G$241*24*'Input'!$F$15/C$14,0)</f>
        <v>0</v>
      </c>
      <c r="H261" s="6">
        <f>IF(D$14&gt;0,$C207*H$241*24*'Input'!$F$15/D$14,0)</f>
        <v>0</v>
      </c>
      <c r="I261" s="6">
        <f>IF(E$14&gt;0,$C207*I$241*24*'Input'!$F$15/E$14,0)</f>
        <v>0</v>
      </c>
      <c r="K261" s="6">
        <f>IF(C$14&gt;0,$C207*K$241*24*'Input'!$F$15/C$14,0)</f>
        <v>0</v>
      </c>
      <c r="L261" s="6">
        <f>IF(D$14&gt;0,$C207*L$241*24*'Input'!$F$15/D$14,0)</f>
        <v>0</v>
      </c>
      <c r="M261" s="6">
        <f>IF(E$14&gt;0,$C207*M$241*24*'Input'!$F$15/E$14,0)</f>
        <v>0</v>
      </c>
      <c r="O261" s="6">
        <f>IF(C$14&gt;0,$C207*O$241*24*'Input'!$F$15/C$14,0)</f>
        <v>0</v>
      </c>
      <c r="P261" s="6">
        <f>IF(D$14&gt;0,$C207*P$241*24*'Input'!$F$15/D$14,0)</f>
        <v>0</v>
      </c>
      <c r="Q261" s="6">
        <f>IF(E$14&gt;0,$C207*Q$241*24*'Input'!$F$15/E$14,0)</f>
        <v>0</v>
      </c>
      <c r="S261" s="6">
        <f>IF(C$14&gt;0,$C207*S$241*24*'Input'!$F$15/C$14,0)</f>
        <v>0</v>
      </c>
      <c r="T261" s="6">
        <f>IF(D$14&gt;0,$C207*T$241*24*'Input'!$F$15/D$14,0)</f>
        <v>0</v>
      </c>
      <c r="U261" s="6">
        <f>IF(E$14&gt;0,$C207*U$241*24*'Input'!$F$15/E$14,0)</f>
        <v>0</v>
      </c>
      <c r="W261" s="6">
        <f>IF(C$14&gt;0,$C207*W$241*24*'Input'!$F$15/C$14,0)</f>
        <v>0</v>
      </c>
      <c r="X261" s="6">
        <f>IF(D$14&gt;0,$C207*X$241*24*'Input'!$F$15/D$14,0)</f>
        <v>0</v>
      </c>
      <c r="Y261" s="6">
        <f>IF(E$14&gt;0,$C207*Y$241*24*'Input'!$F$15/E$14,0)</f>
        <v>0</v>
      </c>
      <c r="AA261" s="6">
        <f>IF(C$14&gt;0,$C207*AA$241*24*'Input'!$F$15/C$14,0)</f>
        <v>0</v>
      </c>
      <c r="AB261" s="6">
        <f>IF(D$14&gt;0,$C207*AB$241*24*'Input'!$F$15/D$14,0)</f>
        <v>0</v>
      </c>
      <c r="AC261" s="6">
        <f>IF(E$14&gt;0,$C207*AC$241*24*'Input'!$F$15/E$14,0)</f>
        <v>0</v>
      </c>
      <c r="AE261" s="6">
        <f>IF(C$14&gt;0,$C207*AE$241*24*'Input'!$F$15/C$14,0)</f>
        <v>0</v>
      </c>
      <c r="AF261" s="6">
        <f>IF(D$14&gt;0,$C207*AF$241*24*'Input'!$F$15/D$14,0)</f>
        <v>0</v>
      </c>
      <c r="AG261" s="6">
        <f>IF(E$14&gt;0,$C207*AG$241*24*'Input'!$F$15/E$14,0)</f>
        <v>0</v>
      </c>
      <c r="AI261" s="6">
        <f>IF(C$14&gt;0,$C207*AI$241*24*'Input'!$F$15/C$14,0)</f>
        <v>0</v>
      </c>
      <c r="AJ261" s="6">
        <f>IF(D$14&gt;0,$C207*AJ$241*24*'Input'!$F$15/D$14,0)</f>
        <v>0</v>
      </c>
      <c r="AK261" s="6">
        <f>IF(E$14&gt;0,$C207*AK$241*24*'Input'!$F$15/E$14,0)</f>
        <v>0</v>
      </c>
      <c r="AL261" s="10" t="s">
        <v>6</v>
      </c>
    </row>
    <row r="262" spans="1:38">
      <c r="A262" s="12" t="s">
        <v>87</v>
      </c>
      <c r="C262" s="6">
        <f>IF(C$14&gt;0,$C208*C$241*24*'Input'!$F$15/C$14,0)</f>
        <v>0</v>
      </c>
      <c r="D262" s="6">
        <f>IF(D$14&gt;0,$C208*D$241*24*'Input'!$F$15/D$14,0)</f>
        <v>0</v>
      </c>
      <c r="E262" s="6">
        <f>IF(E$14&gt;0,$C208*E$241*24*'Input'!$F$15/E$14,0)</f>
        <v>0</v>
      </c>
      <c r="G262" s="6">
        <f>IF(C$14&gt;0,$C208*G$241*24*'Input'!$F$15/C$14,0)</f>
        <v>0</v>
      </c>
      <c r="H262" s="6">
        <f>IF(D$14&gt;0,$C208*H$241*24*'Input'!$F$15/D$14,0)</f>
        <v>0</v>
      </c>
      <c r="I262" s="6">
        <f>IF(E$14&gt;0,$C208*I$241*24*'Input'!$F$15/E$14,0)</f>
        <v>0</v>
      </c>
      <c r="K262" s="6">
        <f>IF(C$14&gt;0,$C208*K$241*24*'Input'!$F$15/C$14,0)</f>
        <v>0</v>
      </c>
      <c r="L262" s="6">
        <f>IF(D$14&gt;0,$C208*L$241*24*'Input'!$F$15/D$14,0)</f>
        <v>0</v>
      </c>
      <c r="M262" s="6">
        <f>IF(E$14&gt;0,$C208*M$241*24*'Input'!$F$15/E$14,0)</f>
        <v>0</v>
      </c>
      <c r="O262" s="6">
        <f>IF(C$14&gt;0,$C208*O$241*24*'Input'!$F$15/C$14,0)</f>
        <v>0</v>
      </c>
      <c r="P262" s="6">
        <f>IF(D$14&gt;0,$C208*P$241*24*'Input'!$F$15/D$14,0)</f>
        <v>0</v>
      </c>
      <c r="Q262" s="6">
        <f>IF(E$14&gt;0,$C208*Q$241*24*'Input'!$F$15/E$14,0)</f>
        <v>0</v>
      </c>
      <c r="S262" s="6">
        <f>IF(C$14&gt;0,$C208*S$241*24*'Input'!$F$15/C$14,0)</f>
        <v>0</v>
      </c>
      <c r="T262" s="6">
        <f>IF(D$14&gt;0,$C208*T$241*24*'Input'!$F$15/D$14,0)</f>
        <v>0</v>
      </c>
      <c r="U262" s="6">
        <f>IF(E$14&gt;0,$C208*U$241*24*'Input'!$F$15/E$14,0)</f>
        <v>0</v>
      </c>
      <c r="W262" s="6">
        <f>IF(C$14&gt;0,$C208*W$241*24*'Input'!$F$15/C$14,0)</f>
        <v>0</v>
      </c>
      <c r="X262" s="6">
        <f>IF(D$14&gt;0,$C208*X$241*24*'Input'!$F$15/D$14,0)</f>
        <v>0</v>
      </c>
      <c r="Y262" s="6">
        <f>IF(E$14&gt;0,$C208*Y$241*24*'Input'!$F$15/E$14,0)</f>
        <v>0</v>
      </c>
      <c r="AA262" s="6">
        <f>IF(C$14&gt;0,$C208*AA$241*24*'Input'!$F$15/C$14,0)</f>
        <v>0</v>
      </c>
      <c r="AB262" s="6">
        <f>IF(D$14&gt;0,$C208*AB$241*24*'Input'!$F$15/D$14,0)</f>
        <v>0</v>
      </c>
      <c r="AC262" s="6">
        <f>IF(E$14&gt;0,$C208*AC$241*24*'Input'!$F$15/E$14,0)</f>
        <v>0</v>
      </c>
      <c r="AE262" s="6">
        <f>IF(C$14&gt;0,$C208*AE$241*24*'Input'!$F$15/C$14,0)</f>
        <v>0</v>
      </c>
      <c r="AF262" s="6">
        <f>IF(D$14&gt;0,$C208*AF$241*24*'Input'!$F$15/D$14,0)</f>
        <v>0</v>
      </c>
      <c r="AG262" s="6">
        <f>IF(E$14&gt;0,$C208*AG$241*24*'Input'!$F$15/E$14,0)</f>
        <v>0</v>
      </c>
      <c r="AI262" s="6">
        <f>IF(C$14&gt;0,$C208*AI$241*24*'Input'!$F$15/C$14,0)</f>
        <v>0</v>
      </c>
      <c r="AJ262" s="6">
        <f>IF(D$14&gt;0,$C208*AJ$241*24*'Input'!$F$15/D$14,0)</f>
        <v>0</v>
      </c>
      <c r="AK262" s="6">
        <f>IF(E$14&gt;0,$C208*AK$241*24*'Input'!$F$15/E$14,0)</f>
        <v>0</v>
      </c>
      <c r="AL262" s="10" t="s">
        <v>6</v>
      </c>
    </row>
    <row r="263" spans="1:38">
      <c r="A263" s="12" t="s">
        <v>77</v>
      </c>
      <c r="C263" s="6">
        <f>IF(C$14&gt;0,$C209*C$241*24*'Input'!$F$15/C$14,0)</f>
        <v>0</v>
      </c>
      <c r="D263" s="6">
        <f>IF(D$14&gt;0,$C209*D$241*24*'Input'!$F$15/D$14,0)</f>
        <v>0</v>
      </c>
      <c r="E263" s="6">
        <f>IF(E$14&gt;0,$C209*E$241*24*'Input'!$F$15/E$14,0)</f>
        <v>0</v>
      </c>
      <c r="G263" s="6">
        <f>IF(C$14&gt;0,$C209*G$241*24*'Input'!$F$15/C$14,0)</f>
        <v>0</v>
      </c>
      <c r="H263" s="6">
        <f>IF(D$14&gt;0,$C209*H$241*24*'Input'!$F$15/D$14,0)</f>
        <v>0</v>
      </c>
      <c r="I263" s="6">
        <f>IF(E$14&gt;0,$C209*I$241*24*'Input'!$F$15/E$14,0)</f>
        <v>0</v>
      </c>
      <c r="K263" s="6">
        <f>IF(C$14&gt;0,$C209*K$241*24*'Input'!$F$15/C$14,0)</f>
        <v>0</v>
      </c>
      <c r="L263" s="6">
        <f>IF(D$14&gt;0,$C209*L$241*24*'Input'!$F$15/D$14,0)</f>
        <v>0</v>
      </c>
      <c r="M263" s="6">
        <f>IF(E$14&gt;0,$C209*M$241*24*'Input'!$F$15/E$14,0)</f>
        <v>0</v>
      </c>
      <c r="O263" s="6">
        <f>IF(C$14&gt;0,$C209*O$241*24*'Input'!$F$15/C$14,0)</f>
        <v>0</v>
      </c>
      <c r="P263" s="6">
        <f>IF(D$14&gt;0,$C209*P$241*24*'Input'!$F$15/D$14,0)</f>
        <v>0</v>
      </c>
      <c r="Q263" s="6">
        <f>IF(E$14&gt;0,$C209*Q$241*24*'Input'!$F$15/E$14,0)</f>
        <v>0</v>
      </c>
      <c r="S263" s="6">
        <f>IF(C$14&gt;0,$C209*S$241*24*'Input'!$F$15/C$14,0)</f>
        <v>0</v>
      </c>
      <c r="T263" s="6">
        <f>IF(D$14&gt;0,$C209*T$241*24*'Input'!$F$15/D$14,0)</f>
        <v>0</v>
      </c>
      <c r="U263" s="6">
        <f>IF(E$14&gt;0,$C209*U$241*24*'Input'!$F$15/E$14,0)</f>
        <v>0</v>
      </c>
      <c r="W263" s="6">
        <f>IF(C$14&gt;0,$C209*W$241*24*'Input'!$F$15/C$14,0)</f>
        <v>0</v>
      </c>
      <c r="X263" s="6">
        <f>IF(D$14&gt;0,$C209*X$241*24*'Input'!$F$15/D$14,0)</f>
        <v>0</v>
      </c>
      <c r="Y263" s="6">
        <f>IF(E$14&gt;0,$C209*Y$241*24*'Input'!$F$15/E$14,0)</f>
        <v>0</v>
      </c>
      <c r="AA263" s="6">
        <f>IF(C$14&gt;0,$C209*AA$241*24*'Input'!$F$15/C$14,0)</f>
        <v>0</v>
      </c>
      <c r="AB263" s="6">
        <f>IF(D$14&gt;0,$C209*AB$241*24*'Input'!$F$15/D$14,0)</f>
        <v>0</v>
      </c>
      <c r="AC263" s="6">
        <f>IF(E$14&gt;0,$C209*AC$241*24*'Input'!$F$15/E$14,0)</f>
        <v>0</v>
      </c>
      <c r="AE263" s="6">
        <f>IF(C$14&gt;0,$C209*AE$241*24*'Input'!$F$15/C$14,0)</f>
        <v>0</v>
      </c>
      <c r="AF263" s="6">
        <f>IF(D$14&gt;0,$C209*AF$241*24*'Input'!$F$15/D$14,0)</f>
        <v>0</v>
      </c>
      <c r="AG263" s="6">
        <f>IF(E$14&gt;0,$C209*AG$241*24*'Input'!$F$15/E$14,0)</f>
        <v>0</v>
      </c>
      <c r="AI263" s="6">
        <f>IF(C$14&gt;0,$C209*AI$241*24*'Input'!$F$15/C$14,0)</f>
        <v>0</v>
      </c>
      <c r="AJ263" s="6">
        <f>IF(D$14&gt;0,$C209*AJ$241*24*'Input'!$F$15/D$14,0)</f>
        <v>0</v>
      </c>
      <c r="AK263" s="6">
        <f>IF(E$14&gt;0,$C209*AK$241*24*'Input'!$F$15/E$14,0)</f>
        <v>0</v>
      </c>
      <c r="AL263" s="10" t="s">
        <v>6</v>
      </c>
    </row>
    <row r="264" spans="1:38">
      <c r="A264" s="12" t="s">
        <v>79</v>
      </c>
      <c r="C264" s="6">
        <f>IF(C$14&gt;0,$C210*C$241*24*'Input'!$F$15/C$14,0)</f>
        <v>0</v>
      </c>
      <c r="D264" s="6">
        <f>IF(D$14&gt;0,$C210*D$241*24*'Input'!$F$15/D$14,0)</f>
        <v>0</v>
      </c>
      <c r="E264" s="6">
        <f>IF(E$14&gt;0,$C210*E$241*24*'Input'!$F$15/E$14,0)</f>
        <v>0</v>
      </c>
      <c r="G264" s="6">
        <f>IF(C$14&gt;0,$C210*G$241*24*'Input'!$F$15/C$14,0)</f>
        <v>0</v>
      </c>
      <c r="H264" s="6">
        <f>IF(D$14&gt;0,$C210*H$241*24*'Input'!$F$15/D$14,0)</f>
        <v>0</v>
      </c>
      <c r="I264" s="6">
        <f>IF(E$14&gt;0,$C210*I$241*24*'Input'!$F$15/E$14,0)</f>
        <v>0</v>
      </c>
      <c r="K264" s="6">
        <f>IF(C$14&gt;0,$C210*K$241*24*'Input'!$F$15/C$14,0)</f>
        <v>0</v>
      </c>
      <c r="L264" s="6">
        <f>IF(D$14&gt;0,$C210*L$241*24*'Input'!$F$15/D$14,0)</f>
        <v>0</v>
      </c>
      <c r="M264" s="6">
        <f>IF(E$14&gt;0,$C210*M$241*24*'Input'!$F$15/E$14,0)</f>
        <v>0</v>
      </c>
      <c r="O264" s="6">
        <f>IF(C$14&gt;0,$C210*O$241*24*'Input'!$F$15/C$14,0)</f>
        <v>0</v>
      </c>
      <c r="P264" s="6">
        <f>IF(D$14&gt;0,$C210*P$241*24*'Input'!$F$15/D$14,0)</f>
        <v>0</v>
      </c>
      <c r="Q264" s="6">
        <f>IF(E$14&gt;0,$C210*Q$241*24*'Input'!$F$15/E$14,0)</f>
        <v>0</v>
      </c>
      <c r="S264" s="6">
        <f>IF(C$14&gt;0,$C210*S$241*24*'Input'!$F$15/C$14,0)</f>
        <v>0</v>
      </c>
      <c r="T264" s="6">
        <f>IF(D$14&gt;0,$C210*T$241*24*'Input'!$F$15/D$14,0)</f>
        <v>0</v>
      </c>
      <c r="U264" s="6">
        <f>IF(E$14&gt;0,$C210*U$241*24*'Input'!$F$15/E$14,0)</f>
        <v>0</v>
      </c>
      <c r="W264" s="6">
        <f>IF(C$14&gt;0,$C210*W$241*24*'Input'!$F$15/C$14,0)</f>
        <v>0</v>
      </c>
      <c r="X264" s="6">
        <f>IF(D$14&gt;0,$C210*X$241*24*'Input'!$F$15/D$14,0)</f>
        <v>0</v>
      </c>
      <c r="Y264" s="6">
        <f>IF(E$14&gt;0,$C210*Y$241*24*'Input'!$F$15/E$14,0)</f>
        <v>0</v>
      </c>
      <c r="AA264" s="6">
        <f>IF(C$14&gt;0,$C210*AA$241*24*'Input'!$F$15/C$14,0)</f>
        <v>0</v>
      </c>
      <c r="AB264" s="6">
        <f>IF(D$14&gt;0,$C210*AB$241*24*'Input'!$F$15/D$14,0)</f>
        <v>0</v>
      </c>
      <c r="AC264" s="6">
        <f>IF(E$14&gt;0,$C210*AC$241*24*'Input'!$F$15/E$14,0)</f>
        <v>0</v>
      </c>
      <c r="AE264" s="6">
        <f>IF(C$14&gt;0,$C210*AE$241*24*'Input'!$F$15/C$14,0)</f>
        <v>0</v>
      </c>
      <c r="AF264" s="6">
        <f>IF(D$14&gt;0,$C210*AF$241*24*'Input'!$F$15/D$14,0)</f>
        <v>0</v>
      </c>
      <c r="AG264" s="6">
        <f>IF(E$14&gt;0,$C210*AG$241*24*'Input'!$F$15/E$14,0)</f>
        <v>0</v>
      </c>
      <c r="AI264" s="6">
        <f>IF(C$14&gt;0,$C210*AI$241*24*'Input'!$F$15/C$14,0)</f>
        <v>0</v>
      </c>
      <c r="AJ264" s="6">
        <f>IF(D$14&gt;0,$C210*AJ$241*24*'Input'!$F$15/D$14,0)</f>
        <v>0</v>
      </c>
      <c r="AK264" s="6">
        <f>IF(E$14&gt;0,$C210*AK$241*24*'Input'!$F$15/E$14,0)</f>
        <v>0</v>
      </c>
      <c r="AL264" s="10" t="s">
        <v>6</v>
      </c>
    </row>
    <row r="265" spans="1:38">
      <c r="A265" s="12" t="s">
        <v>89</v>
      </c>
      <c r="C265" s="6">
        <f>IF(C$14&gt;0,$C211*C$241*24*'Input'!$F$15/C$14,0)</f>
        <v>0</v>
      </c>
      <c r="D265" s="6">
        <f>IF(D$14&gt;0,$C211*D$241*24*'Input'!$F$15/D$14,0)</f>
        <v>0</v>
      </c>
      <c r="E265" s="6">
        <f>IF(E$14&gt;0,$C211*E$241*24*'Input'!$F$15/E$14,0)</f>
        <v>0</v>
      </c>
      <c r="G265" s="6">
        <f>IF(C$14&gt;0,$C211*G$241*24*'Input'!$F$15/C$14,0)</f>
        <v>0</v>
      </c>
      <c r="H265" s="6">
        <f>IF(D$14&gt;0,$C211*H$241*24*'Input'!$F$15/D$14,0)</f>
        <v>0</v>
      </c>
      <c r="I265" s="6">
        <f>IF(E$14&gt;0,$C211*I$241*24*'Input'!$F$15/E$14,0)</f>
        <v>0</v>
      </c>
      <c r="K265" s="6">
        <f>IF(C$14&gt;0,$C211*K$241*24*'Input'!$F$15/C$14,0)</f>
        <v>0</v>
      </c>
      <c r="L265" s="6">
        <f>IF(D$14&gt;0,$C211*L$241*24*'Input'!$F$15/D$14,0)</f>
        <v>0</v>
      </c>
      <c r="M265" s="6">
        <f>IF(E$14&gt;0,$C211*M$241*24*'Input'!$F$15/E$14,0)</f>
        <v>0</v>
      </c>
      <c r="O265" s="6">
        <f>IF(C$14&gt;0,$C211*O$241*24*'Input'!$F$15/C$14,0)</f>
        <v>0</v>
      </c>
      <c r="P265" s="6">
        <f>IF(D$14&gt;0,$C211*P$241*24*'Input'!$F$15/D$14,0)</f>
        <v>0</v>
      </c>
      <c r="Q265" s="6">
        <f>IF(E$14&gt;0,$C211*Q$241*24*'Input'!$F$15/E$14,0)</f>
        <v>0</v>
      </c>
      <c r="S265" s="6">
        <f>IF(C$14&gt;0,$C211*S$241*24*'Input'!$F$15/C$14,0)</f>
        <v>0</v>
      </c>
      <c r="T265" s="6">
        <f>IF(D$14&gt;0,$C211*T$241*24*'Input'!$F$15/D$14,0)</f>
        <v>0</v>
      </c>
      <c r="U265" s="6">
        <f>IF(E$14&gt;0,$C211*U$241*24*'Input'!$F$15/E$14,0)</f>
        <v>0</v>
      </c>
      <c r="W265" s="6">
        <f>IF(C$14&gt;0,$C211*W$241*24*'Input'!$F$15/C$14,0)</f>
        <v>0</v>
      </c>
      <c r="X265" s="6">
        <f>IF(D$14&gt;0,$C211*X$241*24*'Input'!$F$15/D$14,0)</f>
        <v>0</v>
      </c>
      <c r="Y265" s="6">
        <f>IF(E$14&gt;0,$C211*Y$241*24*'Input'!$F$15/E$14,0)</f>
        <v>0</v>
      </c>
      <c r="AA265" s="6">
        <f>IF(C$14&gt;0,$C211*AA$241*24*'Input'!$F$15/C$14,0)</f>
        <v>0</v>
      </c>
      <c r="AB265" s="6">
        <f>IF(D$14&gt;0,$C211*AB$241*24*'Input'!$F$15/D$14,0)</f>
        <v>0</v>
      </c>
      <c r="AC265" s="6">
        <f>IF(E$14&gt;0,$C211*AC$241*24*'Input'!$F$15/E$14,0)</f>
        <v>0</v>
      </c>
      <c r="AE265" s="6">
        <f>IF(C$14&gt;0,$C211*AE$241*24*'Input'!$F$15/C$14,0)</f>
        <v>0</v>
      </c>
      <c r="AF265" s="6">
        <f>IF(D$14&gt;0,$C211*AF$241*24*'Input'!$F$15/D$14,0)</f>
        <v>0</v>
      </c>
      <c r="AG265" s="6">
        <f>IF(E$14&gt;0,$C211*AG$241*24*'Input'!$F$15/E$14,0)</f>
        <v>0</v>
      </c>
      <c r="AI265" s="6">
        <f>IF(C$14&gt;0,$C211*AI$241*24*'Input'!$F$15/C$14,0)</f>
        <v>0</v>
      </c>
      <c r="AJ265" s="6">
        <f>IF(D$14&gt;0,$C211*AJ$241*24*'Input'!$F$15/D$14,0)</f>
        <v>0</v>
      </c>
      <c r="AK265" s="6">
        <f>IF(E$14&gt;0,$C211*AK$241*24*'Input'!$F$15/E$14,0)</f>
        <v>0</v>
      </c>
      <c r="AL265" s="10" t="s">
        <v>6</v>
      </c>
    </row>
    <row r="266" spans="1:38">
      <c r="A266" s="12" t="s">
        <v>91</v>
      </c>
      <c r="C266" s="6">
        <f>IF(C$14&gt;0,$C212*C$241*24*'Input'!$F$15/C$14,0)</f>
        <v>0</v>
      </c>
      <c r="D266" s="6">
        <f>IF(D$14&gt;0,$C212*D$241*24*'Input'!$F$15/D$14,0)</f>
        <v>0</v>
      </c>
      <c r="E266" s="6">
        <f>IF(E$14&gt;0,$C212*E$241*24*'Input'!$F$15/E$14,0)</f>
        <v>0</v>
      </c>
      <c r="G266" s="6">
        <f>IF(C$14&gt;0,$C212*G$241*24*'Input'!$F$15/C$14,0)</f>
        <v>0</v>
      </c>
      <c r="H266" s="6">
        <f>IF(D$14&gt;0,$C212*H$241*24*'Input'!$F$15/D$14,0)</f>
        <v>0</v>
      </c>
      <c r="I266" s="6">
        <f>IF(E$14&gt;0,$C212*I$241*24*'Input'!$F$15/E$14,0)</f>
        <v>0</v>
      </c>
      <c r="K266" s="6">
        <f>IF(C$14&gt;0,$C212*K$241*24*'Input'!$F$15/C$14,0)</f>
        <v>0</v>
      </c>
      <c r="L266" s="6">
        <f>IF(D$14&gt;0,$C212*L$241*24*'Input'!$F$15/D$14,0)</f>
        <v>0</v>
      </c>
      <c r="M266" s="6">
        <f>IF(E$14&gt;0,$C212*M$241*24*'Input'!$F$15/E$14,0)</f>
        <v>0</v>
      </c>
      <c r="O266" s="6">
        <f>IF(C$14&gt;0,$C212*O$241*24*'Input'!$F$15/C$14,0)</f>
        <v>0</v>
      </c>
      <c r="P266" s="6">
        <f>IF(D$14&gt;0,$C212*P$241*24*'Input'!$F$15/D$14,0)</f>
        <v>0</v>
      </c>
      <c r="Q266" s="6">
        <f>IF(E$14&gt;0,$C212*Q$241*24*'Input'!$F$15/E$14,0)</f>
        <v>0</v>
      </c>
      <c r="S266" s="6">
        <f>IF(C$14&gt;0,$C212*S$241*24*'Input'!$F$15/C$14,0)</f>
        <v>0</v>
      </c>
      <c r="T266" s="6">
        <f>IF(D$14&gt;0,$C212*T$241*24*'Input'!$F$15/D$14,0)</f>
        <v>0</v>
      </c>
      <c r="U266" s="6">
        <f>IF(E$14&gt;0,$C212*U$241*24*'Input'!$F$15/E$14,0)</f>
        <v>0</v>
      </c>
      <c r="W266" s="6">
        <f>IF(C$14&gt;0,$C212*W$241*24*'Input'!$F$15/C$14,0)</f>
        <v>0</v>
      </c>
      <c r="X266" s="6">
        <f>IF(D$14&gt;0,$C212*X$241*24*'Input'!$F$15/D$14,0)</f>
        <v>0</v>
      </c>
      <c r="Y266" s="6">
        <f>IF(E$14&gt;0,$C212*Y$241*24*'Input'!$F$15/E$14,0)</f>
        <v>0</v>
      </c>
      <c r="AA266" s="6">
        <f>IF(C$14&gt;0,$C212*AA$241*24*'Input'!$F$15/C$14,0)</f>
        <v>0</v>
      </c>
      <c r="AB266" s="6">
        <f>IF(D$14&gt;0,$C212*AB$241*24*'Input'!$F$15/D$14,0)</f>
        <v>0</v>
      </c>
      <c r="AC266" s="6">
        <f>IF(E$14&gt;0,$C212*AC$241*24*'Input'!$F$15/E$14,0)</f>
        <v>0</v>
      </c>
      <c r="AE266" s="6">
        <f>IF(C$14&gt;0,$C212*AE$241*24*'Input'!$F$15/C$14,0)</f>
        <v>0</v>
      </c>
      <c r="AF266" s="6">
        <f>IF(D$14&gt;0,$C212*AF$241*24*'Input'!$F$15/D$14,0)</f>
        <v>0</v>
      </c>
      <c r="AG266" s="6">
        <f>IF(E$14&gt;0,$C212*AG$241*24*'Input'!$F$15/E$14,0)</f>
        <v>0</v>
      </c>
      <c r="AI266" s="6">
        <f>IF(C$14&gt;0,$C212*AI$241*24*'Input'!$F$15/C$14,0)</f>
        <v>0</v>
      </c>
      <c r="AJ266" s="6">
        <f>IF(D$14&gt;0,$C212*AJ$241*24*'Input'!$F$15/D$14,0)</f>
        <v>0</v>
      </c>
      <c r="AK266" s="6">
        <f>IF(E$14&gt;0,$C212*AK$241*24*'Input'!$F$15/E$14,0)</f>
        <v>0</v>
      </c>
      <c r="AL266" s="10" t="s">
        <v>6</v>
      </c>
    </row>
    <row r="268" spans="1:38">
      <c r="A268" s="11" t="s">
        <v>527</v>
      </c>
    </row>
    <row r="269" spans="1:38">
      <c r="A269" s="10" t="s">
        <v>6</v>
      </c>
    </row>
    <row r="270" spans="1:38">
      <c r="A270" s="2" t="s">
        <v>257</v>
      </c>
    </row>
    <row r="271" spans="1:38">
      <c r="A271" s="13" t="s">
        <v>528</v>
      </c>
    </row>
    <row r="272" spans="1:38">
      <c r="A272" s="13" t="s">
        <v>529</v>
      </c>
    </row>
    <row r="273" spans="1:11">
      <c r="A273" s="2" t="s">
        <v>269</v>
      </c>
    </row>
    <row r="274" spans="1:11">
      <c r="B274" s="3" t="s">
        <v>26</v>
      </c>
      <c r="C274" s="3" t="s">
        <v>27</v>
      </c>
      <c r="D274" s="3" t="s">
        <v>28</v>
      </c>
      <c r="E274" s="3" t="s">
        <v>29</v>
      </c>
      <c r="F274" s="3" t="s">
        <v>30</v>
      </c>
      <c r="G274" s="3" t="s">
        <v>35</v>
      </c>
      <c r="H274" s="3" t="s">
        <v>31</v>
      </c>
      <c r="I274" s="3" t="s">
        <v>32</v>
      </c>
      <c r="J274" s="3" t="s">
        <v>33</v>
      </c>
    </row>
    <row r="275" spans="1:11">
      <c r="A275" s="12" t="s">
        <v>67</v>
      </c>
      <c r="B275" s="6">
        <f>SUMPRODUCT($C252:$E252,$B42:$D42)</f>
        <v>0</v>
      </c>
      <c r="C275" s="6">
        <f>SUMPRODUCT($G252:$I252,$B42:$D42)</f>
        <v>0</v>
      </c>
      <c r="D275" s="6">
        <f>SUMPRODUCT($K252:$M252,$B42:$D42)</f>
        <v>0</v>
      </c>
      <c r="E275" s="6">
        <f>SUMPRODUCT($O252:$Q252,$B42:$D42)</f>
        <v>0</v>
      </c>
      <c r="F275" s="6">
        <f>SUMPRODUCT($S252:$U252,$B42:$D42)</f>
        <v>0</v>
      </c>
      <c r="G275" s="6">
        <f>SUMPRODUCT($W252:$Y252,$B42:$D42)</f>
        <v>0</v>
      </c>
      <c r="H275" s="6">
        <f>SUMPRODUCT($AA252:$AC252,$B42:$D42)</f>
        <v>0</v>
      </c>
      <c r="I275" s="6">
        <f>SUMPRODUCT($AE252:$AG252,$B42:$D42)</f>
        <v>0</v>
      </c>
      <c r="J275" s="6">
        <f>SUMPRODUCT($AI252:$AK252,$B42:$D42)</f>
        <v>0</v>
      </c>
      <c r="K275" s="10" t="s">
        <v>6</v>
      </c>
    </row>
    <row r="276" spans="1:11">
      <c r="A276" s="12" t="s">
        <v>107</v>
      </c>
      <c r="B276" s="6">
        <f>SUMPRODUCT($C253:$E253,$B43:$D43)</f>
        <v>0</v>
      </c>
      <c r="C276" s="6">
        <f>SUMPRODUCT($G253:$I253,$B43:$D43)</f>
        <v>0</v>
      </c>
      <c r="D276" s="6">
        <f>SUMPRODUCT($K253:$M253,$B43:$D43)</f>
        <v>0</v>
      </c>
      <c r="E276" s="6">
        <f>SUMPRODUCT($O253:$Q253,$B43:$D43)</f>
        <v>0</v>
      </c>
      <c r="F276" s="6">
        <f>SUMPRODUCT($S253:$U253,$B43:$D43)</f>
        <v>0</v>
      </c>
      <c r="G276" s="6">
        <f>SUMPRODUCT($W253:$Y253,$B43:$D43)</f>
        <v>0</v>
      </c>
      <c r="H276" s="6">
        <f>SUMPRODUCT($AA253:$AC253,$B43:$D43)</f>
        <v>0</v>
      </c>
      <c r="I276" s="6">
        <f>SUMPRODUCT($AE253:$AG253,$B43:$D43)</f>
        <v>0</v>
      </c>
      <c r="J276" s="6">
        <f>SUMPRODUCT($AI253:$AK253,$B43:$D43)</f>
        <v>0</v>
      </c>
      <c r="K276" s="10" t="s">
        <v>6</v>
      </c>
    </row>
    <row r="277" spans="1:11">
      <c r="A277" s="12" t="s">
        <v>69</v>
      </c>
      <c r="B277" s="6">
        <f>SUMPRODUCT($C254:$E254,$B44:$D44)</f>
        <v>0</v>
      </c>
      <c r="C277" s="6">
        <f>SUMPRODUCT($G254:$I254,$B44:$D44)</f>
        <v>0</v>
      </c>
      <c r="D277" s="6">
        <f>SUMPRODUCT($K254:$M254,$B44:$D44)</f>
        <v>0</v>
      </c>
      <c r="E277" s="6">
        <f>SUMPRODUCT($O254:$Q254,$B44:$D44)</f>
        <v>0</v>
      </c>
      <c r="F277" s="6">
        <f>SUMPRODUCT($S254:$U254,$B44:$D44)</f>
        <v>0</v>
      </c>
      <c r="G277" s="6">
        <f>SUMPRODUCT($W254:$Y254,$B44:$D44)</f>
        <v>0</v>
      </c>
      <c r="H277" s="6">
        <f>SUMPRODUCT($AA254:$AC254,$B44:$D44)</f>
        <v>0</v>
      </c>
      <c r="I277" s="6">
        <f>SUMPRODUCT($AE254:$AG254,$B44:$D44)</f>
        <v>0</v>
      </c>
      <c r="J277" s="6">
        <f>SUMPRODUCT($AI254:$AK254,$B44:$D44)</f>
        <v>0</v>
      </c>
      <c r="K277" s="10" t="s">
        <v>6</v>
      </c>
    </row>
    <row r="278" spans="1:11">
      <c r="A278" s="12" t="s">
        <v>108</v>
      </c>
      <c r="B278" s="6">
        <f>SUMPRODUCT($C255:$E255,$B45:$D45)</f>
        <v>0</v>
      </c>
      <c r="C278" s="6">
        <f>SUMPRODUCT($G255:$I255,$B45:$D45)</f>
        <v>0</v>
      </c>
      <c r="D278" s="6">
        <f>SUMPRODUCT($K255:$M255,$B45:$D45)</f>
        <v>0</v>
      </c>
      <c r="E278" s="6">
        <f>SUMPRODUCT($O255:$Q255,$B45:$D45)</f>
        <v>0</v>
      </c>
      <c r="F278" s="6">
        <f>SUMPRODUCT($S255:$U255,$B45:$D45)</f>
        <v>0</v>
      </c>
      <c r="G278" s="6">
        <f>SUMPRODUCT($W255:$Y255,$B45:$D45)</f>
        <v>0</v>
      </c>
      <c r="H278" s="6">
        <f>SUMPRODUCT($AA255:$AC255,$B45:$D45)</f>
        <v>0</v>
      </c>
      <c r="I278" s="6">
        <f>SUMPRODUCT($AE255:$AG255,$B45:$D45)</f>
        <v>0</v>
      </c>
      <c r="J278" s="6">
        <f>SUMPRODUCT($AI255:$AK255,$B45:$D45)</f>
        <v>0</v>
      </c>
      <c r="K278" s="10" t="s">
        <v>6</v>
      </c>
    </row>
    <row r="279" spans="1:11">
      <c r="A279" s="12" t="s">
        <v>70</v>
      </c>
      <c r="B279" s="6">
        <f>SUMPRODUCT($C256:$E256,$B46:$D46)</f>
        <v>0</v>
      </c>
      <c r="C279" s="6">
        <f>SUMPRODUCT($G256:$I256,$B46:$D46)</f>
        <v>0</v>
      </c>
      <c r="D279" s="6">
        <f>SUMPRODUCT($K256:$M256,$B46:$D46)</f>
        <v>0</v>
      </c>
      <c r="E279" s="6">
        <f>SUMPRODUCT($O256:$Q256,$B46:$D46)</f>
        <v>0</v>
      </c>
      <c r="F279" s="6">
        <f>SUMPRODUCT($S256:$U256,$B46:$D46)</f>
        <v>0</v>
      </c>
      <c r="G279" s="6">
        <f>SUMPRODUCT($W256:$Y256,$B46:$D46)</f>
        <v>0</v>
      </c>
      <c r="H279" s="6">
        <f>SUMPRODUCT($AA256:$AC256,$B46:$D46)</f>
        <v>0</v>
      </c>
      <c r="I279" s="6">
        <f>SUMPRODUCT($AE256:$AG256,$B46:$D46)</f>
        <v>0</v>
      </c>
      <c r="J279" s="6">
        <f>SUMPRODUCT($AI256:$AK256,$B46:$D46)</f>
        <v>0</v>
      </c>
      <c r="K279" s="10" t="s">
        <v>6</v>
      </c>
    </row>
    <row r="280" spans="1:11">
      <c r="A280" s="12" t="s">
        <v>71</v>
      </c>
      <c r="B280" s="6">
        <f>SUMPRODUCT($C257:$E257,$B47:$D47)</f>
        <v>0</v>
      </c>
      <c r="C280" s="6">
        <f>SUMPRODUCT($G257:$I257,$B47:$D47)</f>
        <v>0</v>
      </c>
      <c r="D280" s="6">
        <f>SUMPRODUCT($K257:$M257,$B47:$D47)</f>
        <v>0</v>
      </c>
      <c r="E280" s="6">
        <f>SUMPRODUCT($O257:$Q257,$B47:$D47)</f>
        <v>0</v>
      </c>
      <c r="F280" s="6">
        <f>SUMPRODUCT($S257:$U257,$B47:$D47)</f>
        <v>0</v>
      </c>
      <c r="G280" s="6">
        <f>SUMPRODUCT($W257:$Y257,$B47:$D47)</f>
        <v>0</v>
      </c>
      <c r="H280" s="6">
        <f>SUMPRODUCT($AA257:$AC257,$B47:$D47)</f>
        <v>0</v>
      </c>
      <c r="I280" s="6">
        <f>SUMPRODUCT($AE257:$AG257,$B47:$D47)</f>
        <v>0</v>
      </c>
      <c r="J280" s="6">
        <f>SUMPRODUCT($AI257:$AK257,$B47:$D47)</f>
        <v>0</v>
      </c>
      <c r="K280" s="10" t="s">
        <v>6</v>
      </c>
    </row>
    <row r="281" spans="1:11">
      <c r="A281" s="12" t="s">
        <v>85</v>
      </c>
      <c r="B281" s="6">
        <f>SUMPRODUCT($C258:$E258,$B48:$D48)</f>
        <v>0</v>
      </c>
      <c r="C281" s="6">
        <f>SUMPRODUCT($G258:$I258,$B48:$D48)</f>
        <v>0</v>
      </c>
      <c r="D281" s="6">
        <f>SUMPRODUCT($K258:$M258,$B48:$D48)</f>
        <v>0</v>
      </c>
      <c r="E281" s="6">
        <f>SUMPRODUCT($O258:$Q258,$B48:$D48)</f>
        <v>0</v>
      </c>
      <c r="F281" s="6">
        <f>SUMPRODUCT($S258:$U258,$B48:$D48)</f>
        <v>0</v>
      </c>
      <c r="G281" s="6">
        <f>SUMPRODUCT($W258:$Y258,$B48:$D48)</f>
        <v>0</v>
      </c>
      <c r="H281" s="6">
        <f>SUMPRODUCT($AA258:$AC258,$B48:$D48)</f>
        <v>0</v>
      </c>
      <c r="I281" s="6">
        <f>SUMPRODUCT($AE258:$AG258,$B48:$D48)</f>
        <v>0</v>
      </c>
      <c r="J281" s="6">
        <f>SUMPRODUCT($AI258:$AK258,$B48:$D48)</f>
        <v>0</v>
      </c>
      <c r="K281" s="10" t="s">
        <v>6</v>
      </c>
    </row>
    <row r="282" spans="1:11">
      <c r="A282" s="12" t="s">
        <v>72</v>
      </c>
      <c r="B282" s="6">
        <f>SUMPRODUCT($C259:$E259,$B49:$D49)</f>
        <v>0</v>
      </c>
      <c r="C282" s="6">
        <f>SUMPRODUCT($G259:$I259,$B49:$D49)</f>
        <v>0</v>
      </c>
      <c r="D282" s="6">
        <f>SUMPRODUCT($K259:$M259,$B49:$D49)</f>
        <v>0</v>
      </c>
      <c r="E282" s="6">
        <f>SUMPRODUCT($O259:$Q259,$B49:$D49)</f>
        <v>0</v>
      </c>
      <c r="F282" s="6">
        <f>SUMPRODUCT($S259:$U259,$B49:$D49)</f>
        <v>0</v>
      </c>
      <c r="G282" s="6">
        <f>SUMPRODUCT($W259:$Y259,$B49:$D49)</f>
        <v>0</v>
      </c>
      <c r="H282" s="6">
        <f>SUMPRODUCT($AA259:$AC259,$B49:$D49)</f>
        <v>0</v>
      </c>
      <c r="I282" s="6">
        <f>SUMPRODUCT($AE259:$AG259,$B49:$D49)</f>
        <v>0</v>
      </c>
      <c r="J282" s="6">
        <f>SUMPRODUCT($AI259:$AK259,$B49:$D49)</f>
        <v>0</v>
      </c>
      <c r="K282" s="10" t="s">
        <v>6</v>
      </c>
    </row>
    <row r="283" spans="1:11">
      <c r="A283" s="12" t="s">
        <v>73</v>
      </c>
      <c r="B283" s="6">
        <f>SUMPRODUCT($C260:$E260,$B50:$D50)</f>
        <v>0</v>
      </c>
      <c r="C283" s="6">
        <f>SUMPRODUCT($G260:$I260,$B50:$D50)</f>
        <v>0</v>
      </c>
      <c r="D283" s="6">
        <f>SUMPRODUCT($K260:$M260,$B50:$D50)</f>
        <v>0</v>
      </c>
      <c r="E283" s="6">
        <f>SUMPRODUCT($O260:$Q260,$B50:$D50)</f>
        <v>0</v>
      </c>
      <c r="F283" s="6">
        <f>SUMPRODUCT($S260:$U260,$B50:$D50)</f>
        <v>0</v>
      </c>
      <c r="G283" s="6">
        <f>SUMPRODUCT($W260:$Y260,$B50:$D50)</f>
        <v>0</v>
      </c>
      <c r="H283" s="6">
        <f>SUMPRODUCT($AA260:$AC260,$B50:$D50)</f>
        <v>0</v>
      </c>
      <c r="I283" s="6">
        <f>SUMPRODUCT($AE260:$AG260,$B50:$D50)</f>
        <v>0</v>
      </c>
      <c r="J283" s="6">
        <f>SUMPRODUCT($AI260:$AK260,$B50:$D50)</f>
        <v>0</v>
      </c>
      <c r="K283" s="10" t="s">
        <v>6</v>
      </c>
    </row>
    <row r="284" spans="1:11">
      <c r="A284" s="12" t="s">
        <v>86</v>
      </c>
      <c r="B284" s="6">
        <f>SUMPRODUCT($C261:$E261,$B51:$D51)</f>
        <v>0</v>
      </c>
      <c r="C284" s="6">
        <f>SUMPRODUCT($G261:$I261,$B51:$D51)</f>
        <v>0</v>
      </c>
      <c r="D284" s="6">
        <f>SUMPRODUCT($K261:$M261,$B51:$D51)</f>
        <v>0</v>
      </c>
      <c r="E284" s="6">
        <f>SUMPRODUCT($O261:$Q261,$B51:$D51)</f>
        <v>0</v>
      </c>
      <c r="F284" s="6">
        <f>SUMPRODUCT($S261:$U261,$B51:$D51)</f>
        <v>0</v>
      </c>
      <c r="G284" s="6">
        <f>SUMPRODUCT($W261:$Y261,$B51:$D51)</f>
        <v>0</v>
      </c>
      <c r="H284" s="6">
        <f>SUMPRODUCT($AA261:$AC261,$B51:$D51)</f>
        <v>0</v>
      </c>
      <c r="I284" s="6">
        <f>SUMPRODUCT($AE261:$AG261,$B51:$D51)</f>
        <v>0</v>
      </c>
      <c r="J284" s="6">
        <f>SUMPRODUCT($AI261:$AK261,$B51:$D51)</f>
        <v>0</v>
      </c>
      <c r="K284" s="10" t="s">
        <v>6</v>
      </c>
    </row>
    <row r="285" spans="1:11">
      <c r="A285" s="12" t="s">
        <v>87</v>
      </c>
      <c r="B285" s="6">
        <f>SUMPRODUCT($C262:$E262,$B52:$D52)</f>
        <v>0</v>
      </c>
      <c r="C285" s="6">
        <f>SUMPRODUCT($G262:$I262,$B52:$D52)</f>
        <v>0</v>
      </c>
      <c r="D285" s="6">
        <f>SUMPRODUCT($K262:$M262,$B52:$D52)</f>
        <v>0</v>
      </c>
      <c r="E285" s="6">
        <f>SUMPRODUCT($O262:$Q262,$B52:$D52)</f>
        <v>0</v>
      </c>
      <c r="F285" s="6">
        <f>SUMPRODUCT($S262:$U262,$B52:$D52)</f>
        <v>0</v>
      </c>
      <c r="G285" s="6">
        <f>SUMPRODUCT($W262:$Y262,$B52:$D52)</f>
        <v>0</v>
      </c>
      <c r="H285" s="6">
        <f>SUMPRODUCT($AA262:$AC262,$B52:$D52)</f>
        <v>0</v>
      </c>
      <c r="I285" s="6">
        <f>SUMPRODUCT($AE262:$AG262,$B52:$D52)</f>
        <v>0</v>
      </c>
      <c r="J285" s="6">
        <f>SUMPRODUCT($AI262:$AK262,$B52:$D52)</f>
        <v>0</v>
      </c>
      <c r="K285" s="10" t="s">
        <v>6</v>
      </c>
    </row>
    <row r="286" spans="1:11">
      <c r="A286" s="12" t="s">
        <v>77</v>
      </c>
      <c r="B286" s="6">
        <f>SUMPRODUCT($C263:$E263,$B53:$D53)</f>
        <v>0</v>
      </c>
      <c r="C286" s="6">
        <f>SUMPRODUCT($G263:$I263,$B53:$D53)</f>
        <v>0</v>
      </c>
      <c r="D286" s="6">
        <f>SUMPRODUCT($K263:$M263,$B53:$D53)</f>
        <v>0</v>
      </c>
      <c r="E286" s="6">
        <f>SUMPRODUCT($O263:$Q263,$B53:$D53)</f>
        <v>0</v>
      </c>
      <c r="F286" s="6">
        <f>SUMPRODUCT($S263:$U263,$B53:$D53)</f>
        <v>0</v>
      </c>
      <c r="G286" s="6">
        <f>SUMPRODUCT($W263:$Y263,$B53:$D53)</f>
        <v>0</v>
      </c>
      <c r="H286" s="6">
        <f>SUMPRODUCT($AA263:$AC263,$B53:$D53)</f>
        <v>0</v>
      </c>
      <c r="I286" s="6">
        <f>SUMPRODUCT($AE263:$AG263,$B53:$D53)</f>
        <v>0</v>
      </c>
      <c r="J286" s="6">
        <f>SUMPRODUCT($AI263:$AK263,$B53:$D53)</f>
        <v>0</v>
      </c>
      <c r="K286" s="10" t="s">
        <v>6</v>
      </c>
    </row>
    <row r="287" spans="1:11">
      <c r="A287" s="12" t="s">
        <v>79</v>
      </c>
      <c r="B287" s="6">
        <f>SUMPRODUCT($C264:$E264,$B54:$D54)</f>
        <v>0</v>
      </c>
      <c r="C287" s="6">
        <f>SUMPRODUCT($G264:$I264,$B54:$D54)</f>
        <v>0</v>
      </c>
      <c r="D287" s="6">
        <f>SUMPRODUCT($K264:$M264,$B54:$D54)</f>
        <v>0</v>
      </c>
      <c r="E287" s="6">
        <f>SUMPRODUCT($O264:$Q264,$B54:$D54)</f>
        <v>0</v>
      </c>
      <c r="F287" s="6">
        <f>SUMPRODUCT($S264:$U264,$B54:$D54)</f>
        <v>0</v>
      </c>
      <c r="G287" s="6">
        <f>SUMPRODUCT($W264:$Y264,$B54:$D54)</f>
        <v>0</v>
      </c>
      <c r="H287" s="6">
        <f>SUMPRODUCT($AA264:$AC264,$B54:$D54)</f>
        <v>0</v>
      </c>
      <c r="I287" s="6">
        <f>SUMPRODUCT($AE264:$AG264,$B54:$D54)</f>
        <v>0</v>
      </c>
      <c r="J287" s="6">
        <f>SUMPRODUCT($AI264:$AK264,$B54:$D54)</f>
        <v>0</v>
      </c>
      <c r="K287" s="10" t="s">
        <v>6</v>
      </c>
    </row>
    <row r="288" spans="1:11">
      <c r="A288" s="12" t="s">
        <v>89</v>
      </c>
      <c r="B288" s="6">
        <f>SUMPRODUCT($C265:$E265,$B55:$D55)</f>
        <v>0</v>
      </c>
      <c r="C288" s="6">
        <f>SUMPRODUCT($G265:$I265,$B55:$D55)</f>
        <v>0</v>
      </c>
      <c r="D288" s="6">
        <f>SUMPRODUCT($K265:$M265,$B55:$D55)</f>
        <v>0</v>
      </c>
      <c r="E288" s="6">
        <f>SUMPRODUCT($O265:$Q265,$B55:$D55)</f>
        <v>0</v>
      </c>
      <c r="F288" s="6">
        <f>SUMPRODUCT($S265:$U265,$B55:$D55)</f>
        <v>0</v>
      </c>
      <c r="G288" s="6">
        <f>SUMPRODUCT($W265:$Y265,$B55:$D55)</f>
        <v>0</v>
      </c>
      <c r="H288" s="6">
        <f>SUMPRODUCT($AA265:$AC265,$B55:$D55)</f>
        <v>0</v>
      </c>
      <c r="I288" s="6">
        <f>SUMPRODUCT($AE265:$AG265,$B55:$D55)</f>
        <v>0</v>
      </c>
      <c r="J288" s="6">
        <f>SUMPRODUCT($AI265:$AK265,$B55:$D55)</f>
        <v>0</v>
      </c>
      <c r="K288" s="10" t="s">
        <v>6</v>
      </c>
    </row>
    <row r="289" spans="1:11">
      <c r="A289" s="12" t="s">
        <v>91</v>
      </c>
      <c r="B289" s="6">
        <f>SUMPRODUCT($C266:$E266,$B56:$D56)</f>
        <v>0</v>
      </c>
      <c r="C289" s="6">
        <f>SUMPRODUCT($G266:$I266,$B56:$D56)</f>
        <v>0</v>
      </c>
      <c r="D289" s="6">
        <f>SUMPRODUCT($K266:$M266,$B56:$D56)</f>
        <v>0</v>
      </c>
      <c r="E289" s="6">
        <f>SUMPRODUCT($O266:$Q266,$B56:$D56)</f>
        <v>0</v>
      </c>
      <c r="F289" s="6">
        <f>SUMPRODUCT($S266:$U266,$B56:$D56)</f>
        <v>0</v>
      </c>
      <c r="G289" s="6">
        <f>SUMPRODUCT($W266:$Y266,$B56:$D56)</f>
        <v>0</v>
      </c>
      <c r="H289" s="6">
        <f>SUMPRODUCT($AA266:$AC266,$B56:$D56)</f>
        <v>0</v>
      </c>
      <c r="I289" s="6">
        <f>SUMPRODUCT($AE266:$AG266,$B56:$D56)</f>
        <v>0</v>
      </c>
      <c r="J289" s="6">
        <f>SUMPRODUCT($AI266:$AK266,$B56:$D56)</f>
        <v>0</v>
      </c>
      <c r="K289" s="10" t="s">
        <v>6</v>
      </c>
    </row>
    <row r="291" spans="1:11">
      <c r="A291" s="11" t="s">
        <v>530</v>
      </c>
    </row>
    <row r="292" spans="1:11">
      <c r="A292" s="10" t="s">
        <v>6</v>
      </c>
    </row>
    <row r="293" spans="1:11">
      <c r="A293" s="2" t="s">
        <v>257</v>
      </c>
    </row>
    <row r="294" spans="1:11">
      <c r="A294" s="13" t="s">
        <v>528</v>
      </c>
    </row>
    <row r="295" spans="1:11">
      <c r="A295" s="13" t="s">
        <v>531</v>
      </c>
    </row>
    <row r="296" spans="1:11">
      <c r="A296" s="2" t="s">
        <v>269</v>
      </c>
    </row>
    <row r="297" spans="1:11">
      <c r="B297" s="3" t="s">
        <v>26</v>
      </c>
      <c r="C297" s="3" t="s">
        <v>27</v>
      </c>
      <c r="D297" s="3" t="s">
        <v>28</v>
      </c>
      <c r="E297" s="3" t="s">
        <v>29</v>
      </c>
      <c r="F297" s="3" t="s">
        <v>30</v>
      </c>
      <c r="G297" s="3" t="s">
        <v>35</v>
      </c>
      <c r="H297" s="3" t="s">
        <v>31</v>
      </c>
      <c r="I297" s="3" t="s">
        <v>32</v>
      </c>
      <c r="J297" s="3" t="s">
        <v>33</v>
      </c>
    </row>
    <row r="298" spans="1:11">
      <c r="A298" s="12" t="s">
        <v>67</v>
      </c>
      <c r="B298" s="6">
        <f>SUMPRODUCT($C$252:$E$252,$B82:$D82)</f>
        <v>0</v>
      </c>
      <c r="C298" s="6">
        <f>SUMPRODUCT($G$252:$I$252,$B82:$D82)</f>
        <v>0</v>
      </c>
      <c r="D298" s="6">
        <f>SUMPRODUCT($K$252:$M$252,$B82:$D82)</f>
        <v>0</v>
      </c>
      <c r="E298" s="6">
        <f>SUMPRODUCT($O$252:$Q$252,$B82:$D82)</f>
        <v>0</v>
      </c>
      <c r="F298" s="6">
        <f>SUMPRODUCT($S$252:$U$252,$B82:$D82)</f>
        <v>0</v>
      </c>
      <c r="G298" s="6">
        <f>SUMPRODUCT($W$252:$Y$252,$B82:$D82)</f>
        <v>0</v>
      </c>
      <c r="H298" s="6">
        <f>SUMPRODUCT($AA$252:$AC$252,$B82:$D82)</f>
        <v>0</v>
      </c>
      <c r="I298" s="6">
        <f>SUMPRODUCT($AE$252:$AG$252,$B82:$D82)</f>
        <v>0</v>
      </c>
      <c r="J298" s="6">
        <f>SUMPRODUCT($AI$252:$AK$252,$B82:$D82)</f>
        <v>0</v>
      </c>
      <c r="K298" s="10" t="s">
        <v>6</v>
      </c>
    </row>
    <row r="299" spans="1:11">
      <c r="A299" s="12" t="s">
        <v>69</v>
      </c>
      <c r="B299" s="6">
        <f>SUMPRODUCT($C$254:$E$254,$B83:$D83)</f>
        <v>0</v>
      </c>
      <c r="C299" s="6">
        <f>SUMPRODUCT($G$254:$I$254,$B83:$D83)</f>
        <v>0</v>
      </c>
      <c r="D299" s="6">
        <f>SUMPRODUCT($K$254:$M$254,$B83:$D83)</f>
        <v>0</v>
      </c>
      <c r="E299" s="6">
        <f>SUMPRODUCT($O$254:$Q$254,$B83:$D83)</f>
        <v>0</v>
      </c>
      <c r="F299" s="6">
        <f>SUMPRODUCT($S$254:$U$254,$B83:$D83)</f>
        <v>0</v>
      </c>
      <c r="G299" s="6">
        <f>SUMPRODUCT($W$254:$Y$254,$B83:$D83)</f>
        <v>0</v>
      </c>
      <c r="H299" s="6">
        <f>SUMPRODUCT($AA$254:$AC$254,$B83:$D83)</f>
        <v>0</v>
      </c>
      <c r="I299" s="6">
        <f>SUMPRODUCT($AE$254:$AG$254,$B83:$D83)</f>
        <v>0</v>
      </c>
      <c r="J299" s="6">
        <f>SUMPRODUCT($AI$254:$AK$254,$B83:$D83)</f>
        <v>0</v>
      </c>
      <c r="K299" s="10" t="s">
        <v>6</v>
      </c>
    </row>
    <row r="300" spans="1:11">
      <c r="A300" s="12" t="s">
        <v>70</v>
      </c>
      <c r="B300" s="6">
        <f>SUMPRODUCT($C$256:$E$256,$B84:$D84)</f>
        <v>0</v>
      </c>
      <c r="C300" s="6">
        <f>SUMPRODUCT($G$256:$I$256,$B84:$D84)</f>
        <v>0</v>
      </c>
      <c r="D300" s="6">
        <f>SUMPRODUCT($K$256:$M$256,$B84:$D84)</f>
        <v>0</v>
      </c>
      <c r="E300" s="6">
        <f>SUMPRODUCT($O$256:$Q$256,$B84:$D84)</f>
        <v>0</v>
      </c>
      <c r="F300" s="6">
        <f>SUMPRODUCT($S$256:$U$256,$B84:$D84)</f>
        <v>0</v>
      </c>
      <c r="G300" s="6">
        <f>SUMPRODUCT($W$256:$Y$256,$B84:$D84)</f>
        <v>0</v>
      </c>
      <c r="H300" s="6">
        <f>SUMPRODUCT($AA$256:$AC$256,$B84:$D84)</f>
        <v>0</v>
      </c>
      <c r="I300" s="6">
        <f>SUMPRODUCT($AE$256:$AG$256,$B84:$D84)</f>
        <v>0</v>
      </c>
      <c r="J300" s="6">
        <f>SUMPRODUCT($AI$256:$AK$256,$B84:$D84)</f>
        <v>0</v>
      </c>
      <c r="K300" s="10" t="s">
        <v>6</v>
      </c>
    </row>
    <row r="301" spans="1:11">
      <c r="A301" s="12" t="s">
        <v>71</v>
      </c>
      <c r="B301" s="6">
        <f>SUMPRODUCT($C$257:$E$257,$B85:$D85)</f>
        <v>0</v>
      </c>
      <c r="C301" s="6">
        <f>SUMPRODUCT($G$257:$I$257,$B85:$D85)</f>
        <v>0</v>
      </c>
      <c r="D301" s="6">
        <f>SUMPRODUCT($K$257:$M$257,$B85:$D85)</f>
        <v>0</v>
      </c>
      <c r="E301" s="6">
        <f>SUMPRODUCT($O$257:$Q$257,$B85:$D85)</f>
        <v>0</v>
      </c>
      <c r="F301" s="6">
        <f>SUMPRODUCT($S$257:$U$257,$B85:$D85)</f>
        <v>0</v>
      </c>
      <c r="G301" s="6">
        <f>SUMPRODUCT($W$257:$Y$257,$B85:$D85)</f>
        <v>0</v>
      </c>
      <c r="H301" s="6">
        <f>SUMPRODUCT($AA$257:$AC$257,$B85:$D85)</f>
        <v>0</v>
      </c>
      <c r="I301" s="6">
        <f>SUMPRODUCT($AE$257:$AG$257,$B85:$D85)</f>
        <v>0</v>
      </c>
      <c r="J301" s="6">
        <f>SUMPRODUCT($AI$257:$AK$257,$B85:$D85)</f>
        <v>0</v>
      </c>
      <c r="K301" s="10" t="s">
        <v>6</v>
      </c>
    </row>
    <row r="302" spans="1:11">
      <c r="A302" s="12" t="s">
        <v>85</v>
      </c>
      <c r="B302" s="6">
        <f>SUMPRODUCT($C$258:$E$258,$B86:$D86)</f>
        <v>0</v>
      </c>
      <c r="C302" s="6">
        <f>SUMPRODUCT($G$258:$I$258,$B86:$D86)</f>
        <v>0</v>
      </c>
      <c r="D302" s="6">
        <f>SUMPRODUCT($K$258:$M$258,$B86:$D86)</f>
        <v>0</v>
      </c>
      <c r="E302" s="6">
        <f>SUMPRODUCT($O$258:$Q$258,$B86:$D86)</f>
        <v>0</v>
      </c>
      <c r="F302" s="6">
        <f>SUMPRODUCT($S$258:$U$258,$B86:$D86)</f>
        <v>0</v>
      </c>
      <c r="G302" s="6">
        <f>SUMPRODUCT($W$258:$Y$258,$B86:$D86)</f>
        <v>0</v>
      </c>
      <c r="H302" s="6">
        <f>SUMPRODUCT($AA$258:$AC$258,$B86:$D86)</f>
        <v>0</v>
      </c>
      <c r="I302" s="6">
        <f>SUMPRODUCT($AE$258:$AG$258,$B86:$D86)</f>
        <v>0</v>
      </c>
      <c r="J302" s="6">
        <f>SUMPRODUCT($AI$258:$AK$258,$B86:$D86)</f>
        <v>0</v>
      </c>
      <c r="K302" s="10" t="s">
        <v>6</v>
      </c>
    </row>
    <row r="303" spans="1:11">
      <c r="A303" s="12" t="s">
        <v>72</v>
      </c>
      <c r="B303" s="6">
        <f>SUMPRODUCT($C$259:$E$259,$B87:$D87)</f>
        <v>0</v>
      </c>
      <c r="C303" s="6">
        <f>SUMPRODUCT($G$259:$I$259,$B87:$D87)</f>
        <v>0</v>
      </c>
      <c r="D303" s="6">
        <f>SUMPRODUCT($K$259:$M$259,$B87:$D87)</f>
        <v>0</v>
      </c>
      <c r="E303" s="6">
        <f>SUMPRODUCT($O$259:$Q$259,$B87:$D87)</f>
        <v>0</v>
      </c>
      <c r="F303" s="6">
        <f>SUMPRODUCT($S$259:$U$259,$B87:$D87)</f>
        <v>0</v>
      </c>
      <c r="G303" s="6">
        <f>SUMPRODUCT($W$259:$Y$259,$B87:$D87)</f>
        <v>0</v>
      </c>
      <c r="H303" s="6">
        <f>SUMPRODUCT($AA$259:$AC$259,$B87:$D87)</f>
        <v>0</v>
      </c>
      <c r="I303" s="6">
        <f>SUMPRODUCT($AE$259:$AG$259,$B87:$D87)</f>
        <v>0</v>
      </c>
      <c r="J303" s="6">
        <f>SUMPRODUCT($AI$259:$AK$259,$B87:$D87)</f>
        <v>0</v>
      </c>
      <c r="K303" s="10" t="s">
        <v>6</v>
      </c>
    </row>
    <row r="304" spans="1:11">
      <c r="A304" s="12" t="s">
        <v>73</v>
      </c>
      <c r="B304" s="6">
        <f>SUMPRODUCT($C$260:$E$260,$B88:$D88)</f>
        <v>0</v>
      </c>
      <c r="C304" s="6">
        <f>SUMPRODUCT($G$260:$I$260,$B88:$D88)</f>
        <v>0</v>
      </c>
      <c r="D304" s="6">
        <f>SUMPRODUCT($K$260:$M$260,$B88:$D88)</f>
        <v>0</v>
      </c>
      <c r="E304" s="6">
        <f>SUMPRODUCT($O$260:$Q$260,$B88:$D88)</f>
        <v>0</v>
      </c>
      <c r="F304" s="6">
        <f>SUMPRODUCT($S$260:$U$260,$B88:$D88)</f>
        <v>0</v>
      </c>
      <c r="G304" s="6">
        <f>SUMPRODUCT($W$260:$Y$260,$B88:$D88)</f>
        <v>0</v>
      </c>
      <c r="H304" s="6">
        <f>SUMPRODUCT($AA$260:$AC$260,$B88:$D88)</f>
        <v>0</v>
      </c>
      <c r="I304" s="6">
        <f>SUMPRODUCT($AE$260:$AG$260,$B88:$D88)</f>
        <v>0</v>
      </c>
      <c r="J304" s="6">
        <f>SUMPRODUCT($AI$260:$AK$260,$B88:$D88)</f>
        <v>0</v>
      </c>
      <c r="K304" s="10" t="s">
        <v>6</v>
      </c>
    </row>
    <row r="305" spans="1:11">
      <c r="A305" s="12" t="s">
        <v>86</v>
      </c>
      <c r="B305" s="6">
        <f>SUMPRODUCT($C$261:$E$261,$B89:$D89)</f>
        <v>0</v>
      </c>
      <c r="C305" s="6">
        <f>SUMPRODUCT($G$261:$I$261,$B89:$D89)</f>
        <v>0</v>
      </c>
      <c r="D305" s="6">
        <f>SUMPRODUCT($K$261:$M$261,$B89:$D89)</f>
        <v>0</v>
      </c>
      <c r="E305" s="6">
        <f>SUMPRODUCT($O$261:$Q$261,$B89:$D89)</f>
        <v>0</v>
      </c>
      <c r="F305" s="6">
        <f>SUMPRODUCT($S$261:$U$261,$B89:$D89)</f>
        <v>0</v>
      </c>
      <c r="G305" s="6">
        <f>SUMPRODUCT($W$261:$Y$261,$B89:$D89)</f>
        <v>0</v>
      </c>
      <c r="H305" s="6">
        <f>SUMPRODUCT($AA$261:$AC$261,$B89:$D89)</f>
        <v>0</v>
      </c>
      <c r="I305" s="6">
        <f>SUMPRODUCT($AE$261:$AG$261,$B89:$D89)</f>
        <v>0</v>
      </c>
      <c r="J305" s="6">
        <f>SUMPRODUCT($AI$261:$AK$261,$B89:$D89)</f>
        <v>0</v>
      </c>
      <c r="K305" s="10" t="s">
        <v>6</v>
      </c>
    </row>
    <row r="306" spans="1:11">
      <c r="A306" s="12" t="s">
        <v>87</v>
      </c>
      <c r="B306" s="6">
        <f>SUMPRODUCT($C$262:$E$262,$B90:$D90)</f>
        <v>0</v>
      </c>
      <c r="C306" s="6">
        <f>SUMPRODUCT($G$262:$I$262,$B90:$D90)</f>
        <v>0</v>
      </c>
      <c r="D306" s="6">
        <f>SUMPRODUCT($K$262:$M$262,$B90:$D90)</f>
        <v>0</v>
      </c>
      <c r="E306" s="6">
        <f>SUMPRODUCT($O$262:$Q$262,$B90:$D90)</f>
        <v>0</v>
      </c>
      <c r="F306" s="6">
        <f>SUMPRODUCT($S$262:$U$262,$B90:$D90)</f>
        <v>0</v>
      </c>
      <c r="G306" s="6">
        <f>SUMPRODUCT($W$262:$Y$262,$B90:$D90)</f>
        <v>0</v>
      </c>
      <c r="H306" s="6">
        <f>SUMPRODUCT($AA$262:$AC$262,$B90:$D90)</f>
        <v>0</v>
      </c>
      <c r="I306" s="6">
        <f>SUMPRODUCT($AE$262:$AG$262,$B90:$D90)</f>
        <v>0</v>
      </c>
      <c r="J306" s="6">
        <f>SUMPRODUCT($AI$262:$AK$262,$B90:$D90)</f>
        <v>0</v>
      </c>
      <c r="K306" s="10" t="s">
        <v>6</v>
      </c>
    </row>
    <row r="307" spans="1:11">
      <c r="A307" s="12" t="s">
        <v>77</v>
      </c>
      <c r="B307" s="6">
        <f>SUMPRODUCT($C$263:$E$263,$B91:$D91)</f>
        <v>0</v>
      </c>
      <c r="C307" s="6">
        <f>SUMPRODUCT($G$263:$I$263,$B91:$D91)</f>
        <v>0</v>
      </c>
      <c r="D307" s="6">
        <f>SUMPRODUCT($K$263:$M$263,$B91:$D91)</f>
        <v>0</v>
      </c>
      <c r="E307" s="6">
        <f>SUMPRODUCT($O$263:$Q$263,$B91:$D91)</f>
        <v>0</v>
      </c>
      <c r="F307" s="6">
        <f>SUMPRODUCT($S$263:$U$263,$B91:$D91)</f>
        <v>0</v>
      </c>
      <c r="G307" s="6">
        <f>SUMPRODUCT($W$263:$Y$263,$B91:$D91)</f>
        <v>0</v>
      </c>
      <c r="H307" s="6">
        <f>SUMPRODUCT($AA$263:$AC$263,$B91:$D91)</f>
        <v>0</v>
      </c>
      <c r="I307" s="6">
        <f>SUMPRODUCT($AE$263:$AG$263,$B91:$D91)</f>
        <v>0</v>
      </c>
      <c r="J307" s="6">
        <f>SUMPRODUCT($AI$263:$AK$263,$B91:$D91)</f>
        <v>0</v>
      </c>
      <c r="K307" s="10" t="s">
        <v>6</v>
      </c>
    </row>
    <row r="308" spans="1:11">
      <c r="A308" s="12" t="s">
        <v>79</v>
      </c>
      <c r="B308" s="6">
        <f>SUMPRODUCT($C$264:$E$264,$B92:$D92)</f>
        <v>0</v>
      </c>
      <c r="C308" s="6">
        <f>SUMPRODUCT($G$264:$I$264,$B92:$D92)</f>
        <v>0</v>
      </c>
      <c r="D308" s="6">
        <f>SUMPRODUCT($K$264:$M$264,$B92:$D92)</f>
        <v>0</v>
      </c>
      <c r="E308" s="6">
        <f>SUMPRODUCT($O$264:$Q$264,$B92:$D92)</f>
        <v>0</v>
      </c>
      <c r="F308" s="6">
        <f>SUMPRODUCT($S$264:$U$264,$B92:$D92)</f>
        <v>0</v>
      </c>
      <c r="G308" s="6">
        <f>SUMPRODUCT($W$264:$Y$264,$B92:$D92)</f>
        <v>0</v>
      </c>
      <c r="H308" s="6">
        <f>SUMPRODUCT($AA$264:$AC$264,$B92:$D92)</f>
        <v>0</v>
      </c>
      <c r="I308" s="6">
        <f>SUMPRODUCT($AE$264:$AG$264,$B92:$D92)</f>
        <v>0</v>
      </c>
      <c r="J308" s="6">
        <f>SUMPRODUCT($AI$264:$AK$264,$B92:$D92)</f>
        <v>0</v>
      </c>
      <c r="K308" s="10" t="s">
        <v>6</v>
      </c>
    </row>
    <row r="309" spans="1:11">
      <c r="A309" s="12" t="s">
        <v>89</v>
      </c>
      <c r="B309" s="6">
        <f>SUMPRODUCT($C$265:$E$265,$B93:$D93)</f>
        <v>0</v>
      </c>
      <c r="C309" s="6">
        <f>SUMPRODUCT($G$265:$I$265,$B93:$D93)</f>
        <v>0</v>
      </c>
      <c r="D309" s="6">
        <f>SUMPRODUCT($K$265:$M$265,$B93:$D93)</f>
        <v>0</v>
      </c>
      <c r="E309" s="6">
        <f>SUMPRODUCT($O$265:$Q$265,$B93:$D93)</f>
        <v>0</v>
      </c>
      <c r="F309" s="6">
        <f>SUMPRODUCT($S$265:$U$265,$B93:$D93)</f>
        <v>0</v>
      </c>
      <c r="G309" s="6">
        <f>SUMPRODUCT($W$265:$Y$265,$B93:$D93)</f>
        <v>0</v>
      </c>
      <c r="H309" s="6">
        <f>SUMPRODUCT($AA$265:$AC$265,$B93:$D93)</f>
        <v>0</v>
      </c>
      <c r="I309" s="6">
        <f>SUMPRODUCT($AE$265:$AG$265,$B93:$D93)</f>
        <v>0</v>
      </c>
      <c r="J309" s="6">
        <f>SUMPRODUCT($AI$265:$AK$265,$B93:$D93)</f>
        <v>0</v>
      </c>
      <c r="K309" s="10" t="s">
        <v>6</v>
      </c>
    </row>
    <row r="310" spans="1:11">
      <c r="A310" s="12" t="s">
        <v>91</v>
      </c>
      <c r="B310" s="6">
        <f>SUMPRODUCT($C$266:$E$266,$B94:$D94)</f>
        <v>0</v>
      </c>
      <c r="C310" s="6">
        <f>SUMPRODUCT($G$266:$I$266,$B94:$D94)</f>
        <v>0</v>
      </c>
      <c r="D310" s="6">
        <f>SUMPRODUCT($K$266:$M$266,$B94:$D94)</f>
        <v>0</v>
      </c>
      <c r="E310" s="6">
        <f>SUMPRODUCT($O$266:$Q$266,$B94:$D94)</f>
        <v>0</v>
      </c>
      <c r="F310" s="6">
        <f>SUMPRODUCT($S$266:$U$266,$B94:$D94)</f>
        <v>0</v>
      </c>
      <c r="G310" s="6">
        <f>SUMPRODUCT($W$266:$Y$266,$B94:$D94)</f>
        <v>0</v>
      </c>
      <c r="H310" s="6">
        <f>SUMPRODUCT($AA$266:$AC$266,$B94:$D94)</f>
        <v>0</v>
      </c>
      <c r="I310" s="6">
        <f>SUMPRODUCT($AE$266:$AG$266,$B94:$D94)</f>
        <v>0</v>
      </c>
      <c r="J310" s="6">
        <f>SUMPRODUCT($AI$266:$AK$266,$B94:$D94)</f>
        <v>0</v>
      </c>
      <c r="K310" s="10" t="s">
        <v>6</v>
      </c>
    </row>
    <row r="312" spans="1:11">
      <c r="A312" s="11" t="s">
        <v>532</v>
      </c>
    </row>
    <row r="313" spans="1:11">
      <c r="A313" s="10" t="s">
        <v>6</v>
      </c>
    </row>
    <row r="314" spans="1:11">
      <c r="A314" s="2" t="s">
        <v>257</v>
      </c>
    </row>
    <row r="315" spans="1:11">
      <c r="A315" s="13" t="s">
        <v>528</v>
      </c>
    </row>
    <row r="316" spans="1:11">
      <c r="A316" s="13" t="s">
        <v>533</v>
      </c>
    </row>
    <row r="317" spans="1:11">
      <c r="A317" s="2" t="s">
        <v>269</v>
      </c>
    </row>
    <row r="318" spans="1:11">
      <c r="B318" s="3" t="s">
        <v>26</v>
      </c>
      <c r="C318" s="3" t="s">
        <v>27</v>
      </c>
      <c r="D318" s="3" t="s">
        <v>28</v>
      </c>
      <c r="E318" s="3" t="s">
        <v>29</v>
      </c>
      <c r="F318" s="3" t="s">
        <v>30</v>
      </c>
      <c r="G318" s="3" t="s">
        <v>35</v>
      </c>
      <c r="H318" s="3" t="s">
        <v>31</v>
      </c>
      <c r="I318" s="3" t="s">
        <v>32</v>
      </c>
      <c r="J318" s="3" t="s">
        <v>33</v>
      </c>
    </row>
    <row r="319" spans="1:11">
      <c r="A319" s="12" t="s">
        <v>72</v>
      </c>
      <c r="B319" s="6">
        <f>SUMPRODUCT($C$259:$E$259,$B99:$D99)</f>
        <v>0</v>
      </c>
      <c r="C319" s="6">
        <f>SUMPRODUCT($G$259:$I$259,$B99:$D99)</f>
        <v>0</v>
      </c>
      <c r="D319" s="6">
        <f>SUMPRODUCT($K$259:$M$259,$B99:$D99)</f>
        <v>0</v>
      </c>
      <c r="E319" s="6">
        <f>SUMPRODUCT($O$259:$Q$259,$B99:$D99)</f>
        <v>0</v>
      </c>
      <c r="F319" s="6">
        <f>SUMPRODUCT($S$259:$U$259,$B99:$D99)</f>
        <v>0</v>
      </c>
      <c r="G319" s="6">
        <f>SUMPRODUCT($W$259:$Y$259,$B99:$D99)</f>
        <v>0</v>
      </c>
      <c r="H319" s="6">
        <f>SUMPRODUCT($AA$259:$AC$259,$B99:$D99)</f>
        <v>0</v>
      </c>
      <c r="I319" s="6">
        <f>SUMPRODUCT($AE$259:$AG$259,$B99:$D99)</f>
        <v>0</v>
      </c>
      <c r="J319" s="6">
        <f>SUMPRODUCT($AI$259:$AK$259,$B99:$D99)</f>
        <v>0</v>
      </c>
      <c r="K319" s="10" t="s">
        <v>6</v>
      </c>
    </row>
    <row r="320" spans="1:11">
      <c r="A320" s="12" t="s">
        <v>73</v>
      </c>
      <c r="B320" s="6">
        <f>SUMPRODUCT($C$260:$E$260,$B100:$D100)</f>
        <v>0</v>
      </c>
      <c r="C320" s="6">
        <f>SUMPRODUCT($G$260:$I$260,$B100:$D100)</f>
        <v>0</v>
      </c>
      <c r="D320" s="6">
        <f>SUMPRODUCT($K$260:$M$260,$B100:$D100)</f>
        <v>0</v>
      </c>
      <c r="E320" s="6">
        <f>SUMPRODUCT($O$260:$Q$260,$B100:$D100)</f>
        <v>0</v>
      </c>
      <c r="F320" s="6">
        <f>SUMPRODUCT($S$260:$U$260,$B100:$D100)</f>
        <v>0</v>
      </c>
      <c r="G320" s="6">
        <f>SUMPRODUCT($W$260:$Y$260,$B100:$D100)</f>
        <v>0</v>
      </c>
      <c r="H320" s="6">
        <f>SUMPRODUCT($AA$260:$AC$260,$B100:$D100)</f>
        <v>0</v>
      </c>
      <c r="I320" s="6">
        <f>SUMPRODUCT($AE$260:$AG$260,$B100:$D100)</f>
        <v>0</v>
      </c>
      <c r="J320" s="6">
        <f>SUMPRODUCT($AI$260:$AK$260,$B100:$D100)</f>
        <v>0</v>
      </c>
      <c r="K320" s="10" t="s">
        <v>6</v>
      </c>
    </row>
    <row r="321" spans="1:11">
      <c r="A321" s="12" t="s">
        <v>86</v>
      </c>
      <c r="B321" s="6">
        <f>SUMPRODUCT($C$261:$E$261,$B101:$D101)</f>
        <v>0</v>
      </c>
      <c r="C321" s="6">
        <f>SUMPRODUCT($G$261:$I$261,$B101:$D101)</f>
        <v>0</v>
      </c>
      <c r="D321" s="6">
        <f>SUMPRODUCT($K$261:$M$261,$B101:$D101)</f>
        <v>0</v>
      </c>
      <c r="E321" s="6">
        <f>SUMPRODUCT($O$261:$Q$261,$B101:$D101)</f>
        <v>0</v>
      </c>
      <c r="F321" s="6">
        <f>SUMPRODUCT($S$261:$U$261,$B101:$D101)</f>
        <v>0</v>
      </c>
      <c r="G321" s="6">
        <f>SUMPRODUCT($W$261:$Y$261,$B101:$D101)</f>
        <v>0</v>
      </c>
      <c r="H321" s="6">
        <f>SUMPRODUCT($AA$261:$AC$261,$B101:$D101)</f>
        <v>0</v>
      </c>
      <c r="I321" s="6">
        <f>SUMPRODUCT($AE$261:$AG$261,$B101:$D101)</f>
        <v>0</v>
      </c>
      <c r="J321" s="6">
        <f>SUMPRODUCT($AI$261:$AK$261,$B101:$D101)</f>
        <v>0</v>
      </c>
      <c r="K321" s="10" t="s">
        <v>6</v>
      </c>
    </row>
    <row r="322" spans="1:11">
      <c r="A322" s="12" t="s">
        <v>87</v>
      </c>
      <c r="B322" s="6">
        <f>SUMPRODUCT($C$262:$E$262,$B102:$D102)</f>
        <v>0</v>
      </c>
      <c r="C322" s="6">
        <f>SUMPRODUCT($G$262:$I$262,$B102:$D102)</f>
        <v>0</v>
      </c>
      <c r="D322" s="6">
        <f>SUMPRODUCT($K$262:$M$262,$B102:$D102)</f>
        <v>0</v>
      </c>
      <c r="E322" s="6">
        <f>SUMPRODUCT($O$262:$Q$262,$B102:$D102)</f>
        <v>0</v>
      </c>
      <c r="F322" s="6">
        <f>SUMPRODUCT($S$262:$U$262,$B102:$D102)</f>
        <v>0</v>
      </c>
      <c r="G322" s="6">
        <f>SUMPRODUCT($W$262:$Y$262,$B102:$D102)</f>
        <v>0</v>
      </c>
      <c r="H322" s="6">
        <f>SUMPRODUCT($AA$262:$AC$262,$B102:$D102)</f>
        <v>0</v>
      </c>
      <c r="I322" s="6">
        <f>SUMPRODUCT($AE$262:$AG$262,$B102:$D102)</f>
        <v>0</v>
      </c>
      <c r="J322" s="6">
        <f>SUMPRODUCT($AI$262:$AK$262,$B102:$D102)</f>
        <v>0</v>
      </c>
      <c r="K322" s="10" t="s">
        <v>6</v>
      </c>
    </row>
    <row r="323" spans="1:11">
      <c r="A323" s="12" t="s">
        <v>77</v>
      </c>
      <c r="B323" s="6">
        <f>SUMPRODUCT($C$263:$E$263,$B103:$D103)</f>
        <v>0</v>
      </c>
      <c r="C323" s="6">
        <f>SUMPRODUCT($G$263:$I$263,$B103:$D103)</f>
        <v>0</v>
      </c>
      <c r="D323" s="6">
        <f>SUMPRODUCT($K$263:$M$263,$B103:$D103)</f>
        <v>0</v>
      </c>
      <c r="E323" s="6">
        <f>SUMPRODUCT($O$263:$Q$263,$B103:$D103)</f>
        <v>0</v>
      </c>
      <c r="F323" s="6">
        <f>SUMPRODUCT($S$263:$U$263,$B103:$D103)</f>
        <v>0</v>
      </c>
      <c r="G323" s="6">
        <f>SUMPRODUCT($W$263:$Y$263,$B103:$D103)</f>
        <v>0</v>
      </c>
      <c r="H323" s="6">
        <f>SUMPRODUCT($AA$263:$AC$263,$B103:$D103)</f>
        <v>0</v>
      </c>
      <c r="I323" s="6">
        <f>SUMPRODUCT($AE$263:$AG$263,$B103:$D103)</f>
        <v>0</v>
      </c>
      <c r="J323" s="6">
        <f>SUMPRODUCT($AI$263:$AK$263,$B103:$D103)</f>
        <v>0</v>
      </c>
      <c r="K323" s="10" t="s">
        <v>6</v>
      </c>
    </row>
    <row r="324" spans="1:11">
      <c r="A324" s="12" t="s">
        <v>79</v>
      </c>
      <c r="B324" s="6">
        <f>SUMPRODUCT($C$264:$E$264,$B104:$D104)</f>
        <v>0</v>
      </c>
      <c r="C324" s="6">
        <f>SUMPRODUCT($G$264:$I$264,$B104:$D104)</f>
        <v>0</v>
      </c>
      <c r="D324" s="6">
        <f>SUMPRODUCT($K$264:$M$264,$B104:$D104)</f>
        <v>0</v>
      </c>
      <c r="E324" s="6">
        <f>SUMPRODUCT($O$264:$Q$264,$B104:$D104)</f>
        <v>0</v>
      </c>
      <c r="F324" s="6">
        <f>SUMPRODUCT($S$264:$U$264,$B104:$D104)</f>
        <v>0</v>
      </c>
      <c r="G324" s="6">
        <f>SUMPRODUCT($W$264:$Y$264,$B104:$D104)</f>
        <v>0</v>
      </c>
      <c r="H324" s="6">
        <f>SUMPRODUCT($AA$264:$AC$264,$B104:$D104)</f>
        <v>0</v>
      </c>
      <c r="I324" s="6">
        <f>SUMPRODUCT($AE$264:$AG$264,$B104:$D104)</f>
        <v>0</v>
      </c>
      <c r="J324" s="6">
        <f>SUMPRODUCT($AI$264:$AK$264,$B104:$D104)</f>
        <v>0</v>
      </c>
      <c r="K324" s="10" t="s">
        <v>6</v>
      </c>
    </row>
    <row r="325" spans="1:11">
      <c r="A325" s="12" t="s">
        <v>89</v>
      </c>
      <c r="B325" s="6">
        <f>SUMPRODUCT($C$265:$E$265,$B105:$D105)</f>
        <v>0</v>
      </c>
      <c r="C325" s="6">
        <f>SUMPRODUCT($G$265:$I$265,$B105:$D105)</f>
        <v>0</v>
      </c>
      <c r="D325" s="6">
        <f>SUMPRODUCT($K$265:$M$265,$B105:$D105)</f>
        <v>0</v>
      </c>
      <c r="E325" s="6">
        <f>SUMPRODUCT($O$265:$Q$265,$B105:$D105)</f>
        <v>0</v>
      </c>
      <c r="F325" s="6">
        <f>SUMPRODUCT($S$265:$U$265,$B105:$D105)</f>
        <v>0</v>
      </c>
      <c r="G325" s="6">
        <f>SUMPRODUCT($W$265:$Y$265,$B105:$D105)</f>
        <v>0</v>
      </c>
      <c r="H325" s="6">
        <f>SUMPRODUCT($AA$265:$AC$265,$B105:$D105)</f>
        <v>0</v>
      </c>
      <c r="I325" s="6">
        <f>SUMPRODUCT($AE$265:$AG$265,$B105:$D105)</f>
        <v>0</v>
      </c>
      <c r="J325" s="6">
        <f>SUMPRODUCT($AI$265:$AK$265,$B105:$D105)</f>
        <v>0</v>
      </c>
      <c r="K325" s="10" t="s">
        <v>6</v>
      </c>
    </row>
    <row r="326" spans="1:11">
      <c r="A326" s="12" t="s">
        <v>91</v>
      </c>
      <c r="B326" s="6">
        <f>SUMPRODUCT($C$266:$E$266,$B106:$D106)</f>
        <v>0</v>
      </c>
      <c r="C326" s="6">
        <f>SUMPRODUCT($G$266:$I$266,$B106:$D106)</f>
        <v>0</v>
      </c>
      <c r="D326" s="6">
        <f>SUMPRODUCT($K$266:$M$266,$B106:$D106)</f>
        <v>0</v>
      </c>
      <c r="E326" s="6">
        <f>SUMPRODUCT($O$266:$Q$266,$B106:$D106)</f>
        <v>0</v>
      </c>
      <c r="F326" s="6">
        <f>SUMPRODUCT($S$266:$U$266,$B106:$D106)</f>
        <v>0</v>
      </c>
      <c r="G326" s="6">
        <f>SUMPRODUCT($W$266:$Y$266,$B106:$D106)</f>
        <v>0</v>
      </c>
      <c r="H326" s="6">
        <f>SUMPRODUCT($AA$266:$AC$266,$B106:$D106)</f>
        <v>0</v>
      </c>
      <c r="I326" s="6">
        <f>SUMPRODUCT($AE$266:$AG$266,$B106:$D106)</f>
        <v>0</v>
      </c>
      <c r="J326" s="6">
        <f>SUMPRODUCT($AI$266:$AK$266,$B106:$D106)</f>
        <v>0</v>
      </c>
      <c r="K326" s="10" t="s">
        <v>6</v>
      </c>
    </row>
    <row r="328" spans="1:11">
      <c r="A328" s="11" t="s">
        <v>534</v>
      </c>
    </row>
    <row r="329" spans="1:11">
      <c r="A329" s="10" t="s">
        <v>6</v>
      </c>
    </row>
    <row r="330" spans="1:11">
      <c r="A330" s="2" t="s">
        <v>257</v>
      </c>
    </row>
    <row r="331" spans="1:11">
      <c r="A331" s="13" t="s">
        <v>535</v>
      </c>
    </row>
    <row r="332" spans="1:11">
      <c r="A332" s="13" t="s">
        <v>447</v>
      </c>
    </row>
    <row r="333" spans="1:11">
      <c r="A333" s="13" t="s">
        <v>536</v>
      </c>
    </row>
    <row r="334" spans="1:11">
      <c r="A334" s="21" t="s">
        <v>260</v>
      </c>
      <c r="B334" s="21" t="s">
        <v>390</v>
      </c>
      <c r="C334" s="21" t="s">
        <v>389</v>
      </c>
      <c r="D334" s="21"/>
      <c r="E334" s="21"/>
    </row>
    <row r="335" spans="1:11">
      <c r="A335" s="21" t="s">
        <v>263</v>
      </c>
      <c r="B335" s="21" t="s">
        <v>440</v>
      </c>
      <c r="C335" s="21" t="s">
        <v>449</v>
      </c>
      <c r="D335" s="21"/>
      <c r="E335" s="21"/>
    </row>
    <row r="336" spans="1:11">
      <c r="C336" s="20" t="s">
        <v>537</v>
      </c>
      <c r="D336" s="20"/>
      <c r="E336" s="20"/>
    </row>
    <row r="337" spans="1:6">
      <c r="B337" s="3" t="s">
        <v>450</v>
      </c>
      <c r="C337" s="3" t="s">
        <v>223</v>
      </c>
      <c r="D337" s="3" t="s">
        <v>224</v>
      </c>
      <c r="E337" s="3" t="s">
        <v>220</v>
      </c>
    </row>
    <row r="338" spans="1:6">
      <c r="A338" s="12" t="s">
        <v>538</v>
      </c>
      <c r="B338" s="28">
        <f>SUM('Input'!$B294:$D294)</f>
        <v>0</v>
      </c>
      <c r="C338" s="28">
        <f>'Input'!B294*24*'Input'!$F15/$B338</f>
        <v>0</v>
      </c>
      <c r="D338" s="28">
        <f>'Input'!C294*24*'Input'!$F15/$B338</f>
        <v>0</v>
      </c>
      <c r="E338" s="28">
        <f>'Input'!D294*24*'Input'!$F15/$B338</f>
        <v>0</v>
      </c>
      <c r="F338" s="10" t="s">
        <v>6</v>
      </c>
    </row>
    <row r="340" spans="1:6">
      <c r="A340" s="11" t="s">
        <v>539</v>
      </c>
    </row>
    <row r="341" spans="1:6">
      <c r="A341" s="10" t="s">
        <v>6</v>
      </c>
    </row>
    <row r="342" spans="1:6">
      <c r="A342" s="2" t="s">
        <v>257</v>
      </c>
    </row>
    <row r="343" spans="1:6">
      <c r="A343" s="13" t="s">
        <v>540</v>
      </c>
    </row>
    <row r="344" spans="1:6">
      <c r="A344" s="13" t="s">
        <v>541</v>
      </c>
    </row>
    <row r="345" spans="1:6">
      <c r="A345" s="13" t="s">
        <v>542</v>
      </c>
    </row>
    <row r="346" spans="1:6">
      <c r="A346" s="13" t="s">
        <v>457</v>
      </c>
    </row>
    <row r="347" spans="1:6">
      <c r="A347" s="21" t="s">
        <v>260</v>
      </c>
      <c r="B347" s="21" t="s">
        <v>390</v>
      </c>
      <c r="C347" s="21" t="s">
        <v>389</v>
      </c>
      <c r="D347" s="21"/>
      <c r="E347" s="21"/>
    </row>
    <row r="348" spans="1:6">
      <c r="A348" s="21" t="s">
        <v>263</v>
      </c>
      <c r="B348" s="21" t="s">
        <v>440</v>
      </c>
      <c r="C348" s="21" t="s">
        <v>458</v>
      </c>
      <c r="D348" s="21"/>
      <c r="E348" s="21"/>
    </row>
    <row r="349" spans="1:6">
      <c r="C349" s="20" t="s">
        <v>543</v>
      </c>
      <c r="D349" s="20"/>
      <c r="E349" s="20"/>
    </row>
    <row r="350" spans="1:6">
      <c r="B350" s="3" t="s">
        <v>459</v>
      </c>
      <c r="C350" s="3" t="s">
        <v>223</v>
      </c>
      <c r="D350" s="3" t="s">
        <v>224</v>
      </c>
      <c r="E350" s="3" t="s">
        <v>220</v>
      </c>
    </row>
    <row r="351" spans="1:6">
      <c r="A351" s="12" t="s">
        <v>109</v>
      </c>
      <c r="B351" s="24">
        <f>SUM('Input'!$B284:$D284)</f>
        <v>0</v>
      </c>
      <c r="C351" s="24">
        <f>IF($B351,'Input'!B284/$B351,C$338/'Input'!$F$15/24)</f>
        <v>0</v>
      </c>
      <c r="D351" s="24">
        <f>IF($B351,'Input'!C284/$B351,D$338/'Input'!$F$15/24)</f>
        <v>0</v>
      </c>
      <c r="E351" s="24">
        <f>IF($B351,'Input'!D284/$B351,E$338/'Input'!$F$15/24)</f>
        <v>0</v>
      </c>
      <c r="F351" s="10" t="s">
        <v>6</v>
      </c>
    </row>
    <row r="352" spans="1:6">
      <c r="A352" s="12" t="s">
        <v>110</v>
      </c>
      <c r="B352" s="24">
        <f>SUM('Input'!$B285:$D285)</f>
        <v>0</v>
      </c>
      <c r="C352" s="24">
        <f>IF($B352,'Input'!B285/$B352,C$338/'Input'!$F$15/24)</f>
        <v>0</v>
      </c>
      <c r="D352" s="24">
        <f>IF($B352,'Input'!C285/$B352,D$338/'Input'!$F$15/24)</f>
        <v>0</v>
      </c>
      <c r="E352" s="24">
        <f>IF($B352,'Input'!D285/$B352,E$338/'Input'!$F$15/24)</f>
        <v>0</v>
      </c>
      <c r="F352" s="10" t="s">
        <v>6</v>
      </c>
    </row>
    <row r="353" spans="1:6">
      <c r="A353" s="12" t="s">
        <v>111</v>
      </c>
      <c r="B353" s="24">
        <f>SUM('Input'!$B286:$D286)</f>
        <v>0</v>
      </c>
      <c r="C353" s="24">
        <f>IF($B353,'Input'!B286/$B353,C$338/'Input'!$F$15/24)</f>
        <v>0</v>
      </c>
      <c r="D353" s="24">
        <f>IF($B353,'Input'!C286/$B353,D$338/'Input'!$F$15/24)</f>
        <v>0</v>
      </c>
      <c r="E353" s="24">
        <f>IF($B353,'Input'!D286/$B353,E$338/'Input'!$F$15/24)</f>
        <v>0</v>
      </c>
      <c r="F353" s="10" t="s">
        <v>6</v>
      </c>
    </row>
    <row r="354" spans="1:6">
      <c r="A354" s="12" t="s">
        <v>112</v>
      </c>
      <c r="B354" s="24">
        <f>SUM('Input'!$B287:$D287)</f>
        <v>0</v>
      </c>
      <c r="C354" s="24">
        <f>IF($B354,'Input'!B287/$B354,C$338/'Input'!$F$15/24)</f>
        <v>0</v>
      </c>
      <c r="D354" s="24">
        <f>IF($B354,'Input'!C287/$B354,D$338/'Input'!$F$15/24)</f>
        <v>0</v>
      </c>
      <c r="E354" s="24">
        <f>IF($B354,'Input'!D287/$B354,E$338/'Input'!$F$15/24)</f>
        <v>0</v>
      </c>
      <c r="F354" s="10" t="s">
        <v>6</v>
      </c>
    </row>
    <row r="356" spans="1:6">
      <c r="A356" s="11" t="s">
        <v>544</v>
      </c>
    </row>
    <row r="357" spans="1:6">
      <c r="A357" s="10" t="s">
        <v>6</v>
      </c>
    </row>
    <row r="358" spans="1:6">
      <c r="A358" s="2" t="s">
        <v>257</v>
      </c>
    </row>
    <row r="359" spans="1:6">
      <c r="A359" s="13" t="s">
        <v>545</v>
      </c>
    </row>
    <row r="360" spans="1:6">
      <c r="A360" s="2" t="s">
        <v>546</v>
      </c>
    </row>
    <row r="361" spans="1:6">
      <c r="A361" s="2" t="s">
        <v>274</v>
      </c>
    </row>
    <row r="362" spans="1:6">
      <c r="B362" s="3" t="s">
        <v>223</v>
      </c>
      <c r="C362" s="3" t="s">
        <v>224</v>
      </c>
      <c r="D362" s="3" t="s">
        <v>220</v>
      </c>
    </row>
    <row r="363" spans="1:6">
      <c r="A363" s="12" t="s">
        <v>109</v>
      </c>
      <c r="B363" s="26">
        <f>C$351</f>
        <v>0</v>
      </c>
      <c r="C363" s="26">
        <f>D$351</f>
        <v>0</v>
      </c>
      <c r="D363" s="26">
        <f>E$351</f>
        <v>0</v>
      </c>
      <c r="E363" s="10" t="s">
        <v>6</v>
      </c>
    </row>
    <row r="364" spans="1:6">
      <c r="A364" s="12" t="s">
        <v>110</v>
      </c>
      <c r="B364" s="26">
        <f>C$352</f>
        <v>0</v>
      </c>
      <c r="C364" s="26">
        <f>D$352</f>
        <v>0</v>
      </c>
      <c r="D364" s="26">
        <f>E$352</f>
        <v>0</v>
      </c>
      <c r="E364" s="10" t="s">
        <v>6</v>
      </c>
    </row>
    <row r="365" spans="1:6">
      <c r="A365" s="12" t="s">
        <v>111</v>
      </c>
      <c r="B365" s="26">
        <f>C$353</f>
        <v>0</v>
      </c>
      <c r="C365" s="26">
        <f>D$353</f>
        <v>0</v>
      </c>
      <c r="D365" s="26">
        <f>E$353</f>
        <v>0</v>
      </c>
      <c r="E365" s="10" t="s">
        <v>6</v>
      </c>
    </row>
    <row r="366" spans="1:6">
      <c r="A366" s="12" t="s">
        <v>112</v>
      </c>
      <c r="B366" s="26">
        <f>C$354</f>
        <v>0</v>
      </c>
      <c r="C366" s="26">
        <f>D$354</f>
        <v>0</v>
      </c>
      <c r="D366" s="26">
        <f>E$354</f>
        <v>0</v>
      </c>
      <c r="E366" s="10" t="s">
        <v>6</v>
      </c>
    </row>
    <row r="367" spans="1:6">
      <c r="A367" s="12" t="s">
        <v>113</v>
      </c>
      <c r="B367" s="25">
        <v>1</v>
      </c>
      <c r="C367" s="25">
        <v>0</v>
      </c>
      <c r="D367" s="25">
        <v>0</v>
      </c>
      <c r="E367" s="10" t="s">
        <v>6</v>
      </c>
    </row>
    <row r="369" spans="1:5">
      <c r="A369" s="11" t="s">
        <v>547</v>
      </c>
    </row>
    <row r="370" spans="1:5">
      <c r="A370" s="10" t="s">
        <v>6</v>
      </c>
    </row>
    <row r="371" spans="1:5">
      <c r="B371" s="3" t="s">
        <v>223</v>
      </c>
      <c r="C371" s="3" t="s">
        <v>224</v>
      </c>
      <c r="D371" s="3" t="s">
        <v>220</v>
      </c>
    </row>
    <row r="372" spans="1:5">
      <c r="A372" s="12" t="s">
        <v>113</v>
      </c>
      <c r="B372" s="25">
        <v>0</v>
      </c>
      <c r="C372" s="25">
        <v>1</v>
      </c>
      <c r="D372" s="25">
        <v>0</v>
      </c>
      <c r="E372" s="10" t="s">
        <v>6</v>
      </c>
    </row>
    <row r="374" spans="1:5">
      <c r="A374" s="11" t="s">
        <v>548</v>
      </c>
    </row>
    <row r="375" spans="1:5">
      <c r="A375" s="10" t="s">
        <v>6</v>
      </c>
    </row>
    <row r="376" spans="1:5">
      <c r="B376" s="3" t="s">
        <v>223</v>
      </c>
      <c r="C376" s="3" t="s">
        <v>224</v>
      </c>
      <c r="D376" s="3" t="s">
        <v>220</v>
      </c>
    </row>
    <row r="377" spans="1:5">
      <c r="A377" s="12" t="s">
        <v>113</v>
      </c>
      <c r="B377" s="25">
        <v>0</v>
      </c>
      <c r="C377" s="25">
        <v>0</v>
      </c>
      <c r="D377" s="25">
        <v>1</v>
      </c>
      <c r="E377" s="10" t="s">
        <v>6</v>
      </c>
    </row>
    <row r="379" spans="1:5">
      <c r="A379" s="11" t="s">
        <v>549</v>
      </c>
    </row>
    <row r="380" spans="1:5">
      <c r="A380" s="10" t="s">
        <v>6</v>
      </c>
    </row>
    <row r="381" spans="1:5">
      <c r="A381" s="2" t="s">
        <v>257</v>
      </c>
    </row>
    <row r="382" spans="1:5">
      <c r="A382" s="13" t="s">
        <v>479</v>
      </c>
    </row>
    <row r="383" spans="1:5">
      <c r="A383" s="13" t="s">
        <v>480</v>
      </c>
    </row>
    <row r="384" spans="1:5">
      <c r="A384" s="13" t="s">
        <v>550</v>
      </c>
    </row>
    <row r="385" spans="1:6">
      <c r="A385" s="13" t="s">
        <v>551</v>
      </c>
    </row>
    <row r="386" spans="1:6">
      <c r="A386" s="13" t="s">
        <v>552</v>
      </c>
    </row>
    <row r="387" spans="1:6">
      <c r="A387" s="13" t="s">
        <v>553</v>
      </c>
    </row>
    <row r="388" spans="1:6">
      <c r="A388" s="21" t="s">
        <v>260</v>
      </c>
      <c r="B388" s="21" t="s">
        <v>389</v>
      </c>
      <c r="C388" s="21"/>
      <c r="D388" s="21"/>
      <c r="E388" s="21" t="s">
        <v>389</v>
      </c>
    </row>
    <row r="389" spans="1:6">
      <c r="A389" s="21" t="s">
        <v>263</v>
      </c>
      <c r="B389" s="21" t="s">
        <v>554</v>
      </c>
      <c r="C389" s="21"/>
      <c r="D389" s="21"/>
      <c r="E389" s="21" t="s">
        <v>555</v>
      </c>
    </row>
    <row r="390" spans="1:6">
      <c r="B390" s="20" t="s">
        <v>556</v>
      </c>
      <c r="C390" s="20"/>
      <c r="D390" s="20"/>
    </row>
    <row r="391" spans="1:6">
      <c r="B391" s="3" t="s">
        <v>223</v>
      </c>
      <c r="C391" s="3" t="s">
        <v>224</v>
      </c>
      <c r="D391" s="3" t="s">
        <v>220</v>
      </c>
      <c r="E391" s="3" t="s">
        <v>557</v>
      </c>
    </row>
    <row r="392" spans="1:6">
      <c r="A392" s="12" t="s">
        <v>109</v>
      </c>
      <c r="B392" s="24">
        <f>IF($B$129&gt;0,('Loads'!$B$312*B$363)/$B$129,0)</f>
        <v>0</v>
      </c>
      <c r="C392" s="24">
        <f>IF($B$129&gt;0,('Loads'!$B$312*C$363)/$B$129,0)</f>
        <v>0</v>
      </c>
      <c r="D392" s="24">
        <f>IF($B$129&gt;0,('Loads'!$B$312*D$363)/$B$129,0)</f>
        <v>0</v>
      </c>
      <c r="E392" s="6">
        <f>IF($C$338&gt;0,$B392*'Input'!$F$15*24/$C$338,0)</f>
        <v>0</v>
      </c>
      <c r="F392" s="10" t="s">
        <v>6</v>
      </c>
    </row>
    <row r="393" spans="1:6">
      <c r="A393" s="12" t="s">
        <v>110</v>
      </c>
      <c r="B393" s="24">
        <f>IF($B$130&gt;0,('Loads'!$B$313*B$364)/$B$130,0)</f>
        <v>0</v>
      </c>
      <c r="C393" s="24">
        <f>IF($B$130&gt;0,('Loads'!$B$313*C$364)/$B$130,0)</f>
        <v>0</v>
      </c>
      <c r="D393" s="24">
        <f>IF($B$130&gt;0,('Loads'!$B$313*D$364)/$B$130,0)</f>
        <v>0</v>
      </c>
      <c r="E393" s="6">
        <f>IF($C$338&gt;0,$B393*'Input'!$F$15*24/$C$338,0)</f>
        <v>0</v>
      </c>
      <c r="F393" s="10" t="s">
        <v>6</v>
      </c>
    </row>
    <row r="394" spans="1:6">
      <c r="A394" s="12" t="s">
        <v>111</v>
      </c>
      <c r="B394" s="24">
        <f>IF($B$131&gt;0,('Loads'!$B$314*B$365)/$B$131,0)</f>
        <v>0</v>
      </c>
      <c r="C394" s="24">
        <f>IF($B$131&gt;0,('Loads'!$B$314*C$365)/$B$131,0)</f>
        <v>0</v>
      </c>
      <c r="D394" s="24">
        <f>IF($B$131&gt;0,('Loads'!$B$314*D$365)/$B$131,0)</f>
        <v>0</v>
      </c>
      <c r="E394" s="6">
        <f>IF($C$338&gt;0,$B394*'Input'!$F$15*24/$C$338,0)</f>
        <v>0</v>
      </c>
      <c r="F394" s="10" t="s">
        <v>6</v>
      </c>
    </row>
    <row r="395" spans="1:6">
      <c r="A395" s="12" t="s">
        <v>112</v>
      </c>
      <c r="B395" s="24">
        <f>IF($B$132&gt;0,('Loads'!$B$315*B$366)/$B$132,0)</f>
        <v>0</v>
      </c>
      <c r="C395" s="24">
        <f>IF($B$132&gt;0,('Loads'!$B$315*C$366)/$B$132,0)</f>
        <v>0</v>
      </c>
      <c r="D395" s="24">
        <f>IF($B$132&gt;0,('Loads'!$B$315*D$366)/$B$132,0)</f>
        <v>0</v>
      </c>
      <c r="E395" s="6">
        <f>IF($C$338&gt;0,$B395*'Input'!$F$15*24/$C$338,0)</f>
        <v>0</v>
      </c>
      <c r="F395" s="10" t="s">
        <v>6</v>
      </c>
    </row>
    <row r="397" spans="1:6">
      <c r="A397" s="11" t="s">
        <v>558</v>
      </c>
    </row>
    <row r="398" spans="1:6">
      <c r="A398" s="10" t="s">
        <v>6</v>
      </c>
    </row>
    <row r="399" spans="1:6">
      <c r="A399" s="2" t="s">
        <v>257</v>
      </c>
    </row>
    <row r="400" spans="1:6">
      <c r="A400" s="13" t="s">
        <v>479</v>
      </c>
    </row>
    <row r="401" spans="1:6">
      <c r="A401" s="13" t="s">
        <v>480</v>
      </c>
    </row>
    <row r="402" spans="1:6">
      <c r="A402" s="13" t="s">
        <v>550</v>
      </c>
    </row>
    <row r="403" spans="1:6">
      <c r="A403" s="13" t="s">
        <v>482</v>
      </c>
    </row>
    <row r="404" spans="1:6">
      <c r="A404" s="13" t="s">
        <v>559</v>
      </c>
    </row>
    <row r="405" spans="1:6">
      <c r="A405" s="13" t="s">
        <v>492</v>
      </c>
    </row>
    <row r="406" spans="1:6">
      <c r="A406" s="13" t="s">
        <v>560</v>
      </c>
    </row>
    <row r="407" spans="1:6">
      <c r="A407" s="13" t="s">
        <v>561</v>
      </c>
    </row>
    <row r="408" spans="1:6">
      <c r="A408" s="13" t="s">
        <v>562</v>
      </c>
    </row>
    <row r="409" spans="1:6">
      <c r="A409" s="13" t="s">
        <v>496</v>
      </c>
    </row>
    <row r="410" spans="1:6">
      <c r="A410" s="21" t="s">
        <v>260</v>
      </c>
      <c r="B410" s="21" t="s">
        <v>389</v>
      </c>
      <c r="C410" s="21"/>
      <c r="D410" s="21"/>
      <c r="E410" s="21" t="s">
        <v>389</v>
      </c>
    </row>
    <row r="411" spans="1:6">
      <c r="A411" s="21" t="s">
        <v>263</v>
      </c>
      <c r="B411" s="21" t="s">
        <v>497</v>
      </c>
      <c r="C411" s="21"/>
      <c r="D411" s="21"/>
      <c r="E411" s="21" t="s">
        <v>498</v>
      </c>
    </row>
    <row r="412" spans="1:6">
      <c r="B412" s="20" t="s">
        <v>563</v>
      </c>
      <c r="C412" s="20"/>
      <c r="D412" s="20"/>
    </row>
    <row r="413" spans="1:6">
      <c r="B413" s="3" t="s">
        <v>223</v>
      </c>
      <c r="C413" s="3" t="s">
        <v>224</v>
      </c>
      <c r="D413" s="3" t="s">
        <v>220</v>
      </c>
      <c r="E413" s="3" t="s">
        <v>564</v>
      </c>
    </row>
    <row r="414" spans="1:6">
      <c r="A414" s="12" t="s">
        <v>113</v>
      </c>
      <c r="B414" s="24">
        <f>IF($B$133&gt;0,('Loads'!$B$316*B$367+'Loads'!$C$316*B$372+'Loads'!$D$316*B$377)/$B$133,0)</f>
        <v>0</v>
      </c>
      <c r="C414" s="24">
        <f>IF($B$133&gt;0,('Loads'!$B$316*C$367+'Loads'!$C$316*C$372+'Loads'!$D$316*C$377)/$B$133,0)</f>
        <v>0</v>
      </c>
      <c r="D414" s="24">
        <f>IF($B$133&gt;0,('Loads'!$B$316*D$367+'Loads'!$C$316*D$372+'Loads'!$D$316*D$377)/$B$133,0)</f>
        <v>0</v>
      </c>
      <c r="E414" s="6">
        <f>IF($C$338&gt;0,$B414*'Input'!$F$15*24/$C$338,0)</f>
        <v>0</v>
      </c>
      <c r="F414" s="10" t="s">
        <v>6</v>
      </c>
    </row>
    <row r="416" spans="1:6">
      <c r="A416" s="11" t="s">
        <v>565</v>
      </c>
    </row>
    <row r="417" spans="1:5">
      <c r="A417" s="10" t="s">
        <v>6</v>
      </c>
    </row>
    <row r="418" spans="1:5">
      <c r="A418" s="2" t="s">
        <v>257</v>
      </c>
    </row>
    <row r="419" spans="1:5">
      <c r="A419" s="13" t="s">
        <v>566</v>
      </c>
    </row>
    <row r="420" spans="1:5">
      <c r="A420" s="13" t="s">
        <v>567</v>
      </c>
    </row>
    <row r="421" spans="1:5">
      <c r="A421" s="13" t="s">
        <v>568</v>
      </c>
    </row>
    <row r="422" spans="1:5">
      <c r="A422" s="13" t="s">
        <v>569</v>
      </c>
    </row>
    <row r="423" spans="1:5">
      <c r="A423" s="13" t="s">
        <v>570</v>
      </c>
    </row>
    <row r="424" spans="1:5">
      <c r="A424" s="13" t="s">
        <v>571</v>
      </c>
    </row>
    <row r="425" spans="1:5">
      <c r="A425" s="21" t="s">
        <v>260</v>
      </c>
      <c r="B425" s="21" t="s">
        <v>423</v>
      </c>
      <c r="C425" s="21" t="s">
        <v>389</v>
      </c>
      <c r="D425" s="21" t="s">
        <v>389</v>
      </c>
    </row>
    <row r="426" spans="1:5">
      <c r="A426" s="21" t="s">
        <v>263</v>
      </c>
      <c r="B426" s="21" t="s">
        <v>506</v>
      </c>
      <c r="C426" s="21" t="s">
        <v>572</v>
      </c>
      <c r="D426" s="21" t="s">
        <v>573</v>
      </c>
    </row>
    <row r="427" spans="1:5">
      <c r="B427" s="3" t="s">
        <v>574</v>
      </c>
      <c r="C427" s="3" t="s">
        <v>575</v>
      </c>
      <c r="D427" s="3" t="s">
        <v>576</v>
      </c>
    </row>
    <row r="428" spans="1:5">
      <c r="A428" s="12" t="s">
        <v>109</v>
      </c>
      <c r="B428" s="7">
        <f>E$392</f>
        <v>0</v>
      </c>
      <c r="C428" s="27">
        <f>B428*$B$129/24/'Input'!$F$15*1000</f>
        <v>0</v>
      </c>
      <c r="D428" s="27">
        <f>'Loads'!B$59*B$129/24/'Input'!F$15*1000</f>
        <v>0</v>
      </c>
      <c r="E428" s="10" t="s">
        <v>6</v>
      </c>
    </row>
    <row r="429" spans="1:5">
      <c r="A429" s="12" t="s">
        <v>110</v>
      </c>
      <c r="B429" s="7">
        <f>E$393</f>
        <v>0</v>
      </c>
      <c r="C429" s="27">
        <f>B429*$B$130/24/'Input'!$F$15*1000</f>
        <v>0</v>
      </c>
      <c r="D429" s="27">
        <f>'Loads'!B$60*B$130/24/'Input'!F$15*1000</f>
        <v>0</v>
      </c>
      <c r="E429" s="10" t="s">
        <v>6</v>
      </c>
    </row>
    <row r="430" spans="1:5">
      <c r="A430" s="12" t="s">
        <v>111</v>
      </c>
      <c r="B430" s="7">
        <f>E$394</f>
        <v>0</v>
      </c>
      <c r="C430" s="27">
        <f>B430*$B$131/24/'Input'!$F$15*1000</f>
        <v>0</v>
      </c>
      <c r="D430" s="27">
        <f>'Loads'!B$61*B$131/24/'Input'!F$15*1000</f>
        <v>0</v>
      </c>
      <c r="E430" s="10" t="s">
        <v>6</v>
      </c>
    </row>
    <row r="431" spans="1:5">
      <c r="A431" s="12" t="s">
        <v>112</v>
      </c>
      <c r="B431" s="7">
        <f>E$395</f>
        <v>0</v>
      </c>
      <c r="C431" s="27">
        <f>B431*$B$132/24/'Input'!$F$15*1000</f>
        <v>0</v>
      </c>
      <c r="D431" s="27">
        <f>'Loads'!B$62*B$132/24/'Input'!F$15*1000</f>
        <v>0</v>
      </c>
      <c r="E431" s="10" t="s">
        <v>6</v>
      </c>
    </row>
    <row r="432" spans="1:5">
      <c r="A432" s="12" t="s">
        <v>113</v>
      </c>
      <c r="B432" s="7">
        <f>E$414</f>
        <v>0</v>
      </c>
      <c r="C432" s="27">
        <f>B432*$B$133/24/'Input'!$F$15*1000</f>
        <v>0</v>
      </c>
      <c r="D432" s="27">
        <f>'Loads'!B$63*B$133/24/'Input'!F$15*1000</f>
        <v>0</v>
      </c>
      <c r="E432" s="10" t="s">
        <v>6</v>
      </c>
    </row>
    <row r="434" spans="1:3">
      <c r="A434" s="11" t="s">
        <v>577</v>
      </c>
    </row>
    <row r="435" spans="1:3">
      <c r="A435" s="10" t="s">
        <v>6</v>
      </c>
    </row>
    <row r="436" spans="1:3">
      <c r="B436" s="3" t="s">
        <v>578</v>
      </c>
    </row>
    <row r="437" spans="1:3">
      <c r="A437" s="12" t="s">
        <v>109</v>
      </c>
      <c r="B437" s="23">
        <v>1</v>
      </c>
      <c r="C437" s="10" t="s">
        <v>6</v>
      </c>
    </row>
    <row r="438" spans="1:3">
      <c r="A438" s="12" t="s">
        <v>110</v>
      </c>
      <c r="B438" s="23">
        <v>1</v>
      </c>
      <c r="C438" s="10" t="s">
        <v>6</v>
      </c>
    </row>
    <row r="439" spans="1:3">
      <c r="A439" s="12" t="s">
        <v>111</v>
      </c>
      <c r="B439" s="23">
        <v>1</v>
      </c>
      <c r="C439" s="10" t="s">
        <v>6</v>
      </c>
    </row>
    <row r="440" spans="1:3">
      <c r="A440" s="12" t="s">
        <v>112</v>
      </c>
      <c r="B440" s="23">
        <v>1</v>
      </c>
      <c r="C440" s="10" t="s">
        <v>6</v>
      </c>
    </row>
    <row r="441" spans="1:3">
      <c r="A441" s="12" t="s">
        <v>113</v>
      </c>
      <c r="B441" s="23">
        <v>1</v>
      </c>
      <c r="C441" s="10" t="s">
        <v>6</v>
      </c>
    </row>
    <row r="443" spans="1:3">
      <c r="A443" s="11" t="s">
        <v>579</v>
      </c>
    </row>
    <row r="444" spans="1:3">
      <c r="A444" s="10" t="s">
        <v>6</v>
      </c>
    </row>
    <row r="445" spans="1:3">
      <c r="A445" s="2" t="s">
        <v>257</v>
      </c>
    </row>
    <row r="446" spans="1:3">
      <c r="A446" s="13" t="s">
        <v>580</v>
      </c>
    </row>
    <row r="447" spans="1:3">
      <c r="A447" s="13" t="s">
        <v>581</v>
      </c>
    </row>
    <row r="448" spans="1:3">
      <c r="A448" s="2" t="s">
        <v>269</v>
      </c>
    </row>
    <row r="449" spans="1:3">
      <c r="B449" s="3" t="s">
        <v>578</v>
      </c>
    </row>
    <row r="450" spans="1:3">
      <c r="A450" s="12" t="s">
        <v>223</v>
      </c>
      <c r="B450" s="27">
        <f>SUMPRODUCT(B$437:B$441,$C$428:$C$432)</f>
        <v>0</v>
      </c>
      <c r="C450" s="10" t="s">
        <v>6</v>
      </c>
    </row>
    <row r="452" spans="1:3">
      <c r="A452" s="11" t="s">
        <v>582</v>
      </c>
    </row>
    <row r="453" spans="1:3">
      <c r="A453" s="10" t="s">
        <v>6</v>
      </c>
    </row>
    <row r="454" spans="1:3">
      <c r="A454" s="2" t="s">
        <v>257</v>
      </c>
    </row>
    <row r="455" spans="1:3">
      <c r="A455" s="13" t="s">
        <v>580</v>
      </c>
    </row>
    <row r="456" spans="1:3">
      <c r="A456" s="13" t="s">
        <v>583</v>
      </c>
    </row>
    <row r="457" spans="1:3">
      <c r="A457" s="2" t="s">
        <v>269</v>
      </c>
    </row>
    <row r="458" spans="1:3">
      <c r="B458" s="3" t="s">
        <v>578</v>
      </c>
    </row>
    <row r="459" spans="1:3">
      <c r="A459" s="12" t="s">
        <v>584</v>
      </c>
      <c r="B459" s="27">
        <f>SUMPRODUCT(B$437:B$441,$D$428:$D$432)</f>
        <v>0</v>
      </c>
      <c r="C459" s="10" t="s">
        <v>6</v>
      </c>
    </row>
    <row r="461" spans="1:3">
      <c r="A461" s="11" t="s">
        <v>585</v>
      </c>
    </row>
    <row r="462" spans="1:3">
      <c r="A462" s="10" t="s">
        <v>6</v>
      </c>
    </row>
    <row r="463" spans="1:3">
      <c r="A463" s="2" t="s">
        <v>257</v>
      </c>
    </row>
    <row r="464" spans="1:3">
      <c r="A464" s="13" t="s">
        <v>586</v>
      </c>
    </row>
    <row r="465" spans="1:3">
      <c r="A465" s="13" t="s">
        <v>587</v>
      </c>
    </row>
    <row r="466" spans="1:3">
      <c r="A466" s="2" t="s">
        <v>588</v>
      </c>
    </row>
    <row r="467" spans="1:3">
      <c r="B467" s="3" t="s">
        <v>578</v>
      </c>
    </row>
    <row r="468" spans="1:3">
      <c r="A468" s="12" t="s">
        <v>589</v>
      </c>
      <c r="B468" s="6">
        <f>IF(B$450,B459/B$450,0)</f>
        <v>0</v>
      </c>
      <c r="C468" s="10" t="s">
        <v>6</v>
      </c>
    </row>
    <row r="470" spans="1:3">
      <c r="A470" s="11" t="s">
        <v>590</v>
      </c>
    </row>
    <row r="471" spans="1:3">
      <c r="A471" s="10" t="s">
        <v>6</v>
      </c>
    </row>
    <row r="472" spans="1:3">
      <c r="A472" s="2" t="s">
        <v>257</v>
      </c>
    </row>
    <row r="473" spans="1:3">
      <c r="A473" s="13" t="s">
        <v>580</v>
      </c>
    </row>
    <row r="474" spans="1:3">
      <c r="A474" s="13" t="s">
        <v>591</v>
      </c>
    </row>
    <row r="475" spans="1:3">
      <c r="A475" s="2" t="s">
        <v>269</v>
      </c>
    </row>
    <row r="476" spans="1:3">
      <c r="B476" s="3" t="s">
        <v>592</v>
      </c>
    </row>
    <row r="477" spans="1:3">
      <c r="A477" s="12" t="s">
        <v>109</v>
      </c>
      <c r="B477" s="6">
        <f>$B437*$B$468</f>
        <v>0</v>
      </c>
      <c r="C477" s="10" t="s">
        <v>6</v>
      </c>
    </row>
    <row r="478" spans="1:3">
      <c r="A478" s="12" t="s">
        <v>110</v>
      </c>
      <c r="B478" s="6">
        <f>$B438*$B$468</f>
        <v>0</v>
      </c>
      <c r="C478" s="10" t="s">
        <v>6</v>
      </c>
    </row>
    <row r="479" spans="1:3">
      <c r="A479" s="12" t="s">
        <v>111</v>
      </c>
      <c r="B479" s="6">
        <f>$B439*$B$468</f>
        <v>0</v>
      </c>
      <c r="C479" s="10" t="s">
        <v>6</v>
      </c>
    </row>
    <row r="480" spans="1:3">
      <c r="A480" s="12" t="s">
        <v>112</v>
      </c>
      <c r="B480" s="6">
        <f>$B440*$B$468</f>
        <v>0</v>
      </c>
      <c r="C480" s="10" t="s">
        <v>6</v>
      </c>
    </row>
    <row r="481" spans="1:7">
      <c r="A481" s="12" t="s">
        <v>113</v>
      </c>
      <c r="B481" s="6">
        <f>$B441*$B$468</f>
        <v>0</v>
      </c>
      <c r="C481" s="10" t="s">
        <v>6</v>
      </c>
    </row>
    <row r="483" spans="1:7">
      <c r="A483" s="11" t="s">
        <v>593</v>
      </c>
    </row>
    <row r="484" spans="1:7">
      <c r="A484" s="10" t="s">
        <v>6</v>
      </c>
    </row>
    <row r="485" spans="1:7">
      <c r="A485" s="2" t="s">
        <v>257</v>
      </c>
    </row>
    <row r="486" spans="1:7">
      <c r="A486" s="13" t="s">
        <v>519</v>
      </c>
    </row>
    <row r="487" spans="1:7">
      <c r="A487" s="13" t="s">
        <v>594</v>
      </c>
    </row>
    <row r="488" spans="1:7">
      <c r="A488" s="13" t="s">
        <v>309</v>
      </c>
    </row>
    <row r="489" spans="1:7">
      <c r="A489" s="13" t="s">
        <v>595</v>
      </c>
    </row>
    <row r="490" spans="1:7">
      <c r="A490" s="13" t="s">
        <v>596</v>
      </c>
    </row>
    <row r="491" spans="1:7">
      <c r="A491" s="13" t="s">
        <v>597</v>
      </c>
    </row>
    <row r="492" spans="1:7">
      <c r="A492" s="13" t="s">
        <v>598</v>
      </c>
    </row>
    <row r="493" spans="1:7">
      <c r="A493" s="13" t="s">
        <v>561</v>
      </c>
    </row>
    <row r="494" spans="1:7">
      <c r="A494" s="13" t="s">
        <v>599</v>
      </c>
    </row>
    <row r="495" spans="1:7">
      <c r="A495" s="13" t="s">
        <v>600</v>
      </c>
    </row>
    <row r="496" spans="1:7">
      <c r="A496" s="21" t="s">
        <v>260</v>
      </c>
      <c r="B496" s="21" t="s">
        <v>318</v>
      </c>
      <c r="C496" s="21" t="s">
        <v>318</v>
      </c>
      <c r="D496" s="21" t="s">
        <v>318</v>
      </c>
      <c r="E496" s="21" t="s">
        <v>389</v>
      </c>
      <c r="F496" s="21" t="s">
        <v>389</v>
      </c>
      <c r="G496" s="21" t="s">
        <v>389</v>
      </c>
    </row>
    <row r="497" spans="1:8">
      <c r="A497" s="21" t="s">
        <v>263</v>
      </c>
      <c r="B497" s="21" t="s">
        <v>320</v>
      </c>
      <c r="C497" s="21" t="s">
        <v>320</v>
      </c>
      <c r="D497" s="21" t="s">
        <v>320</v>
      </c>
      <c r="E497" s="21" t="s">
        <v>601</v>
      </c>
      <c r="F497" s="21" t="s">
        <v>602</v>
      </c>
      <c r="G497" s="21" t="s">
        <v>603</v>
      </c>
    </row>
    <row r="498" spans="1:8">
      <c r="B498" s="3" t="s">
        <v>604</v>
      </c>
      <c r="C498" s="3" t="s">
        <v>605</v>
      </c>
      <c r="D498" s="3" t="s">
        <v>606</v>
      </c>
      <c r="E498" s="3" t="s">
        <v>607</v>
      </c>
      <c r="F498" s="3" t="s">
        <v>608</v>
      </c>
      <c r="G498" s="3" t="s">
        <v>233</v>
      </c>
    </row>
    <row r="499" spans="1:8">
      <c r="A499" s="12" t="s">
        <v>26</v>
      </c>
      <c r="B499" s="26">
        <f>$C225</f>
        <v>0</v>
      </c>
      <c r="C499" s="26">
        <f>$D225</f>
        <v>0</v>
      </c>
      <c r="D499" s="26">
        <f>$E225</f>
        <v>0</v>
      </c>
      <c r="E499" s="6">
        <f>C499*24*'Input'!$F$15/$D$14</f>
        <v>0</v>
      </c>
      <c r="F499" s="24">
        <f>IF('Input'!$E308,$C499+$B499-'Input'!$E308,$E499*$D$338/'Input'!$F$15/24)</f>
        <v>0</v>
      </c>
      <c r="G499" s="24">
        <f>1-$F499-$D499</f>
        <v>0</v>
      </c>
      <c r="H499" s="10" t="s">
        <v>6</v>
      </c>
    </row>
    <row r="500" spans="1:8">
      <c r="A500" s="12" t="s">
        <v>27</v>
      </c>
      <c r="B500" s="26">
        <f>$C226</f>
        <v>0</v>
      </c>
      <c r="C500" s="26">
        <f>$D226</f>
        <v>0</v>
      </c>
      <c r="D500" s="26">
        <f>$E226</f>
        <v>0</v>
      </c>
      <c r="E500" s="6">
        <f>C500*24*'Input'!$F$15/$D$14</f>
        <v>0</v>
      </c>
      <c r="F500" s="24">
        <f>IF('Input'!$E309,$C500+$B500-'Input'!$E309,$E500*$D$338/'Input'!$F$15/24)</f>
        <v>0</v>
      </c>
      <c r="G500" s="24">
        <f>1-$F500-$D500</f>
        <v>0</v>
      </c>
      <c r="H500" s="10" t="s">
        <v>6</v>
      </c>
    </row>
    <row r="501" spans="1:8">
      <c r="A501" s="12" t="s">
        <v>28</v>
      </c>
      <c r="B501" s="26">
        <f>$C227</f>
        <v>0</v>
      </c>
      <c r="C501" s="26">
        <f>$D227</f>
        <v>0</v>
      </c>
      <c r="D501" s="26">
        <f>$E227</f>
        <v>0</v>
      </c>
      <c r="E501" s="6">
        <f>C501*24*'Input'!$F$15/$D$14</f>
        <v>0</v>
      </c>
      <c r="F501" s="24">
        <f>IF('Input'!$E310,$C501+$B501-'Input'!$E310,$E501*$D$338/'Input'!$F$15/24)</f>
        <v>0</v>
      </c>
      <c r="G501" s="24">
        <f>1-$F501-$D501</f>
        <v>0</v>
      </c>
      <c r="H501" s="10" t="s">
        <v>6</v>
      </c>
    </row>
    <row r="502" spans="1:8">
      <c r="A502" s="12" t="s">
        <v>29</v>
      </c>
      <c r="B502" s="26">
        <f>$C228</f>
        <v>0</v>
      </c>
      <c r="C502" s="26">
        <f>$D228</f>
        <v>0</v>
      </c>
      <c r="D502" s="26">
        <f>$E228</f>
        <v>0</v>
      </c>
      <c r="E502" s="6">
        <f>C502*24*'Input'!$F$15/$D$14</f>
        <v>0</v>
      </c>
      <c r="F502" s="24">
        <f>IF('Input'!$E311,$C502+$B502-'Input'!$E311,$E502*$D$338/'Input'!$F$15/24)</f>
        <v>0</v>
      </c>
      <c r="G502" s="24">
        <f>1-$F502-$D502</f>
        <v>0</v>
      </c>
      <c r="H502" s="10" t="s">
        <v>6</v>
      </c>
    </row>
    <row r="503" spans="1:8">
      <c r="A503" s="12" t="s">
        <v>30</v>
      </c>
      <c r="B503" s="26">
        <f>$C229</f>
        <v>0</v>
      </c>
      <c r="C503" s="26">
        <f>$D229</f>
        <v>0</v>
      </c>
      <c r="D503" s="26">
        <f>$E229</f>
        <v>0</v>
      </c>
      <c r="E503" s="6">
        <f>C503*24*'Input'!$F$15/$D$14</f>
        <v>0</v>
      </c>
      <c r="F503" s="24">
        <f>IF('Input'!$E312,$C503+$B503-'Input'!$E312,$E503*$D$338/'Input'!$F$15/24)</f>
        <v>0</v>
      </c>
      <c r="G503" s="24">
        <f>1-$F503-$D503</f>
        <v>0</v>
      </c>
      <c r="H503" s="10" t="s">
        <v>6</v>
      </c>
    </row>
    <row r="504" spans="1:8">
      <c r="A504" s="12" t="s">
        <v>35</v>
      </c>
      <c r="B504" s="26">
        <f>$C230</f>
        <v>0</v>
      </c>
      <c r="C504" s="26">
        <f>$D230</f>
        <v>0</v>
      </c>
      <c r="D504" s="26">
        <f>$E230</f>
        <v>0</v>
      </c>
      <c r="E504" s="6">
        <f>C504*24*'Input'!$F$15/$D$14</f>
        <v>0</v>
      </c>
      <c r="F504" s="24">
        <f>IF('Input'!$E313,$C504+$B504-'Input'!$E313,$E504*$D$338/'Input'!$F$15/24)</f>
        <v>0</v>
      </c>
      <c r="G504" s="24">
        <f>1-$F504-$D504</f>
        <v>0</v>
      </c>
      <c r="H504" s="10" t="s">
        <v>6</v>
      </c>
    </row>
    <row r="505" spans="1:8">
      <c r="A505" s="12" t="s">
        <v>31</v>
      </c>
      <c r="B505" s="26">
        <f>$C231</f>
        <v>0</v>
      </c>
      <c r="C505" s="26">
        <f>$D231</f>
        <v>0</v>
      </c>
      <c r="D505" s="26">
        <f>$E231</f>
        <v>0</v>
      </c>
      <c r="E505" s="6">
        <f>C505*24*'Input'!$F$15/$D$14</f>
        <v>0</v>
      </c>
      <c r="F505" s="24">
        <f>IF('Input'!$E314,$C505+$B505-'Input'!$E314,$E505*$D$338/'Input'!$F$15/24)</f>
        <v>0</v>
      </c>
      <c r="G505" s="24">
        <f>1-$F505-$D505</f>
        <v>0</v>
      </c>
      <c r="H505" s="10" t="s">
        <v>6</v>
      </c>
    </row>
    <row r="506" spans="1:8">
      <c r="A506" s="12" t="s">
        <v>32</v>
      </c>
      <c r="B506" s="26">
        <f>$C232</f>
        <v>0</v>
      </c>
      <c r="C506" s="26">
        <f>$D232</f>
        <v>0</v>
      </c>
      <c r="D506" s="26">
        <f>$E232</f>
        <v>0</v>
      </c>
      <c r="E506" s="6">
        <f>C506*24*'Input'!$F$15/$D$14</f>
        <v>0</v>
      </c>
      <c r="F506" s="24">
        <f>IF('Input'!$E315,$C506+$B506-'Input'!$E315,$E506*$D$338/'Input'!$F$15/24)</f>
        <v>0</v>
      </c>
      <c r="G506" s="24">
        <f>1-$F506-$D506</f>
        <v>0</v>
      </c>
      <c r="H506" s="10" t="s">
        <v>6</v>
      </c>
    </row>
    <row r="507" spans="1:8">
      <c r="A507" s="12" t="s">
        <v>33</v>
      </c>
      <c r="B507" s="26">
        <f>$C233</f>
        <v>0</v>
      </c>
      <c r="C507" s="26">
        <f>$D233</f>
        <v>0</v>
      </c>
      <c r="D507" s="26">
        <f>$E233</f>
        <v>0</v>
      </c>
      <c r="E507" s="6">
        <f>C507*24*'Input'!$F$15/$D$14</f>
        <v>0</v>
      </c>
      <c r="F507" s="24">
        <f>IF('Input'!$E316,$C507+$B507-'Input'!$E316,$E507*$D$338/'Input'!$F$15/24)</f>
        <v>0</v>
      </c>
      <c r="G507" s="24">
        <f>1-$F507-$D507</f>
        <v>0</v>
      </c>
      <c r="H507" s="10" t="s">
        <v>6</v>
      </c>
    </row>
    <row r="509" spans="1:8">
      <c r="A509" s="11" t="s">
        <v>609</v>
      </c>
    </row>
    <row r="510" spans="1:8">
      <c r="A510" s="10" t="s">
        <v>6</v>
      </c>
    </row>
    <row r="511" spans="1:8">
      <c r="A511" s="2" t="s">
        <v>257</v>
      </c>
    </row>
    <row r="512" spans="1:8">
      <c r="A512" s="13" t="s">
        <v>610</v>
      </c>
    </row>
    <row r="513" spans="1:5">
      <c r="A513" s="13" t="s">
        <v>611</v>
      </c>
    </row>
    <row r="514" spans="1:5">
      <c r="A514" s="13" t="s">
        <v>612</v>
      </c>
    </row>
    <row r="515" spans="1:5">
      <c r="A515" s="2" t="s">
        <v>299</v>
      </c>
    </row>
    <row r="516" spans="1:5">
      <c r="B516" s="3" t="s">
        <v>223</v>
      </c>
      <c r="C516" s="3" t="s">
        <v>224</v>
      </c>
      <c r="D516" s="3" t="s">
        <v>220</v>
      </c>
    </row>
    <row r="517" spans="1:5">
      <c r="A517" s="12" t="s">
        <v>26</v>
      </c>
      <c r="B517" s="26">
        <f>$G$499</f>
        <v>0</v>
      </c>
      <c r="C517" s="26">
        <f>$F$499</f>
        <v>0</v>
      </c>
      <c r="D517" s="26">
        <f>$D$499</f>
        <v>0</v>
      </c>
      <c r="E517" s="10" t="s">
        <v>6</v>
      </c>
    </row>
    <row r="518" spans="1:5">
      <c r="A518" s="12" t="s">
        <v>27</v>
      </c>
      <c r="B518" s="26">
        <f>$G$500</f>
        <v>0</v>
      </c>
      <c r="C518" s="26">
        <f>$F$500</f>
        <v>0</v>
      </c>
      <c r="D518" s="26">
        <f>$D$500</f>
        <v>0</v>
      </c>
      <c r="E518" s="10" t="s">
        <v>6</v>
      </c>
    </row>
    <row r="519" spans="1:5">
      <c r="A519" s="12" t="s">
        <v>28</v>
      </c>
      <c r="B519" s="26">
        <f>$G$501</f>
        <v>0</v>
      </c>
      <c r="C519" s="26">
        <f>$F$501</f>
        <v>0</v>
      </c>
      <c r="D519" s="26">
        <f>$D$501</f>
        <v>0</v>
      </c>
      <c r="E519" s="10" t="s">
        <v>6</v>
      </c>
    </row>
    <row r="520" spans="1:5">
      <c r="A520" s="12" t="s">
        <v>29</v>
      </c>
      <c r="B520" s="26">
        <f>$G$502</f>
        <v>0</v>
      </c>
      <c r="C520" s="26">
        <f>$F$502</f>
        <v>0</v>
      </c>
      <c r="D520" s="26">
        <f>$D$502</f>
        <v>0</v>
      </c>
      <c r="E520" s="10" t="s">
        <v>6</v>
      </c>
    </row>
    <row r="521" spans="1:5">
      <c r="A521" s="12" t="s">
        <v>30</v>
      </c>
      <c r="B521" s="26">
        <f>$G$503</f>
        <v>0</v>
      </c>
      <c r="C521" s="26">
        <f>$F$503</f>
        <v>0</v>
      </c>
      <c r="D521" s="26">
        <f>$D$503</f>
        <v>0</v>
      </c>
      <c r="E521" s="10" t="s">
        <v>6</v>
      </c>
    </row>
    <row r="522" spans="1:5">
      <c r="A522" s="12" t="s">
        <v>35</v>
      </c>
      <c r="B522" s="26">
        <f>$G$504</f>
        <v>0</v>
      </c>
      <c r="C522" s="26">
        <f>$F$504</f>
        <v>0</v>
      </c>
      <c r="D522" s="26">
        <f>$D$504</f>
        <v>0</v>
      </c>
      <c r="E522" s="10" t="s">
        <v>6</v>
      </c>
    </row>
    <row r="523" spans="1:5">
      <c r="A523" s="12" t="s">
        <v>31</v>
      </c>
      <c r="B523" s="26">
        <f>$G$505</f>
        <v>0</v>
      </c>
      <c r="C523" s="26">
        <f>$F$505</f>
        <v>0</v>
      </c>
      <c r="D523" s="26">
        <f>$D$505</f>
        <v>0</v>
      </c>
      <c r="E523" s="10" t="s">
        <v>6</v>
      </c>
    </row>
    <row r="524" spans="1:5">
      <c r="A524" s="12" t="s">
        <v>32</v>
      </c>
      <c r="B524" s="26">
        <f>$G$506</f>
        <v>0</v>
      </c>
      <c r="C524" s="26">
        <f>$F$506</f>
        <v>0</v>
      </c>
      <c r="D524" s="26">
        <f>$D$506</f>
        <v>0</v>
      </c>
      <c r="E524" s="10" t="s">
        <v>6</v>
      </c>
    </row>
    <row r="525" spans="1:5">
      <c r="A525" s="12" t="s">
        <v>33</v>
      </c>
      <c r="B525" s="26">
        <f>$G$507</f>
        <v>0</v>
      </c>
      <c r="C525" s="26">
        <f>$F$507</f>
        <v>0</v>
      </c>
      <c r="D525" s="26">
        <f>$D$507</f>
        <v>0</v>
      </c>
      <c r="E525" s="10" t="s">
        <v>6</v>
      </c>
    </row>
    <row r="527" spans="1:5">
      <c r="A527" s="11" t="s">
        <v>613</v>
      </c>
    </row>
    <row r="528" spans="1:5">
      <c r="A528" s="10" t="s">
        <v>6</v>
      </c>
    </row>
    <row r="529" spans="1:38">
      <c r="A529" s="2" t="s">
        <v>257</v>
      </c>
    </row>
    <row r="530" spans="1:38">
      <c r="A530" s="13" t="s">
        <v>614</v>
      </c>
    </row>
    <row r="531" spans="1:38">
      <c r="A531" s="2" t="s">
        <v>520</v>
      </c>
    </row>
    <row r="532" spans="1:38">
      <c r="B532" s="17" t="s">
        <v>26</v>
      </c>
      <c r="C532" s="3" t="s">
        <v>223</v>
      </c>
      <c r="D532" s="3" t="s">
        <v>224</v>
      </c>
      <c r="E532" s="3" t="s">
        <v>220</v>
      </c>
      <c r="F532" s="17" t="s">
        <v>27</v>
      </c>
      <c r="G532" s="3" t="s">
        <v>223</v>
      </c>
      <c r="H532" s="3" t="s">
        <v>224</v>
      </c>
      <c r="I532" s="3" t="s">
        <v>220</v>
      </c>
      <c r="J532" s="17" t="s">
        <v>28</v>
      </c>
      <c r="K532" s="3" t="s">
        <v>223</v>
      </c>
      <c r="L532" s="3" t="s">
        <v>224</v>
      </c>
      <c r="M532" s="3" t="s">
        <v>220</v>
      </c>
      <c r="N532" s="17" t="s">
        <v>29</v>
      </c>
      <c r="O532" s="3" t="s">
        <v>223</v>
      </c>
      <c r="P532" s="3" t="s">
        <v>224</v>
      </c>
      <c r="Q532" s="3" t="s">
        <v>220</v>
      </c>
      <c r="R532" s="17" t="s">
        <v>30</v>
      </c>
      <c r="S532" s="3" t="s">
        <v>223</v>
      </c>
      <c r="T532" s="3" t="s">
        <v>224</v>
      </c>
      <c r="U532" s="3" t="s">
        <v>220</v>
      </c>
      <c r="V532" s="17" t="s">
        <v>35</v>
      </c>
      <c r="W532" s="3" t="s">
        <v>223</v>
      </c>
      <c r="X532" s="3" t="s">
        <v>224</v>
      </c>
      <c r="Y532" s="3" t="s">
        <v>220</v>
      </c>
      <c r="Z532" s="17" t="s">
        <v>31</v>
      </c>
      <c r="AA532" s="3" t="s">
        <v>223</v>
      </c>
      <c r="AB532" s="3" t="s">
        <v>224</v>
      </c>
      <c r="AC532" s="3" t="s">
        <v>220</v>
      </c>
      <c r="AD532" s="17" t="s">
        <v>32</v>
      </c>
      <c r="AE532" s="3" t="s">
        <v>223</v>
      </c>
      <c r="AF532" s="3" t="s">
        <v>224</v>
      </c>
      <c r="AG532" s="3" t="s">
        <v>220</v>
      </c>
      <c r="AH532" s="17" t="s">
        <v>33</v>
      </c>
      <c r="AI532" s="3" t="s">
        <v>223</v>
      </c>
      <c r="AJ532" s="3" t="s">
        <v>224</v>
      </c>
      <c r="AK532" s="3" t="s">
        <v>220</v>
      </c>
    </row>
    <row r="533" spans="1:38">
      <c r="A533" s="12" t="s">
        <v>521</v>
      </c>
      <c r="C533" s="26">
        <f>B$517</f>
        <v>0</v>
      </c>
      <c r="D533" s="26">
        <f>C$517</f>
        <v>0</v>
      </c>
      <c r="E533" s="26">
        <f>D$517</f>
        <v>0</v>
      </c>
      <c r="G533" s="26">
        <f>B$518</f>
        <v>0</v>
      </c>
      <c r="H533" s="26">
        <f>C$518</f>
        <v>0</v>
      </c>
      <c r="I533" s="26">
        <f>D$518</f>
        <v>0</v>
      </c>
      <c r="K533" s="26">
        <f>B$519</f>
        <v>0</v>
      </c>
      <c r="L533" s="26">
        <f>C$519</f>
        <v>0</v>
      </c>
      <c r="M533" s="26">
        <f>D$519</f>
        <v>0</v>
      </c>
      <c r="O533" s="26">
        <f>B$520</f>
        <v>0</v>
      </c>
      <c r="P533" s="26">
        <f>C$520</f>
        <v>0</v>
      </c>
      <c r="Q533" s="26">
        <f>D$520</f>
        <v>0</v>
      </c>
      <c r="S533" s="26">
        <f>B$521</f>
        <v>0</v>
      </c>
      <c r="T533" s="26">
        <f>C$521</f>
        <v>0</v>
      </c>
      <c r="U533" s="26">
        <f>D$521</f>
        <v>0</v>
      </c>
      <c r="W533" s="26">
        <f>B$522</f>
        <v>0</v>
      </c>
      <c r="X533" s="26">
        <f>C$522</f>
        <v>0</v>
      </c>
      <c r="Y533" s="26">
        <f>D$522</f>
        <v>0</v>
      </c>
      <c r="AA533" s="26">
        <f>B$523</f>
        <v>0</v>
      </c>
      <c r="AB533" s="26">
        <f>C$523</f>
        <v>0</v>
      </c>
      <c r="AC533" s="26">
        <f>D$523</f>
        <v>0</v>
      </c>
      <c r="AE533" s="26">
        <f>B$524</f>
        <v>0</v>
      </c>
      <c r="AF533" s="26">
        <f>C$524</f>
        <v>0</v>
      </c>
      <c r="AG533" s="26">
        <f>D$524</f>
        <v>0</v>
      </c>
      <c r="AI533" s="26">
        <f>B$525</f>
        <v>0</v>
      </c>
      <c r="AJ533" s="26">
        <f>C$525</f>
        <v>0</v>
      </c>
      <c r="AK533" s="26">
        <f>D$525</f>
        <v>0</v>
      </c>
      <c r="AL533" s="10" t="s">
        <v>6</v>
      </c>
    </row>
    <row r="535" spans="1:38">
      <c r="A535" s="11" t="s">
        <v>615</v>
      </c>
    </row>
    <row r="536" spans="1:38">
      <c r="A536" s="10" t="s">
        <v>6</v>
      </c>
    </row>
    <row r="537" spans="1:38">
      <c r="A537" s="2" t="s">
        <v>257</v>
      </c>
    </row>
    <row r="538" spans="1:38">
      <c r="A538" s="13" t="s">
        <v>616</v>
      </c>
    </row>
    <row r="539" spans="1:38">
      <c r="A539" s="13" t="s">
        <v>617</v>
      </c>
    </row>
    <row r="540" spans="1:38">
      <c r="A540" s="13" t="s">
        <v>618</v>
      </c>
    </row>
    <row r="541" spans="1:38">
      <c r="A541" s="13" t="s">
        <v>457</v>
      </c>
    </row>
    <row r="542" spans="1:38">
      <c r="A542" s="2" t="s">
        <v>526</v>
      </c>
    </row>
    <row r="543" spans="1:38">
      <c r="B543" s="17" t="s">
        <v>26</v>
      </c>
      <c r="C543" s="3" t="s">
        <v>223</v>
      </c>
      <c r="D543" s="3" t="s">
        <v>224</v>
      </c>
      <c r="E543" s="3" t="s">
        <v>220</v>
      </c>
      <c r="F543" s="17" t="s">
        <v>27</v>
      </c>
      <c r="G543" s="3" t="s">
        <v>223</v>
      </c>
      <c r="H543" s="3" t="s">
        <v>224</v>
      </c>
      <c r="I543" s="3" t="s">
        <v>220</v>
      </c>
      <c r="J543" s="17" t="s">
        <v>28</v>
      </c>
      <c r="K543" s="3" t="s">
        <v>223</v>
      </c>
      <c r="L543" s="3" t="s">
        <v>224</v>
      </c>
      <c r="M543" s="3" t="s">
        <v>220</v>
      </c>
      <c r="N543" s="17" t="s">
        <v>29</v>
      </c>
      <c r="O543" s="3" t="s">
        <v>223</v>
      </c>
      <c r="P543" s="3" t="s">
        <v>224</v>
      </c>
      <c r="Q543" s="3" t="s">
        <v>220</v>
      </c>
      <c r="R543" s="17" t="s">
        <v>30</v>
      </c>
      <c r="S543" s="3" t="s">
        <v>223</v>
      </c>
      <c r="T543" s="3" t="s">
        <v>224</v>
      </c>
      <c r="U543" s="3" t="s">
        <v>220</v>
      </c>
      <c r="V543" s="17" t="s">
        <v>35</v>
      </c>
      <c r="W543" s="3" t="s">
        <v>223</v>
      </c>
      <c r="X543" s="3" t="s">
        <v>224</v>
      </c>
      <c r="Y543" s="3" t="s">
        <v>220</v>
      </c>
      <c r="Z543" s="17" t="s">
        <v>31</v>
      </c>
      <c r="AA543" s="3" t="s">
        <v>223</v>
      </c>
      <c r="AB543" s="3" t="s">
        <v>224</v>
      </c>
      <c r="AC543" s="3" t="s">
        <v>220</v>
      </c>
      <c r="AD543" s="17" t="s">
        <v>32</v>
      </c>
      <c r="AE543" s="3" t="s">
        <v>223</v>
      </c>
      <c r="AF543" s="3" t="s">
        <v>224</v>
      </c>
      <c r="AG543" s="3" t="s">
        <v>220</v>
      </c>
      <c r="AH543" s="17" t="s">
        <v>33</v>
      </c>
      <c r="AI543" s="3" t="s">
        <v>223</v>
      </c>
      <c r="AJ543" s="3" t="s">
        <v>224</v>
      </c>
      <c r="AK543" s="3" t="s">
        <v>220</v>
      </c>
    </row>
    <row r="544" spans="1:38">
      <c r="A544" s="12" t="s">
        <v>109</v>
      </c>
      <c r="C544" s="6">
        <f>IF(C$338&gt;0,$B477*C$533*24*'Input'!$F$15/C$338,0)</f>
        <v>0</v>
      </c>
      <c r="D544" s="6">
        <f>IF(D$338&gt;0,$B477*D$533*24*'Input'!$F$15/D$338,0)</f>
        <v>0</v>
      </c>
      <c r="E544" s="6">
        <f>IF(E$338&gt;0,$B477*E$533*24*'Input'!$F$15/E$338,0)</f>
        <v>0</v>
      </c>
      <c r="G544" s="6">
        <f>IF(C$338&gt;0,$B477*G$533*24*'Input'!$F$15/C$338,0)</f>
        <v>0</v>
      </c>
      <c r="H544" s="6">
        <f>IF(D$338&gt;0,$B477*H$533*24*'Input'!$F$15/D$338,0)</f>
        <v>0</v>
      </c>
      <c r="I544" s="6">
        <f>IF(E$338&gt;0,$B477*I$533*24*'Input'!$F$15/E$338,0)</f>
        <v>0</v>
      </c>
      <c r="K544" s="6">
        <f>IF(C$338&gt;0,$B477*K$533*24*'Input'!$F$15/C$338,0)</f>
        <v>0</v>
      </c>
      <c r="L544" s="6">
        <f>IF(D$338&gt;0,$B477*L$533*24*'Input'!$F$15/D$338,0)</f>
        <v>0</v>
      </c>
      <c r="M544" s="6">
        <f>IF(E$338&gt;0,$B477*M$533*24*'Input'!$F$15/E$338,0)</f>
        <v>0</v>
      </c>
      <c r="O544" s="6">
        <f>IF(C$338&gt;0,$B477*O$533*24*'Input'!$F$15/C$338,0)</f>
        <v>0</v>
      </c>
      <c r="P544" s="6">
        <f>IF(D$338&gt;0,$B477*P$533*24*'Input'!$F$15/D$338,0)</f>
        <v>0</v>
      </c>
      <c r="Q544" s="6">
        <f>IF(E$338&gt;0,$B477*Q$533*24*'Input'!$F$15/E$338,0)</f>
        <v>0</v>
      </c>
      <c r="S544" s="6">
        <f>IF(C$338&gt;0,$B477*S$533*24*'Input'!$F$15/C$338,0)</f>
        <v>0</v>
      </c>
      <c r="T544" s="6">
        <f>IF(D$338&gt;0,$B477*T$533*24*'Input'!$F$15/D$338,0)</f>
        <v>0</v>
      </c>
      <c r="U544" s="6">
        <f>IF(E$338&gt;0,$B477*U$533*24*'Input'!$F$15/E$338,0)</f>
        <v>0</v>
      </c>
      <c r="W544" s="6">
        <f>IF(C$338&gt;0,$B477*W$533*24*'Input'!$F$15/C$338,0)</f>
        <v>0</v>
      </c>
      <c r="X544" s="6">
        <f>IF(D$338&gt;0,$B477*X$533*24*'Input'!$F$15/D$338,0)</f>
        <v>0</v>
      </c>
      <c r="Y544" s="6">
        <f>IF(E$338&gt;0,$B477*Y$533*24*'Input'!$F$15/E$338,0)</f>
        <v>0</v>
      </c>
      <c r="AA544" s="6">
        <f>IF(C$338&gt;0,$B477*AA$533*24*'Input'!$F$15/C$338,0)</f>
        <v>0</v>
      </c>
      <c r="AB544" s="6">
        <f>IF(D$338&gt;0,$B477*AB$533*24*'Input'!$F$15/D$338,0)</f>
        <v>0</v>
      </c>
      <c r="AC544" s="6">
        <f>IF(E$338&gt;0,$B477*AC$533*24*'Input'!$F$15/E$338,0)</f>
        <v>0</v>
      </c>
      <c r="AE544" s="6">
        <f>IF(C$338&gt;0,$B477*AE$533*24*'Input'!$F$15/C$338,0)</f>
        <v>0</v>
      </c>
      <c r="AF544" s="6">
        <f>IF(D$338&gt;0,$B477*AF$533*24*'Input'!$F$15/D$338,0)</f>
        <v>0</v>
      </c>
      <c r="AG544" s="6">
        <f>IF(E$338&gt;0,$B477*AG$533*24*'Input'!$F$15/E$338,0)</f>
        <v>0</v>
      </c>
      <c r="AI544" s="6">
        <f>IF(C$338&gt;0,$B477*AI$533*24*'Input'!$F$15/C$338,0)</f>
        <v>0</v>
      </c>
      <c r="AJ544" s="6">
        <f>IF(D$338&gt;0,$B477*AJ$533*24*'Input'!$F$15/D$338,0)</f>
        <v>0</v>
      </c>
      <c r="AK544" s="6">
        <f>IF(E$338&gt;0,$B477*AK$533*24*'Input'!$F$15/E$338,0)</f>
        <v>0</v>
      </c>
      <c r="AL544" s="10" t="s">
        <v>6</v>
      </c>
    </row>
    <row r="545" spans="1:38">
      <c r="A545" s="12" t="s">
        <v>110</v>
      </c>
      <c r="C545" s="6">
        <f>IF(C$338&gt;0,$B478*C$533*24*'Input'!$F$15/C$338,0)</f>
        <v>0</v>
      </c>
      <c r="D545" s="6">
        <f>IF(D$338&gt;0,$B478*D$533*24*'Input'!$F$15/D$338,0)</f>
        <v>0</v>
      </c>
      <c r="E545" s="6">
        <f>IF(E$338&gt;0,$B478*E$533*24*'Input'!$F$15/E$338,0)</f>
        <v>0</v>
      </c>
      <c r="G545" s="6">
        <f>IF(C$338&gt;0,$B478*G$533*24*'Input'!$F$15/C$338,0)</f>
        <v>0</v>
      </c>
      <c r="H545" s="6">
        <f>IF(D$338&gt;0,$B478*H$533*24*'Input'!$F$15/D$338,0)</f>
        <v>0</v>
      </c>
      <c r="I545" s="6">
        <f>IF(E$338&gt;0,$B478*I$533*24*'Input'!$F$15/E$338,0)</f>
        <v>0</v>
      </c>
      <c r="K545" s="6">
        <f>IF(C$338&gt;0,$B478*K$533*24*'Input'!$F$15/C$338,0)</f>
        <v>0</v>
      </c>
      <c r="L545" s="6">
        <f>IF(D$338&gt;0,$B478*L$533*24*'Input'!$F$15/D$338,0)</f>
        <v>0</v>
      </c>
      <c r="M545" s="6">
        <f>IF(E$338&gt;0,$B478*M$533*24*'Input'!$F$15/E$338,0)</f>
        <v>0</v>
      </c>
      <c r="O545" s="6">
        <f>IF(C$338&gt;0,$B478*O$533*24*'Input'!$F$15/C$338,0)</f>
        <v>0</v>
      </c>
      <c r="P545" s="6">
        <f>IF(D$338&gt;0,$B478*P$533*24*'Input'!$F$15/D$338,0)</f>
        <v>0</v>
      </c>
      <c r="Q545" s="6">
        <f>IF(E$338&gt;0,$B478*Q$533*24*'Input'!$F$15/E$338,0)</f>
        <v>0</v>
      </c>
      <c r="S545" s="6">
        <f>IF(C$338&gt;0,$B478*S$533*24*'Input'!$F$15/C$338,0)</f>
        <v>0</v>
      </c>
      <c r="T545" s="6">
        <f>IF(D$338&gt;0,$B478*T$533*24*'Input'!$F$15/D$338,0)</f>
        <v>0</v>
      </c>
      <c r="U545" s="6">
        <f>IF(E$338&gt;0,$B478*U$533*24*'Input'!$F$15/E$338,0)</f>
        <v>0</v>
      </c>
      <c r="W545" s="6">
        <f>IF(C$338&gt;0,$B478*W$533*24*'Input'!$F$15/C$338,0)</f>
        <v>0</v>
      </c>
      <c r="X545" s="6">
        <f>IF(D$338&gt;0,$B478*X$533*24*'Input'!$F$15/D$338,0)</f>
        <v>0</v>
      </c>
      <c r="Y545" s="6">
        <f>IF(E$338&gt;0,$B478*Y$533*24*'Input'!$F$15/E$338,0)</f>
        <v>0</v>
      </c>
      <c r="AA545" s="6">
        <f>IF(C$338&gt;0,$B478*AA$533*24*'Input'!$F$15/C$338,0)</f>
        <v>0</v>
      </c>
      <c r="AB545" s="6">
        <f>IF(D$338&gt;0,$B478*AB$533*24*'Input'!$F$15/D$338,0)</f>
        <v>0</v>
      </c>
      <c r="AC545" s="6">
        <f>IF(E$338&gt;0,$B478*AC$533*24*'Input'!$F$15/E$338,0)</f>
        <v>0</v>
      </c>
      <c r="AE545" s="6">
        <f>IF(C$338&gt;0,$B478*AE$533*24*'Input'!$F$15/C$338,0)</f>
        <v>0</v>
      </c>
      <c r="AF545" s="6">
        <f>IF(D$338&gt;0,$B478*AF$533*24*'Input'!$F$15/D$338,0)</f>
        <v>0</v>
      </c>
      <c r="AG545" s="6">
        <f>IF(E$338&gt;0,$B478*AG$533*24*'Input'!$F$15/E$338,0)</f>
        <v>0</v>
      </c>
      <c r="AI545" s="6">
        <f>IF(C$338&gt;0,$B478*AI$533*24*'Input'!$F$15/C$338,0)</f>
        <v>0</v>
      </c>
      <c r="AJ545" s="6">
        <f>IF(D$338&gt;0,$B478*AJ$533*24*'Input'!$F$15/D$338,0)</f>
        <v>0</v>
      </c>
      <c r="AK545" s="6">
        <f>IF(E$338&gt;0,$B478*AK$533*24*'Input'!$F$15/E$338,0)</f>
        <v>0</v>
      </c>
      <c r="AL545" s="10" t="s">
        <v>6</v>
      </c>
    </row>
    <row r="546" spans="1:38">
      <c r="A546" s="12" t="s">
        <v>111</v>
      </c>
      <c r="C546" s="6">
        <f>IF(C$338&gt;0,$B479*C$533*24*'Input'!$F$15/C$338,0)</f>
        <v>0</v>
      </c>
      <c r="D546" s="6">
        <f>IF(D$338&gt;0,$B479*D$533*24*'Input'!$F$15/D$338,0)</f>
        <v>0</v>
      </c>
      <c r="E546" s="6">
        <f>IF(E$338&gt;0,$B479*E$533*24*'Input'!$F$15/E$338,0)</f>
        <v>0</v>
      </c>
      <c r="G546" s="6">
        <f>IF(C$338&gt;0,$B479*G$533*24*'Input'!$F$15/C$338,0)</f>
        <v>0</v>
      </c>
      <c r="H546" s="6">
        <f>IF(D$338&gt;0,$B479*H$533*24*'Input'!$F$15/D$338,0)</f>
        <v>0</v>
      </c>
      <c r="I546" s="6">
        <f>IF(E$338&gt;0,$B479*I$533*24*'Input'!$F$15/E$338,0)</f>
        <v>0</v>
      </c>
      <c r="K546" s="6">
        <f>IF(C$338&gt;0,$B479*K$533*24*'Input'!$F$15/C$338,0)</f>
        <v>0</v>
      </c>
      <c r="L546" s="6">
        <f>IF(D$338&gt;0,$B479*L$533*24*'Input'!$F$15/D$338,0)</f>
        <v>0</v>
      </c>
      <c r="M546" s="6">
        <f>IF(E$338&gt;0,$B479*M$533*24*'Input'!$F$15/E$338,0)</f>
        <v>0</v>
      </c>
      <c r="O546" s="6">
        <f>IF(C$338&gt;0,$B479*O$533*24*'Input'!$F$15/C$338,0)</f>
        <v>0</v>
      </c>
      <c r="P546" s="6">
        <f>IF(D$338&gt;0,$B479*P$533*24*'Input'!$F$15/D$338,0)</f>
        <v>0</v>
      </c>
      <c r="Q546" s="6">
        <f>IF(E$338&gt;0,$B479*Q$533*24*'Input'!$F$15/E$338,0)</f>
        <v>0</v>
      </c>
      <c r="S546" s="6">
        <f>IF(C$338&gt;0,$B479*S$533*24*'Input'!$F$15/C$338,0)</f>
        <v>0</v>
      </c>
      <c r="T546" s="6">
        <f>IF(D$338&gt;0,$B479*T$533*24*'Input'!$F$15/D$338,0)</f>
        <v>0</v>
      </c>
      <c r="U546" s="6">
        <f>IF(E$338&gt;0,$B479*U$533*24*'Input'!$F$15/E$338,0)</f>
        <v>0</v>
      </c>
      <c r="W546" s="6">
        <f>IF(C$338&gt;0,$B479*W$533*24*'Input'!$F$15/C$338,0)</f>
        <v>0</v>
      </c>
      <c r="X546" s="6">
        <f>IF(D$338&gt;0,$B479*X$533*24*'Input'!$F$15/D$338,0)</f>
        <v>0</v>
      </c>
      <c r="Y546" s="6">
        <f>IF(E$338&gt;0,$B479*Y$533*24*'Input'!$F$15/E$338,0)</f>
        <v>0</v>
      </c>
      <c r="AA546" s="6">
        <f>IF(C$338&gt;0,$B479*AA$533*24*'Input'!$F$15/C$338,0)</f>
        <v>0</v>
      </c>
      <c r="AB546" s="6">
        <f>IF(D$338&gt;0,$B479*AB$533*24*'Input'!$F$15/D$338,0)</f>
        <v>0</v>
      </c>
      <c r="AC546" s="6">
        <f>IF(E$338&gt;0,$B479*AC$533*24*'Input'!$F$15/E$338,0)</f>
        <v>0</v>
      </c>
      <c r="AE546" s="6">
        <f>IF(C$338&gt;0,$B479*AE$533*24*'Input'!$F$15/C$338,0)</f>
        <v>0</v>
      </c>
      <c r="AF546" s="6">
        <f>IF(D$338&gt;0,$B479*AF$533*24*'Input'!$F$15/D$338,0)</f>
        <v>0</v>
      </c>
      <c r="AG546" s="6">
        <f>IF(E$338&gt;0,$B479*AG$533*24*'Input'!$F$15/E$338,0)</f>
        <v>0</v>
      </c>
      <c r="AI546" s="6">
        <f>IF(C$338&gt;0,$B479*AI$533*24*'Input'!$F$15/C$338,0)</f>
        <v>0</v>
      </c>
      <c r="AJ546" s="6">
        <f>IF(D$338&gt;0,$B479*AJ$533*24*'Input'!$F$15/D$338,0)</f>
        <v>0</v>
      </c>
      <c r="AK546" s="6">
        <f>IF(E$338&gt;0,$B479*AK$533*24*'Input'!$F$15/E$338,0)</f>
        <v>0</v>
      </c>
      <c r="AL546" s="10" t="s">
        <v>6</v>
      </c>
    </row>
    <row r="547" spans="1:38">
      <c r="A547" s="12" t="s">
        <v>112</v>
      </c>
      <c r="C547" s="6">
        <f>IF(C$338&gt;0,$B480*C$533*24*'Input'!$F$15/C$338,0)</f>
        <v>0</v>
      </c>
      <c r="D547" s="6">
        <f>IF(D$338&gt;0,$B480*D$533*24*'Input'!$F$15/D$338,0)</f>
        <v>0</v>
      </c>
      <c r="E547" s="6">
        <f>IF(E$338&gt;0,$B480*E$533*24*'Input'!$F$15/E$338,0)</f>
        <v>0</v>
      </c>
      <c r="G547" s="6">
        <f>IF(C$338&gt;0,$B480*G$533*24*'Input'!$F$15/C$338,0)</f>
        <v>0</v>
      </c>
      <c r="H547" s="6">
        <f>IF(D$338&gt;0,$B480*H$533*24*'Input'!$F$15/D$338,0)</f>
        <v>0</v>
      </c>
      <c r="I547" s="6">
        <f>IF(E$338&gt;0,$B480*I$533*24*'Input'!$F$15/E$338,0)</f>
        <v>0</v>
      </c>
      <c r="K547" s="6">
        <f>IF(C$338&gt;0,$B480*K$533*24*'Input'!$F$15/C$338,0)</f>
        <v>0</v>
      </c>
      <c r="L547" s="6">
        <f>IF(D$338&gt;0,$B480*L$533*24*'Input'!$F$15/D$338,0)</f>
        <v>0</v>
      </c>
      <c r="M547" s="6">
        <f>IF(E$338&gt;0,$B480*M$533*24*'Input'!$F$15/E$338,0)</f>
        <v>0</v>
      </c>
      <c r="O547" s="6">
        <f>IF(C$338&gt;0,$B480*O$533*24*'Input'!$F$15/C$338,0)</f>
        <v>0</v>
      </c>
      <c r="P547" s="6">
        <f>IF(D$338&gt;0,$B480*P$533*24*'Input'!$F$15/D$338,0)</f>
        <v>0</v>
      </c>
      <c r="Q547" s="6">
        <f>IF(E$338&gt;0,$B480*Q$533*24*'Input'!$F$15/E$338,0)</f>
        <v>0</v>
      </c>
      <c r="S547" s="6">
        <f>IF(C$338&gt;0,$B480*S$533*24*'Input'!$F$15/C$338,0)</f>
        <v>0</v>
      </c>
      <c r="T547" s="6">
        <f>IF(D$338&gt;0,$B480*T$533*24*'Input'!$F$15/D$338,0)</f>
        <v>0</v>
      </c>
      <c r="U547" s="6">
        <f>IF(E$338&gt;0,$B480*U$533*24*'Input'!$F$15/E$338,0)</f>
        <v>0</v>
      </c>
      <c r="W547" s="6">
        <f>IF(C$338&gt;0,$B480*W$533*24*'Input'!$F$15/C$338,0)</f>
        <v>0</v>
      </c>
      <c r="X547" s="6">
        <f>IF(D$338&gt;0,$B480*X$533*24*'Input'!$F$15/D$338,0)</f>
        <v>0</v>
      </c>
      <c r="Y547" s="6">
        <f>IF(E$338&gt;0,$B480*Y$533*24*'Input'!$F$15/E$338,0)</f>
        <v>0</v>
      </c>
      <c r="AA547" s="6">
        <f>IF(C$338&gt;0,$B480*AA$533*24*'Input'!$F$15/C$338,0)</f>
        <v>0</v>
      </c>
      <c r="AB547" s="6">
        <f>IF(D$338&gt;0,$B480*AB$533*24*'Input'!$F$15/D$338,0)</f>
        <v>0</v>
      </c>
      <c r="AC547" s="6">
        <f>IF(E$338&gt;0,$B480*AC$533*24*'Input'!$F$15/E$338,0)</f>
        <v>0</v>
      </c>
      <c r="AE547" s="6">
        <f>IF(C$338&gt;0,$B480*AE$533*24*'Input'!$F$15/C$338,0)</f>
        <v>0</v>
      </c>
      <c r="AF547" s="6">
        <f>IF(D$338&gt;0,$B480*AF$533*24*'Input'!$F$15/D$338,0)</f>
        <v>0</v>
      </c>
      <c r="AG547" s="6">
        <f>IF(E$338&gt;0,$B480*AG$533*24*'Input'!$F$15/E$338,0)</f>
        <v>0</v>
      </c>
      <c r="AI547" s="6">
        <f>IF(C$338&gt;0,$B480*AI$533*24*'Input'!$F$15/C$338,0)</f>
        <v>0</v>
      </c>
      <c r="AJ547" s="6">
        <f>IF(D$338&gt;0,$B480*AJ$533*24*'Input'!$F$15/D$338,0)</f>
        <v>0</v>
      </c>
      <c r="AK547" s="6">
        <f>IF(E$338&gt;0,$B480*AK$533*24*'Input'!$F$15/E$338,0)</f>
        <v>0</v>
      </c>
      <c r="AL547" s="10" t="s">
        <v>6</v>
      </c>
    </row>
    <row r="548" spans="1:38">
      <c r="A548" s="12" t="s">
        <v>113</v>
      </c>
      <c r="C548" s="6">
        <f>IF(C$338&gt;0,$B481*C$533*24*'Input'!$F$15/C$338,0)</f>
        <v>0</v>
      </c>
      <c r="D548" s="6">
        <f>IF(D$338&gt;0,$B481*D$533*24*'Input'!$F$15/D$338,0)</f>
        <v>0</v>
      </c>
      <c r="E548" s="6">
        <f>IF(E$338&gt;0,$B481*E$533*24*'Input'!$F$15/E$338,0)</f>
        <v>0</v>
      </c>
      <c r="G548" s="6">
        <f>IF(C$338&gt;0,$B481*G$533*24*'Input'!$F$15/C$338,0)</f>
        <v>0</v>
      </c>
      <c r="H548" s="6">
        <f>IF(D$338&gt;0,$B481*H$533*24*'Input'!$F$15/D$338,0)</f>
        <v>0</v>
      </c>
      <c r="I548" s="6">
        <f>IF(E$338&gt;0,$B481*I$533*24*'Input'!$F$15/E$338,0)</f>
        <v>0</v>
      </c>
      <c r="K548" s="6">
        <f>IF(C$338&gt;0,$B481*K$533*24*'Input'!$F$15/C$338,0)</f>
        <v>0</v>
      </c>
      <c r="L548" s="6">
        <f>IF(D$338&gt;0,$B481*L$533*24*'Input'!$F$15/D$338,0)</f>
        <v>0</v>
      </c>
      <c r="M548" s="6">
        <f>IF(E$338&gt;0,$B481*M$533*24*'Input'!$F$15/E$338,0)</f>
        <v>0</v>
      </c>
      <c r="O548" s="6">
        <f>IF(C$338&gt;0,$B481*O$533*24*'Input'!$F$15/C$338,0)</f>
        <v>0</v>
      </c>
      <c r="P548" s="6">
        <f>IF(D$338&gt;0,$B481*P$533*24*'Input'!$F$15/D$338,0)</f>
        <v>0</v>
      </c>
      <c r="Q548" s="6">
        <f>IF(E$338&gt;0,$B481*Q$533*24*'Input'!$F$15/E$338,0)</f>
        <v>0</v>
      </c>
      <c r="S548" s="6">
        <f>IF(C$338&gt;0,$B481*S$533*24*'Input'!$F$15/C$338,0)</f>
        <v>0</v>
      </c>
      <c r="T548" s="6">
        <f>IF(D$338&gt;0,$B481*T$533*24*'Input'!$F$15/D$338,0)</f>
        <v>0</v>
      </c>
      <c r="U548" s="6">
        <f>IF(E$338&gt;0,$B481*U$533*24*'Input'!$F$15/E$338,0)</f>
        <v>0</v>
      </c>
      <c r="W548" s="6">
        <f>IF(C$338&gt;0,$B481*W$533*24*'Input'!$F$15/C$338,0)</f>
        <v>0</v>
      </c>
      <c r="X548" s="6">
        <f>IF(D$338&gt;0,$B481*X$533*24*'Input'!$F$15/D$338,0)</f>
        <v>0</v>
      </c>
      <c r="Y548" s="6">
        <f>IF(E$338&gt;0,$B481*Y$533*24*'Input'!$F$15/E$338,0)</f>
        <v>0</v>
      </c>
      <c r="AA548" s="6">
        <f>IF(C$338&gt;0,$B481*AA$533*24*'Input'!$F$15/C$338,0)</f>
        <v>0</v>
      </c>
      <c r="AB548" s="6">
        <f>IF(D$338&gt;0,$B481*AB$533*24*'Input'!$F$15/D$338,0)</f>
        <v>0</v>
      </c>
      <c r="AC548" s="6">
        <f>IF(E$338&gt;0,$B481*AC$533*24*'Input'!$F$15/E$338,0)</f>
        <v>0</v>
      </c>
      <c r="AE548" s="6">
        <f>IF(C$338&gt;0,$B481*AE$533*24*'Input'!$F$15/C$338,0)</f>
        <v>0</v>
      </c>
      <c r="AF548" s="6">
        <f>IF(D$338&gt;0,$B481*AF$533*24*'Input'!$F$15/D$338,0)</f>
        <v>0</v>
      </c>
      <c r="AG548" s="6">
        <f>IF(E$338&gt;0,$B481*AG$533*24*'Input'!$F$15/E$338,0)</f>
        <v>0</v>
      </c>
      <c r="AI548" s="6">
        <f>IF(C$338&gt;0,$B481*AI$533*24*'Input'!$F$15/C$338,0)</f>
        <v>0</v>
      </c>
      <c r="AJ548" s="6">
        <f>IF(D$338&gt;0,$B481*AJ$533*24*'Input'!$F$15/D$338,0)</f>
        <v>0</v>
      </c>
      <c r="AK548" s="6">
        <f>IF(E$338&gt;0,$B481*AK$533*24*'Input'!$F$15/E$338,0)</f>
        <v>0</v>
      </c>
      <c r="AL548" s="10" t="s">
        <v>6</v>
      </c>
    </row>
    <row r="550" spans="1:38">
      <c r="A550" s="11" t="s">
        <v>619</v>
      </c>
    </row>
    <row r="551" spans="1:38">
      <c r="A551" s="10" t="s">
        <v>6</v>
      </c>
    </row>
    <row r="552" spans="1:38">
      <c r="A552" s="2" t="s">
        <v>257</v>
      </c>
    </row>
    <row r="553" spans="1:38">
      <c r="A553" s="13" t="s">
        <v>620</v>
      </c>
    </row>
    <row r="554" spans="1:38">
      <c r="A554" s="13" t="s">
        <v>621</v>
      </c>
    </row>
    <row r="555" spans="1:38">
      <c r="A555" s="2" t="s">
        <v>269</v>
      </c>
    </row>
    <row r="556" spans="1:38">
      <c r="B556" s="3" t="s">
        <v>26</v>
      </c>
      <c r="C556" s="3" t="s">
        <v>27</v>
      </c>
      <c r="D556" s="3" t="s">
        <v>28</v>
      </c>
      <c r="E556" s="3" t="s">
        <v>29</v>
      </c>
      <c r="F556" s="3" t="s">
        <v>30</v>
      </c>
      <c r="G556" s="3" t="s">
        <v>35</v>
      </c>
      <c r="H556" s="3" t="s">
        <v>31</v>
      </c>
      <c r="I556" s="3" t="s">
        <v>32</v>
      </c>
      <c r="J556" s="3" t="s">
        <v>33</v>
      </c>
    </row>
    <row r="557" spans="1:38">
      <c r="A557" s="12" t="s">
        <v>109</v>
      </c>
      <c r="B557" s="6">
        <f>SUMPRODUCT($C544:$E544,$B363:$D363)</f>
        <v>0</v>
      </c>
      <c r="C557" s="6">
        <f>SUMPRODUCT($G544:$I544,$B363:$D363)</f>
        <v>0</v>
      </c>
      <c r="D557" s="6">
        <f>SUMPRODUCT($K544:$M544,$B363:$D363)</f>
        <v>0</v>
      </c>
      <c r="E557" s="6">
        <f>SUMPRODUCT($O544:$Q544,$B363:$D363)</f>
        <v>0</v>
      </c>
      <c r="F557" s="6">
        <f>SUMPRODUCT($S544:$U544,$B363:$D363)</f>
        <v>0</v>
      </c>
      <c r="G557" s="6">
        <f>SUMPRODUCT($W544:$Y544,$B363:$D363)</f>
        <v>0</v>
      </c>
      <c r="H557" s="6">
        <f>SUMPRODUCT($AA544:$AC544,$B363:$D363)</f>
        <v>0</v>
      </c>
      <c r="I557" s="6">
        <f>SUMPRODUCT($AE544:$AG544,$B363:$D363)</f>
        <v>0</v>
      </c>
      <c r="J557" s="6">
        <f>SUMPRODUCT($AI544:$AK544,$B363:$D363)</f>
        <v>0</v>
      </c>
      <c r="K557" s="10" t="s">
        <v>6</v>
      </c>
    </row>
    <row r="558" spans="1:38">
      <c r="A558" s="12" t="s">
        <v>110</v>
      </c>
      <c r="B558" s="6">
        <f>SUMPRODUCT($C545:$E545,$B364:$D364)</f>
        <v>0</v>
      </c>
      <c r="C558" s="6">
        <f>SUMPRODUCT($G545:$I545,$B364:$D364)</f>
        <v>0</v>
      </c>
      <c r="D558" s="6">
        <f>SUMPRODUCT($K545:$M545,$B364:$D364)</f>
        <v>0</v>
      </c>
      <c r="E558" s="6">
        <f>SUMPRODUCT($O545:$Q545,$B364:$D364)</f>
        <v>0</v>
      </c>
      <c r="F558" s="6">
        <f>SUMPRODUCT($S545:$U545,$B364:$D364)</f>
        <v>0</v>
      </c>
      <c r="G558" s="6">
        <f>SUMPRODUCT($W545:$Y545,$B364:$D364)</f>
        <v>0</v>
      </c>
      <c r="H558" s="6">
        <f>SUMPRODUCT($AA545:$AC545,$B364:$D364)</f>
        <v>0</v>
      </c>
      <c r="I558" s="6">
        <f>SUMPRODUCT($AE545:$AG545,$B364:$D364)</f>
        <v>0</v>
      </c>
      <c r="J558" s="6">
        <f>SUMPRODUCT($AI545:$AK545,$B364:$D364)</f>
        <v>0</v>
      </c>
      <c r="K558" s="10" t="s">
        <v>6</v>
      </c>
    </row>
    <row r="559" spans="1:38">
      <c r="A559" s="12" t="s">
        <v>111</v>
      </c>
      <c r="B559" s="6">
        <f>SUMPRODUCT($C546:$E546,$B365:$D365)</f>
        <v>0</v>
      </c>
      <c r="C559" s="6">
        <f>SUMPRODUCT($G546:$I546,$B365:$D365)</f>
        <v>0</v>
      </c>
      <c r="D559" s="6">
        <f>SUMPRODUCT($K546:$M546,$B365:$D365)</f>
        <v>0</v>
      </c>
      <c r="E559" s="6">
        <f>SUMPRODUCT($O546:$Q546,$B365:$D365)</f>
        <v>0</v>
      </c>
      <c r="F559" s="6">
        <f>SUMPRODUCT($S546:$U546,$B365:$D365)</f>
        <v>0</v>
      </c>
      <c r="G559" s="6">
        <f>SUMPRODUCT($W546:$Y546,$B365:$D365)</f>
        <v>0</v>
      </c>
      <c r="H559" s="6">
        <f>SUMPRODUCT($AA546:$AC546,$B365:$D365)</f>
        <v>0</v>
      </c>
      <c r="I559" s="6">
        <f>SUMPRODUCT($AE546:$AG546,$B365:$D365)</f>
        <v>0</v>
      </c>
      <c r="J559" s="6">
        <f>SUMPRODUCT($AI546:$AK546,$B365:$D365)</f>
        <v>0</v>
      </c>
      <c r="K559" s="10" t="s">
        <v>6</v>
      </c>
    </row>
    <row r="560" spans="1:38">
      <c r="A560" s="12" t="s">
        <v>112</v>
      </c>
      <c r="B560" s="6">
        <f>SUMPRODUCT($C547:$E547,$B366:$D366)</f>
        <v>0</v>
      </c>
      <c r="C560" s="6">
        <f>SUMPRODUCT($G547:$I547,$B366:$D366)</f>
        <v>0</v>
      </c>
      <c r="D560" s="6">
        <f>SUMPRODUCT($K547:$M547,$B366:$D366)</f>
        <v>0</v>
      </c>
      <c r="E560" s="6">
        <f>SUMPRODUCT($O547:$Q547,$B366:$D366)</f>
        <v>0</v>
      </c>
      <c r="F560" s="6">
        <f>SUMPRODUCT($S547:$U547,$B366:$D366)</f>
        <v>0</v>
      </c>
      <c r="G560" s="6">
        <f>SUMPRODUCT($W547:$Y547,$B366:$D366)</f>
        <v>0</v>
      </c>
      <c r="H560" s="6">
        <f>SUMPRODUCT($AA547:$AC547,$B366:$D366)</f>
        <v>0</v>
      </c>
      <c r="I560" s="6">
        <f>SUMPRODUCT($AE547:$AG547,$B366:$D366)</f>
        <v>0</v>
      </c>
      <c r="J560" s="6">
        <f>SUMPRODUCT($AI547:$AK547,$B366:$D366)</f>
        <v>0</v>
      </c>
      <c r="K560" s="10" t="s">
        <v>6</v>
      </c>
    </row>
    <row r="561" spans="1:11">
      <c r="A561" s="12" t="s">
        <v>113</v>
      </c>
      <c r="B561" s="6">
        <f>SUMPRODUCT($C548:$E548,$B367:$D367)</f>
        <v>0</v>
      </c>
      <c r="C561" s="6">
        <f>SUMPRODUCT($G548:$I548,$B367:$D367)</f>
        <v>0</v>
      </c>
      <c r="D561" s="6">
        <f>SUMPRODUCT($K548:$M548,$B367:$D367)</f>
        <v>0</v>
      </c>
      <c r="E561" s="6">
        <f>SUMPRODUCT($O548:$Q548,$B367:$D367)</f>
        <v>0</v>
      </c>
      <c r="F561" s="6">
        <f>SUMPRODUCT($S548:$U548,$B367:$D367)</f>
        <v>0</v>
      </c>
      <c r="G561" s="6">
        <f>SUMPRODUCT($W548:$Y548,$B367:$D367)</f>
        <v>0</v>
      </c>
      <c r="H561" s="6">
        <f>SUMPRODUCT($AA548:$AC548,$B367:$D367)</f>
        <v>0</v>
      </c>
      <c r="I561" s="6">
        <f>SUMPRODUCT($AE548:$AG548,$B367:$D367)</f>
        <v>0</v>
      </c>
      <c r="J561" s="6">
        <f>SUMPRODUCT($AI548:$AK548,$B367:$D367)</f>
        <v>0</v>
      </c>
      <c r="K561" s="10" t="s">
        <v>6</v>
      </c>
    </row>
    <row r="563" spans="1:11">
      <c r="A563" s="11" t="s">
        <v>622</v>
      </c>
    </row>
    <row r="564" spans="1:11">
      <c r="A564" s="10" t="s">
        <v>6</v>
      </c>
    </row>
    <row r="565" spans="1:11">
      <c r="A565" s="2" t="s">
        <v>257</v>
      </c>
    </row>
    <row r="566" spans="1:11">
      <c r="A566" s="13" t="s">
        <v>620</v>
      </c>
    </row>
    <row r="567" spans="1:11">
      <c r="A567" s="13" t="s">
        <v>623</v>
      </c>
    </row>
    <row r="568" spans="1:11">
      <c r="A568" s="2" t="s">
        <v>269</v>
      </c>
    </row>
    <row r="569" spans="1:11">
      <c r="B569" s="3" t="s">
        <v>26</v>
      </c>
      <c r="C569" s="3" t="s">
        <v>27</v>
      </c>
      <c r="D569" s="3" t="s">
        <v>28</v>
      </c>
      <c r="E569" s="3" t="s">
        <v>29</v>
      </c>
      <c r="F569" s="3" t="s">
        <v>30</v>
      </c>
      <c r="G569" s="3" t="s">
        <v>35</v>
      </c>
      <c r="H569" s="3" t="s">
        <v>31</v>
      </c>
      <c r="I569" s="3" t="s">
        <v>32</v>
      </c>
      <c r="J569" s="3" t="s">
        <v>33</v>
      </c>
    </row>
    <row r="570" spans="1:11">
      <c r="A570" s="12" t="s">
        <v>113</v>
      </c>
      <c r="B570" s="6">
        <f>SUMPRODUCT($C$548:$E$548,$B372:$D372)</f>
        <v>0</v>
      </c>
      <c r="C570" s="6">
        <f>SUMPRODUCT($G$548:$I$548,$B372:$D372)</f>
        <v>0</v>
      </c>
      <c r="D570" s="6">
        <f>SUMPRODUCT($K$548:$M$548,$B372:$D372)</f>
        <v>0</v>
      </c>
      <c r="E570" s="6">
        <f>SUMPRODUCT($O$548:$Q$548,$B372:$D372)</f>
        <v>0</v>
      </c>
      <c r="F570" s="6">
        <f>SUMPRODUCT($S$548:$U$548,$B372:$D372)</f>
        <v>0</v>
      </c>
      <c r="G570" s="6">
        <f>SUMPRODUCT($W$548:$Y$548,$B372:$D372)</f>
        <v>0</v>
      </c>
      <c r="H570" s="6">
        <f>SUMPRODUCT($AA$548:$AC$548,$B372:$D372)</f>
        <v>0</v>
      </c>
      <c r="I570" s="6">
        <f>SUMPRODUCT($AE$548:$AG$548,$B372:$D372)</f>
        <v>0</v>
      </c>
      <c r="J570" s="6">
        <f>SUMPRODUCT($AI$548:$AK$548,$B372:$D372)</f>
        <v>0</v>
      </c>
      <c r="K570" s="10" t="s">
        <v>6</v>
      </c>
    </row>
    <row r="572" spans="1:11">
      <c r="A572" s="11" t="s">
        <v>624</v>
      </c>
    </row>
    <row r="573" spans="1:11">
      <c r="A573" s="10" t="s">
        <v>6</v>
      </c>
    </row>
    <row r="574" spans="1:11">
      <c r="A574" s="2" t="s">
        <v>257</v>
      </c>
    </row>
    <row r="575" spans="1:11">
      <c r="A575" s="13" t="s">
        <v>620</v>
      </c>
    </row>
    <row r="576" spans="1:11">
      <c r="A576" s="13" t="s">
        <v>625</v>
      </c>
    </row>
    <row r="577" spans="1:11">
      <c r="A577" s="2" t="s">
        <v>269</v>
      </c>
    </row>
    <row r="578" spans="1:11">
      <c r="B578" s="3" t="s">
        <v>26</v>
      </c>
      <c r="C578" s="3" t="s">
        <v>27</v>
      </c>
      <c r="D578" s="3" t="s">
        <v>28</v>
      </c>
      <c r="E578" s="3" t="s">
        <v>29</v>
      </c>
      <c r="F578" s="3" t="s">
        <v>30</v>
      </c>
      <c r="G578" s="3" t="s">
        <v>35</v>
      </c>
      <c r="H578" s="3" t="s">
        <v>31</v>
      </c>
      <c r="I578" s="3" t="s">
        <v>32</v>
      </c>
      <c r="J578" s="3" t="s">
        <v>33</v>
      </c>
    </row>
    <row r="579" spans="1:11">
      <c r="A579" s="12" t="s">
        <v>113</v>
      </c>
      <c r="B579" s="6">
        <f>SUMPRODUCT($C$548:$E$548,$B377:$D377)</f>
        <v>0</v>
      </c>
      <c r="C579" s="6">
        <f>SUMPRODUCT($G$548:$I$548,$B377:$D377)</f>
        <v>0</v>
      </c>
      <c r="D579" s="6">
        <f>SUMPRODUCT($K$548:$M$548,$B377:$D377)</f>
        <v>0</v>
      </c>
      <c r="E579" s="6">
        <f>SUMPRODUCT($O$548:$Q$548,$B377:$D377)</f>
        <v>0</v>
      </c>
      <c r="F579" s="6">
        <f>SUMPRODUCT($S$548:$U$548,$B377:$D377)</f>
        <v>0</v>
      </c>
      <c r="G579" s="6">
        <f>SUMPRODUCT($W$548:$Y$548,$B377:$D377)</f>
        <v>0</v>
      </c>
      <c r="H579" s="6">
        <f>SUMPRODUCT($AA$548:$AC$548,$B377:$D377)</f>
        <v>0</v>
      </c>
      <c r="I579" s="6">
        <f>SUMPRODUCT($AE$548:$AG$548,$B377:$D377)</f>
        <v>0</v>
      </c>
      <c r="J579" s="6">
        <f>SUMPRODUCT($AI$548:$AK$548,$B377:$D377)</f>
        <v>0</v>
      </c>
      <c r="K579" s="10" t="s">
        <v>6</v>
      </c>
    </row>
    <row r="581" spans="1:11">
      <c r="A581" s="11" t="s">
        <v>626</v>
      </c>
    </row>
    <row r="582" spans="1:11">
      <c r="A582" s="10" t="s">
        <v>6</v>
      </c>
    </row>
    <row r="583" spans="1:11">
      <c r="A583" s="2" t="s">
        <v>257</v>
      </c>
    </row>
    <row r="584" spans="1:11">
      <c r="A584" s="13" t="s">
        <v>627</v>
      </c>
    </row>
    <row r="585" spans="1:11">
      <c r="A585" s="13" t="s">
        <v>628</v>
      </c>
    </row>
    <row r="586" spans="1:11">
      <c r="A586" s="2" t="s">
        <v>274</v>
      </c>
    </row>
    <row r="587" spans="1:11">
      <c r="B587" s="3" t="s">
        <v>26</v>
      </c>
      <c r="C587" s="3" t="s">
        <v>27</v>
      </c>
      <c r="D587" s="3" t="s">
        <v>28</v>
      </c>
      <c r="E587" s="3" t="s">
        <v>29</v>
      </c>
      <c r="F587" s="3" t="s">
        <v>30</v>
      </c>
      <c r="G587" s="3" t="s">
        <v>35</v>
      </c>
      <c r="H587" s="3" t="s">
        <v>31</v>
      </c>
      <c r="I587" s="3" t="s">
        <v>32</v>
      </c>
      <c r="J587" s="3" t="s">
        <v>33</v>
      </c>
    </row>
    <row r="588" spans="1:11">
      <c r="A588" s="12" t="s">
        <v>67</v>
      </c>
      <c r="B588" s="7">
        <f>$B$275</f>
        <v>0</v>
      </c>
      <c r="C588" s="7">
        <f>$C$275</f>
        <v>0</v>
      </c>
      <c r="D588" s="7">
        <f>$D$275</f>
        <v>0</v>
      </c>
      <c r="E588" s="7">
        <f>$E$275</f>
        <v>0</v>
      </c>
      <c r="F588" s="7">
        <f>$F$275</f>
        <v>0</v>
      </c>
      <c r="G588" s="7">
        <f>$G$275</f>
        <v>0</v>
      </c>
      <c r="H588" s="7">
        <f>$H$275</f>
        <v>0</v>
      </c>
      <c r="I588" s="7">
        <f>$I$275</f>
        <v>0</v>
      </c>
      <c r="J588" s="7">
        <f>$J$275</f>
        <v>0</v>
      </c>
      <c r="K588" s="10" t="s">
        <v>6</v>
      </c>
    </row>
    <row r="589" spans="1:11">
      <c r="A589" s="12" t="s">
        <v>107</v>
      </c>
      <c r="B589" s="7">
        <f>$B$276</f>
        <v>0</v>
      </c>
      <c r="C589" s="7">
        <f>$C$276</f>
        <v>0</v>
      </c>
      <c r="D589" s="7">
        <f>$D$276</f>
        <v>0</v>
      </c>
      <c r="E589" s="7">
        <f>$E$276</f>
        <v>0</v>
      </c>
      <c r="F589" s="7">
        <f>$F$276</f>
        <v>0</v>
      </c>
      <c r="G589" s="7">
        <f>$G$276</f>
        <v>0</v>
      </c>
      <c r="H589" s="7">
        <f>$H$276</f>
        <v>0</v>
      </c>
      <c r="I589" s="7">
        <f>$I$276</f>
        <v>0</v>
      </c>
      <c r="J589" s="7">
        <f>$J$276</f>
        <v>0</v>
      </c>
      <c r="K589" s="10" t="s">
        <v>6</v>
      </c>
    </row>
    <row r="590" spans="1:11">
      <c r="A590" s="12" t="s">
        <v>69</v>
      </c>
      <c r="B590" s="7">
        <f>$B$277</f>
        <v>0</v>
      </c>
      <c r="C590" s="7">
        <f>$C$277</f>
        <v>0</v>
      </c>
      <c r="D590" s="7">
        <f>$D$277</f>
        <v>0</v>
      </c>
      <c r="E590" s="7">
        <f>$E$277</f>
        <v>0</v>
      </c>
      <c r="F590" s="7">
        <f>$F$277</f>
        <v>0</v>
      </c>
      <c r="G590" s="7">
        <f>$G$277</f>
        <v>0</v>
      </c>
      <c r="H590" s="7">
        <f>$H$277</f>
        <v>0</v>
      </c>
      <c r="I590" s="7">
        <f>$I$277</f>
        <v>0</v>
      </c>
      <c r="J590" s="7">
        <f>$J$277</f>
        <v>0</v>
      </c>
      <c r="K590" s="10" t="s">
        <v>6</v>
      </c>
    </row>
    <row r="591" spans="1:11">
      <c r="A591" s="12" t="s">
        <v>108</v>
      </c>
      <c r="B591" s="7">
        <f>$B$278</f>
        <v>0</v>
      </c>
      <c r="C591" s="7">
        <f>$C$278</f>
        <v>0</v>
      </c>
      <c r="D591" s="7">
        <f>$D$278</f>
        <v>0</v>
      </c>
      <c r="E591" s="7">
        <f>$E$278</f>
        <v>0</v>
      </c>
      <c r="F591" s="7">
        <f>$F$278</f>
        <v>0</v>
      </c>
      <c r="G591" s="7">
        <f>$G$278</f>
        <v>0</v>
      </c>
      <c r="H591" s="7">
        <f>$H$278</f>
        <v>0</v>
      </c>
      <c r="I591" s="7">
        <f>$I$278</f>
        <v>0</v>
      </c>
      <c r="J591" s="7">
        <f>$J$278</f>
        <v>0</v>
      </c>
      <c r="K591" s="10" t="s">
        <v>6</v>
      </c>
    </row>
    <row r="592" spans="1:11">
      <c r="A592" s="12" t="s">
        <v>70</v>
      </c>
      <c r="B592" s="7">
        <f>$B$279</f>
        <v>0</v>
      </c>
      <c r="C592" s="7">
        <f>$C$279</f>
        <v>0</v>
      </c>
      <c r="D592" s="7">
        <f>$D$279</f>
        <v>0</v>
      </c>
      <c r="E592" s="7">
        <f>$E$279</f>
        <v>0</v>
      </c>
      <c r="F592" s="7">
        <f>$F$279</f>
        <v>0</v>
      </c>
      <c r="G592" s="7">
        <f>$G$279</f>
        <v>0</v>
      </c>
      <c r="H592" s="7">
        <f>$H$279</f>
        <v>0</v>
      </c>
      <c r="I592" s="7">
        <f>$I$279</f>
        <v>0</v>
      </c>
      <c r="J592" s="7">
        <f>$J$279</f>
        <v>0</v>
      </c>
      <c r="K592" s="10" t="s">
        <v>6</v>
      </c>
    </row>
    <row r="593" spans="1:11">
      <c r="A593" s="12" t="s">
        <v>71</v>
      </c>
      <c r="B593" s="7">
        <f>$B$280</f>
        <v>0</v>
      </c>
      <c r="C593" s="7">
        <f>$C$280</f>
        <v>0</v>
      </c>
      <c r="D593" s="7">
        <f>$D$280</f>
        <v>0</v>
      </c>
      <c r="E593" s="7">
        <f>$E$280</f>
        <v>0</v>
      </c>
      <c r="F593" s="7">
        <f>$F$280</f>
        <v>0</v>
      </c>
      <c r="G593" s="7">
        <f>$G$280</f>
        <v>0</v>
      </c>
      <c r="H593" s="7">
        <f>$H$280</f>
        <v>0</v>
      </c>
      <c r="I593" s="7">
        <f>$I$280</f>
        <v>0</v>
      </c>
      <c r="J593" s="7">
        <f>$J$280</f>
        <v>0</v>
      </c>
      <c r="K593" s="10" t="s">
        <v>6</v>
      </c>
    </row>
    <row r="594" spans="1:11">
      <c r="A594" s="12" t="s">
        <v>85</v>
      </c>
      <c r="B594" s="7">
        <f>$B$281</f>
        <v>0</v>
      </c>
      <c r="C594" s="7">
        <f>$C$281</f>
        <v>0</v>
      </c>
      <c r="D594" s="7">
        <f>$D$281</f>
        <v>0</v>
      </c>
      <c r="E594" s="7">
        <f>$E$281</f>
        <v>0</v>
      </c>
      <c r="F594" s="7">
        <f>$F$281</f>
        <v>0</v>
      </c>
      <c r="G594" s="7">
        <f>$G$281</f>
        <v>0</v>
      </c>
      <c r="H594" s="7">
        <f>$H$281</f>
        <v>0</v>
      </c>
      <c r="I594" s="7">
        <f>$I$281</f>
        <v>0</v>
      </c>
      <c r="J594" s="7">
        <f>$J$281</f>
        <v>0</v>
      </c>
      <c r="K594" s="10" t="s">
        <v>6</v>
      </c>
    </row>
    <row r="595" spans="1:11">
      <c r="A595" s="12" t="s">
        <v>72</v>
      </c>
      <c r="B595" s="7">
        <f>$B$282</f>
        <v>0</v>
      </c>
      <c r="C595" s="7">
        <f>$C$282</f>
        <v>0</v>
      </c>
      <c r="D595" s="7">
        <f>$D$282</f>
        <v>0</v>
      </c>
      <c r="E595" s="7">
        <f>$E$282</f>
        <v>0</v>
      </c>
      <c r="F595" s="7">
        <f>$F$282</f>
        <v>0</v>
      </c>
      <c r="G595" s="7">
        <f>$G$282</f>
        <v>0</v>
      </c>
      <c r="H595" s="7">
        <f>$H$282</f>
        <v>0</v>
      </c>
      <c r="I595" s="7">
        <f>$I$282</f>
        <v>0</v>
      </c>
      <c r="J595" s="7">
        <f>$J$282</f>
        <v>0</v>
      </c>
      <c r="K595" s="10" t="s">
        <v>6</v>
      </c>
    </row>
    <row r="596" spans="1:11">
      <c r="A596" s="12" t="s">
        <v>73</v>
      </c>
      <c r="B596" s="7">
        <f>$B$283</f>
        <v>0</v>
      </c>
      <c r="C596" s="7">
        <f>$C$283</f>
        <v>0</v>
      </c>
      <c r="D596" s="7">
        <f>$D$283</f>
        <v>0</v>
      </c>
      <c r="E596" s="7">
        <f>$E$283</f>
        <v>0</v>
      </c>
      <c r="F596" s="7">
        <f>$F$283</f>
        <v>0</v>
      </c>
      <c r="G596" s="7">
        <f>$G$283</f>
        <v>0</v>
      </c>
      <c r="H596" s="7">
        <f>$H$283</f>
        <v>0</v>
      </c>
      <c r="I596" s="7">
        <f>$I$283</f>
        <v>0</v>
      </c>
      <c r="J596" s="7">
        <f>$J$283</f>
        <v>0</v>
      </c>
      <c r="K596" s="10" t="s">
        <v>6</v>
      </c>
    </row>
    <row r="597" spans="1:11">
      <c r="A597" s="12" t="s">
        <v>86</v>
      </c>
      <c r="B597" s="7">
        <f>$B$284</f>
        <v>0</v>
      </c>
      <c r="C597" s="7">
        <f>$C$284</f>
        <v>0</v>
      </c>
      <c r="D597" s="7">
        <f>$D$284</f>
        <v>0</v>
      </c>
      <c r="E597" s="7">
        <f>$E$284</f>
        <v>0</v>
      </c>
      <c r="F597" s="7">
        <f>$F$284</f>
        <v>0</v>
      </c>
      <c r="G597" s="7">
        <f>$G$284</f>
        <v>0</v>
      </c>
      <c r="H597" s="7">
        <f>$H$284</f>
        <v>0</v>
      </c>
      <c r="I597" s="7">
        <f>$I$284</f>
        <v>0</v>
      </c>
      <c r="J597" s="7">
        <f>$J$284</f>
        <v>0</v>
      </c>
      <c r="K597" s="10" t="s">
        <v>6</v>
      </c>
    </row>
    <row r="598" spans="1:11">
      <c r="A598" s="12" t="s">
        <v>87</v>
      </c>
      <c r="B598" s="7">
        <f>$B$285</f>
        <v>0</v>
      </c>
      <c r="C598" s="7">
        <f>$C$285</f>
        <v>0</v>
      </c>
      <c r="D598" s="7">
        <f>$D$285</f>
        <v>0</v>
      </c>
      <c r="E598" s="7">
        <f>$E$285</f>
        <v>0</v>
      </c>
      <c r="F598" s="7">
        <f>$F$285</f>
        <v>0</v>
      </c>
      <c r="G598" s="7">
        <f>$G$285</f>
        <v>0</v>
      </c>
      <c r="H598" s="7">
        <f>$H$285</f>
        <v>0</v>
      </c>
      <c r="I598" s="7">
        <f>$I$285</f>
        <v>0</v>
      </c>
      <c r="J598" s="7">
        <f>$J$285</f>
        <v>0</v>
      </c>
      <c r="K598" s="10" t="s">
        <v>6</v>
      </c>
    </row>
    <row r="599" spans="1:11">
      <c r="A599" s="12" t="s">
        <v>77</v>
      </c>
      <c r="B599" s="7">
        <f>$B$286</f>
        <v>0</v>
      </c>
      <c r="C599" s="7">
        <f>$C$286</f>
        <v>0</v>
      </c>
      <c r="D599" s="7">
        <f>$D$286</f>
        <v>0</v>
      </c>
      <c r="E599" s="7">
        <f>$E$286</f>
        <v>0</v>
      </c>
      <c r="F599" s="7">
        <f>$F$286</f>
        <v>0</v>
      </c>
      <c r="G599" s="7">
        <f>$G$286</f>
        <v>0</v>
      </c>
      <c r="H599" s="7">
        <f>$H$286</f>
        <v>0</v>
      </c>
      <c r="I599" s="7">
        <f>$I$286</f>
        <v>0</v>
      </c>
      <c r="J599" s="7">
        <f>$J$286</f>
        <v>0</v>
      </c>
      <c r="K599" s="10" t="s">
        <v>6</v>
      </c>
    </row>
    <row r="600" spans="1:11">
      <c r="A600" s="12" t="s">
        <v>79</v>
      </c>
      <c r="B600" s="7">
        <f>$B$287</f>
        <v>0</v>
      </c>
      <c r="C600" s="7">
        <f>$C$287</f>
        <v>0</v>
      </c>
      <c r="D600" s="7">
        <f>$D$287</f>
        <v>0</v>
      </c>
      <c r="E600" s="7">
        <f>$E$287</f>
        <v>0</v>
      </c>
      <c r="F600" s="7">
        <f>$F$287</f>
        <v>0</v>
      </c>
      <c r="G600" s="7">
        <f>$G$287</f>
        <v>0</v>
      </c>
      <c r="H600" s="7">
        <f>$H$287</f>
        <v>0</v>
      </c>
      <c r="I600" s="7">
        <f>$I$287</f>
        <v>0</v>
      </c>
      <c r="J600" s="7">
        <f>$J$287</f>
        <v>0</v>
      </c>
      <c r="K600" s="10" t="s">
        <v>6</v>
      </c>
    </row>
    <row r="601" spans="1:11">
      <c r="A601" s="12" t="s">
        <v>89</v>
      </c>
      <c r="B601" s="7">
        <f>$B$288</f>
        <v>0</v>
      </c>
      <c r="C601" s="7">
        <f>$C$288</f>
        <v>0</v>
      </c>
      <c r="D601" s="7">
        <f>$D$288</f>
        <v>0</v>
      </c>
      <c r="E601" s="7">
        <f>$E$288</f>
        <v>0</v>
      </c>
      <c r="F601" s="7">
        <f>$F$288</f>
        <v>0</v>
      </c>
      <c r="G601" s="7">
        <f>$G$288</f>
        <v>0</v>
      </c>
      <c r="H601" s="7">
        <f>$H$288</f>
        <v>0</v>
      </c>
      <c r="I601" s="7">
        <f>$I$288</f>
        <v>0</v>
      </c>
      <c r="J601" s="7">
        <f>$J$288</f>
        <v>0</v>
      </c>
      <c r="K601" s="10" t="s">
        <v>6</v>
      </c>
    </row>
    <row r="602" spans="1:11">
      <c r="A602" s="12" t="s">
        <v>91</v>
      </c>
      <c r="B602" s="7">
        <f>$B$289</f>
        <v>0</v>
      </c>
      <c r="C602" s="7">
        <f>$C$289</f>
        <v>0</v>
      </c>
      <c r="D602" s="7">
        <f>$D$289</f>
        <v>0</v>
      </c>
      <c r="E602" s="7">
        <f>$E$289</f>
        <v>0</v>
      </c>
      <c r="F602" s="7">
        <f>$F$289</f>
        <v>0</v>
      </c>
      <c r="G602" s="7">
        <f>$G$289</f>
        <v>0</v>
      </c>
      <c r="H602" s="7">
        <f>$H$289</f>
        <v>0</v>
      </c>
      <c r="I602" s="7">
        <f>$I$289</f>
        <v>0</v>
      </c>
      <c r="J602" s="7">
        <f>$J$289</f>
        <v>0</v>
      </c>
      <c r="K602" s="10" t="s">
        <v>6</v>
      </c>
    </row>
    <row r="603" spans="1:11">
      <c r="A603" s="12" t="s">
        <v>109</v>
      </c>
      <c r="B603" s="7">
        <f>$B$557</f>
        <v>0</v>
      </c>
      <c r="C603" s="7">
        <f>$C$557</f>
        <v>0</v>
      </c>
      <c r="D603" s="7">
        <f>$D$557</f>
        <v>0</v>
      </c>
      <c r="E603" s="7">
        <f>$E$557</f>
        <v>0</v>
      </c>
      <c r="F603" s="7">
        <f>$F$557</f>
        <v>0</v>
      </c>
      <c r="G603" s="7">
        <f>$G$557</f>
        <v>0</v>
      </c>
      <c r="H603" s="7">
        <f>$H$557</f>
        <v>0</v>
      </c>
      <c r="I603" s="7">
        <f>$I$557</f>
        <v>0</v>
      </c>
      <c r="J603" s="7">
        <f>$J$557</f>
        <v>0</v>
      </c>
      <c r="K603" s="10" t="s">
        <v>6</v>
      </c>
    </row>
    <row r="604" spans="1:11">
      <c r="A604" s="12" t="s">
        <v>110</v>
      </c>
      <c r="B604" s="7">
        <f>$B$558</f>
        <v>0</v>
      </c>
      <c r="C604" s="7">
        <f>$C$558</f>
        <v>0</v>
      </c>
      <c r="D604" s="7">
        <f>$D$558</f>
        <v>0</v>
      </c>
      <c r="E604" s="7">
        <f>$E$558</f>
        <v>0</v>
      </c>
      <c r="F604" s="7">
        <f>$F$558</f>
        <v>0</v>
      </c>
      <c r="G604" s="7">
        <f>$G$558</f>
        <v>0</v>
      </c>
      <c r="H604" s="7">
        <f>$H$558</f>
        <v>0</v>
      </c>
      <c r="I604" s="7">
        <f>$I$558</f>
        <v>0</v>
      </c>
      <c r="J604" s="7">
        <f>$J$558</f>
        <v>0</v>
      </c>
      <c r="K604" s="10" t="s">
        <v>6</v>
      </c>
    </row>
    <row r="605" spans="1:11">
      <c r="A605" s="12" t="s">
        <v>111</v>
      </c>
      <c r="B605" s="7">
        <f>$B$559</f>
        <v>0</v>
      </c>
      <c r="C605" s="7">
        <f>$C$559</f>
        <v>0</v>
      </c>
      <c r="D605" s="7">
        <f>$D$559</f>
        <v>0</v>
      </c>
      <c r="E605" s="7">
        <f>$E$559</f>
        <v>0</v>
      </c>
      <c r="F605" s="7">
        <f>$F$559</f>
        <v>0</v>
      </c>
      <c r="G605" s="7">
        <f>$G$559</f>
        <v>0</v>
      </c>
      <c r="H605" s="7">
        <f>$H$559</f>
        <v>0</v>
      </c>
      <c r="I605" s="7">
        <f>$I$559</f>
        <v>0</v>
      </c>
      <c r="J605" s="7">
        <f>$J$559</f>
        <v>0</v>
      </c>
      <c r="K605" s="10" t="s">
        <v>6</v>
      </c>
    </row>
    <row r="606" spans="1:11">
      <c r="A606" s="12" t="s">
        <v>112</v>
      </c>
      <c r="B606" s="7">
        <f>$B$560</f>
        <v>0</v>
      </c>
      <c r="C606" s="7">
        <f>$C$560</f>
        <v>0</v>
      </c>
      <c r="D606" s="7">
        <f>$D$560</f>
        <v>0</v>
      </c>
      <c r="E606" s="7">
        <f>$E$560</f>
        <v>0</v>
      </c>
      <c r="F606" s="7">
        <f>$F$560</f>
        <v>0</v>
      </c>
      <c r="G606" s="7">
        <f>$G$560</f>
        <v>0</v>
      </c>
      <c r="H606" s="7">
        <f>$H$560</f>
        <v>0</v>
      </c>
      <c r="I606" s="7">
        <f>$I$560</f>
        <v>0</v>
      </c>
      <c r="J606" s="7">
        <f>$J$560</f>
        <v>0</v>
      </c>
      <c r="K606" s="10" t="s">
        <v>6</v>
      </c>
    </row>
    <row r="607" spans="1:11">
      <c r="A607" s="12" t="s">
        <v>113</v>
      </c>
      <c r="B607" s="7">
        <f>$B$561</f>
        <v>0</v>
      </c>
      <c r="C607" s="7">
        <f>$C$561</f>
        <v>0</v>
      </c>
      <c r="D607" s="7">
        <f>$D$561</f>
        <v>0</v>
      </c>
      <c r="E607" s="7">
        <f>$E$561</f>
        <v>0</v>
      </c>
      <c r="F607" s="7">
        <f>$F$561</f>
        <v>0</v>
      </c>
      <c r="G607" s="7">
        <f>$G$561</f>
        <v>0</v>
      </c>
      <c r="H607" s="7">
        <f>$H$561</f>
        <v>0</v>
      </c>
      <c r="I607" s="7">
        <f>$I$561</f>
        <v>0</v>
      </c>
      <c r="J607" s="7">
        <f>$J$561</f>
        <v>0</v>
      </c>
      <c r="K607" s="10" t="s">
        <v>6</v>
      </c>
    </row>
    <row r="609" spans="1:11">
      <c r="A609" s="11" t="s">
        <v>629</v>
      </c>
    </row>
    <row r="610" spans="1:11">
      <c r="A610" s="10" t="s">
        <v>6</v>
      </c>
    </row>
    <row r="611" spans="1:11">
      <c r="A611" s="2" t="s">
        <v>257</v>
      </c>
    </row>
    <row r="612" spans="1:11">
      <c r="A612" s="13" t="s">
        <v>630</v>
      </c>
    </row>
    <row r="613" spans="1:11">
      <c r="A613" s="13" t="s">
        <v>631</v>
      </c>
    </row>
    <row r="614" spans="1:11">
      <c r="A614" s="2" t="s">
        <v>274</v>
      </c>
    </row>
    <row r="615" spans="1:11">
      <c r="B615" s="3" t="s">
        <v>26</v>
      </c>
      <c r="C615" s="3" t="s">
        <v>27</v>
      </c>
      <c r="D615" s="3" t="s">
        <v>28</v>
      </c>
      <c r="E615" s="3" t="s">
        <v>29</v>
      </c>
      <c r="F615" s="3" t="s">
        <v>30</v>
      </c>
      <c r="G615" s="3" t="s">
        <v>35</v>
      </c>
      <c r="H615" s="3" t="s">
        <v>31</v>
      </c>
      <c r="I615" s="3" t="s">
        <v>32</v>
      </c>
      <c r="J615" s="3" t="s">
        <v>33</v>
      </c>
    </row>
    <row r="616" spans="1:11">
      <c r="A616" s="12" t="s">
        <v>67</v>
      </c>
      <c r="B616" s="7">
        <f>$B$298</f>
        <v>0</v>
      </c>
      <c r="C616" s="7">
        <f>$C$298</f>
        <v>0</v>
      </c>
      <c r="D616" s="7">
        <f>$D$298</f>
        <v>0</v>
      </c>
      <c r="E616" s="7">
        <f>$E$298</f>
        <v>0</v>
      </c>
      <c r="F616" s="7">
        <f>$F$298</f>
        <v>0</v>
      </c>
      <c r="G616" s="7">
        <f>$G$298</f>
        <v>0</v>
      </c>
      <c r="H616" s="7">
        <f>$H$298</f>
        <v>0</v>
      </c>
      <c r="I616" s="7">
        <f>$I$298</f>
        <v>0</v>
      </c>
      <c r="J616" s="7">
        <f>$J$298</f>
        <v>0</v>
      </c>
      <c r="K616" s="10" t="s">
        <v>6</v>
      </c>
    </row>
    <row r="617" spans="1:11">
      <c r="A617" s="12" t="s">
        <v>69</v>
      </c>
      <c r="B617" s="7">
        <f>$B$299</f>
        <v>0</v>
      </c>
      <c r="C617" s="7">
        <f>$C$299</f>
        <v>0</v>
      </c>
      <c r="D617" s="7">
        <f>$D$299</f>
        <v>0</v>
      </c>
      <c r="E617" s="7">
        <f>$E$299</f>
        <v>0</v>
      </c>
      <c r="F617" s="7">
        <f>$F$299</f>
        <v>0</v>
      </c>
      <c r="G617" s="7">
        <f>$G$299</f>
        <v>0</v>
      </c>
      <c r="H617" s="7">
        <f>$H$299</f>
        <v>0</v>
      </c>
      <c r="I617" s="7">
        <f>$I$299</f>
        <v>0</v>
      </c>
      <c r="J617" s="7">
        <f>$J$299</f>
        <v>0</v>
      </c>
      <c r="K617" s="10" t="s">
        <v>6</v>
      </c>
    </row>
    <row r="618" spans="1:11">
      <c r="A618" s="12" t="s">
        <v>70</v>
      </c>
      <c r="B618" s="7">
        <f>$B$300</f>
        <v>0</v>
      </c>
      <c r="C618" s="7">
        <f>$C$300</f>
        <v>0</v>
      </c>
      <c r="D618" s="7">
        <f>$D$300</f>
        <v>0</v>
      </c>
      <c r="E618" s="7">
        <f>$E$300</f>
        <v>0</v>
      </c>
      <c r="F618" s="7">
        <f>$F$300</f>
        <v>0</v>
      </c>
      <c r="G618" s="7">
        <f>$G$300</f>
        <v>0</v>
      </c>
      <c r="H618" s="7">
        <f>$H$300</f>
        <v>0</v>
      </c>
      <c r="I618" s="7">
        <f>$I$300</f>
        <v>0</v>
      </c>
      <c r="J618" s="7">
        <f>$J$300</f>
        <v>0</v>
      </c>
      <c r="K618" s="10" t="s">
        <v>6</v>
      </c>
    </row>
    <row r="619" spans="1:11">
      <c r="A619" s="12" t="s">
        <v>71</v>
      </c>
      <c r="B619" s="7">
        <f>$B$301</f>
        <v>0</v>
      </c>
      <c r="C619" s="7">
        <f>$C$301</f>
        <v>0</v>
      </c>
      <c r="D619" s="7">
        <f>$D$301</f>
        <v>0</v>
      </c>
      <c r="E619" s="7">
        <f>$E$301</f>
        <v>0</v>
      </c>
      <c r="F619" s="7">
        <f>$F$301</f>
        <v>0</v>
      </c>
      <c r="G619" s="7">
        <f>$G$301</f>
        <v>0</v>
      </c>
      <c r="H619" s="7">
        <f>$H$301</f>
        <v>0</v>
      </c>
      <c r="I619" s="7">
        <f>$I$301</f>
        <v>0</v>
      </c>
      <c r="J619" s="7">
        <f>$J$301</f>
        <v>0</v>
      </c>
      <c r="K619" s="10" t="s">
        <v>6</v>
      </c>
    </row>
    <row r="620" spans="1:11">
      <c r="A620" s="12" t="s">
        <v>85</v>
      </c>
      <c r="B620" s="7">
        <f>$B$302</f>
        <v>0</v>
      </c>
      <c r="C620" s="7">
        <f>$C$302</f>
        <v>0</v>
      </c>
      <c r="D620" s="7">
        <f>$D$302</f>
        <v>0</v>
      </c>
      <c r="E620" s="7">
        <f>$E$302</f>
        <v>0</v>
      </c>
      <c r="F620" s="7">
        <f>$F$302</f>
        <v>0</v>
      </c>
      <c r="G620" s="7">
        <f>$G$302</f>
        <v>0</v>
      </c>
      <c r="H620" s="7">
        <f>$H$302</f>
        <v>0</v>
      </c>
      <c r="I620" s="7">
        <f>$I$302</f>
        <v>0</v>
      </c>
      <c r="J620" s="7">
        <f>$J$302</f>
        <v>0</v>
      </c>
      <c r="K620" s="10" t="s">
        <v>6</v>
      </c>
    </row>
    <row r="621" spans="1:11">
      <c r="A621" s="12" t="s">
        <v>72</v>
      </c>
      <c r="B621" s="7">
        <f>$B$303</f>
        <v>0</v>
      </c>
      <c r="C621" s="7">
        <f>$C$303</f>
        <v>0</v>
      </c>
      <c r="D621" s="7">
        <f>$D$303</f>
        <v>0</v>
      </c>
      <c r="E621" s="7">
        <f>$E$303</f>
        <v>0</v>
      </c>
      <c r="F621" s="7">
        <f>$F$303</f>
        <v>0</v>
      </c>
      <c r="G621" s="7">
        <f>$G$303</f>
        <v>0</v>
      </c>
      <c r="H621" s="7">
        <f>$H$303</f>
        <v>0</v>
      </c>
      <c r="I621" s="7">
        <f>$I$303</f>
        <v>0</v>
      </c>
      <c r="J621" s="7">
        <f>$J$303</f>
        <v>0</v>
      </c>
      <c r="K621" s="10" t="s">
        <v>6</v>
      </c>
    </row>
    <row r="622" spans="1:11">
      <c r="A622" s="12" t="s">
        <v>73</v>
      </c>
      <c r="B622" s="7">
        <f>$B$304</f>
        <v>0</v>
      </c>
      <c r="C622" s="7">
        <f>$C$304</f>
        <v>0</v>
      </c>
      <c r="D622" s="7">
        <f>$D$304</f>
        <v>0</v>
      </c>
      <c r="E622" s="7">
        <f>$E$304</f>
        <v>0</v>
      </c>
      <c r="F622" s="7">
        <f>$F$304</f>
        <v>0</v>
      </c>
      <c r="G622" s="7">
        <f>$G$304</f>
        <v>0</v>
      </c>
      <c r="H622" s="7">
        <f>$H$304</f>
        <v>0</v>
      </c>
      <c r="I622" s="7">
        <f>$I$304</f>
        <v>0</v>
      </c>
      <c r="J622" s="7">
        <f>$J$304</f>
        <v>0</v>
      </c>
      <c r="K622" s="10" t="s">
        <v>6</v>
      </c>
    </row>
    <row r="623" spans="1:11">
      <c r="A623" s="12" t="s">
        <v>86</v>
      </c>
      <c r="B623" s="7">
        <f>$B$305</f>
        <v>0</v>
      </c>
      <c r="C623" s="7">
        <f>$C$305</f>
        <v>0</v>
      </c>
      <c r="D623" s="7">
        <f>$D$305</f>
        <v>0</v>
      </c>
      <c r="E623" s="7">
        <f>$E$305</f>
        <v>0</v>
      </c>
      <c r="F623" s="7">
        <f>$F$305</f>
        <v>0</v>
      </c>
      <c r="G623" s="7">
        <f>$G$305</f>
        <v>0</v>
      </c>
      <c r="H623" s="7">
        <f>$H$305</f>
        <v>0</v>
      </c>
      <c r="I623" s="7">
        <f>$I$305</f>
        <v>0</v>
      </c>
      <c r="J623" s="7">
        <f>$J$305</f>
        <v>0</v>
      </c>
      <c r="K623" s="10" t="s">
        <v>6</v>
      </c>
    </row>
    <row r="624" spans="1:11">
      <c r="A624" s="12" t="s">
        <v>87</v>
      </c>
      <c r="B624" s="7">
        <f>$B$306</f>
        <v>0</v>
      </c>
      <c r="C624" s="7">
        <f>$C$306</f>
        <v>0</v>
      </c>
      <c r="D624" s="7">
        <f>$D$306</f>
        <v>0</v>
      </c>
      <c r="E624" s="7">
        <f>$E$306</f>
        <v>0</v>
      </c>
      <c r="F624" s="7">
        <f>$F$306</f>
        <v>0</v>
      </c>
      <c r="G624" s="7">
        <f>$G$306</f>
        <v>0</v>
      </c>
      <c r="H624" s="7">
        <f>$H$306</f>
        <v>0</v>
      </c>
      <c r="I624" s="7">
        <f>$I$306</f>
        <v>0</v>
      </c>
      <c r="J624" s="7">
        <f>$J$306</f>
        <v>0</v>
      </c>
      <c r="K624" s="10" t="s">
        <v>6</v>
      </c>
    </row>
    <row r="625" spans="1:11">
      <c r="A625" s="12" t="s">
        <v>77</v>
      </c>
      <c r="B625" s="7">
        <f>$B$307</f>
        <v>0</v>
      </c>
      <c r="C625" s="7">
        <f>$C$307</f>
        <v>0</v>
      </c>
      <c r="D625" s="7">
        <f>$D$307</f>
        <v>0</v>
      </c>
      <c r="E625" s="7">
        <f>$E$307</f>
        <v>0</v>
      </c>
      <c r="F625" s="7">
        <f>$F$307</f>
        <v>0</v>
      </c>
      <c r="G625" s="7">
        <f>$G$307</f>
        <v>0</v>
      </c>
      <c r="H625" s="7">
        <f>$H$307</f>
        <v>0</v>
      </c>
      <c r="I625" s="7">
        <f>$I$307</f>
        <v>0</v>
      </c>
      <c r="J625" s="7">
        <f>$J$307</f>
        <v>0</v>
      </c>
      <c r="K625" s="10" t="s">
        <v>6</v>
      </c>
    </row>
    <row r="626" spans="1:11">
      <c r="A626" s="12" t="s">
        <v>79</v>
      </c>
      <c r="B626" s="7">
        <f>$B$308</f>
        <v>0</v>
      </c>
      <c r="C626" s="7">
        <f>$C$308</f>
        <v>0</v>
      </c>
      <c r="D626" s="7">
        <f>$D$308</f>
        <v>0</v>
      </c>
      <c r="E626" s="7">
        <f>$E$308</f>
        <v>0</v>
      </c>
      <c r="F626" s="7">
        <f>$F$308</f>
        <v>0</v>
      </c>
      <c r="G626" s="7">
        <f>$G$308</f>
        <v>0</v>
      </c>
      <c r="H626" s="7">
        <f>$H$308</f>
        <v>0</v>
      </c>
      <c r="I626" s="7">
        <f>$I$308</f>
        <v>0</v>
      </c>
      <c r="J626" s="7">
        <f>$J$308</f>
        <v>0</v>
      </c>
      <c r="K626" s="10" t="s">
        <v>6</v>
      </c>
    </row>
    <row r="627" spans="1:11">
      <c r="A627" s="12" t="s">
        <v>89</v>
      </c>
      <c r="B627" s="7">
        <f>$B$309</f>
        <v>0</v>
      </c>
      <c r="C627" s="7">
        <f>$C$309</f>
        <v>0</v>
      </c>
      <c r="D627" s="7">
        <f>$D$309</f>
        <v>0</v>
      </c>
      <c r="E627" s="7">
        <f>$E$309</f>
        <v>0</v>
      </c>
      <c r="F627" s="7">
        <f>$F$309</f>
        <v>0</v>
      </c>
      <c r="G627" s="7">
        <f>$G$309</f>
        <v>0</v>
      </c>
      <c r="H627" s="7">
        <f>$H$309</f>
        <v>0</v>
      </c>
      <c r="I627" s="7">
        <f>$I$309</f>
        <v>0</v>
      </c>
      <c r="J627" s="7">
        <f>$J$309</f>
        <v>0</v>
      </c>
      <c r="K627" s="10" t="s">
        <v>6</v>
      </c>
    </row>
    <row r="628" spans="1:11">
      <c r="A628" s="12" t="s">
        <v>91</v>
      </c>
      <c r="B628" s="7">
        <f>$B$310</f>
        <v>0</v>
      </c>
      <c r="C628" s="7">
        <f>$C$310</f>
        <v>0</v>
      </c>
      <c r="D628" s="7">
        <f>$D$310</f>
        <v>0</v>
      </c>
      <c r="E628" s="7">
        <f>$E$310</f>
        <v>0</v>
      </c>
      <c r="F628" s="7">
        <f>$F$310</f>
        <v>0</v>
      </c>
      <c r="G628" s="7">
        <f>$G$310</f>
        <v>0</v>
      </c>
      <c r="H628" s="7">
        <f>$H$310</f>
        <v>0</v>
      </c>
      <c r="I628" s="7">
        <f>$I$310</f>
        <v>0</v>
      </c>
      <c r="J628" s="7">
        <f>$J$310</f>
        <v>0</v>
      </c>
      <c r="K628" s="10" t="s">
        <v>6</v>
      </c>
    </row>
    <row r="629" spans="1:11">
      <c r="A629" s="12" t="s">
        <v>113</v>
      </c>
      <c r="B629" s="7">
        <f>$B$570</f>
        <v>0</v>
      </c>
      <c r="C629" s="7">
        <f>$C$570</f>
        <v>0</v>
      </c>
      <c r="D629" s="7">
        <f>$D$570</f>
        <v>0</v>
      </c>
      <c r="E629" s="7">
        <f>$E$570</f>
        <v>0</v>
      </c>
      <c r="F629" s="7">
        <f>$F$570</f>
        <v>0</v>
      </c>
      <c r="G629" s="7">
        <f>$G$570</f>
        <v>0</v>
      </c>
      <c r="H629" s="7">
        <f>$H$570</f>
        <v>0</v>
      </c>
      <c r="I629" s="7">
        <f>$I$570</f>
        <v>0</v>
      </c>
      <c r="J629" s="7">
        <f>$J$570</f>
        <v>0</v>
      </c>
      <c r="K629" s="10" t="s">
        <v>6</v>
      </c>
    </row>
    <row r="631" spans="1:11">
      <c r="A631" s="11" t="s">
        <v>632</v>
      </c>
    </row>
    <row r="632" spans="1:11">
      <c r="A632" s="10" t="s">
        <v>6</v>
      </c>
    </row>
    <row r="633" spans="1:11">
      <c r="A633" s="2" t="s">
        <v>257</v>
      </c>
    </row>
    <row r="634" spans="1:11">
      <c r="A634" s="13" t="s">
        <v>633</v>
      </c>
    </row>
    <row r="635" spans="1:11">
      <c r="A635" s="13" t="s">
        <v>634</v>
      </c>
    </row>
    <row r="636" spans="1:11">
      <c r="A636" s="2" t="s">
        <v>274</v>
      </c>
    </row>
    <row r="637" spans="1:11">
      <c r="B637" s="3" t="s">
        <v>26</v>
      </c>
      <c r="C637" s="3" t="s">
        <v>27</v>
      </c>
      <c r="D637" s="3" t="s">
        <v>28</v>
      </c>
      <c r="E637" s="3" t="s">
        <v>29</v>
      </c>
      <c r="F637" s="3" t="s">
        <v>30</v>
      </c>
      <c r="G637" s="3" t="s">
        <v>35</v>
      </c>
      <c r="H637" s="3" t="s">
        <v>31</v>
      </c>
      <c r="I637" s="3" t="s">
        <v>32</v>
      </c>
      <c r="J637" s="3" t="s">
        <v>33</v>
      </c>
    </row>
    <row r="638" spans="1:11">
      <c r="A638" s="12" t="s">
        <v>72</v>
      </c>
      <c r="B638" s="7">
        <f>$B$319</f>
        <v>0</v>
      </c>
      <c r="C638" s="7">
        <f>$C$319</f>
        <v>0</v>
      </c>
      <c r="D638" s="7">
        <f>$D$319</f>
        <v>0</v>
      </c>
      <c r="E638" s="7">
        <f>$E$319</f>
        <v>0</v>
      </c>
      <c r="F638" s="7">
        <f>$F$319</f>
        <v>0</v>
      </c>
      <c r="G638" s="7">
        <f>$G$319</f>
        <v>0</v>
      </c>
      <c r="H638" s="7">
        <f>$H$319</f>
        <v>0</v>
      </c>
      <c r="I638" s="7">
        <f>$I$319</f>
        <v>0</v>
      </c>
      <c r="J638" s="7">
        <f>$J$319</f>
        <v>0</v>
      </c>
      <c r="K638" s="10" t="s">
        <v>6</v>
      </c>
    </row>
    <row r="639" spans="1:11">
      <c r="A639" s="12" t="s">
        <v>73</v>
      </c>
      <c r="B639" s="7">
        <f>$B$320</f>
        <v>0</v>
      </c>
      <c r="C639" s="7">
        <f>$C$320</f>
        <v>0</v>
      </c>
      <c r="D639" s="7">
        <f>$D$320</f>
        <v>0</v>
      </c>
      <c r="E639" s="7">
        <f>$E$320</f>
        <v>0</v>
      </c>
      <c r="F639" s="7">
        <f>$F$320</f>
        <v>0</v>
      </c>
      <c r="G639" s="7">
        <f>$G$320</f>
        <v>0</v>
      </c>
      <c r="H639" s="7">
        <f>$H$320</f>
        <v>0</v>
      </c>
      <c r="I639" s="7">
        <f>$I$320</f>
        <v>0</v>
      </c>
      <c r="J639" s="7">
        <f>$J$320</f>
        <v>0</v>
      </c>
      <c r="K639" s="10" t="s">
        <v>6</v>
      </c>
    </row>
    <row r="640" spans="1:11">
      <c r="A640" s="12" t="s">
        <v>86</v>
      </c>
      <c r="B640" s="7">
        <f>$B$321</f>
        <v>0</v>
      </c>
      <c r="C640" s="7">
        <f>$C$321</f>
        <v>0</v>
      </c>
      <c r="D640" s="7">
        <f>$D$321</f>
        <v>0</v>
      </c>
      <c r="E640" s="7">
        <f>$E$321</f>
        <v>0</v>
      </c>
      <c r="F640" s="7">
        <f>$F$321</f>
        <v>0</v>
      </c>
      <c r="G640" s="7">
        <f>$G$321</f>
        <v>0</v>
      </c>
      <c r="H640" s="7">
        <f>$H$321</f>
        <v>0</v>
      </c>
      <c r="I640" s="7">
        <f>$I$321</f>
        <v>0</v>
      </c>
      <c r="J640" s="7">
        <f>$J$321</f>
        <v>0</v>
      </c>
      <c r="K640" s="10" t="s">
        <v>6</v>
      </c>
    </row>
    <row r="641" spans="1:11">
      <c r="A641" s="12" t="s">
        <v>87</v>
      </c>
      <c r="B641" s="7">
        <f>$B$322</f>
        <v>0</v>
      </c>
      <c r="C641" s="7">
        <f>$C$322</f>
        <v>0</v>
      </c>
      <c r="D641" s="7">
        <f>$D$322</f>
        <v>0</v>
      </c>
      <c r="E641" s="7">
        <f>$E$322</f>
        <v>0</v>
      </c>
      <c r="F641" s="7">
        <f>$F$322</f>
        <v>0</v>
      </c>
      <c r="G641" s="7">
        <f>$G$322</f>
        <v>0</v>
      </c>
      <c r="H641" s="7">
        <f>$H$322</f>
        <v>0</v>
      </c>
      <c r="I641" s="7">
        <f>$I$322</f>
        <v>0</v>
      </c>
      <c r="J641" s="7">
        <f>$J$322</f>
        <v>0</v>
      </c>
      <c r="K641" s="10" t="s">
        <v>6</v>
      </c>
    </row>
    <row r="642" spans="1:11">
      <c r="A642" s="12" t="s">
        <v>77</v>
      </c>
      <c r="B642" s="7">
        <f>$B$323</f>
        <v>0</v>
      </c>
      <c r="C642" s="7">
        <f>$C$323</f>
        <v>0</v>
      </c>
      <c r="D642" s="7">
        <f>$D$323</f>
        <v>0</v>
      </c>
      <c r="E642" s="7">
        <f>$E$323</f>
        <v>0</v>
      </c>
      <c r="F642" s="7">
        <f>$F$323</f>
        <v>0</v>
      </c>
      <c r="G642" s="7">
        <f>$G$323</f>
        <v>0</v>
      </c>
      <c r="H642" s="7">
        <f>$H$323</f>
        <v>0</v>
      </c>
      <c r="I642" s="7">
        <f>$I$323</f>
        <v>0</v>
      </c>
      <c r="J642" s="7">
        <f>$J$323</f>
        <v>0</v>
      </c>
      <c r="K642" s="10" t="s">
        <v>6</v>
      </c>
    </row>
    <row r="643" spans="1:11">
      <c r="A643" s="12" t="s">
        <v>79</v>
      </c>
      <c r="B643" s="7">
        <f>$B$324</f>
        <v>0</v>
      </c>
      <c r="C643" s="7">
        <f>$C$324</f>
        <v>0</v>
      </c>
      <c r="D643" s="7">
        <f>$D$324</f>
        <v>0</v>
      </c>
      <c r="E643" s="7">
        <f>$E$324</f>
        <v>0</v>
      </c>
      <c r="F643" s="7">
        <f>$F$324</f>
        <v>0</v>
      </c>
      <c r="G643" s="7">
        <f>$G$324</f>
        <v>0</v>
      </c>
      <c r="H643" s="7">
        <f>$H$324</f>
        <v>0</v>
      </c>
      <c r="I643" s="7">
        <f>$I$324</f>
        <v>0</v>
      </c>
      <c r="J643" s="7">
        <f>$J$324</f>
        <v>0</v>
      </c>
      <c r="K643" s="10" t="s">
        <v>6</v>
      </c>
    </row>
    <row r="644" spans="1:11">
      <c r="A644" s="12" t="s">
        <v>89</v>
      </c>
      <c r="B644" s="7">
        <f>$B$325</f>
        <v>0</v>
      </c>
      <c r="C644" s="7">
        <f>$C$325</f>
        <v>0</v>
      </c>
      <c r="D644" s="7">
        <f>$D$325</f>
        <v>0</v>
      </c>
      <c r="E644" s="7">
        <f>$E$325</f>
        <v>0</v>
      </c>
      <c r="F644" s="7">
        <f>$F$325</f>
        <v>0</v>
      </c>
      <c r="G644" s="7">
        <f>$G$325</f>
        <v>0</v>
      </c>
      <c r="H644" s="7">
        <f>$H$325</f>
        <v>0</v>
      </c>
      <c r="I644" s="7">
        <f>$I$325</f>
        <v>0</v>
      </c>
      <c r="J644" s="7">
        <f>$J$325</f>
        <v>0</v>
      </c>
      <c r="K644" s="10" t="s">
        <v>6</v>
      </c>
    </row>
    <row r="645" spans="1:11">
      <c r="A645" s="12" t="s">
        <v>91</v>
      </c>
      <c r="B645" s="7">
        <f>$B$326</f>
        <v>0</v>
      </c>
      <c r="C645" s="7">
        <f>$C$326</f>
        <v>0</v>
      </c>
      <c r="D645" s="7">
        <f>$D$326</f>
        <v>0</v>
      </c>
      <c r="E645" s="7">
        <f>$E$326</f>
        <v>0</v>
      </c>
      <c r="F645" s="7">
        <f>$F$326</f>
        <v>0</v>
      </c>
      <c r="G645" s="7">
        <f>$G$326</f>
        <v>0</v>
      </c>
      <c r="H645" s="7">
        <f>$H$326</f>
        <v>0</v>
      </c>
      <c r="I645" s="7">
        <f>$I$326</f>
        <v>0</v>
      </c>
      <c r="J645" s="7">
        <f>$J$326</f>
        <v>0</v>
      </c>
      <c r="K645" s="10" t="s">
        <v>6</v>
      </c>
    </row>
    <row r="646" spans="1:11">
      <c r="A646" s="12" t="s">
        <v>113</v>
      </c>
      <c r="B646" s="7">
        <f>$B$579</f>
        <v>0</v>
      </c>
      <c r="C646" s="7">
        <f>$C$579</f>
        <v>0</v>
      </c>
      <c r="D646" s="7">
        <f>$D$579</f>
        <v>0</v>
      </c>
      <c r="E646" s="7">
        <f>$E$579</f>
        <v>0</v>
      </c>
      <c r="F646" s="7">
        <f>$F$579</f>
        <v>0</v>
      </c>
      <c r="G646" s="7">
        <f>$G$579</f>
        <v>0</v>
      </c>
      <c r="H646" s="7">
        <f>$H$579</f>
        <v>0</v>
      </c>
      <c r="I646" s="7">
        <f>$I$579</f>
        <v>0</v>
      </c>
      <c r="J646" s="7">
        <f>$J$579</f>
        <v>0</v>
      </c>
      <c r="K646" s="10" t="s">
        <v>6</v>
      </c>
    </row>
  </sheetData>
  <sheetProtection sheet="1" objects="1" scenarios="1"/>
  <hyperlinks>
    <hyperlink ref="A7" location="'Input'!B301" display="x1 = 1068. Typical annual hours by distribution time band"/>
    <hyperlink ref="A8" location="'Input'!F15" display="x2 = 1010. Days in the charging year (in Financial and general assumptions)"/>
    <hyperlink ref="A9" location="'Multi'!B14" display="x3 = Total hours in the year according to time band hours input data (in Adjust annual hours by distribution time band to match days in year)"/>
    <hyperlink ref="A19" location="'Input'!B264" display="x1 = 1061. Average split of rate 1 units by distribution time band"/>
    <hyperlink ref="A20" location="'Multi'!B27" display="x2 = Total split (in Normalisation of split of rate 1 units by time band)"/>
    <hyperlink ref="A21" location="'Multi'!C14" display="x3 = 2401. Annual hours by distribution time band (reconciled to days in year) (in Adjust annual hours by distribution time band to match days in year)"/>
    <hyperlink ref="A22" location="'Input'!F15" display="x4 = 1010. Days in the charging year (in Financial and general assumptions)"/>
    <hyperlink ref="A38" location="'Multi'!C27" display="x1 = 2402. Normalised split of rate 1 units by distribution time band (in Normalisation of split of rate 1 units by time band)"/>
    <hyperlink ref="A61" location="'Input'!B275" display="x1 = 1062. Average split of rate 2 units by distribution time band"/>
    <hyperlink ref="A62" location="'Multi'!B69" display="x2 = Total split (in Normalisation of split of rate 2 units by time band)"/>
    <hyperlink ref="A63" location="'Multi'!C14" display="x3 = 2401. Annual hours by distribution time band (reconciled to days in year) (in Adjust annual hours by distribution time band to match days in year)"/>
    <hyperlink ref="A64" location="'Input'!F15" display="x4 = 1010. Days in the charging year (in Financial and general assumptions)"/>
    <hyperlink ref="A78" location="'Multi'!C69" display="x1 = 2404. Normalised split of rate 2 units by distribution time band (in Normalisation of split of rate 2 units by time band)"/>
    <hyperlink ref="A111" location="'Loads'!B299" display="x1 = 2305. Rate 1 units (MWh) (in Equivalent volume for each end user)"/>
    <hyperlink ref="A112" location="'Loads'!C299" display="x2 = 2305. Rate 2 units (MWh) (in Equivalent volume for each end user)"/>
    <hyperlink ref="A113" location="'Loads'!D299" display="x3 = 2305. Rate 3 units (MWh) (in Equivalent volume for each end user)"/>
    <hyperlink ref="A148" location="'Multi'!B116" display="x1 = 2407. All units (MWh)"/>
    <hyperlink ref="A149" location="'Loads'!B299" display="x2 = 2305. Rate 1 units (MWh) (in Equivalent volume for each end user)"/>
    <hyperlink ref="A150" location="'Multi'!B42" display="x3 = 2403. Split of rate 1 units between distribution time bands"/>
    <hyperlink ref="A151" location="'Loads'!C299" display="x4 = 2305. Rate 2 units (MWh) (in Equivalent volume for each end user)"/>
    <hyperlink ref="A152" location="'Multi'!B82" display="x5 = 2405. Split of rate 2 units between distribution time bands"/>
    <hyperlink ref="A153" location="'Multi'!C14" display="x6 = 2401. Annual hours by distribution time band (reconciled to days in year) (in Adjust annual hours by distribution time band to match days in year)"/>
    <hyperlink ref="A154" location="'Multi'!B160" display="x7 = Use of distribution time bands by units in demand forecast for two-rate tariffs (in Calculation of implied load coefficients for two-rate users)"/>
    <hyperlink ref="A155" location="'Input'!F15" display="x8 = 1010. Days in the charging year (in Financial and general assumptions)"/>
    <hyperlink ref="A169" location="'Multi'!B116" display="x1 = 2407. All units (MWh)"/>
    <hyperlink ref="A170" location="'Loads'!B299" display="x2 = 2305. Rate 1 units (MWh) (in Equivalent volume for each end user)"/>
    <hyperlink ref="A171" location="'Multi'!B42" display="x3 = 2403. Split of rate 1 units between distribution time bands"/>
    <hyperlink ref="A172" location="'Loads'!C299" display="x4 = 2305. Rate 2 units (MWh) (in Equivalent volume for each end user)"/>
    <hyperlink ref="A173" location="'Multi'!B82" display="x5 = 2405. Split of rate 2 units between distribution time bands"/>
    <hyperlink ref="A174" location="'Loads'!D299" display="x6 = 2305. Rate 3 units (MWh) (in Equivalent volume for each end user)"/>
    <hyperlink ref="A175" location="'Multi'!B99" display="x7 = 2406. Split of rate 3 units between distribution time bands (default)"/>
    <hyperlink ref="A176" location="'Multi'!C14" display="x8 = 2401. Annual hours by distribution time band (reconciled to days in year) (in Adjust annual hours by distribution time band to match days in year)"/>
    <hyperlink ref="A177" location="'Multi'!B183" display="x9 = Use of distribution time bands by units in demand forecast for three-rate tariffs (in Calculation of implied load coefficients for three-rate users)"/>
    <hyperlink ref="A178" location="'Input'!F15" display="x10 = 1010. Days in the charging year (in Financial and general assumptions)"/>
    <hyperlink ref="A191" location="'Multi'!E160" display="x1 = 2408. First-time-band load coefficient for two-rate tariffs (in Calculation of implied load coefficients for two-rate users)"/>
    <hyperlink ref="A192" location="'Multi'!E183" display="x2 = 2409. First-time-band load coefficient for three-rate tariffs (in Calculation of implied load coefficients for three-rate users)"/>
    <hyperlink ref="A193" location="'Multi'!B198" display="x3 = First-time-band load coefficient (in Calculation of adjusted time band load coefficients)"/>
    <hyperlink ref="A194" location="'Loads'!B46" display="x4 = 2302. Load coefficient"/>
    <hyperlink ref="A217" location="'Input'!B308" display="x1 = 1069. Red, amber and green peaking probabilities (in Peaking probabilities by network level)"/>
    <hyperlink ref="A218" location="'Multi'!B225" display="x2 = Total probability (should be 100%) (in Normalisation of peaking probabilities)"/>
    <hyperlink ref="A219" location="'Input'!B301" display="x3 = 1068. Typical annual hours by distribution time band"/>
    <hyperlink ref="A220" location="'Multi'!B14" display="x4 = 2401. Total hours in the year according to time band hours input data (in Adjust annual hours by distribution time band to match days in year)"/>
    <hyperlink ref="A238" location="'Multi'!C225" display="x1 = 2411. Normalised peaking probabilities (in Normalisation of peaking probabilities)"/>
    <hyperlink ref="A246" location="'Multi'!C14" display="x1 = 2401. Annual hours by distribution time band (reconciled to days in year) (in Adjust annual hours by distribution time band to match days in year)"/>
    <hyperlink ref="A247" location="'Multi'!C198" display="x2 = 2410. Load coefficient correction factor (kW at peak in band / band average kW) (in Calculation of adjusted time band load coefficients)"/>
    <hyperlink ref="A248" location="'Multi'!B241" display="x3 = 2412. Peaking probabilities by network level (reshaped)"/>
    <hyperlink ref="A249" location="'Input'!F15" display="x4 = 1010. Days in the charging year (in Financial and general assumptions)"/>
    <hyperlink ref="A271" location="'Multi'!B252" display="x1 = 2413. Pseudo load coefficient by time band and network level"/>
    <hyperlink ref="A272" location="'Multi'!B42" display="x2 = 2403. Split of rate 1 units between distribution time bands"/>
    <hyperlink ref="A294" location="'Multi'!B252" display="x1 = 2413. Pseudo load coefficient by time band and network level"/>
    <hyperlink ref="A295" location="'Multi'!B82" display="x2 = 2405. Split of rate 2 units between distribution time bands"/>
    <hyperlink ref="A315" location="'Multi'!B252" display="x1 = 2413. Pseudo load coefficient by time band and network level"/>
    <hyperlink ref="A316" location="'Multi'!B99" display="x2 = 2406. Split of rate 3 units between distribution time bands (default)"/>
    <hyperlink ref="A331" location="'Input'!B294" display="x1 = 1066. Typical annual hours by special distribution time band"/>
    <hyperlink ref="A332" location="'Input'!F15" display="x2 = 1010. Days in the charging year (in Financial and general assumptions)"/>
    <hyperlink ref="A333" location="'Multi'!B338" display="x3 = Total hours in the year according to special time band hours input data (in Adjust annual hours by special distribution time band to match days in year)"/>
    <hyperlink ref="A343" location="'Input'!B284" display="x1 = 1064. Average split of rate 1 units by special distribution time band"/>
    <hyperlink ref="A344" location="'Multi'!B351" display="x2 = Total split (in Normalisation of split of rate 1 units by special time band)"/>
    <hyperlink ref="A345" location="'Multi'!C338" display="x3 = 2417. Annual hours by special distribution time band (reconciled to days in year) (in Adjust annual hours by special distribution time band to match days in year)"/>
    <hyperlink ref="A346" location="'Input'!F15" display="x4 = 1010. Days in the charging year (in Financial and general assumptions)"/>
    <hyperlink ref="A359" location="'Multi'!C351" display="x1 = 2418. Normalised split of rate 1 units by special distribution time band (in Normalisation of split of rate 1 units by special time band)"/>
    <hyperlink ref="A382" location="'Multi'!B116" display="x1 = 2407. All units (MWh)"/>
    <hyperlink ref="A383" location="'Loads'!B299" display="x2 = 2305. Rate 1 units (MWh) (in Equivalent volume for each end user)"/>
    <hyperlink ref="A384" location="'Multi'!B363" display="x3 = 2419. Split of rate 1 units between special distribution time bands"/>
    <hyperlink ref="A385" location="'Multi'!C338" display="x4 = 2417. Annual hours by special distribution time band (reconciled to days in year) (in Adjust annual hours by special distribution time band to match days in year)"/>
    <hyperlink ref="A386" location="'Multi'!B392" display="x5 = Use of special distribution time bands by units in demand forecast for one-rate tariffs (in Calculation of implied special load coefficients for one-rate users)"/>
    <hyperlink ref="A387" location="'Input'!F15" display="x6 = 1010. Days in the charging year (in Financial and general assumptions)"/>
    <hyperlink ref="A400" location="'Multi'!B116" display="x1 = 2407. All units (MWh)"/>
    <hyperlink ref="A401" location="'Loads'!B299" display="x2 = 2305. Rate 1 units (MWh) (in Equivalent volume for each end user)"/>
    <hyperlink ref="A402" location="'Multi'!B363" display="x3 = 2419. Split of rate 1 units between special distribution time bands"/>
    <hyperlink ref="A403" location="'Loads'!C299" display="x4 = 2305. Rate 2 units (MWh) (in Equivalent volume for each end user)"/>
    <hyperlink ref="A404" location="'Multi'!B372" display="x5 = 2420. Split of rate 2 units between special distribution time bands (default)"/>
    <hyperlink ref="A405" location="'Loads'!D299" display="x6 = 2305. Rate 3 units (MWh) (in Equivalent volume for each end user)"/>
    <hyperlink ref="A406" location="'Multi'!B377" display="x7 = 2421. Split of rate 3 units between special distribution time bands (default)"/>
    <hyperlink ref="A407" location="'Multi'!C338" display="x8 = 2417. Annual hours by special distribution time band (reconciled to days in year) (in Adjust annual hours by special distribution time band to match days in year)"/>
    <hyperlink ref="A408" location="'Multi'!B414" display="x9 = Use of special distribution time bands by units in demand forecast for three-rate tariffs (in Calculation of implied special load coefficients for three-rate users)"/>
    <hyperlink ref="A409" location="'Input'!F15" display="x10 = 1010. Days in the charging year (in Financial and general assumptions)"/>
    <hyperlink ref="A419" location="'Multi'!E392" display="x1 = 2422. First-time-band special load coefficient for one-rate tariffs (in Calculation of implied special load coefficients for one-rate users)"/>
    <hyperlink ref="A420" location="'Multi'!E414" display="x2 = 2423. First-time-band special load coefficient for three-rate tariffs (in Calculation of implied special load coefficients for three-rate users)"/>
    <hyperlink ref="A421" location="'Multi'!B428" display="x3 = First-time-band special load coefficient (in Estimated contributions to peak demand)"/>
    <hyperlink ref="A422" location="'Multi'!B116" display="x4 = 2407. All units (MWh)"/>
    <hyperlink ref="A423" location="'Input'!F15" display="x5 = 1010. Days in the charging year (in Financial and general assumptions)"/>
    <hyperlink ref="A424" location="'Loads'!B46" display="x6 = 2302. Load coefficient"/>
    <hyperlink ref="A446" location="'Multi'!B437" display="x1 = 2425. Mapping of tariffs to tariff groups for coincidence adjustment factor"/>
    <hyperlink ref="A447" location="'Multi'!C428" display="x2 = 2424. Contribution to first-band peak kW (in Estimated contributions to peak demand)"/>
    <hyperlink ref="A455" location="'Multi'!B437" display="x1 = 2425. Mapping of tariffs to tariff groups for coincidence adjustment factor"/>
    <hyperlink ref="A456" location="'Multi'!D428" display="x2 = 2424. Contribution to system-peak-time kW (in Estimated contributions to peak demand)"/>
    <hyperlink ref="A464" location="'Multi'!B450" display="x1 = 2426. Group contribution to first-band peak kW"/>
    <hyperlink ref="A465" location="'Multi'!B459" display="x2 = 2427. Group contribution to system-peak-time kW"/>
    <hyperlink ref="A473" location="'Multi'!B437" display="x1 = 2425. Mapping of tariffs to tariff groups for coincidence adjustment factor"/>
    <hyperlink ref="A474" location="'Multi'!B468" display="x2 = 2428. Load coefficient correction factor for each group"/>
    <hyperlink ref="A486" location="'Multi'!C225" display="x1 = 2411. Normalised peaking probabilities (in Normalisation of peaking probabilities)"/>
    <hyperlink ref="A487" location="'Multi'!C499" display="x2 = Amber peaking probabilities (in Calculation of special peaking probabilities)"/>
    <hyperlink ref="A488" location="'Input'!F15" display="x3 = 1010. Days in the charging year (in Financial and general assumptions)"/>
    <hyperlink ref="A489" location="'Multi'!C14" display="x4 = 2401. Annual hours by distribution time band (reconciled to days in year) (in Adjust annual hours by distribution time band to match days in year)"/>
    <hyperlink ref="A490" location="'Input'!E308" display="x5 = 1069. Black peaking probabilities (in Peaking probabilities by network level)"/>
    <hyperlink ref="A491" location="'Multi'!B499" display="x6 = Red peaking probabilities (in Calculation of special peaking probabilities)"/>
    <hyperlink ref="A492" location="'Multi'!E499" display="x7 = Amber peaking rates (in Calculation of special peaking probabilities)"/>
    <hyperlink ref="A493" location="'Multi'!C338" display="x8 = 2417. Annual hours by special distribution time band (reconciled to days in year) (in Adjust annual hours by special distribution time band to match days in year)"/>
    <hyperlink ref="A494" location="'Multi'!F499" display="x9 = Yellow peaking probabilities (in Calculation of special peaking probabilities)"/>
    <hyperlink ref="A495" location="'Multi'!D499" display="x10 = Green peaking probabilities (in Calculation of special peaking probabilities)"/>
    <hyperlink ref="A512" location="'Multi'!D499" display="x1 = 2430. Green peaking probabilities (in Calculation of special peaking probabilities)"/>
    <hyperlink ref="A513" location="'Multi'!F499" display="x2 = 2430. Yellow peaking probabilities (in Calculation of special peaking probabilities)"/>
    <hyperlink ref="A514" location="'Multi'!G499" display="x3 = 2430. Black peaking probabilities (in Calculation of special peaking probabilities)"/>
    <hyperlink ref="A530" location="'Multi'!B517" display="x1 = 2431. Special peaking probabilities by network level"/>
    <hyperlink ref="A538" location="'Multi'!C338" display="x1 = 2417. Annual hours by special distribution time band (reconciled to days in year) (in Adjust annual hours by special distribution time band to match days in year)"/>
    <hyperlink ref="A539" location="'Multi'!B477" display="x2 = 2429. Load coefficient correction factor (based on group)"/>
    <hyperlink ref="A540" location="'Multi'!B533" display="x3 = 2432. Special peaking probabilities by network level (reshaped)"/>
    <hyperlink ref="A541" location="'Input'!F15" display="x4 = 1010. Days in the charging year (in Financial and general assumptions)"/>
    <hyperlink ref="A553" location="'Multi'!B544" display="x1 = 2433. Pseudo load coefficient by time band and network level"/>
    <hyperlink ref="A554" location="'Multi'!B363" display="x2 = 2419. Split of rate 1 units between special distribution time bands"/>
    <hyperlink ref="A566" location="'Multi'!B544" display="x1 = 2433. Pseudo load coefficient by time band and network level"/>
    <hyperlink ref="A567" location="'Multi'!B372" display="x2 = 2420. Split of rate 2 units between special distribution time bands (default)"/>
    <hyperlink ref="A575" location="'Multi'!B544" display="x1 = 2433. Pseudo load coefficient by time band and network level"/>
    <hyperlink ref="A576" location="'Multi'!B377" display="x2 = 2421. Split of rate 3 units between special distribution time bands (default)"/>
    <hyperlink ref="A584" location="'Multi'!B275" display="x1 = 2414. Unit rate 1 pseudo load coefficient by network level"/>
    <hyperlink ref="A585" location="'Multi'!B557" display="x2 = 2434. Unit rate 1 pseudo load coefficient by network level (special)"/>
    <hyperlink ref="A612" location="'Multi'!B298" display="x1 = 2415. Unit rate 2 pseudo load coefficient by network level"/>
    <hyperlink ref="A613" location="'Multi'!B570" display="x2 = 2435. Unit rate 2 pseudo load coefficient by network level (special)"/>
    <hyperlink ref="A634" location="'Multi'!B319" display="x1 = 2416. Unit rate 3 pseudo load coefficient by network level"/>
    <hyperlink ref="A635" location="'Multi'!B579" display="x2 = 2436. Unit rate 3 pseudo load coefficient by network level (special)"/>
  </hyperlinks>
  <pageMargins left="0.7" right="0.7" top="0.75" bottom="0.75" header="0.3" footer="0.3"/>
  <pageSetup fitToHeight="0" orientation="landscape"/>
  <headerFooter>
    <oddHeader>&amp;L&amp;A&amp;Cr6126&amp;R&amp;P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>
      <c r="A1" s="1">
        <f>"r6126: Forecast simultaneous maximum load"&amp;" for "&amp;'Input'!B8&amp;" in "&amp;'Input'!C8&amp;" ("&amp;'Input'!D8&amp;")"</f>
        <v>0</v>
      </c>
    </row>
    <row r="4" spans="1:11">
      <c r="A4" s="11" t="s">
        <v>635</v>
      </c>
    </row>
    <row r="5" spans="1:11">
      <c r="A5" s="10" t="s">
        <v>6</v>
      </c>
    </row>
    <row r="6" spans="1:11">
      <c r="A6" s="2" t="s">
        <v>257</v>
      </c>
    </row>
    <row r="7" spans="1:11">
      <c r="A7" s="13" t="s">
        <v>473</v>
      </c>
    </row>
    <row r="8" spans="1:11">
      <c r="A8" s="13" t="s">
        <v>636</v>
      </c>
    </row>
    <row r="9" spans="1:11">
      <c r="A9" s="13" t="s">
        <v>637</v>
      </c>
    </row>
    <row r="10" spans="1:11">
      <c r="A10" s="13" t="s">
        <v>457</v>
      </c>
    </row>
    <row r="11" spans="1:11">
      <c r="A11" s="2" t="s">
        <v>638</v>
      </c>
    </row>
    <row r="12" spans="1:11">
      <c r="B12" s="3" t="s">
        <v>26</v>
      </c>
      <c r="C12" s="3" t="s">
        <v>27</v>
      </c>
      <c r="D12" s="3" t="s">
        <v>28</v>
      </c>
      <c r="E12" s="3" t="s">
        <v>29</v>
      </c>
      <c r="F12" s="3" t="s">
        <v>30</v>
      </c>
      <c r="G12" s="3" t="s">
        <v>35</v>
      </c>
      <c r="H12" s="3" t="s">
        <v>31</v>
      </c>
      <c r="I12" s="3" t="s">
        <v>32</v>
      </c>
      <c r="J12" s="3" t="s">
        <v>33</v>
      </c>
    </row>
    <row r="13" spans="1:11">
      <c r="A13" s="12" t="s">
        <v>107</v>
      </c>
      <c r="B13" s="27">
        <f>('Loads'!$B$301*'Multi'!B$589)*'LAFs'!B$244/(24*'Input'!$F$15)*1000</f>
        <v>0</v>
      </c>
      <c r="C13" s="27">
        <f>('Loads'!$B$301*'Multi'!C$589)*'LAFs'!C$244/(24*'Input'!$F$15)*1000</f>
        <v>0</v>
      </c>
      <c r="D13" s="27">
        <f>('Loads'!$B$301*'Multi'!D$589)*'LAFs'!D$244/(24*'Input'!$F$15)*1000</f>
        <v>0</v>
      </c>
      <c r="E13" s="27">
        <f>('Loads'!$B$301*'Multi'!E$589)*'LAFs'!E$244/(24*'Input'!$F$15)*1000</f>
        <v>0</v>
      </c>
      <c r="F13" s="27">
        <f>('Loads'!$B$301*'Multi'!F$589)*'LAFs'!F$244/(24*'Input'!$F$15)*1000</f>
        <v>0</v>
      </c>
      <c r="G13" s="27">
        <f>('Loads'!$B$301*'Multi'!G$589)*'LAFs'!G$244/(24*'Input'!$F$15)*1000</f>
        <v>0</v>
      </c>
      <c r="H13" s="27">
        <f>('Loads'!$B$301*'Multi'!H$589)*'LAFs'!H$244/(24*'Input'!$F$15)*1000</f>
        <v>0</v>
      </c>
      <c r="I13" s="27">
        <f>('Loads'!$B$301*'Multi'!I$589)*'LAFs'!I$244/(24*'Input'!$F$15)*1000</f>
        <v>0</v>
      </c>
      <c r="J13" s="27">
        <f>('Loads'!$B$301*'Multi'!J$589)*'LAFs'!J$244/(24*'Input'!$F$15)*1000</f>
        <v>0</v>
      </c>
      <c r="K13" s="10" t="s">
        <v>6</v>
      </c>
    </row>
    <row r="14" spans="1:11">
      <c r="A14" s="12" t="s">
        <v>108</v>
      </c>
      <c r="B14" s="27">
        <f>('Loads'!$B$304*'Multi'!B$591)*'LAFs'!B$247/(24*'Input'!$F$15)*1000</f>
        <v>0</v>
      </c>
      <c r="C14" s="27">
        <f>('Loads'!$B$304*'Multi'!C$591)*'LAFs'!C$247/(24*'Input'!$F$15)*1000</f>
        <v>0</v>
      </c>
      <c r="D14" s="27">
        <f>('Loads'!$B$304*'Multi'!D$591)*'LAFs'!D$247/(24*'Input'!$F$15)*1000</f>
        <v>0</v>
      </c>
      <c r="E14" s="27">
        <f>('Loads'!$B$304*'Multi'!E$591)*'LAFs'!E$247/(24*'Input'!$F$15)*1000</f>
        <v>0</v>
      </c>
      <c r="F14" s="27">
        <f>('Loads'!$B$304*'Multi'!F$591)*'LAFs'!F$247/(24*'Input'!$F$15)*1000</f>
        <v>0</v>
      </c>
      <c r="G14" s="27">
        <f>('Loads'!$B$304*'Multi'!G$591)*'LAFs'!G$247/(24*'Input'!$F$15)*1000</f>
        <v>0</v>
      </c>
      <c r="H14" s="27">
        <f>('Loads'!$B$304*'Multi'!H$591)*'LAFs'!H$247/(24*'Input'!$F$15)*1000</f>
        <v>0</v>
      </c>
      <c r="I14" s="27">
        <f>('Loads'!$B$304*'Multi'!I$591)*'LAFs'!I$247/(24*'Input'!$F$15)*1000</f>
        <v>0</v>
      </c>
      <c r="J14" s="27">
        <f>('Loads'!$B$304*'Multi'!J$591)*'LAFs'!J$247/(24*'Input'!$F$15)*1000</f>
        <v>0</v>
      </c>
      <c r="K14" s="10" t="s">
        <v>6</v>
      </c>
    </row>
    <row r="15" spans="1:11">
      <c r="A15" s="12" t="s">
        <v>109</v>
      </c>
      <c r="B15" s="27">
        <f>('Loads'!$B$312*'Multi'!B$603)*'LAFs'!B$255/(24*'Input'!$F$15)*1000</f>
        <v>0</v>
      </c>
      <c r="C15" s="27">
        <f>('Loads'!$B$312*'Multi'!C$603)*'LAFs'!C$255/(24*'Input'!$F$15)*1000</f>
        <v>0</v>
      </c>
      <c r="D15" s="27">
        <f>('Loads'!$B$312*'Multi'!D$603)*'LAFs'!D$255/(24*'Input'!$F$15)*1000</f>
        <v>0</v>
      </c>
      <c r="E15" s="27">
        <f>('Loads'!$B$312*'Multi'!E$603)*'LAFs'!E$255/(24*'Input'!$F$15)*1000</f>
        <v>0</v>
      </c>
      <c r="F15" s="27">
        <f>('Loads'!$B$312*'Multi'!F$603)*'LAFs'!F$255/(24*'Input'!$F$15)*1000</f>
        <v>0</v>
      </c>
      <c r="G15" s="27">
        <f>('Loads'!$B$312*'Multi'!G$603)*'LAFs'!G$255/(24*'Input'!$F$15)*1000</f>
        <v>0</v>
      </c>
      <c r="H15" s="27">
        <f>('Loads'!$B$312*'Multi'!H$603)*'LAFs'!H$255/(24*'Input'!$F$15)*1000</f>
        <v>0</v>
      </c>
      <c r="I15" s="27">
        <f>('Loads'!$B$312*'Multi'!I$603)*'LAFs'!I$255/(24*'Input'!$F$15)*1000</f>
        <v>0</v>
      </c>
      <c r="J15" s="27">
        <f>('Loads'!$B$312*'Multi'!J$603)*'LAFs'!J$255/(24*'Input'!$F$15)*1000</f>
        <v>0</v>
      </c>
      <c r="K15" s="10" t="s">
        <v>6</v>
      </c>
    </row>
    <row r="16" spans="1:11">
      <c r="A16" s="12" t="s">
        <v>110</v>
      </c>
      <c r="B16" s="27">
        <f>('Loads'!$B$313*'Multi'!B$604)*'LAFs'!B$256/(24*'Input'!$F$15)*1000</f>
        <v>0</v>
      </c>
      <c r="C16" s="27">
        <f>('Loads'!$B$313*'Multi'!C$604)*'LAFs'!C$256/(24*'Input'!$F$15)*1000</f>
        <v>0</v>
      </c>
      <c r="D16" s="27">
        <f>('Loads'!$B$313*'Multi'!D$604)*'LAFs'!D$256/(24*'Input'!$F$15)*1000</f>
        <v>0</v>
      </c>
      <c r="E16" s="27">
        <f>('Loads'!$B$313*'Multi'!E$604)*'LAFs'!E$256/(24*'Input'!$F$15)*1000</f>
        <v>0</v>
      </c>
      <c r="F16" s="27">
        <f>('Loads'!$B$313*'Multi'!F$604)*'LAFs'!F$256/(24*'Input'!$F$15)*1000</f>
        <v>0</v>
      </c>
      <c r="G16" s="27">
        <f>('Loads'!$B$313*'Multi'!G$604)*'LAFs'!G$256/(24*'Input'!$F$15)*1000</f>
        <v>0</v>
      </c>
      <c r="H16" s="27">
        <f>('Loads'!$B$313*'Multi'!H$604)*'LAFs'!H$256/(24*'Input'!$F$15)*1000</f>
        <v>0</v>
      </c>
      <c r="I16" s="27">
        <f>('Loads'!$B$313*'Multi'!I$604)*'LAFs'!I$256/(24*'Input'!$F$15)*1000</f>
        <v>0</v>
      </c>
      <c r="J16" s="27">
        <f>('Loads'!$B$313*'Multi'!J$604)*'LAFs'!J$256/(24*'Input'!$F$15)*1000</f>
        <v>0</v>
      </c>
      <c r="K16" s="10" t="s">
        <v>6</v>
      </c>
    </row>
    <row r="17" spans="1:11">
      <c r="A17" s="12" t="s">
        <v>111</v>
      </c>
      <c r="B17" s="27">
        <f>('Loads'!$B$314*'Multi'!B$605)*'LAFs'!B$257/(24*'Input'!$F$15)*1000</f>
        <v>0</v>
      </c>
      <c r="C17" s="27">
        <f>('Loads'!$B$314*'Multi'!C$605)*'LAFs'!C$257/(24*'Input'!$F$15)*1000</f>
        <v>0</v>
      </c>
      <c r="D17" s="27">
        <f>('Loads'!$B$314*'Multi'!D$605)*'LAFs'!D$257/(24*'Input'!$F$15)*1000</f>
        <v>0</v>
      </c>
      <c r="E17" s="27">
        <f>('Loads'!$B$314*'Multi'!E$605)*'LAFs'!E$257/(24*'Input'!$F$15)*1000</f>
        <v>0</v>
      </c>
      <c r="F17" s="27">
        <f>('Loads'!$B$314*'Multi'!F$605)*'LAFs'!F$257/(24*'Input'!$F$15)*1000</f>
        <v>0</v>
      </c>
      <c r="G17" s="27">
        <f>('Loads'!$B$314*'Multi'!G$605)*'LAFs'!G$257/(24*'Input'!$F$15)*1000</f>
        <v>0</v>
      </c>
      <c r="H17" s="27">
        <f>('Loads'!$B$314*'Multi'!H$605)*'LAFs'!H$257/(24*'Input'!$F$15)*1000</f>
        <v>0</v>
      </c>
      <c r="I17" s="27">
        <f>('Loads'!$B$314*'Multi'!I$605)*'LAFs'!I$257/(24*'Input'!$F$15)*1000</f>
        <v>0</v>
      </c>
      <c r="J17" s="27">
        <f>('Loads'!$B$314*'Multi'!J$605)*'LAFs'!J$257/(24*'Input'!$F$15)*1000</f>
        <v>0</v>
      </c>
      <c r="K17" s="10" t="s">
        <v>6</v>
      </c>
    </row>
    <row r="18" spans="1:11">
      <c r="A18" s="12" t="s">
        <v>112</v>
      </c>
      <c r="B18" s="27">
        <f>('Loads'!$B$315*'Multi'!B$606)*'LAFs'!B$258/(24*'Input'!$F$15)*1000</f>
        <v>0</v>
      </c>
      <c r="C18" s="27">
        <f>('Loads'!$B$315*'Multi'!C$606)*'LAFs'!C$258/(24*'Input'!$F$15)*1000</f>
        <v>0</v>
      </c>
      <c r="D18" s="27">
        <f>('Loads'!$B$315*'Multi'!D$606)*'LAFs'!D$258/(24*'Input'!$F$15)*1000</f>
        <v>0</v>
      </c>
      <c r="E18" s="27">
        <f>('Loads'!$B$315*'Multi'!E$606)*'LAFs'!E$258/(24*'Input'!$F$15)*1000</f>
        <v>0</v>
      </c>
      <c r="F18" s="27">
        <f>('Loads'!$B$315*'Multi'!F$606)*'LAFs'!F$258/(24*'Input'!$F$15)*1000</f>
        <v>0</v>
      </c>
      <c r="G18" s="27">
        <f>('Loads'!$B$315*'Multi'!G$606)*'LAFs'!G$258/(24*'Input'!$F$15)*1000</f>
        <v>0</v>
      </c>
      <c r="H18" s="27">
        <f>('Loads'!$B$315*'Multi'!H$606)*'LAFs'!H$258/(24*'Input'!$F$15)*1000</f>
        <v>0</v>
      </c>
      <c r="I18" s="27">
        <f>('Loads'!$B$315*'Multi'!I$606)*'LAFs'!I$258/(24*'Input'!$F$15)*1000</f>
        <v>0</v>
      </c>
      <c r="J18" s="27">
        <f>('Loads'!$B$315*'Multi'!J$606)*'LAFs'!J$258/(24*'Input'!$F$15)*1000</f>
        <v>0</v>
      </c>
      <c r="K18" s="10" t="s">
        <v>6</v>
      </c>
    </row>
    <row r="20" spans="1:11">
      <c r="A20" s="11" t="s">
        <v>639</v>
      </c>
    </row>
    <row r="21" spans="1:11">
      <c r="A21" s="10" t="s">
        <v>6</v>
      </c>
    </row>
    <row r="22" spans="1:11">
      <c r="A22" s="2" t="s">
        <v>257</v>
      </c>
    </row>
    <row r="23" spans="1:11">
      <c r="A23" s="13" t="s">
        <v>473</v>
      </c>
    </row>
    <row r="24" spans="1:11">
      <c r="A24" s="13" t="s">
        <v>636</v>
      </c>
    </row>
    <row r="25" spans="1:11">
      <c r="A25" s="13" t="s">
        <v>640</v>
      </c>
    </row>
    <row r="26" spans="1:11">
      <c r="A26" s="13" t="s">
        <v>641</v>
      </c>
    </row>
    <row r="27" spans="1:11">
      <c r="A27" s="13" t="s">
        <v>642</v>
      </c>
    </row>
    <row r="28" spans="1:11">
      <c r="A28" s="13" t="s">
        <v>553</v>
      </c>
    </row>
    <row r="29" spans="1:11">
      <c r="A29" s="2" t="s">
        <v>643</v>
      </c>
    </row>
    <row r="30" spans="1:11">
      <c r="B30" s="3" t="s">
        <v>26</v>
      </c>
      <c r="C30" s="3" t="s">
        <v>27</v>
      </c>
      <c r="D30" s="3" t="s">
        <v>28</v>
      </c>
      <c r="E30" s="3" t="s">
        <v>29</v>
      </c>
      <c r="F30" s="3" t="s">
        <v>30</v>
      </c>
      <c r="G30" s="3" t="s">
        <v>35</v>
      </c>
      <c r="H30" s="3" t="s">
        <v>31</v>
      </c>
      <c r="I30" s="3" t="s">
        <v>32</v>
      </c>
      <c r="J30" s="3" t="s">
        <v>33</v>
      </c>
    </row>
    <row r="31" spans="1:11">
      <c r="A31" s="12" t="s">
        <v>67</v>
      </c>
      <c r="B31" s="27">
        <f>('Loads'!$B$300*'Multi'!B$588+'Loads'!$C$300*'Multi'!B$616)*'LAFs'!B$243/(24*'Input'!$F$15)*1000</f>
        <v>0</v>
      </c>
      <c r="C31" s="27">
        <f>('Loads'!$B$300*'Multi'!C$588+'Loads'!$C$300*'Multi'!C$616)*'LAFs'!C$243/(24*'Input'!$F$15)*1000</f>
        <v>0</v>
      </c>
      <c r="D31" s="27">
        <f>('Loads'!$B$300*'Multi'!D$588+'Loads'!$C$300*'Multi'!D$616)*'LAFs'!D$243/(24*'Input'!$F$15)*1000</f>
        <v>0</v>
      </c>
      <c r="E31" s="27">
        <f>('Loads'!$B$300*'Multi'!E$588+'Loads'!$C$300*'Multi'!E$616)*'LAFs'!E$243/(24*'Input'!$F$15)*1000</f>
        <v>0</v>
      </c>
      <c r="F31" s="27">
        <f>('Loads'!$B$300*'Multi'!F$588+'Loads'!$C$300*'Multi'!F$616)*'LAFs'!F$243/(24*'Input'!$F$15)*1000</f>
        <v>0</v>
      </c>
      <c r="G31" s="27">
        <f>('Loads'!$B$300*'Multi'!G$588+'Loads'!$C$300*'Multi'!G$616)*'LAFs'!G$243/(24*'Input'!$F$15)*1000</f>
        <v>0</v>
      </c>
      <c r="H31" s="27">
        <f>('Loads'!$B$300*'Multi'!H$588+'Loads'!$C$300*'Multi'!H$616)*'LAFs'!H$243/(24*'Input'!$F$15)*1000</f>
        <v>0</v>
      </c>
      <c r="I31" s="27">
        <f>('Loads'!$B$300*'Multi'!I$588+'Loads'!$C$300*'Multi'!I$616)*'LAFs'!I$243/(24*'Input'!$F$15)*1000</f>
        <v>0</v>
      </c>
      <c r="J31" s="27">
        <f>('Loads'!$B$300*'Multi'!J$588+'Loads'!$C$300*'Multi'!J$616)*'LAFs'!J$243/(24*'Input'!$F$15)*1000</f>
        <v>0</v>
      </c>
      <c r="K31" s="10" t="s">
        <v>6</v>
      </c>
    </row>
    <row r="32" spans="1:11">
      <c r="A32" s="12" t="s">
        <v>69</v>
      </c>
      <c r="B32" s="27">
        <f>('Loads'!$B$303*'Multi'!B$590+'Loads'!$C$303*'Multi'!B$617)*'LAFs'!B$246/(24*'Input'!$F$15)*1000</f>
        <v>0</v>
      </c>
      <c r="C32" s="27">
        <f>('Loads'!$B$303*'Multi'!C$590+'Loads'!$C$303*'Multi'!C$617)*'LAFs'!C$246/(24*'Input'!$F$15)*1000</f>
        <v>0</v>
      </c>
      <c r="D32" s="27">
        <f>('Loads'!$B$303*'Multi'!D$590+'Loads'!$C$303*'Multi'!D$617)*'LAFs'!D$246/(24*'Input'!$F$15)*1000</f>
        <v>0</v>
      </c>
      <c r="E32" s="27">
        <f>('Loads'!$B$303*'Multi'!E$590+'Loads'!$C$303*'Multi'!E$617)*'LAFs'!E$246/(24*'Input'!$F$15)*1000</f>
        <v>0</v>
      </c>
      <c r="F32" s="27">
        <f>('Loads'!$B$303*'Multi'!F$590+'Loads'!$C$303*'Multi'!F$617)*'LAFs'!F$246/(24*'Input'!$F$15)*1000</f>
        <v>0</v>
      </c>
      <c r="G32" s="27">
        <f>('Loads'!$B$303*'Multi'!G$590+'Loads'!$C$303*'Multi'!G$617)*'LAFs'!G$246/(24*'Input'!$F$15)*1000</f>
        <v>0</v>
      </c>
      <c r="H32" s="27">
        <f>('Loads'!$B$303*'Multi'!H$590+'Loads'!$C$303*'Multi'!H$617)*'LAFs'!H$246/(24*'Input'!$F$15)*1000</f>
        <v>0</v>
      </c>
      <c r="I32" s="27">
        <f>('Loads'!$B$303*'Multi'!I$590+'Loads'!$C$303*'Multi'!I$617)*'LAFs'!I$246/(24*'Input'!$F$15)*1000</f>
        <v>0</v>
      </c>
      <c r="J32" s="27">
        <f>('Loads'!$B$303*'Multi'!J$590+'Loads'!$C$303*'Multi'!J$617)*'LAFs'!J$246/(24*'Input'!$F$15)*1000</f>
        <v>0</v>
      </c>
      <c r="K32" s="10" t="s">
        <v>6</v>
      </c>
    </row>
    <row r="33" spans="1:11">
      <c r="A33" s="12" t="s">
        <v>70</v>
      </c>
      <c r="B33" s="27">
        <f>('Loads'!$B$305*'Multi'!B$592+'Loads'!$C$305*'Multi'!B$618)*'LAFs'!B$248/(24*'Input'!$F$15)*1000</f>
        <v>0</v>
      </c>
      <c r="C33" s="27">
        <f>('Loads'!$B$305*'Multi'!C$592+'Loads'!$C$305*'Multi'!C$618)*'LAFs'!C$248/(24*'Input'!$F$15)*1000</f>
        <v>0</v>
      </c>
      <c r="D33" s="27">
        <f>('Loads'!$B$305*'Multi'!D$592+'Loads'!$C$305*'Multi'!D$618)*'LAFs'!D$248/(24*'Input'!$F$15)*1000</f>
        <v>0</v>
      </c>
      <c r="E33" s="27">
        <f>('Loads'!$B$305*'Multi'!E$592+'Loads'!$C$305*'Multi'!E$618)*'LAFs'!E$248/(24*'Input'!$F$15)*1000</f>
        <v>0</v>
      </c>
      <c r="F33" s="27">
        <f>('Loads'!$B$305*'Multi'!F$592+'Loads'!$C$305*'Multi'!F$618)*'LAFs'!F$248/(24*'Input'!$F$15)*1000</f>
        <v>0</v>
      </c>
      <c r="G33" s="27">
        <f>('Loads'!$B$305*'Multi'!G$592+'Loads'!$C$305*'Multi'!G$618)*'LAFs'!G$248/(24*'Input'!$F$15)*1000</f>
        <v>0</v>
      </c>
      <c r="H33" s="27">
        <f>('Loads'!$B$305*'Multi'!H$592+'Loads'!$C$305*'Multi'!H$618)*'LAFs'!H$248/(24*'Input'!$F$15)*1000</f>
        <v>0</v>
      </c>
      <c r="I33" s="27">
        <f>('Loads'!$B$305*'Multi'!I$592+'Loads'!$C$305*'Multi'!I$618)*'LAFs'!I$248/(24*'Input'!$F$15)*1000</f>
        <v>0</v>
      </c>
      <c r="J33" s="27">
        <f>('Loads'!$B$305*'Multi'!J$592+'Loads'!$C$305*'Multi'!J$618)*'LAFs'!J$248/(24*'Input'!$F$15)*1000</f>
        <v>0</v>
      </c>
      <c r="K33" s="10" t="s">
        <v>6</v>
      </c>
    </row>
    <row r="34" spans="1:11">
      <c r="A34" s="12" t="s">
        <v>71</v>
      </c>
      <c r="B34" s="27">
        <f>('Loads'!$B$306*'Multi'!B$593+'Loads'!$C$306*'Multi'!B$619)*'LAFs'!B$249/(24*'Input'!$F$15)*1000</f>
        <v>0</v>
      </c>
      <c r="C34" s="27">
        <f>('Loads'!$B$306*'Multi'!C$593+'Loads'!$C$306*'Multi'!C$619)*'LAFs'!C$249/(24*'Input'!$F$15)*1000</f>
        <v>0</v>
      </c>
      <c r="D34" s="27">
        <f>('Loads'!$B$306*'Multi'!D$593+'Loads'!$C$306*'Multi'!D$619)*'LAFs'!D$249/(24*'Input'!$F$15)*1000</f>
        <v>0</v>
      </c>
      <c r="E34" s="27">
        <f>('Loads'!$B$306*'Multi'!E$593+'Loads'!$C$306*'Multi'!E$619)*'LAFs'!E$249/(24*'Input'!$F$15)*1000</f>
        <v>0</v>
      </c>
      <c r="F34" s="27">
        <f>('Loads'!$B$306*'Multi'!F$593+'Loads'!$C$306*'Multi'!F$619)*'LAFs'!F$249/(24*'Input'!$F$15)*1000</f>
        <v>0</v>
      </c>
      <c r="G34" s="27">
        <f>('Loads'!$B$306*'Multi'!G$593+'Loads'!$C$306*'Multi'!G$619)*'LAFs'!G$249/(24*'Input'!$F$15)*1000</f>
        <v>0</v>
      </c>
      <c r="H34" s="27">
        <f>('Loads'!$B$306*'Multi'!H$593+'Loads'!$C$306*'Multi'!H$619)*'LAFs'!H$249/(24*'Input'!$F$15)*1000</f>
        <v>0</v>
      </c>
      <c r="I34" s="27">
        <f>('Loads'!$B$306*'Multi'!I$593+'Loads'!$C$306*'Multi'!I$619)*'LAFs'!I$249/(24*'Input'!$F$15)*1000</f>
        <v>0</v>
      </c>
      <c r="J34" s="27">
        <f>('Loads'!$B$306*'Multi'!J$593+'Loads'!$C$306*'Multi'!J$619)*'LAFs'!J$249/(24*'Input'!$F$15)*1000</f>
        <v>0</v>
      </c>
      <c r="K34" s="10" t="s">
        <v>6</v>
      </c>
    </row>
    <row r="35" spans="1:11">
      <c r="A35" s="12" t="s">
        <v>85</v>
      </c>
      <c r="B35" s="27">
        <f>('Loads'!$B$307*'Multi'!B$594+'Loads'!$C$307*'Multi'!B$620)*'LAFs'!B$250/(24*'Input'!$F$15)*1000</f>
        <v>0</v>
      </c>
      <c r="C35" s="27">
        <f>('Loads'!$B$307*'Multi'!C$594+'Loads'!$C$307*'Multi'!C$620)*'LAFs'!C$250/(24*'Input'!$F$15)*1000</f>
        <v>0</v>
      </c>
      <c r="D35" s="27">
        <f>('Loads'!$B$307*'Multi'!D$594+'Loads'!$C$307*'Multi'!D$620)*'LAFs'!D$250/(24*'Input'!$F$15)*1000</f>
        <v>0</v>
      </c>
      <c r="E35" s="27">
        <f>('Loads'!$B$307*'Multi'!E$594+'Loads'!$C$307*'Multi'!E$620)*'LAFs'!E$250/(24*'Input'!$F$15)*1000</f>
        <v>0</v>
      </c>
      <c r="F35" s="27">
        <f>('Loads'!$B$307*'Multi'!F$594+'Loads'!$C$307*'Multi'!F$620)*'LAFs'!F$250/(24*'Input'!$F$15)*1000</f>
        <v>0</v>
      </c>
      <c r="G35" s="27">
        <f>('Loads'!$B$307*'Multi'!G$594+'Loads'!$C$307*'Multi'!G$620)*'LAFs'!G$250/(24*'Input'!$F$15)*1000</f>
        <v>0</v>
      </c>
      <c r="H35" s="27">
        <f>('Loads'!$B$307*'Multi'!H$594+'Loads'!$C$307*'Multi'!H$620)*'LAFs'!H$250/(24*'Input'!$F$15)*1000</f>
        <v>0</v>
      </c>
      <c r="I35" s="27">
        <f>('Loads'!$B$307*'Multi'!I$594+'Loads'!$C$307*'Multi'!I$620)*'LAFs'!I$250/(24*'Input'!$F$15)*1000</f>
        <v>0</v>
      </c>
      <c r="J35" s="27">
        <f>('Loads'!$B$307*'Multi'!J$594+'Loads'!$C$307*'Multi'!J$620)*'LAFs'!J$250/(24*'Input'!$F$15)*1000</f>
        <v>0</v>
      </c>
      <c r="K35" s="10" t="s">
        <v>6</v>
      </c>
    </row>
    <row r="37" spans="1:11">
      <c r="A37" s="11" t="s">
        <v>644</v>
      </c>
    </row>
    <row r="38" spans="1:11">
      <c r="A38" s="10" t="s">
        <v>6</v>
      </c>
    </row>
    <row r="39" spans="1:11">
      <c r="A39" s="2" t="s">
        <v>257</v>
      </c>
    </row>
    <row r="40" spans="1:11">
      <c r="A40" s="13" t="s">
        <v>473</v>
      </c>
    </row>
    <row r="41" spans="1:11">
      <c r="A41" s="13" t="s">
        <v>636</v>
      </c>
    </row>
    <row r="42" spans="1:11">
      <c r="A42" s="13" t="s">
        <v>640</v>
      </c>
    </row>
    <row r="43" spans="1:11">
      <c r="A43" s="13" t="s">
        <v>641</v>
      </c>
    </row>
    <row r="44" spans="1:11">
      <c r="A44" s="13" t="s">
        <v>645</v>
      </c>
    </row>
    <row r="45" spans="1:11">
      <c r="A45" s="13" t="s">
        <v>646</v>
      </c>
    </row>
    <row r="46" spans="1:11">
      <c r="A46" s="13" t="s">
        <v>647</v>
      </c>
    </row>
    <row r="47" spans="1:11">
      <c r="A47" s="13" t="s">
        <v>486</v>
      </c>
    </row>
    <row r="48" spans="1:11">
      <c r="A48" s="2" t="s">
        <v>648</v>
      </c>
    </row>
    <row r="49" spans="1:11">
      <c r="B49" s="3" t="s">
        <v>26</v>
      </c>
      <c r="C49" s="3" t="s">
        <v>27</v>
      </c>
      <c r="D49" s="3" t="s">
        <v>28</v>
      </c>
      <c r="E49" s="3" t="s">
        <v>29</v>
      </c>
      <c r="F49" s="3" t="s">
        <v>30</v>
      </c>
      <c r="G49" s="3" t="s">
        <v>35</v>
      </c>
      <c r="H49" s="3" t="s">
        <v>31</v>
      </c>
      <c r="I49" s="3" t="s">
        <v>32</v>
      </c>
      <c r="J49" s="3" t="s">
        <v>33</v>
      </c>
    </row>
    <row r="50" spans="1:11">
      <c r="A50" s="12" t="s">
        <v>72</v>
      </c>
      <c r="B50" s="27">
        <f>('Loads'!$B$308*'Multi'!B$595+'Loads'!$C$308*'Multi'!B$621+'Loads'!$D$308*'Multi'!B$638)*'LAFs'!B$251/(24*'Input'!$F$15)*1000</f>
        <v>0</v>
      </c>
      <c r="C50" s="27">
        <f>('Loads'!$B$308*'Multi'!C$595+'Loads'!$C$308*'Multi'!C$621+'Loads'!$D$308*'Multi'!C$638)*'LAFs'!C$251/(24*'Input'!$F$15)*1000</f>
        <v>0</v>
      </c>
      <c r="D50" s="27">
        <f>('Loads'!$B$308*'Multi'!D$595+'Loads'!$C$308*'Multi'!D$621+'Loads'!$D$308*'Multi'!D$638)*'LAFs'!D$251/(24*'Input'!$F$15)*1000</f>
        <v>0</v>
      </c>
      <c r="E50" s="27">
        <f>('Loads'!$B$308*'Multi'!E$595+'Loads'!$C$308*'Multi'!E$621+'Loads'!$D$308*'Multi'!E$638)*'LAFs'!E$251/(24*'Input'!$F$15)*1000</f>
        <v>0</v>
      </c>
      <c r="F50" s="27">
        <f>('Loads'!$B$308*'Multi'!F$595+'Loads'!$C$308*'Multi'!F$621+'Loads'!$D$308*'Multi'!F$638)*'LAFs'!F$251/(24*'Input'!$F$15)*1000</f>
        <v>0</v>
      </c>
      <c r="G50" s="27">
        <f>('Loads'!$B$308*'Multi'!G$595+'Loads'!$C$308*'Multi'!G$621+'Loads'!$D$308*'Multi'!G$638)*'LAFs'!G$251/(24*'Input'!$F$15)*1000</f>
        <v>0</v>
      </c>
      <c r="H50" s="27">
        <f>('Loads'!$B$308*'Multi'!H$595+'Loads'!$C$308*'Multi'!H$621+'Loads'!$D$308*'Multi'!H$638)*'LAFs'!H$251/(24*'Input'!$F$15)*1000</f>
        <v>0</v>
      </c>
      <c r="I50" s="27">
        <f>('Loads'!$B$308*'Multi'!I$595+'Loads'!$C$308*'Multi'!I$621+'Loads'!$D$308*'Multi'!I$638)*'LAFs'!I$251/(24*'Input'!$F$15)*1000</f>
        <v>0</v>
      </c>
      <c r="J50" s="27">
        <f>('Loads'!$B$308*'Multi'!J$595+'Loads'!$C$308*'Multi'!J$621+'Loads'!$D$308*'Multi'!J$638)*'LAFs'!J$251/(24*'Input'!$F$15)*1000</f>
        <v>0</v>
      </c>
      <c r="K50" s="10" t="s">
        <v>6</v>
      </c>
    </row>
    <row r="51" spans="1:11">
      <c r="A51" s="12" t="s">
        <v>73</v>
      </c>
      <c r="B51" s="27">
        <f>('Loads'!$B$309*'Multi'!B$596+'Loads'!$C$309*'Multi'!B$622+'Loads'!$D$309*'Multi'!B$639)*'LAFs'!B$252/(24*'Input'!$F$15)*1000</f>
        <v>0</v>
      </c>
      <c r="C51" s="27">
        <f>('Loads'!$B$309*'Multi'!C$596+'Loads'!$C$309*'Multi'!C$622+'Loads'!$D$309*'Multi'!C$639)*'LAFs'!C$252/(24*'Input'!$F$15)*1000</f>
        <v>0</v>
      </c>
      <c r="D51" s="27">
        <f>('Loads'!$B$309*'Multi'!D$596+'Loads'!$C$309*'Multi'!D$622+'Loads'!$D$309*'Multi'!D$639)*'LAFs'!D$252/(24*'Input'!$F$15)*1000</f>
        <v>0</v>
      </c>
      <c r="E51" s="27">
        <f>('Loads'!$B$309*'Multi'!E$596+'Loads'!$C$309*'Multi'!E$622+'Loads'!$D$309*'Multi'!E$639)*'LAFs'!E$252/(24*'Input'!$F$15)*1000</f>
        <v>0</v>
      </c>
      <c r="F51" s="27">
        <f>('Loads'!$B$309*'Multi'!F$596+'Loads'!$C$309*'Multi'!F$622+'Loads'!$D$309*'Multi'!F$639)*'LAFs'!F$252/(24*'Input'!$F$15)*1000</f>
        <v>0</v>
      </c>
      <c r="G51" s="27">
        <f>('Loads'!$B$309*'Multi'!G$596+'Loads'!$C$309*'Multi'!G$622+'Loads'!$D$309*'Multi'!G$639)*'LAFs'!G$252/(24*'Input'!$F$15)*1000</f>
        <v>0</v>
      </c>
      <c r="H51" s="27">
        <f>('Loads'!$B$309*'Multi'!H$596+'Loads'!$C$309*'Multi'!H$622+'Loads'!$D$309*'Multi'!H$639)*'LAFs'!H$252/(24*'Input'!$F$15)*1000</f>
        <v>0</v>
      </c>
      <c r="I51" s="27">
        <f>('Loads'!$B$309*'Multi'!I$596+'Loads'!$C$309*'Multi'!I$622+'Loads'!$D$309*'Multi'!I$639)*'LAFs'!I$252/(24*'Input'!$F$15)*1000</f>
        <v>0</v>
      </c>
      <c r="J51" s="27">
        <f>('Loads'!$B$309*'Multi'!J$596+'Loads'!$C$309*'Multi'!J$622+'Loads'!$D$309*'Multi'!J$639)*'LAFs'!J$252/(24*'Input'!$F$15)*1000</f>
        <v>0</v>
      </c>
      <c r="K51" s="10" t="s">
        <v>6</v>
      </c>
    </row>
    <row r="52" spans="1:11">
      <c r="A52" s="12" t="s">
        <v>86</v>
      </c>
      <c r="B52" s="27">
        <f>('Loads'!$B$310*'Multi'!B$597+'Loads'!$C$310*'Multi'!B$623+'Loads'!$D$310*'Multi'!B$640)*'LAFs'!B$253/(24*'Input'!$F$15)*1000</f>
        <v>0</v>
      </c>
      <c r="C52" s="27">
        <f>('Loads'!$B$310*'Multi'!C$597+'Loads'!$C$310*'Multi'!C$623+'Loads'!$D$310*'Multi'!C$640)*'LAFs'!C$253/(24*'Input'!$F$15)*1000</f>
        <v>0</v>
      </c>
      <c r="D52" s="27">
        <f>('Loads'!$B$310*'Multi'!D$597+'Loads'!$C$310*'Multi'!D$623+'Loads'!$D$310*'Multi'!D$640)*'LAFs'!D$253/(24*'Input'!$F$15)*1000</f>
        <v>0</v>
      </c>
      <c r="E52" s="27">
        <f>('Loads'!$B$310*'Multi'!E$597+'Loads'!$C$310*'Multi'!E$623+'Loads'!$D$310*'Multi'!E$640)*'LAFs'!E$253/(24*'Input'!$F$15)*1000</f>
        <v>0</v>
      </c>
      <c r="F52" s="27">
        <f>('Loads'!$B$310*'Multi'!F$597+'Loads'!$C$310*'Multi'!F$623+'Loads'!$D$310*'Multi'!F$640)*'LAFs'!F$253/(24*'Input'!$F$15)*1000</f>
        <v>0</v>
      </c>
      <c r="G52" s="27">
        <f>('Loads'!$B$310*'Multi'!G$597+'Loads'!$C$310*'Multi'!G$623+'Loads'!$D$310*'Multi'!G$640)*'LAFs'!G$253/(24*'Input'!$F$15)*1000</f>
        <v>0</v>
      </c>
      <c r="H52" s="27">
        <f>('Loads'!$B$310*'Multi'!H$597+'Loads'!$C$310*'Multi'!H$623+'Loads'!$D$310*'Multi'!H$640)*'LAFs'!H$253/(24*'Input'!$F$15)*1000</f>
        <v>0</v>
      </c>
      <c r="I52" s="27">
        <f>('Loads'!$B$310*'Multi'!I$597+'Loads'!$C$310*'Multi'!I$623+'Loads'!$D$310*'Multi'!I$640)*'LAFs'!I$253/(24*'Input'!$F$15)*1000</f>
        <v>0</v>
      </c>
      <c r="J52" s="27">
        <f>('Loads'!$B$310*'Multi'!J$597+'Loads'!$C$310*'Multi'!J$623+'Loads'!$D$310*'Multi'!J$640)*'LAFs'!J$253/(24*'Input'!$F$15)*1000</f>
        <v>0</v>
      </c>
      <c r="K52" s="10" t="s">
        <v>6</v>
      </c>
    </row>
    <row r="53" spans="1:11">
      <c r="A53" s="12" t="s">
        <v>87</v>
      </c>
      <c r="B53" s="27">
        <f>('Loads'!$B$311*'Multi'!B$598+'Loads'!$C$311*'Multi'!B$624+'Loads'!$D$311*'Multi'!B$641)*'LAFs'!B$254/(24*'Input'!$F$15)*1000</f>
        <v>0</v>
      </c>
      <c r="C53" s="27">
        <f>('Loads'!$B$311*'Multi'!C$598+'Loads'!$C$311*'Multi'!C$624+'Loads'!$D$311*'Multi'!C$641)*'LAFs'!C$254/(24*'Input'!$F$15)*1000</f>
        <v>0</v>
      </c>
      <c r="D53" s="27">
        <f>('Loads'!$B$311*'Multi'!D$598+'Loads'!$C$311*'Multi'!D$624+'Loads'!$D$311*'Multi'!D$641)*'LAFs'!D$254/(24*'Input'!$F$15)*1000</f>
        <v>0</v>
      </c>
      <c r="E53" s="27">
        <f>('Loads'!$B$311*'Multi'!E$598+'Loads'!$C$311*'Multi'!E$624+'Loads'!$D$311*'Multi'!E$641)*'LAFs'!E$254/(24*'Input'!$F$15)*1000</f>
        <v>0</v>
      </c>
      <c r="F53" s="27">
        <f>('Loads'!$B$311*'Multi'!F$598+'Loads'!$C$311*'Multi'!F$624+'Loads'!$D$311*'Multi'!F$641)*'LAFs'!F$254/(24*'Input'!$F$15)*1000</f>
        <v>0</v>
      </c>
      <c r="G53" s="27">
        <f>('Loads'!$B$311*'Multi'!G$598+'Loads'!$C$311*'Multi'!G$624+'Loads'!$D$311*'Multi'!G$641)*'LAFs'!G$254/(24*'Input'!$F$15)*1000</f>
        <v>0</v>
      </c>
      <c r="H53" s="27">
        <f>('Loads'!$B$311*'Multi'!H$598+'Loads'!$C$311*'Multi'!H$624+'Loads'!$D$311*'Multi'!H$641)*'LAFs'!H$254/(24*'Input'!$F$15)*1000</f>
        <v>0</v>
      </c>
      <c r="I53" s="27">
        <f>('Loads'!$B$311*'Multi'!I$598+'Loads'!$C$311*'Multi'!I$624+'Loads'!$D$311*'Multi'!I$641)*'LAFs'!I$254/(24*'Input'!$F$15)*1000</f>
        <v>0</v>
      </c>
      <c r="J53" s="27">
        <f>('Loads'!$B$311*'Multi'!J$598+'Loads'!$C$311*'Multi'!J$624+'Loads'!$D$311*'Multi'!J$641)*'LAFs'!J$254/(24*'Input'!$F$15)*1000</f>
        <v>0</v>
      </c>
      <c r="K53" s="10" t="s">
        <v>6</v>
      </c>
    </row>
    <row r="54" spans="1:11">
      <c r="A54" s="12" t="s">
        <v>77</v>
      </c>
      <c r="B54" s="27">
        <f>('Loads'!$B$320*'Multi'!B$599+'Loads'!$C$320*'Multi'!B$625+'Loads'!$D$320*'Multi'!B$642)*'LAFs'!B$263/(24*'Input'!$F$15)*1000</f>
        <v>0</v>
      </c>
      <c r="C54" s="27">
        <f>('Loads'!$B$320*'Multi'!C$599+'Loads'!$C$320*'Multi'!C$625+'Loads'!$D$320*'Multi'!C$642)*'LAFs'!C$263/(24*'Input'!$F$15)*1000</f>
        <v>0</v>
      </c>
      <c r="D54" s="27">
        <f>('Loads'!$B$320*'Multi'!D$599+'Loads'!$C$320*'Multi'!D$625+'Loads'!$D$320*'Multi'!D$642)*'LAFs'!D$263/(24*'Input'!$F$15)*1000</f>
        <v>0</v>
      </c>
      <c r="E54" s="27">
        <f>('Loads'!$B$320*'Multi'!E$599+'Loads'!$C$320*'Multi'!E$625+'Loads'!$D$320*'Multi'!E$642)*'LAFs'!E$263/(24*'Input'!$F$15)*1000</f>
        <v>0</v>
      </c>
      <c r="F54" s="27">
        <f>('Loads'!$B$320*'Multi'!F$599+'Loads'!$C$320*'Multi'!F$625+'Loads'!$D$320*'Multi'!F$642)*'LAFs'!F$263/(24*'Input'!$F$15)*1000</f>
        <v>0</v>
      </c>
      <c r="G54" s="27">
        <f>('Loads'!$B$320*'Multi'!G$599+'Loads'!$C$320*'Multi'!G$625+'Loads'!$D$320*'Multi'!G$642)*'LAFs'!G$263/(24*'Input'!$F$15)*1000</f>
        <v>0</v>
      </c>
      <c r="H54" s="27">
        <f>('Loads'!$B$320*'Multi'!H$599+'Loads'!$C$320*'Multi'!H$625+'Loads'!$D$320*'Multi'!H$642)*'LAFs'!H$263/(24*'Input'!$F$15)*1000</f>
        <v>0</v>
      </c>
      <c r="I54" s="27">
        <f>('Loads'!$B$320*'Multi'!I$599+'Loads'!$C$320*'Multi'!I$625+'Loads'!$D$320*'Multi'!I$642)*'LAFs'!I$263/(24*'Input'!$F$15)*1000</f>
        <v>0</v>
      </c>
      <c r="J54" s="27">
        <f>('Loads'!$B$320*'Multi'!J$599+'Loads'!$C$320*'Multi'!J$625+'Loads'!$D$320*'Multi'!J$642)*'LAFs'!J$263/(24*'Input'!$F$15)*1000</f>
        <v>0</v>
      </c>
      <c r="K54" s="10" t="s">
        <v>6</v>
      </c>
    </row>
    <row r="55" spans="1:11">
      <c r="A55" s="12" t="s">
        <v>79</v>
      </c>
      <c r="B55" s="27">
        <f>('Loads'!$B$322*'Multi'!B$600+'Loads'!$C$322*'Multi'!B$626+'Loads'!$D$322*'Multi'!B$643)*'LAFs'!B$265/(24*'Input'!$F$15)*1000</f>
        <v>0</v>
      </c>
      <c r="C55" s="27">
        <f>('Loads'!$B$322*'Multi'!C$600+'Loads'!$C$322*'Multi'!C$626+'Loads'!$D$322*'Multi'!C$643)*'LAFs'!C$265/(24*'Input'!$F$15)*1000</f>
        <v>0</v>
      </c>
      <c r="D55" s="27">
        <f>('Loads'!$B$322*'Multi'!D$600+'Loads'!$C$322*'Multi'!D$626+'Loads'!$D$322*'Multi'!D$643)*'LAFs'!D$265/(24*'Input'!$F$15)*1000</f>
        <v>0</v>
      </c>
      <c r="E55" s="27">
        <f>('Loads'!$B$322*'Multi'!E$600+'Loads'!$C$322*'Multi'!E$626+'Loads'!$D$322*'Multi'!E$643)*'LAFs'!E$265/(24*'Input'!$F$15)*1000</f>
        <v>0</v>
      </c>
      <c r="F55" s="27">
        <f>('Loads'!$B$322*'Multi'!F$600+'Loads'!$C$322*'Multi'!F$626+'Loads'!$D$322*'Multi'!F$643)*'LAFs'!F$265/(24*'Input'!$F$15)*1000</f>
        <v>0</v>
      </c>
      <c r="G55" s="27">
        <f>('Loads'!$B$322*'Multi'!G$600+'Loads'!$C$322*'Multi'!G$626+'Loads'!$D$322*'Multi'!G$643)*'LAFs'!G$265/(24*'Input'!$F$15)*1000</f>
        <v>0</v>
      </c>
      <c r="H55" s="27">
        <f>('Loads'!$B$322*'Multi'!H$600+'Loads'!$C$322*'Multi'!H$626+'Loads'!$D$322*'Multi'!H$643)*'LAFs'!H$265/(24*'Input'!$F$15)*1000</f>
        <v>0</v>
      </c>
      <c r="I55" s="27">
        <f>('Loads'!$B$322*'Multi'!I$600+'Loads'!$C$322*'Multi'!I$626+'Loads'!$D$322*'Multi'!I$643)*'LAFs'!I$265/(24*'Input'!$F$15)*1000</f>
        <v>0</v>
      </c>
      <c r="J55" s="27">
        <f>('Loads'!$B$322*'Multi'!J$600+'Loads'!$C$322*'Multi'!J$626+'Loads'!$D$322*'Multi'!J$643)*'LAFs'!J$265/(24*'Input'!$F$15)*1000</f>
        <v>0</v>
      </c>
      <c r="K55" s="10" t="s">
        <v>6</v>
      </c>
    </row>
    <row r="56" spans="1:11">
      <c r="A56" s="12" t="s">
        <v>89</v>
      </c>
      <c r="B56" s="27">
        <f>('Loads'!$B$324*'Multi'!B$601+'Loads'!$C$324*'Multi'!B$627+'Loads'!$D$324*'Multi'!B$644)*'LAFs'!B$267/(24*'Input'!$F$15)*1000</f>
        <v>0</v>
      </c>
      <c r="C56" s="27">
        <f>('Loads'!$B$324*'Multi'!C$601+'Loads'!$C$324*'Multi'!C$627+'Loads'!$D$324*'Multi'!C$644)*'LAFs'!C$267/(24*'Input'!$F$15)*1000</f>
        <v>0</v>
      </c>
      <c r="D56" s="27">
        <f>('Loads'!$B$324*'Multi'!D$601+'Loads'!$C$324*'Multi'!D$627+'Loads'!$D$324*'Multi'!D$644)*'LAFs'!D$267/(24*'Input'!$F$15)*1000</f>
        <v>0</v>
      </c>
      <c r="E56" s="27">
        <f>('Loads'!$B$324*'Multi'!E$601+'Loads'!$C$324*'Multi'!E$627+'Loads'!$D$324*'Multi'!E$644)*'LAFs'!E$267/(24*'Input'!$F$15)*1000</f>
        <v>0</v>
      </c>
      <c r="F56" s="27">
        <f>('Loads'!$B$324*'Multi'!F$601+'Loads'!$C$324*'Multi'!F$627+'Loads'!$D$324*'Multi'!F$644)*'LAFs'!F$267/(24*'Input'!$F$15)*1000</f>
        <v>0</v>
      </c>
      <c r="G56" s="27">
        <f>('Loads'!$B$324*'Multi'!G$601+'Loads'!$C$324*'Multi'!G$627+'Loads'!$D$324*'Multi'!G$644)*'LAFs'!G$267/(24*'Input'!$F$15)*1000</f>
        <v>0</v>
      </c>
      <c r="H56" s="27">
        <f>('Loads'!$B$324*'Multi'!H$601+'Loads'!$C$324*'Multi'!H$627+'Loads'!$D$324*'Multi'!H$644)*'LAFs'!H$267/(24*'Input'!$F$15)*1000</f>
        <v>0</v>
      </c>
      <c r="I56" s="27">
        <f>('Loads'!$B$324*'Multi'!I$601+'Loads'!$C$324*'Multi'!I$627+'Loads'!$D$324*'Multi'!I$644)*'LAFs'!I$267/(24*'Input'!$F$15)*1000</f>
        <v>0</v>
      </c>
      <c r="J56" s="27">
        <f>('Loads'!$B$324*'Multi'!J$601+'Loads'!$C$324*'Multi'!J$627+'Loads'!$D$324*'Multi'!J$644)*'LAFs'!J$267/(24*'Input'!$F$15)*1000</f>
        <v>0</v>
      </c>
      <c r="K56" s="10" t="s">
        <v>6</v>
      </c>
    </row>
    <row r="57" spans="1:11">
      <c r="A57" s="12" t="s">
        <v>91</v>
      </c>
      <c r="B57" s="27">
        <f>('Loads'!$B$326*'Multi'!B$602+'Loads'!$C$326*'Multi'!B$628+'Loads'!$D$326*'Multi'!B$645)*'LAFs'!B$269/(24*'Input'!$F$15)*1000</f>
        <v>0</v>
      </c>
      <c r="C57" s="27">
        <f>('Loads'!$B$326*'Multi'!C$602+'Loads'!$C$326*'Multi'!C$628+'Loads'!$D$326*'Multi'!C$645)*'LAFs'!C$269/(24*'Input'!$F$15)*1000</f>
        <v>0</v>
      </c>
      <c r="D57" s="27">
        <f>('Loads'!$B$326*'Multi'!D$602+'Loads'!$C$326*'Multi'!D$628+'Loads'!$D$326*'Multi'!D$645)*'LAFs'!D$269/(24*'Input'!$F$15)*1000</f>
        <v>0</v>
      </c>
      <c r="E57" s="27">
        <f>('Loads'!$B$326*'Multi'!E$602+'Loads'!$C$326*'Multi'!E$628+'Loads'!$D$326*'Multi'!E$645)*'LAFs'!E$269/(24*'Input'!$F$15)*1000</f>
        <v>0</v>
      </c>
      <c r="F57" s="27">
        <f>('Loads'!$B$326*'Multi'!F$602+'Loads'!$C$326*'Multi'!F$628+'Loads'!$D$326*'Multi'!F$645)*'LAFs'!F$269/(24*'Input'!$F$15)*1000</f>
        <v>0</v>
      </c>
      <c r="G57" s="27">
        <f>('Loads'!$B$326*'Multi'!G$602+'Loads'!$C$326*'Multi'!G$628+'Loads'!$D$326*'Multi'!G$645)*'LAFs'!G$269/(24*'Input'!$F$15)*1000</f>
        <v>0</v>
      </c>
      <c r="H57" s="27">
        <f>('Loads'!$B$326*'Multi'!H$602+'Loads'!$C$326*'Multi'!H$628+'Loads'!$D$326*'Multi'!H$645)*'LAFs'!H$269/(24*'Input'!$F$15)*1000</f>
        <v>0</v>
      </c>
      <c r="I57" s="27">
        <f>('Loads'!$B$326*'Multi'!I$602+'Loads'!$C$326*'Multi'!I$628+'Loads'!$D$326*'Multi'!I$645)*'LAFs'!I$269/(24*'Input'!$F$15)*1000</f>
        <v>0</v>
      </c>
      <c r="J57" s="27">
        <f>('Loads'!$B$326*'Multi'!J$602+'Loads'!$C$326*'Multi'!J$628+'Loads'!$D$326*'Multi'!J$645)*'LAFs'!J$269/(24*'Input'!$F$15)*1000</f>
        <v>0</v>
      </c>
      <c r="K57" s="10" t="s">
        <v>6</v>
      </c>
    </row>
    <row r="58" spans="1:11">
      <c r="A58" s="12" t="s">
        <v>113</v>
      </c>
      <c r="B58" s="27">
        <f>('Loads'!$B$316*'Multi'!B$607+'Loads'!$C$316*'Multi'!B$629+'Loads'!$D$316*'Multi'!B$646)*'LAFs'!B$259/(24*'Input'!$F$15)*1000</f>
        <v>0</v>
      </c>
      <c r="C58" s="27">
        <f>('Loads'!$B$316*'Multi'!C$607+'Loads'!$C$316*'Multi'!C$629+'Loads'!$D$316*'Multi'!C$646)*'LAFs'!C$259/(24*'Input'!$F$15)*1000</f>
        <v>0</v>
      </c>
      <c r="D58" s="27">
        <f>('Loads'!$B$316*'Multi'!D$607+'Loads'!$C$316*'Multi'!D$629+'Loads'!$D$316*'Multi'!D$646)*'LAFs'!D$259/(24*'Input'!$F$15)*1000</f>
        <v>0</v>
      </c>
      <c r="E58" s="27">
        <f>('Loads'!$B$316*'Multi'!E$607+'Loads'!$C$316*'Multi'!E$629+'Loads'!$D$316*'Multi'!E$646)*'LAFs'!E$259/(24*'Input'!$F$15)*1000</f>
        <v>0</v>
      </c>
      <c r="F58" s="27">
        <f>('Loads'!$B$316*'Multi'!F$607+'Loads'!$C$316*'Multi'!F$629+'Loads'!$D$316*'Multi'!F$646)*'LAFs'!F$259/(24*'Input'!$F$15)*1000</f>
        <v>0</v>
      </c>
      <c r="G58" s="27">
        <f>('Loads'!$B$316*'Multi'!G$607+'Loads'!$C$316*'Multi'!G$629+'Loads'!$D$316*'Multi'!G$646)*'LAFs'!G$259/(24*'Input'!$F$15)*1000</f>
        <v>0</v>
      </c>
      <c r="H58" s="27">
        <f>('Loads'!$B$316*'Multi'!H$607+'Loads'!$C$316*'Multi'!H$629+'Loads'!$D$316*'Multi'!H$646)*'LAFs'!H$259/(24*'Input'!$F$15)*1000</f>
        <v>0</v>
      </c>
      <c r="I58" s="27">
        <f>('Loads'!$B$316*'Multi'!I$607+'Loads'!$C$316*'Multi'!I$629+'Loads'!$D$316*'Multi'!I$646)*'LAFs'!I$259/(24*'Input'!$F$15)*1000</f>
        <v>0</v>
      </c>
      <c r="J58" s="27">
        <f>('Loads'!$B$316*'Multi'!J$607+'Loads'!$C$316*'Multi'!J$629+'Loads'!$D$316*'Multi'!J$646)*'LAFs'!J$259/(24*'Input'!$F$15)*1000</f>
        <v>0</v>
      </c>
      <c r="K58" s="10" t="s">
        <v>6</v>
      </c>
    </row>
    <row r="60" spans="1:11">
      <c r="A60" s="11" t="s">
        <v>649</v>
      </c>
    </row>
    <row r="61" spans="1:11">
      <c r="A61" s="10" t="s">
        <v>6</v>
      </c>
    </row>
    <row r="62" spans="1:11">
      <c r="A62" s="2" t="s">
        <v>257</v>
      </c>
    </row>
    <row r="63" spans="1:11">
      <c r="A63" s="13" t="s">
        <v>479</v>
      </c>
    </row>
    <row r="64" spans="1:11">
      <c r="A64" s="13" t="s">
        <v>650</v>
      </c>
    </row>
    <row r="65" spans="1:11">
      <c r="A65" s="13" t="s">
        <v>637</v>
      </c>
    </row>
    <row r="66" spans="1:11">
      <c r="A66" s="13" t="s">
        <v>457</v>
      </c>
    </row>
    <row r="67" spans="1:11">
      <c r="A67" s="2" t="s">
        <v>651</v>
      </c>
    </row>
    <row r="68" spans="1:11">
      <c r="B68" s="3" t="s">
        <v>26</v>
      </c>
      <c r="C68" s="3" t="s">
        <v>27</v>
      </c>
      <c r="D68" s="3" t="s">
        <v>28</v>
      </c>
      <c r="E68" s="3" t="s">
        <v>29</v>
      </c>
      <c r="F68" s="3" t="s">
        <v>30</v>
      </c>
      <c r="G68" s="3" t="s">
        <v>35</v>
      </c>
      <c r="H68" s="3" t="s">
        <v>31</v>
      </c>
      <c r="I68" s="3" t="s">
        <v>32</v>
      </c>
      <c r="J68" s="3" t="s">
        <v>33</v>
      </c>
    </row>
    <row r="69" spans="1:11">
      <c r="A69" s="12" t="s">
        <v>66</v>
      </c>
      <c r="B69" s="27">
        <f>'Multi'!$B116*'Loads'!$B46*'LAFs'!B242/(24*'Input'!$F$15)*1000</f>
        <v>0</v>
      </c>
      <c r="C69" s="27">
        <f>'Multi'!$B116*'Loads'!$B46*'LAFs'!C242/(24*'Input'!$F$15)*1000</f>
        <v>0</v>
      </c>
      <c r="D69" s="27">
        <f>'Multi'!$B116*'Loads'!$B46*'LAFs'!D242/(24*'Input'!$F$15)*1000</f>
        <v>0</v>
      </c>
      <c r="E69" s="27">
        <f>'Multi'!$B116*'Loads'!$B46*'LAFs'!E242/(24*'Input'!$F$15)*1000</f>
        <v>0</v>
      </c>
      <c r="F69" s="27">
        <f>'Multi'!$B116*'Loads'!$B46*'LAFs'!F242/(24*'Input'!$F$15)*1000</f>
        <v>0</v>
      </c>
      <c r="G69" s="27">
        <f>'Multi'!$B116*'Loads'!$B46*'LAFs'!G242/(24*'Input'!$F$15)*1000</f>
        <v>0</v>
      </c>
      <c r="H69" s="27">
        <f>'Multi'!$B116*'Loads'!$B46*'LAFs'!H242/(24*'Input'!$F$15)*1000</f>
        <v>0</v>
      </c>
      <c r="I69" s="27">
        <f>'Multi'!$B116*'Loads'!$B46*'LAFs'!I242/(24*'Input'!$F$15)*1000</f>
        <v>0</v>
      </c>
      <c r="J69" s="27">
        <f>'Multi'!$B116*'Loads'!$B46*'LAFs'!J242/(24*'Input'!$F$15)*1000</f>
        <v>0</v>
      </c>
      <c r="K69" s="10" t="s">
        <v>6</v>
      </c>
    </row>
    <row r="70" spans="1:11">
      <c r="A70" s="12" t="s">
        <v>67</v>
      </c>
      <c r="B70" s="27">
        <f>'Multi'!$B117*'Loads'!$B47*'LAFs'!B243/(24*'Input'!$F$15)*1000</f>
        <v>0</v>
      </c>
      <c r="C70" s="27">
        <f>'Multi'!$B117*'Loads'!$B47*'LAFs'!C243/(24*'Input'!$F$15)*1000</f>
        <v>0</v>
      </c>
      <c r="D70" s="27">
        <f>'Multi'!$B117*'Loads'!$B47*'LAFs'!D243/(24*'Input'!$F$15)*1000</f>
        <v>0</v>
      </c>
      <c r="E70" s="27">
        <f>'Multi'!$B117*'Loads'!$B47*'LAFs'!E243/(24*'Input'!$F$15)*1000</f>
        <v>0</v>
      </c>
      <c r="F70" s="27">
        <f>'Multi'!$B117*'Loads'!$B47*'LAFs'!F243/(24*'Input'!$F$15)*1000</f>
        <v>0</v>
      </c>
      <c r="G70" s="27">
        <f>'Multi'!$B117*'Loads'!$B47*'LAFs'!G243/(24*'Input'!$F$15)*1000</f>
        <v>0</v>
      </c>
      <c r="H70" s="27">
        <f>'Multi'!$B117*'Loads'!$B47*'LAFs'!H243/(24*'Input'!$F$15)*1000</f>
        <v>0</v>
      </c>
      <c r="I70" s="27">
        <f>'Multi'!$B117*'Loads'!$B47*'LAFs'!I243/(24*'Input'!$F$15)*1000</f>
        <v>0</v>
      </c>
      <c r="J70" s="27">
        <f>'Multi'!$B117*'Loads'!$B47*'LAFs'!J243/(24*'Input'!$F$15)*1000</f>
        <v>0</v>
      </c>
      <c r="K70" s="10" t="s">
        <v>6</v>
      </c>
    </row>
    <row r="71" spans="1:11">
      <c r="A71" s="12" t="s">
        <v>107</v>
      </c>
      <c r="B71" s="27">
        <f>'Multi'!$B118*'Loads'!$B48*'LAFs'!B244/(24*'Input'!$F$15)*1000</f>
        <v>0</v>
      </c>
      <c r="C71" s="27">
        <f>'Multi'!$B118*'Loads'!$B48*'LAFs'!C244/(24*'Input'!$F$15)*1000</f>
        <v>0</v>
      </c>
      <c r="D71" s="27">
        <f>'Multi'!$B118*'Loads'!$B48*'LAFs'!D244/(24*'Input'!$F$15)*1000</f>
        <v>0</v>
      </c>
      <c r="E71" s="27">
        <f>'Multi'!$B118*'Loads'!$B48*'LAFs'!E244/(24*'Input'!$F$15)*1000</f>
        <v>0</v>
      </c>
      <c r="F71" s="27">
        <f>'Multi'!$B118*'Loads'!$B48*'LAFs'!F244/(24*'Input'!$F$15)*1000</f>
        <v>0</v>
      </c>
      <c r="G71" s="27">
        <f>'Multi'!$B118*'Loads'!$B48*'LAFs'!G244/(24*'Input'!$F$15)*1000</f>
        <v>0</v>
      </c>
      <c r="H71" s="27">
        <f>'Multi'!$B118*'Loads'!$B48*'LAFs'!H244/(24*'Input'!$F$15)*1000</f>
        <v>0</v>
      </c>
      <c r="I71" s="27">
        <f>'Multi'!$B118*'Loads'!$B48*'LAFs'!I244/(24*'Input'!$F$15)*1000</f>
        <v>0</v>
      </c>
      <c r="J71" s="27">
        <f>'Multi'!$B118*'Loads'!$B48*'LAFs'!J244/(24*'Input'!$F$15)*1000</f>
        <v>0</v>
      </c>
      <c r="K71" s="10" t="s">
        <v>6</v>
      </c>
    </row>
    <row r="72" spans="1:11">
      <c r="A72" s="12" t="s">
        <v>68</v>
      </c>
      <c r="B72" s="27">
        <f>'Multi'!$B119*'Loads'!$B49*'LAFs'!B245/(24*'Input'!$F$15)*1000</f>
        <v>0</v>
      </c>
      <c r="C72" s="27">
        <f>'Multi'!$B119*'Loads'!$B49*'LAFs'!C245/(24*'Input'!$F$15)*1000</f>
        <v>0</v>
      </c>
      <c r="D72" s="27">
        <f>'Multi'!$B119*'Loads'!$B49*'LAFs'!D245/(24*'Input'!$F$15)*1000</f>
        <v>0</v>
      </c>
      <c r="E72" s="27">
        <f>'Multi'!$B119*'Loads'!$B49*'LAFs'!E245/(24*'Input'!$F$15)*1000</f>
        <v>0</v>
      </c>
      <c r="F72" s="27">
        <f>'Multi'!$B119*'Loads'!$B49*'LAFs'!F245/(24*'Input'!$F$15)*1000</f>
        <v>0</v>
      </c>
      <c r="G72" s="27">
        <f>'Multi'!$B119*'Loads'!$B49*'LAFs'!G245/(24*'Input'!$F$15)*1000</f>
        <v>0</v>
      </c>
      <c r="H72" s="27">
        <f>'Multi'!$B119*'Loads'!$B49*'LAFs'!H245/(24*'Input'!$F$15)*1000</f>
        <v>0</v>
      </c>
      <c r="I72" s="27">
        <f>'Multi'!$B119*'Loads'!$B49*'LAFs'!I245/(24*'Input'!$F$15)*1000</f>
        <v>0</v>
      </c>
      <c r="J72" s="27">
        <f>'Multi'!$B119*'Loads'!$B49*'LAFs'!J245/(24*'Input'!$F$15)*1000</f>
        <v>0</v>
      </c>
      <c r="K72" s="10" t="s">
        <v>6</v>
      </c>
    </row>
    <row r="73" spans="1:11">
      <c r="A73" s="12" t="s">
        <v>69</v>
      </c>
      <c r="B73" s="27">
        <f>'Multi'!$B120*'Loads'!$B50*'LAFs'!B246/(24*'Input'!$F$15)*1000</f>
        <v>0</v>
      </c>
      <c r="C73" s="27">
        <f>'Multi'!$B120*'Loads'!$B50*'LAFs'!C246/(24*'Input'!$F$15)*1000</f>
        <v>0</v>
      </c>
      <c r="D73" s="27">
        <f>'Multi'!$B120*'Loads'!$B50*'LAFs'!D246/(24*'Input'!$F$15)*1000</f>
        <v>0</v>
      </c>
      <c r="E73" s="27">
        <f>'Multi'!$B120*'Loads'!$B50*'LAFs'!E246/(24*'Input'!$F$15)*1000</f>
        <v>0</v>
      </c>
      <c r="F73" s="27">
        <f>'Multi'!$B120*'Loads'!$B50*'LAFs'!F246/(24*'Input'!$F$15)*1000</f>
        <v>0</v>
      </c>
      <c r="G73" s="27">
        <f>'Multi'!$B120*'Loads'!$B50*'LAFs'!G246/(24*'Input'!$F$15)*1000</f>
        <v>0</v>
      </c>
      <c r="H73" s="27">
        <f>'Multi'!$B120*'Loads'!$B50*'LAFs'!H246/(24*'Input'!$F$15)*1000</f>
        <v>0</v>
      </c>
      <c r="I73" s="27">
        <f>'Multi'!$B120*'Loads'!$B50*'LAFs'!I246/(24*'Input'!$F$15)*1000</f>
        <v>0</v>
      </c>
      <c r="J73" s="27">
        <f>'Multi'!$B120*'Loads'!$B50*'LAFs'!J246/(24*'Input'!$F$15)*1000</f>
        <v>0</v>
      </c>
      <c r="K73" s="10" t="s">
        <v>6</v>
      </c>
    </row>
    <row r="74" spans="1:11">
      <c r="A74" s="12" t="s">
        <v>108</v>
      </c>
      <c r="B74" s="27">
        <f>'Multi'!$B121*'Loads'!$B51*'LAFs'!B247/(24*'Input'!$F$15)*1000</f>
        <v>0</v>
      </c>
      <c r="C74" s="27">
        <f>'Multi'!$B121*'Loads'!$B51*'LAFs'!C247/(24*'Input'!$F$15)*1000</f>
        <v>0</v>
      </c>
      <c r="D74" s="27">
        <f>'Multi'!$B121*'Loads'!$B51*'LAFs'!D247/(24*'Input'!$F$15)*1000</f>
        <v>0</v>
      </c>
      <c r="E74" s="27">
        <f>'Multi'!$B121*'Loads'!$B51*'LAFs'!E247/(24*'Input'!$F$15)*1000</f>
        <v>0</v>
      </c>
      <c r="F74" s="27">
        <f>'Multi'!$B121*'Loads'!$B51*'LAFs'!F247/(24*'Input'!$F$15)*1000</f>
        <v>0</v>
      </c>
      <c r="G74" s="27">
        <f>'Multi'!$B121*'Loads'!$B51*'LAFs'!G247/(24*'Input'!$F$15)*1000</f>
        <v>0</v>
      </c>
      <c r="H74" s="27">
        <f>'Multi'!$B121*'Loads'!$B51*'LAFs'!H247/(24*'Input'!$F$15)*1000</f>
        <v>0</v>
      </c>
      <c r="I74" s="27">
        <f>'Multi'!$B121*'Loads'!$B51*'LAFs'!I247/(24*'Input'!$F$15)*1000</f>
        <v>0</v>
      </c>
      <c r="J74" s="27">
        <f>'Multi'!$B121*'Loads'!$B51*'LAFs'!J247/(24*'Input'!$F$15)*1000</f>
        <v>0</v>
      </c>
      <c r="K74" s="10" t="s">
        <v>6</v>
      </c>
    </row>
    <row r="75" spans="1:11">
      <c r="A75" s="12" t="s">
        <v>70</v>
      </c>
      <c r="B75" s="27">
        <f>'Multi'!$B122*'Loads'!$B52*'LAFs'!B248/(24*'Input'!$F$15)*1000</f>
        <v>0</v>
      </c>
      <c r="C75" s="27">
        <f>'Multi'!$B122*'Loads'!$B52*'LAFs'!C248/(24*'Input'!$F$15)*1000</f>
        <v>0</v>
      </c>
      <c r="D75" s="27">
        <f>'Multi'!$B122*'Loads'!$B52*'LAFs'!D248/(24*'Input'!$F$15)*1000</f>
        <v>0</v>
      </c>
      <c r="E75" s="27">
        <f>'Multi'!$B122*'Loads'!$B52*'LAFs'!E248/(24*'Input'!$F$15)*1000</f>
        <v>0</v>
      </c>
      <c r="F75" s="27">
        <f>'Multi'!$B122*'Loads'!$B52*'LAFs'!F248/(24*'Input'!$F$15)*1000</f>
        <v>0</v>
      </c>
      <c r="G75" s="27">
        <f>'Multi'!$B122*'Loads'!$B52*'LAFs'!G248/(24*'Input'!$F$15)*1000</f>
        <v>0</v>
      </c>
      <c r="H75" s="27">
        <f>'Multi'!$B122*'Loads'!$B52*'LAFs'!H248/(24*'Input'!$F$15)*1000</f>
        <v>0</v>
      </c>
      <c r="I75" s="27">
        <f>'Multi'!$B122*'Loads'!$B52*'LAFs'!I248/(24*'Input'!$F$15)*1000</f>
        <v>0</v>
      </c>
      <c r="J75" s="27">
        <f>'Multi'!$B122*'Loads'!$B52*'LAFs'!J248/(24*'Input'!$F$15)*1000</f>
        <v>0</v>
      </c>
      <c r="K75" s="10" t="s">
        <v>6</v>
      </c>
    </row>
    <row r="76" spans="1:11">
      <c r="A76" s="12" t="s">
        <v>71</v>
      </c>
      <c r="B76" s="27">
        <f>'Multi'!$B123*'Loads'!$B53*'LAFs'!B249/(24*'Input'!$F$15)*1000</f>
        <v>0</v>
      </c>
      <c r="C76" s="27">
        <f>'Multi'!$B123*'Loads'!$B53*'LAFs'!C249/(24*'Input'!$F$15)*1000</f>
        <v>0</v>
      </c>
      <c r="D76" s="27">
        <f>'Multi'!$B123*'Loads'!$B53*'LAFs'!D249/(24*'Input'!$F$15)*1000</f>
        <v>0</v>
      </c>
      <c r="E76" s="27">
        <f>'Multi'!$B123*'Loads'!$B53*'LAFs'!E249/(24*'Input'!$F$15)*1000</f>
        <v>0</v>
      </c>
      <c r="F76" s="27">
        <f>'Multi'!$B123*'Loads'!$B53*'LAFs'!F249/(24*'Input'!$F$15)*1000</f>
        <v>0</v>
      </c>
      <c r="G76" s="27">
        <f>'Multi'!$B123*'Loads'!$B53*'LAFs'!G249/(24*'Input'!$F$15)*1000</f>
        <v>0</v>
      </c>
      <c r="H76" s="27">
        <f>'Multi'!$B123*'Loads'!$B53*'LAFs'!H249/(24*'Input'!$F$15)*1000</f>
        <v>0</v>
      </c>
      <c r="I76" s="27">
        <f>'Multi'!$B123*'Loads'!$B53*'LAFs'!I249/(24*'Input'!$F$15)*1000</f>
        <v>0</v>
      </c>
      <c r="J76" s="27">
        <f>'Multi'!$B123*'Loads'!$B53*'LAFs'!J249/(24*'Input'!$F$15)*1000</f>
        <v>0</v>
      </c>
      <c r="K76" s="10" t="s">
        <v>6</v>
      </c>
    </row>
    <row r="77" spans="1:11">
      <c r="A77" s="12" t="s">
        <v>85</v>
      </c>
      <c r="B77" s="27">
        <f>'Multi'!$B124*'Loads'!$B54*'LAFs'!B250/(24*'Input'!$F$15)*1000</f>
        <v>0</v>
      </c>
      <c r="C77" s="27">
        <f>'Multi'!$B124*'Loads'!$B54*'LAFs'!C250/(24*'Input'!$F$15)*1000</f>
        <v>0</v>
      </c>
      <c r="D77" s="27">
        <f>'Multi'!$B124*'Loads'!$B54*'LAFs'!D250/(24*'Input'!$F$15)*1000</f>
        <v>0</v>
      </c>
      <c r="E77" s="27">
        <f>'Multi'!$B124*'Loads'!$B54*'LAFs'!E250/(24*'Input'!$F$15)*1000</f>
        <v>0</v>
      </c>
      <c r="F77" s="27">
        <f>'Multi'!$B124*'Loads'!$B54*'LAFs'!F250/(24*'Input'!$F$15)*1000</f>
        <v>0</v>
      </c>
      <c r="G77" s="27">
        <f>'Multi'!$B124*'Loads'!$B54*'LAFs'!G250/(24*'Input'!$F$15)*1000</f>
        <v>0</v>
      </c>
      <c r="H77" s="27">
        <f>'Multi'!$B124*'Loads'!$B54*'LAFs'!H250/(24*'Input'!$F$15)*1000</f>
        <v>0</v>
      </c>
      <c r="I77" s="27">
        <f>'Multi'!$B124*'Loads'!$B54*'LAFs'!I250/(24*'Input'!$F$15)*1000</f>
        <v>0</v>
      </c>
      <c r="J77" s="27">
        <f>'Multi'!$B124*'Loads'!$B54*'LAFs'!J250/(24*'Input'!$F$15)*1000</f>
        <v>0</v>
      </c>
      <c r="K77" s="10" t="s">
        <v>6</v>
      </c>
    </row>
    <row r="78" spans="1:11">
      <c r="A78" s="12" t="s">
        <v>72</v>
      </c>
      <c r="B78" s="27">
        <f>'Multi'!$B125*'Loads'!$B55*'LAFs'!B251/(24*'Input'!$F$15)*1000</f>
        <v>0</v>
      </c>
      <c r="C78" s="27">
        <f>'Multi'!$B125*'Loads'!$B55*'LAFs'!C251/(24*'Input'!$F$15)*1000</f>
        <v>0</v>
      </c>
      <c r="D78" s="27">
        <f>'Multi'!$B125*'Loads'!$B55*'LAFs'!D251/(24*'Input'!$F$15)*1000</f>
        <v>0</v>
      </c>
      <c r="E78" s="27">
        <f>'Multi'!$B125*'Loads'!$B55*'LAFs'!E251/(24*'Input'!$F$15)*1000</f>
        <v>0</v>
      </c>
      <c r="F78" s="27">
        <f>'Multi'!$B125*'Loads'!$B55*'LAFs'!F251/(24*'Input'!$F$15)*1000</f>
        <v>0</v>
      </c>
      <c r="G78" s="27">
        <f>'Multi'!$B125*'Loads'!$B55*'LAFs'!G251/(24*'Input'!$F$15)*1000</f>
        <v>0</v>
      </c>
      <c r="H78" s="27">
        <f>'Multi'!$B125*'Loads'!$B55*'LAFs'!H251/(24*'Input'!$F$15)*1000</f>
        <v>0</v>
      </c>
      <c r="I78" s="27">
        <f>'Multi'!$B125*'Loads'!$B55*'LAFs'!I251/(24*'Input'!$F$15)*1000</f>
        <v>0</v>
      </c>
      <c r="J78" s="27">
        <f>'Multi'!$B125*'Loads'!$B55*'LAFs'!J251/(24*'Input'!$F$15)*1000</f>
        <v>0</v>
      </c>
      <c r="K78" s="10" t="s">
        <v>6</v>
      </c>
    </row>
    <row r="79" spans="1:11">
      <c r="A79" s="12" t="s">
        <v>73</v>
      </c>
      <c r="B79" s="27">
        <f>'Multi'!$B126*'Loads'!$B56*'LAFs'!B252/(24*'Input'!$F$15)*1000</f>
        <v>0</v>
      </c>
      <c r="C79" s="27">
        <f>'Multi'!$B126*'Loads'!$B56*'LAFs'!C252/(24*'Input'!$F$15)*1000</f>
        <v>0</v>
      </c>
      <c r="D79" s="27">
        <f>'Multi'!$B126*'Loads'!$B56*'LAFs'!D252/(24*'Input'!$F$15)*1000</f>
        <v>0</v>
      </c>
      <c r="E79" s="27">
        <f>'Multi'!$B126*'Loads'!$B56*'LAFs'!E252/(24*'Input'!$F$15)*1000</f>
        <v>0</v>
      </c>
      <c r="F79" s="27">
        <f>'Multi'!$B126*'Loads'!$B56*'LAFs'!F252/(24*'Input'!$F$15)*1000</f>
        <v>0</v>
      </c>
      <c r="G79" s="27">
        <f>'Multi'!$B126*'Loads'!$B56*'LAFs'!G252/(24*'Input'!$F$15)*1000</f>
        <v>0</v>
      </c>
      <c r="H79" s="27">
        <f>'Multi'!$B126*'Loads'!$B56*'LAFs'!H252/(24*'Input'!$F$15)*1000</f>
        <v>0</v>
      </c>
      <c r="I79" s="27">
        <f>'Multi'!$B126*'Loads'!$B56*'LAFs'!I252/(24*'Input'!$F$15)*1000</f>
        <v>0</v>
      </c>
      <c r="J79" s="27">
        <f>'Multi'!$B126*'Loads'!$B56*'LAFs'!J252/(24*'Input'!$F$15)*1000</f>
        <v>0</v>
      </c>
      <c r="K79" s="10" t="s">
        <v>6</v>
      </c>
    </row>
    <row r="80" spans="1:11">
      <c r="A80" s="12" t="s">
        <v>86</v>
      </c>
      <c r="B80" s="27">
        <f>'Multi'!$B127*'Loads'!$B57*'LAFs'!B253/(24*'Input'!$F$15)*1000</f>
        <v>0</v>
      </c>
      <c r="C80" s="27">
        <f>'Multi'!$B127*'Loads'!$B57*'LAFs'!C253/(24*'Input'!$F$15)*1000</f>
        <v>0</v>
      </c>
      <c r="D80" s="27">
        <f>'Multi'!$B127*'Loads'!$B57*'LAFs'!D253/(24*'Input'!$F$15)*1000</f>
        <v>0</v>
      </c>
      <c r="E80" s="27">
        <f>'Multi'!$B127*'Loads'!$B57*'LAFs'!E253/(24*'Input'!$F$15)*1000</f>
        <v>0</v>
      </c>
      <c r="F80" s="27">
        <f>'Multi'!$B127*'Loads'!$B57*'LAFs'!F253/(24*'Input'!$F$15)*1000</f>
        <v>0</v>
      </c>
      <c r="G80" s="27">
        <f>'Multi'!$B127*'Loads'!$B57*'LAFs'!G253/(24*'Input'!$F$15)*1000</f>
        <v>0</v>
      </c>
      <c r="H80" s="27">
        <f>'Multi'!$B127*'Loads'!$B57*'LAFs'!H253/(24*'Input'!$F$15)*1000</f>
        <v>0</v>
      </c>
      <c r="I80" s="27">
        <f>'Multi'!$B127*'Loads'!$B57*'LAFs'!I253/(24*'Input'!$F$15)*1000</f>
        <v>0</v>
      </c>
      <c r="J80" s="27">
        <f>'Multi'!$B127*'Loads'!$B57*'LAFs'!J253/(24*'Input'!$F$15)*1000</f>
        <v>0</v>
      </c>
      <c r="K80" s="10" t="s">
        <v>6</v>
      </c>
    </row>
    <row r="81" spans="1:11">
      <c r="A81" s="12" t="s">
        <v>87</v>
      </c>
      <c r="B81" s="27">
        <f>'Multi'!$B128*'Loads'!$B58*'LAFs'!B254/(24*'Input'!$F$15)*1000</f>
        <v>0</v>
      </c>
      <c r="C81" s="27">
        <f>'Multi'!$B128*'Loads'!$B58*'LAFs'!C254/(24*'Input'!$F$15)*1000</f>
        <v>0</v>
      </c>
      <c r="D81" s="27">
        <f>'Multi'!$B128*'Loads'!$B58*'LAFs'!D254/(24*'Input'!$F$15)*1000</f>
        <v>0</v>
      </c>
      <c r="E81" s="27">
        <f>'Multi'!$B128*'Loads'!$B58*'LAFs'!E254/(24*'Input'!$F$15)*1000</f>
        <v>0</v>
      </c>
      <c r="F81" s="27">
        <f>'Multi'!$B128*'Loads'!$B58*'LAFs'!F254/(24*'Input'!$F$15)*1000</f>
        <v>0</v>
      </c>
      <c r="G81" s="27">
        <f>'Multi'!$B128*'Loads'!$B58*'LAFs'!G254/(24*'Input'!$F$15)*1000</f>
        <v>0</v>
      </c>
      <c r="H81" s="27">
        <f>'Multi'!$B128*'Loads'!$B58*'LAFs'!H254/(24*'Input'!$F$15)*1000</f>
        <v>0</v>
      </c>
      <c r="I81" s="27">
        <f>'Multi'!$B128*'Loads'!$B58*'LAFs'!I254/(24*'Input'!$F$15)*1000</f>
        <v>0</v>
      </c>
      <c r="J81" s="27">
        <f>'Multi'!$B128*'Loads'!$B58*'LAFs'!J254/(24*'Input'!$F$15)*1000</f>
        <v>0</v>
      </c>
      <c r="K81" s="10" t="s">
        <v>6</v>
      </c>
    </row>
    <row r="82" spans="1:11">
      <c r="A82" s="12" t="s">
        <v>109</v>
      </c>
      <c r="B82" s="27">
        <f>'Multi'!$B129*'Loads'!$B59*'LAFs'!B255/(24*'Input'!$F$15)*1000</f>
        <v>0</v>
      </c>
      <c r="C82" s="27">
        <f>'Multi'!$B129*'Loads'!$B59*'LAFs'!C255/(24*'Input'!$F$15)*1000</f>
        <v>0</v>
      </c>
      <c r="D82" s="27">
        <f>'Multi'!$B129*'Loads'!$B59*'LAFs'!D255/(24*'Input'!$F$15)*1000</f>
        <v>0</v>
      </c>
      <c r="E82" s="27">
        <f>'Multi'!$B129*'Loads'!$B59*'LAFs'!E255/(24*'Input'!$F$15)*1000</f>
        <v>0</v>
      </c>
      <c r="F82" s="27">
        <f>'Multi'!$B129*'Loads'!$B59*'LAFs'!F255/(24*'Input'!$F$15)*1000</f>
        <v>0</v>
      </c>
      <c r="G82" s="27">
        <f>'Multi'!$B129*'Loads'!$B59*'LAFs'!G255/(24*'Input'!$F$15)*1000</f>
        <v>0</v>
      </c>
      <c r="H82" s="27">
        <f>'Multi'!$B129*'Loads'!$B59*'LAFs'!H255/(24*'Input'!$F$15)*1000</f>
        <v>0</v>
      </c>
      <c r="I82" s="27">
        <f>'Multi'!$B129*'Loads'!$B59*'LAFs'!I255/(24*'Input'!$F$15)*1000</f>
        <v>0</v>
      </c>
      <c r="J82" s="27">
        <f>'Multi'!$B129*'Loads'!$B59*'LAFs'!J255/(24*'Input'!$F$15)*1000</f>
        <v>0</v>
      </c>
      <c r="K82" s="10" t="s">
        <v>6</v>
      </c>
    </row>
    <row r="83" spans="1:11">
      <c r="A83" s="12" t="s">
        <v>110</v>
      </c>
      <c r="B83" s="27">
        <f>'Multi'!$B130*'Loads'!$B60*'LAFs'!B256/(24*'Input'!$F$15)*1000</f>
        <v>0</v>
      </c>
      <c r="C83" s="27">
        <f>'Multi'!$B130*'Loads'!$B60*'LAFs'!C256/(24*'Input'!$F$15)*1000</f>
        <v>0</v>
      </c>
      <c r="D83" s="27">
        <f>'Multi'!$B130*'Loads'!$B60*'LAFs'!D256/(24*'Input'!$F$15)*1000</f>
        <v>0</v>
      </c>
      <c r="E83" s="27">
        <f>'Multi'!$B130*'Loads'!$B60*'LAFs'!E256/(24*'Input'!$F$15)*1000</f>
        <v>0</v>
      </c>
      <c r="F83" s="27">
        <f>'Multi'!$B130*'Loads'!$B60*'LAFs'!F256/(24*'Input'!$F$15)*1000</f>
        <v>0</v>
      </c>
      <c r="G83" s="27">
        <f>'Multi'!$B130*'Loads'!$B60*'LAFs'!G256/(24*'Input'!$F$15)*1000</f>
        <v>0</v>
      </c>
      <c r="H83" s="27">
        <f>'Multi'!$B130*'Loads'!$B60*'LAFs'!H256/(24*'Input'!$F$15)*1000</f>
        <v>0</v>
      </c>
      <c r="I83" s="27">
        <f>'Multi'!$B130*'Loads'!$B60*'LAFs'!I256/(24*'Input'!$F$15)*1000</f>
        <v>0</v>
      </c>
      <c r="J83" s="27">
        <f>'Multi'!$B130*'Loads'!$B60*'LAFs'!J256/(24*'Input'!$F$15)*1000</f>
        <v>0</v>
      </c>
      <c r="K83" s="10" t="s">
        <v>6</v>
      </c>
    </row>
    <row r="84" spans="1:11">
      <c r="A84" s="12" t="s">
        <v>111</v>
      </c>
      <c r="B84" s="27">
        <f>'Multi'!$B131*'Loads'!$B61*'LAFs'!B257/(24*'Input'!$F$15)*1000</f>
        <v>0</v>
      </c>
      <c r="C84" s="27">
        <f>'Multi'!$B131*'Loads'!$B61*'LAFs'!C257/(24*'Input'!$F$15)*1000</f>
        <v>0</v>
      </c>
      <c r="D84" s="27">
        <f>'Multi'!$B131*'Loads'!$B61*'LAFs'!D257/(24*'Input'!$F$15)*1000</f>
        <v>0</v>
      </c>
      <c r="E84" s="27">
        <f>'Multi'!$B131*'Loads'!$B61*'LAFs'!E257/(24*'Input'!$F$15)*1000</f>
        <v>0</v>
      </c>
      <c r="F84" s="27">
        <f>'Multi'!$B131*'Loads'!$B61*'LAFs'!F257/(24*'Input'!$F$15)*1000</f>
        <v>0</v>
      </c>
      <c r="G84" s="27">
        <f>'Multi'!$B131*'Loads'!$B61*'LAFs'!G257/(24*'Input'!$F$15)*1000</f>
        <v>0</v>
      </c>
      <c r="H84" s="27">
        <f>'Multi'!$B131*'Loads'!$B61*'LAFs'!H257/(24*'Input'!$F$15)*1000</f>
        <v>0</v>
      </c>
      <c r="I84" s="27">
        <f>'Multi'!$B131*'Loads'!$B61*'LAFs'!I257/(24*'Input'!$F$15)*1000</f>
        <v>0</v>
      </c>
      <c r="J84" s="27">
        <f>'Multi'!$B131*'Loads'!$B61*'LAFs'!J257/(24*'Input'!$F$15)*1000</f>
        <v>0</v>
      </c>
      <c r="K84" s="10" t="s">
        <v>6</v>
      </c>
    </row>
    <row r="85" spans="1:11">
      <c r="A85" s="12" t="s">
        <v>112</v>
      </c>
      <c r="B85" s="27">
        <f>'Multi'!$B132*'Loads'!$B62*'LAFs'!B258/(24*'Input'!$F$15)*1000</f>
        <v>0</v>
      </c>
      <c r="C85" s="27">
        <f>'Multi'!$B132*'Loads'!$B62*'LAFs'!C258/(24*'Input'!$F$15)*1000</f>
        <v>0</v>
      </c>
      <c r="D85" s="27">
        <f>'Multi'!$B132*'Loads'!$B62*'LAFs'!D258/(24*'Input'!$F$15)*1000</f>
        <v>0</v>
      </c>
      <c r="E85" s="27">
        <f>'Multi'!$B132*'Loads'!$B62*'LAFs'!E258/(24*'Input'!$F$15)*1000</f>
        <v>0</v>
      </c>
      <c r="F85" s="27">
        <f>'Multi'!$B132*'Loads'!$B62*'LAFs'!F258/(24*'Input'!$F$15)*1000</f>
        <v>0</v>
      </c>
      <c r="G85" s="27">
        <f>'Multi'!$B132*'Loads'!$B62*'LAFs'!G258/(24*'Input'!$F$15)*1000</f>
        <v>0</v>
      </c>
      <c r="H85" s="27">
        <f>'Multi'!$B132*'Loads'!$B62*'LAFs'!H258/(24*'Input'!$F$15)*1000</f>
        <v>0</v>
      </c>
      <c r="I85" s="27">
        <f>'Multi'!$B132*'Loads'!$B62*'LAFs'!I258/(24*'Input'!$F$15)*1000</f>
        <v>0</v>
      </c>
      <c r="J85" s="27">
        <f>'Multi'!$B132*'Loads'!$B62*'LAFs'!J258/(24*'Input'!$F$15)*1000</f>
        <v>0</v>
      </c>
      <c r="K85" s="10" t="s">
        <v>6</v>
      </c>
    </row>
    <row r="86" spans="1:11">
      <c r="A86" s="12" t="s">
        <v>113</v>
      </c>
      <c r="B86" s="27">
        <f>'Multi'!$B133*'Loads'!$B63*'LAFs'!B259/(24*'Input'!$F$15)*1000</f>
        <v>0</v>
      </c>
      <c r="C86" s="27">
        <f>'Multi'!$B133*'Loads'!$B63*'LAFs'!C259/(24*'Input'!$F$15)*1000</f>
        <v>0</v>
      </c>
      <c r="D86" s="27">
        <f>'Multi'!$B133*'Loads'!$B63*'LAFs'!D259/(24*'Input'!$F$15)*1000</f>
        <v>0</v>
      </c>
      <c r="E86" s="27">
        <f>'Multi'!$B133*'Loads'!$B63*'LAFs'!E259/(24*'Input'!$F$15)*1000</f>
        <v>0</v>
      </c>
      <c r="F86" s="27">
        <f>'Multi'!$B133*'Loads'!$B63*'LAFs'!F259/(24*'Input'!$F$15)*1000</f>
        <v>0</v>
      </c>
      <c r="G86" s="27">
        <f>'Multi'!$B133*'Loads'!$B63*'LAFs'!G259/(24*'Input'!$F$15)*1000</f>
        <v>0</v>
      </c>
      <c r="H86" s="27">
        <f>'Multi'!$B133*'Loads'!$B63*'LAFs'!H259/(24*'Input'!$F$15)*1000</f>
        <v>0</v>
      </c>
      <c r="I86" s="27">
        <f>'Multi'!$B133*'Loads'!$B63*'LAFs'!I259/(24*'Input'!$F$15)*1000</f>
        <v>0</v>
      </c>
      <c r="J86" s="27">
        <f>'Multi'!$B133*'Loads'!$B63*'LAFs'!J259/(24*'Input'!$F$15)*1000</f>
        <v>0</v>
      </c>
      <c r="K86" s="10" t="s">
        <v>6</v>
      </c>
    </row>
    <row r="87" spans="1:11">
      <c r="A87" s="12" t="s">
        <v>74</v>
      </c>
      <c r="B87" s="27">
        <f>'Multi'!$B134*'Loads'!$B64*'LAFs'!B260/(24*'Input'!$F$15)*1000</f>
        <v>0</v>
      </c>
      <c r="C87" s="27">
        <f>'Multi'!$B134*'Loads'!$B64*'LAFs'!C260/(24*'Input'!$F$15)*1000</f>
        <v>0</v>
      </c>
      <c r="D87" s="27">
        <f>'Multi'!$B134*'Loads'!$B64*'LAFs'!D260/(24*'Input'!$F$15)*1000</f>
        <v>0</v>
      </c>
      <c r="E87" s="27">
        <f>'Multi'!$B134*'Loads'!$B64*'LAFs'!E260/(24*'Input'!$F$15)*1000</f>
        <v>0</v>
      </c>
      <c r="F87" s="27">
        <f>'Multi'!$B134*'Loads'!$B64*'LAFs'!F260/(24*'Input'!$F$15)*1000</f>
        <v>0</v>
      </c>
      <c r="G87" s="27">
        <f>'Multi'!$B134*'Loads'!$B64*'LAFs'!G260/(24*'Input'!$F$15)*1000</f>
        <v>0</v>
      </c>
      <c r="H87" s="27">
        <f>'Multi'!$B134*'Loads'!$B64*'LAFs'!H260/(24*'Input'!$F$15)*1000</f>
        <v>0</v>
      </c>
      <c r="I87" s="27">
        <f>'Multi'!$B134*'Loads'!$B64*'LAFs'!I260/(24*'Input'!$F$15)*1000</f>
        <v>0</v>
      </c>
      <c r="J87" s="27">
        <f>'Multi'!$B134*'Loads'!$B64*'LAFs'!J260/(24*'Input'!$F$15)*1000</f>
        <v>0</v>
      </c>
      <c r="K87" s="10" t="s">
        <v>6</v>
      </c>
    </row>
    <row r="88" spans="1:11">
      <c r="A88" s="12" t="s">
        <v>75</v>
      </c>
      <c r="B88" s="27">
        <f>'Multi'!$B135*'Loads'!$B65*'LAFs'!B261/(24*'Input'!$F$15)*1000</f>
        <v>0</v>
      </c>
      <c r="C88" s="27">
        <f>'Multi'!$B135*'Loads'!$B65*'LAFs'!C261/(24*'Input'!$F$15)*1000</f>
        <v>0</v>
      </c>
      <c r="D88" s="27">
        <f>'Multi'!$B135*'Loads'!$B65*'LAFs'!D261/(24*'Input'!$F$15)*1000</f>
        <v>0</v>
      </c>
      <c r="E88" s="27">
        <f>'Multi'!$B135*'Loads'!$B65*'LAFs'!E261/(24*'Input'!$F$15)*1000</f>
        <v>0</v>
      </c>
      <c r="F88" s="27">
        <f>'Multi'!$B135*'Loads'!$B65*'LAFs'!F261/(24*'Input'!$F$15)*1000</f>
        <v>0</v>
      </c>
      <c r="G88" s="27">
        <f>'Multi'!$B135*'Loads'!$B65*'LAFs'!G261/(24*'Input'!$F$15)*1000</f>
        <v>0</v>
      </c>
      <c r="H88" s="27">
        <f>'Multi'!$B135*'Loads'!$B65*'LAFs'!H261/(24*'Input'!$F$15)*1000</f>
        <v>0</v>
      </c>
      <c r="I88" s="27">
        <f>'Multi'!$B135*'Loads'!$B65*'LAFs'!I261/(24*'Input'!$F$15)*1000</f>
        <v>0</v>
      </c>
      <c r="J88" s="27">
        <f>'Multi'!$B135*'Loads'!$B65*'LAFs'!J261/(24*'Input'!$F$15)*1000</f>
        <v>0</v>
      </c>
      <c r="K88" s="10" t="s">
        <v>6</v>
      </c>
    </row>
    <row r="89" spans="1:11">
      <c r="A89" s="12" t="s">
        <v>76</v>
      </c>
      <c r="B89" s="27">
        <f>'Multi'!$B136*'Loads'!$B66*'LAFs'!B262/(24*'Input'!$F$15)*1000</f>
        <v>0</v>
      </c>
      <c r="C89" s="27">
        <f>'Multi'!$B136*'Loads'!$B66*'LAFs'!C262/(24*'Input'!$F$15)*1000</f>
        <v>0</v>
      </c>
      <c r="D89" s="27">
        <f>'Multi'!$B136*'Loads'!$B66*'LAFs'!D262/(24*'Input'!$F$15)*1000</f>
        <v>0</v>
      </c>
      <c r="E89" s="27">
        <f>'Multi'!$B136*'Loads'!$B66*'LAFs'!E262/(24*'Input'!$F$15)*1000</f>
        <v>0</v>
      </c>
      <c r="F89" s="27">
        <f>'Multi'!$B136*'Loads'!$B66*'LAFs'!F262/(24*'Input'!$F$15)*1000</f>
        <v>0</v>
      </c>
      <c r="G89" s="27">
        <f>'Multi'!$B136*'Loads'!$B66*'LAFs'!G262/(24*'Input'!$F$15)*1000</f>
        <v>0</v>
      </c>
      <c r="H89" s="27">
        <f>'Multi'!$B136*'Loads'!$B66*'LAFs'!H262/(24*'Input'!$F$15)*1000</f>
        <v>0</v>
      </c>
      <c r="I89" s="27">
        <f>'Multi'!$B136*'Loads'!$B66*'LAFs'!I262/(24*'Input'!$F$15)*1000</f>
        <v>0</v>
      </c>
      <c r="J89" s="27">
        <f>'Multi'!$B136*'Loads'!$B66*'LAFs'!J262/(24*'Input'!$F$15)*1000</f>
        <v>0</v>
      </c>
      <c r="K89" s="10" t="s">
        <v>6</v>
      </c>
    </row>
    <row r="90" spans="1:11">
      <c r="A90" s="12" t="s">
        <v>77</v>
      </c>
      <c r="B90" s="27">
        <f>'Multi'!$B137*'Loads'!$B67*'LAFs'!B263/(24*'Input'!$F$15)*1000</f>
        <v>0</v>
      </c>
      <c r="C90" s="27">
        <f>'Multi'!$B137*'Loads'!$B67*'LAFs'!C263/(24*'Input'!$F$15)*1000</f>
        <v>0</v>
      </c>
      <c r="D90" s="27">
        <f>'Multi'!$B137*'Loads'!$B67*'LAFs'!D263/(24*'Input'!$F$15)*1000</f>
        <v>0</v>
      </c>
      <c r="E90" s="27">
        <f>'Multi'!$B137*'Loads'!$B67*'LAFs'!E263/(24*'Input'!$F$15)*1000</f>
        <v>0</v>
      </c>
      <c r="F90" s="27">
        <f>'Multi'!$B137*'Loads'!$B67*'LAFs'!F263/(24*'Input'!$F$15)*1000</f>
        <v>0</v>
      </c>
      <c r="G90" s="27">
        <f>'Multi'!$B137*'Loads'!$B67*'LAFs'!G263/(24*'Input'!$F$15)*1000</f>
        <v>0</v>
      </c>
      <c r="H90" s="27">
        <f>'Multi'!$B137*'Loads'!$B67*'LAFs'!H263/(24*'Input'!$F$15)*1000</f>
        <v>0</v>
      </c>
      <c r="I90" s="27">
        <f>'Multi'!$B137*'Loads'!$B67*'LAFs'!I263/(24*'Input'!$F$15)*1000</f>
        <v>0</v>
      </c>
      <c r="J90" s="27">
        <f>'Multi'!$B137*'Loads'!$B67*'LAFs'!J263/(24*'Input'!$F$15)*1000</f>
        <v>0</v>
      </c>
      <c r="K90" s="10" t="s">
        <v>6</v>
      </c>
    </row>
    <row r="91" spans="1:11">
      <c r="A91" s="12" t="s">
        <v>78</v>
      </c>
      <c r="B91" s="27">
        <f>'Multi'!$B138*'Loads'!$B68*'LAFs'!B264/(24*'Input'!$F$15)*1000</f>
        <v>0</v>
      </c>
      <c r="C91" s="27">
        <f>'Multi'!$B138*'Loads'!$B68*'LAFs'!C264/(24*'Input'!$F$15)*1000</f>
        <v>0</v>
      </c>
      <c r="D91" s="27">
        <f>'Multi'!$B138*'Loads'!$B68*'LAFs'!D264/(24*'Input'!$F$15)*1000</f>
        <v>0</v>
      </c>
      <c r="E91" s="27">
        <f>'Multi'!$B138*'Loads'!$B68*'LAFs'!E264/(24*'Input'!$F$15)*1000</f>
        <v>0</v>
      </c>
      <c r="F91" s="27">
        <f>'Multi'!$B138*'Loads'!$B68*'LAFs'!F264/(24*'Input'!$F$15)*1000</f>
        <v>0</v>
      </c>
      <c r="G91" s="27">
        <f>'Multi'!$B138*'Loads'!$B68*'LAFs'!G264/(24*'Input'!$F$15)*1000</f>
        <v>0</v>
      </c>
      <c r="H91" s="27">
        <f>'Multi'!$B138*'Loads'!$B68*'LAFs'!H264/(24*'Input'!$F$15)*1000</f>
        <v>0</v>
      </c>
      <c r="I91" s="27">
        <f>'Multi'!$B138*'Loads'!$B68*'LAFs'!I264/(24*'Input'!$F$15)*1000</f>
        <v>0</v>
      </c>
      <c r="J91" s="27">
        <f>'Multi'!$B138*'Loads'!$B68*'LAFs'!J264/(24*'Input'!$F$15)*1000</f>
        <v>0</v>
      </c>
      <c r="K91" s="10" t="s">
        <v>6</v>
      </c>
    </row>
    <row r="92" spans="1:11">
      <c r="A92" s="12" t="s">
        <v>79</v>
      </c>
      <c r="B92" s="27">
        <f>'Multi'!$B139*'Loads'!$B69*'LAFs'!B265/(24*'Input'!$F$15)*1000</f>
        <v>0</v>
      </c>
      <c r="C92" s="27">
        <f>'Multi'!$B139*'Loads'!$B69*'LAFs'!C265/(24*'Input'!$F$15)*1000</f>
        <v>0</v>
      </c>
      <c r="D92" s="27">
        <f>'Multi'!$B139*'Loads'!$B69*'LAFs'!D265/(24*'Input'!$F$15)*1000</f>
        <v>0</v>
      </c>
      <c r="E92" s="27">
        <f>'Multi'!$B139*'Loads'!$B69*'LAFs'!E265/(24*'Input'!$F$15)*1000</f>
        <v>0</v>
      </c>
      <c r="F92" s="27">
        <f>'Multi'!$B139*'Loads'!$B69*'LAFs'!F265/(24*'Input'!$F$15)*1000</f>
        <v>0</v>
      </c>
      <c r="G92" s="27">
        <f>'Multi'!$B139*'Loads'!$B69*'LAFs'!G265/(24*'Input'!$F$15)*1000</f>
        <v>0</v>
      </c>
      <c r="H92" s="27">
        <f>'Multi'!$B139*'Loads'!$B69*'LAFs'!H265/(24*'Input'!$F$15)*1000</f>
        <v>0</v>
      </c>
      <c r="I92" s="27">
        <f>'Multi'!$B139*'Loads'!$B69*'LAFs'!I265/(24*'Input'!$F$15)*1000</f>
        <v>0</v>
      </c>
      <c r="J92" s="27">
        <f>'Multi'!$B139*'Loads'!$B69*'LAFs'!J265/(24*'Input'!$F$15)*1000</f>
        <v>0</v>
      </c>
      <c r="K92" s="10" t="s">
        <v>6</v>
      </c>
    </row>
    <row r="93" spans="1:11">
      <c r="A93" s="12" t="s">
        <v>88</v>
      </c>
      <c r="B93" s="27">
        <f>'Multi'!$B140*'Loads'!$B70*'LAFs'!B266/(24*'Input'!$F$15)*1000</f>
        <v>0</v>
      </c>
      <c r="C93" s="27">
        <f>'Multi'!$B140*'Loads'!$B70*'LAFs'!C266/(24*'Input'!$F$15)*1000</f>
        <v>0</v>
      </c>
      <c r="D93" s="27">
        <f>'Multi'!$B140*'Loads'!$B70*'LAFs'!D266/(24*'Input'!$F$15)*1000</f>
        <v>0</v>
      </c>
      <c r="E93" s="27">
        <f>'Multi'!$B140*'Loads'!$B70*'LAFs'!E266/(24*'Input'!$F$15)*1000</f>
        <v>0</v>
      </c>
      <c r="F93" s="27">
        <f>'Multi'!$B140*'Loads'!$B70*'LAFs'!F266/(24*'Input'!$F$15)*1000</f>
        <v>0</v>
      </c>
      <c r="G93" s="27">
        <f>'Multi'!$B140*'Loads'!$B70*'LAFs'!G266/(24*'Input'!$F$15)*1000</f>
        <v>0</v>
      </c>
      <c r="H93" s="27">
        <f>'Multi'!$B140*'Loads'!$B70*'LAFs'!H266/(24*'Input'!$F$15)*1000</f>
        <v>0</v>
      </c>
      <c r="I93" s="27">
        <f>'Multi'!$B140*'Loads'!$B70*'LAFs'!I266/(24*'Input'!$F$15)*1000</f>
        <v>0</v>
      </c>
      <c r="J93" s="27">
        <f>'Multi'!$B140*'Loads'!$B70*'LAFs'!J266/(24*'Input'!$F$15)*1000</f>
        <v>0</v>
      </c>
      <c r="K93" s="10" t="s">
        <v>6</v>
      </c>
    </row>
    <row r="94" spans="1:11">
      <c r="A94" s="12" t="s">
        <v>89</v>
      </c>
      <c r="B94" s="27">
        <f>'Multi'!$B141*'Loads'!$B71*'LAFs'!B267/(24*'Input'!$F$15)*1000</f>
        <v>0</v>
      </c>
      <c r="C94" s="27">
        <f>'Multi'!$B141*'Loads'!$B71*'LAFs'!C267/(24*'Input'!$F$15)*1000</f>
        <v>0</v>
      </c>
      <c r="D94" s="27">
        <f>'Multi'!$B141*'Loads'!$B71*'LAFs'!D267/(24*'Input'!$F$15)*1000</f>
        <v>0</v>
      </c>
      <c r="E94" s="27">
        <f>'Multi'!$B141*'Loads'!$B71*'LAFs'!E267/(24*'Input'!$F$15)*1000</f>
        <v>0</v>
      </c>
      <c r="F94" s="27">
        <f>'Multi'!$B141*'Loads'!$B71*'LAFs'!F267/(24*'Input'!$F$15)*1000</f>
        <v>0</v>
      </c>
      <c r="G94" s="27">
        <f>'Multi'!$B141*'Loads'!$B71*'LAFs'!G267/(24*'Input'!$F$15)*1000</f>
        <v>0</v>
      </c>
      <c r="H94" s="27">
        <f>'Multi'!$B141*'Loads'!$B71*'LAFs'!H267/(24*'Input'!$F$15)*1000</f>
        <v>0</v>
      </c>
      <c r="I94" s="27">
        <f>'Multi'!$B141*'Loads'!$B71*'LAFs'!I267/(24*'Input'!$F$15)*1000</f>
        <v>0</v>
      </c>
      <c r="J94" s="27">
        <f>'Multi'!$B141*'Loads'!$B71*'LAFs'!J267/(24*'Input'!$F$15)*1000</f>
        <v>0</v>
      </c>
      <c r="K94" s="10" t="s">
        <v>6</v>
      </c>
    </row>
    <row r="95" spans="1:11">
      <c r="A95" s="12" t="s">
        <v>90</v>
      </c>
      <c r="B95" s="27">
        <f>'Multi'!$B142*'Loads'!$B72*'LAFs'!B268/(24*'Input'!$F$15)*1000</f>
        <v>0</v>
      </c>
      <c r="C95" s="27">
        <f>'Multi'!$B142*'Loads'!$B72*'LAFs'!C268/(24*'Input'!$F$15)*1000</f>
        <v>0</v>
      </c>
      <c r="D95" s="27">
        <f>'Multi'!$B142*'Loads'!$B72*'LAFs'!D268/(24*'Input'!$F$15)*1000</f>
        <v>0</v>
      </c>
      <c r="E95" s="27">
        <f>'Multi'!$B142*'Loads'!$B72*'LAFs'!E268/(24*'Input'!$F$15)*1000</f>
        <v>0</v>
      </c>
      <c r="F95" s="27">
        <f>'Multi'!$B142*'Loads'!$B72*'LAFs'!F268/(24*'Input'!$F$15)*1000</f>
        <v>0</v>
      </c>
      <c r="G95" s="27">
        <f>'Multi'!$B142*'Loads'!$B72*'LAFs'!G268/(24*'Input'!$F$15)*1000</f>
        <v>0</v>
      </c>
      <c r="H95" s="27">
        <f>'Multi'!$B142*'Loads'!$B72*'LAFs'!H268/(24*'Input'!$F$15)*1000</f>
        <v>0</v>
      </c>
      <c r="I95" s="27">
        <f>'Multi'!$B142*'Loads'!$B72*'LAFs'!I268/(24*'Input'!$F$15)*1000</f>
        <v>0</v>
      </c>
      <c r="J95" s="27">
        <f>'Multi'!$B142*'Loads'!$B72*'LAFs'!J268/(24*'Input'!$F$15)*1000</f>
        <v>0</v>
      </c>
      <c r="K95" s="10" t="s">
        <v>6</v>
      </c>
    </row>
    <row r="96" spans="1:11">
      <c r="A96" s="12" t="s">
        <v>91</v>
      </c>
      <c r="B96" s="27">
        <f>'Multi'!$B143*'Loads'!$B73*'LAFs'!B269/(24*'Input'!$F$15)*1000</f>
        <v>0</v>
      </c>
      <c r="C96" s="27">
        <f>'Multi'!$B143*'Loads'!$B73*'LAFs'!C269/(24*'Input'!$F$15)*1000</f>
        <v>0</v>
      </c>
      <c r="D96" s="27">
        <f>'Multi'!$B143*'Loads'!$B73*'LAFs'!D269/(24*'Input'!$F$15)*1000</f>
        <v>0</v>
      </c>
      <c r="E96" s="27">
        <f>'Multi'!$B143*'Loads'!$B73*'LAFs'!E269/(24*'Input'!$F$15)*1000</f>
        <v>0</v>
      </c>
      <c r="F96" s="27">
        <f>'Multi'!$B143*'Loads'!$B73*'LAFs'!F269/(24*'Input'!$F$15)*1000</f>
        <v>0</v>
      </c>
      <c r="G96" s="27">
        <f>'Multi'!$B143*'Loads'!$B73*'LAFs'!G269/(24*'Input'!$F$15)*1000</f>
        <v>0</v>
      </c>
      <c r="H96" s="27">
        <f>'Multi'!$B143*'Loads'!$B73*'LAFs'!H269/(24*'Input'!$F$15)*1000</f>
        <v>0</v>
      </c>
      <c r="I96" s="27">
        <f>'Multi'!$B143*'Loads'!$B73*'LAFs'!I269/(24*'Input'!$F$15)*1000</f>
        <v>0</v>
      </c>
      <c r="J96" s="27">
        <f>'Multi'!$B143*'Loads'!$B73*'LAFs'!J269/(24*'Input'!$F$15)*1000</f>
        <v>0</v>
      </c>
      <c r="K96" s="10" t="s">
        <v>6</v>
      </c>
    </row>
    <row r="98" spans="1:11">
      <c r="A98" s="11" t="s">
        <v>652</v>
      </c>
    </row>
    <row r="99" spans="1:11">
      <c r="A99" s="10" t="s">
        <v>6</v>
      </c>
    </row>
    <row r="100" spans="1:11">
      <c r="A100" s="2" t="s">
        <v>257</v>
      </c>
    </row>
    <row r="101" spans="1:11">
      <c r="A101" s="13" t="s">
        <v>653</v>
      </c>
    </row>
    <row r="102" spans="1:11">
      <c r="A102" s="13" t="s">
        <v>654</v>
      </c>
    </row>
    <row r="103" spans="1:11">
      <c r="A103" s="13" t="s">
        <v>655</v>
      </c>
    </row>
    <row r="104" spans="1:11">
      <c r="A104" s="13" t="s">
        <v>656</v>
      </c>
    </row>
    <row r="105" spans="1:11">
      <c r="A105" s="2" t="s">
        <v>657</v>
      </c>
    </row>
    <row r="106" spans="1:11">
      <c r="B106" s="3" t="s">
        <v>26</v>
      </c>
      <c r="C106" s="3" t="s">
        <v>27</v>
      </c>
      <c r="D106" s="3" t="s">
        <v>28</v>
      </c>
      <c r="E106" s="3" t="s">
        <v>29</v>
      </c>
      <c r="F106" s="3" t="s">
        <v>30</v>
      </c>
      <c r="G106" s="3" t="s">
        <v>35</v>
      </c>
      <c r="H106" s="3" t="s">
        <v>31</v>
      </c>
      <c r="I106" s="3" t="s">
        <v>32</v>
      </c>
      <c r="J106" s="3" t="s">
        <v>33</v>
      </c>
    </row>
    <row r="107" spans="1:11">
      <c r="A107" s="12" t="s">
        <v>66</v>
      </c>
      <c r="B107" s="29">
        <f>B69</f>
        <v>0</v>
      </c>
      <c r="C107" s="29">
        <f>C69</f>
        <v>0</v>
      </c>
      <c r="D107" s="29">
        <f>D69</f>
        <v>0</v>
      </c>
      <c r="E107" s="29">
        <f>E69</f>
        <v>0</v>
      </c>
      <c r="F107" s="29">
        <f>F69</f>
        <v>0</v>
      </c>
      <c r="G107" s="29">
        <f>G69</f>
        <v>0</v>
      </c>
      <c r="H107" s="29">
        <f>H69</f>
        <v>0</v>
      </c>
      <c r="I107" s="29">
        <f>I69</f>
        <v>0</v>
      </c>
      <c r="J107" s="29">
        <f>J69</f>
        <v>0</v>
      </c>
      <c r="K107" s="10" t="s">
        <v>6</v>
      </c>
    </row>
    <row r="108" spans="1:11">
      <c r="A108" s="12" t="s">
        <v>67</v>
      </c>
      <c r="B108" s="29">
        <f>B$31</f>
        <v>0</v>
      </c>
      <c r="C108" s="29">
        <f>C$31</f>
        <v>0</v>
      </c>
      <c r="D108" s="29">
        <f>D$31</f>
        <v>0</v>
      </c>
      <c r="E108" s="29">
        <f>E$31</f>
        <v>0</v>
      </c>
      <c r="F108" s="29">
        <f>F$31</f>
        <v>0</v>
      </c>
      <c r="G108" s="29">
        <f>G$31</f>
        <v>0</v>
      </c>
      <c r="H108" s="29">
        <f>H$31</f>
        <v>0</v>
      </c>
      <c r="I108" s="29">
        <f>I$31</f>
        <v>0</v>
      </c>
      <c r="J108" s="29">
        <f>J$31</f>
        <v>0</v>
      </c>
      <c r="K108" s="10" t="s">
        <v>6</v>
      </c>
    </row>
    <row r="109" spans="1:11">
      <c r="A109" s="12" t="s">
        <v>107</v>
      </c>
      <c r="B109" s="29">
        <f>B$13</f>
        <v>0</v>
      </c>
      <c r="C109" s="29">
        <f>C$13</f>
        <v>0</v>
      </c>
      <c r="D109" s="29">
        <f>D$13</f>
        <v>0</v>
      </c>
      <c r="E109" s="29">
        <f>E$13</f>
        <v>0</v>
      </c>
      <c r="F109" s="29">
        <f>F$13</f>
        <v>0</v>
      </c>
      <c r="G109" s="29">
        <f>G$13</f>
        <v>0</v>
      </c>
      <c r="H109" s="29">
        <f>H$13</f>
        <v>0</v>
      </c>
      <c r="I109" s="29">
        <f>I$13</f>
        <v>0</v>
      </c>
      <c r="J109" s="29">
        <f>J$13</f>
        <v>0</v>
      </c>
      <c r="K109" s="10" t="s">
        <v>6</v>
      </c>
    </row>
    <row r="110" spans="1:11">
      <c r="A110" s="12" t="s">
        <v>68</v>
      </c>
      <c r="B110" s="29">
        <f>B72</f>
        <v>0</v>
      </c>
      <c r="C110" s="29">
        <f>C72</f>
        <v>0</v>
      </c>
      <c r="D110" s="29">
        <f>D72</f>
        <v>0</v>
      </c>
      <c r="E110" s="29">
        <f>E72</f>
        <v>0</v>
      </c>
      <c r="F110" s="29">
        <f>F72</f>
        <v>0</v>
      </c>
      <c r="G110" s="29">
        <f>G72</f>
        <v>0</v>
      </c>
      <c r="H110" s="29">
        <f>H72</f>
        <v>0</v>
      </c>
      <c r="I110" s="29">
        <f>I72</f>
        <v>0</v>
      </c>
      <c r="J110" s="29">
        <f>J72</f>
        <v>0</v>
      </c>
      <c r="K110" s="10" t="s">
        <v>6</v>
      </c>
    </row>
    <row r="111" spans="1:11">
      <c r="A111" s="12" t="s">
        <v>69</v>
      </c>
      <c r="B111" s="29">
        <f>B$32</f>
        <v>0</v>
      </c>
      <c r="C111" s="29">
        <f>C$32</f>
        <v>0</v>
      </c>
      <c r="D111" s="29">
        <f>D$32</f>
        <v>0</v>
      </c>
      <c r="E111" s="29">
        <f>E$32</f>
        <v>0</v>
      </c>
      <c r="F111" s="29">
        <f>F$32</f>
        <v>0</v>
      </c>
      <c r="G111" s="29">
        <f>G$32</f>
        <v>0</v>
      </c>
      <c r="H111" s="29">
        <f>H$32</f>
        <v>0</v>
      </c>
      <c r="I111" s="29">
        <f>I$32</f>
        <v>0</v>
      </c>
      <c r="J111" s="29">
        <f>J$32</f>
        <v>0</v>
      </c>
      <c r="K111" s="10" t="s">
        <v>6</v>
      </c>
    </row>
    <row r="112" spans="1:11">
      <c r="A112" s="12" t="s">
        <v>108</v>
      </c>
      <c r="B112" s="29">
        <f>B$14</f>
        <v>0</v>
      </c>
      <c r="C112" s="29">
        <f>C$14</f>
        <v>0</v>
      </c>
      <c r="D112" s="29">
        <f>D$14</f>
        <v>0</v>
      </c>
      <c r="E112" s="29">
        <f>E$14</f>
        <v>0</v>
      </c>
      <c r="F112" s="29">
        <f>F$14</f>
        <v>0</v>
      </c>
      <c r="G112" s="29">
        <f>G$14</f>
        <v>0</v>
      </c>
      <c r="H112" s="29">
        <f>H$14</f>
        <v>0</v>
      </c>
      <c r="I112" s="29">
        <f>I$14</f>
        <v>0</v>
      </c>
      <c r="J112" s="29">
        <f>J$14</f>
        <v>0</v>
      </c>
      <c r="K112" s="10" t="s">
        <v>6</v>
      </c>
    </row>
    <row r="113" spans="1:11">
      <c r="A113" s="12" t="s">
        <v>70</v>
      </c>
      <c r="B113" s="29">
        <f>B$33</f>
        <v>0</v>
      </c>
      <c r="C113" s="29">
        <f>C$33</f>
        <v>0</v>
      </c>
      <c r="D113" s="29">
        <f>D$33</f>
        <v>0</v>
      </c>
      <c r="E113" s="29">
        <f>E$33</f>
        <v>0</v>
      </c>
      <c r="F113" s="29">
        <f>F$33</f>
        <v>0</v>
      </c>
      <c r="G113" s="29">
        <f>G$33</f>
        <v>0</v>
      </c>
      <c r="H113" s="29">
        <f>H$33</f>
        <v>0</v>
      </c>
      <c r="I113" s="29">
        <f>I$33</f>
        <v>0</v>
      </c>
      <c r="J113" s="29">
        <f>J$33</f>
        <v>0</v>
      </c>
      <c r="K113" s="10" t="s">
        <v>6</v>
      </c>
    </row>
    <row r="114" spans="1:11">
      <c r="A114" s="12" t="s">
        <v>71</v>
      </c>
      <c r="B114" s="29">
        <f>B$34</f>
        <v>0</v>
      </c>
      <c r="C114" s="29">
        <f>C$34</f>
        <v>0</v>
      </c>
      <c r="D114" s="29">
        <f>D$34</f>
        <v>0</v>
      </c>
      <c r="E114" s="29">
        <f>E$34</f>
        <v>0</v>
      </c>
      <c r="F114" s="29">
        <f>F$34</f>
        <v>0</v>
      </c>
      <c r="G114" s="29">
        <f>G$34</f>
        <v>0</v>
      </c>
      <c r="H114" s="29">
        <f>H$34</f>
        <v>0</v>
      </c>
      <c r="I114" s="29">
        <f>I$34</f>
        <v>0</v>
      </c>
      <c r="J114" s="29">
        <f>J$34</f>
        <v>0</v>
      </c>
      <c r="K114" s="10" t="s">
        <v>6</v>
      </c>
    </row>
    <row r="115" spans="1:11">
      <c r="A115" s="12" t="s">
        <v>85</v>
      </c>
      <c r="B115" s="29">
        <f>B$35</f>
        <v>0</v>
      </c>
      <c r="C115" s="29">
        <f>C$35</f>
        <v>0</v>
      </c>
      <c r="D115" s="29">
        <f>D$35</f>
        <v>0</v>
      </c>
      <c r="E115" s="29">
        <f>E$35</f>
        <v>0</v>
      </c>
      <c r="F115" s="29">
        <f>F$35</f>
        <v>0</v>
      </c>
      <c r="G115" s="29">
        <f>G$35</f>
        <v>0</v>
      </c>
      <c r="H115" s="29">
        <f>H$35</f>
        <v>0</v>
      </c>
      <c r="I115" s="29">
        <f>I$35</f>
        <v>0</v>
      </c>
      <c r="J115" s="29">
        <f>J$35</f>
        <v>0</v>
      </c>
      <c r="K115" s="10" t="s">
        <v>6</v>
      </c>
    </row>
    <row r="116" spans="1:11">
      <c r="A116" s="12" t="s">
        <v>72</v>
      </c>
      <c r="B116" s="29">
        <f>B$50</f>
        <v>0</v>
      </c>
      <c r="C116" s="29">
        <f>C$50</f>
        <v>0</v>
      </c>
      <c r="D116" s="29">
        <f>D$50</f>
        <v>0</v>
      </c>
      <c r="E116" s="29">
        <f>E$50</f>
        <v>0</v>
      </c>
      <c r="F116" s="29">
        <f>F$50</f>
        <v>0</v>
      </c>
      <c r="G116" s="29">
        <f>G$50</f>
        <v>0</v>
      </c>
      <c r="H116" s="29">
        <f>H$50</f>
        <v>0</v>
      </c>
      <c r="I116" s="29">
        <f>I$50</f>
        <v>0</v>
      </c>
      <c r="J116" s="29">
        <f>J$50</f>
        <v>0</v>
      </c>
      <c r="K116" s="10" t="s">
        <v>6</v>
      </c>
    </row>
    <row r="117" spans="1:11">
      <c r="A117" s="12" t="s">
        <v>73</v>
      </c>
      <c r="B117" s="29">
        <f>B$51</f>
        <v>0</v>
      </c>
      <c r="C117" s="29">
        <f>C$51</f>
        <v>0</v>
      </c>
      <c r="D117" s="29">
        <f>D$51</f>
        <v>0</v>
      </c>
      <c r="E117" s="29">
        <f>E$51</f>
        <v>0</v>
      </c>
      <c r="F117" s="29">
        <f>F$51</f>
        <v>0</v>
      </c>
      <c r="G117" s="29">
        <f>G$51</f>
        <v>0</v>
      </c>
      <c r="H117" s="29">
        <f>H$51</f>
        <v>0</v>
      </c>
      <c r="I117" s="29">
        <f>I$51</f>
        <v>0</v>
      </c>
      <c r="J117" s="29">
        <f>J$51</f>
        <v>0</v>
      </c>
      <c r="K117" s="10" t="s">
        <v>6</v>
      </c>
    </row>
    <row r="118" spans="1:11">
      <c r="A118" s="12" t="s">
        <v>86</v>
      </c>
      <c r="B118" s="29">
        <f>B$52</f>
        <v>0</v>
      </c>
      <c r="C118" s="29">
        <f>C$52</f>
        <v>0</v>
      </c>
      <c r="D118" s="29">
        <f>D$52</f>
        <v>0</v>
      </c>
      <c r="E118" s="29">
        <f>E$52</f>
        <v>0</v>
      </c>
      <c r="F118" s="29">
        <f>F$52</f>
        <v>0</v>
      </c>
      <c r="G118" s="29">
        <f>G$52</f>
        <v>0</v>
      </c>
      <c r="H118" s="29">
        <f>H$52</f>
        <v>0</v>
      </c>
      <c r="I118" s="29">
        <f>I$52</f>
        <v>0</v>
      </c>
      <c r="J118" s="29">
        <f>J$52</f>
        <v>0</v>
      </c>
      <c r="K118" s="10" t="s">
        <v>6</v>
      </c>
    </row>
    <row r="119" spans="1:11">
      <c r="A119" s="12" t="s">
        <v>87</v>
      </c>
      <c r="B119" s="29">
        <f>B$53</f>
        <v>0</v>
      </c>
      <c r="C119" s="29">
        <f>C$53</f>
        <v>0</v>
      </c>
      <c r="D119" s="29">
        <f>D$53</f>
        <v>0</v>
      </c>
      <c r="E119" s="29">
        <f>E$53</f>
        <v>0</v>
      </c>
      <c r="F119" s="29">
        <f>F$53</f>
        <v>0</v>
      </c>
      <c r="G119" s="29">
        <f>G$53</f>
        <v>0</v>
      </c>
      <c r="H119" s="29">
        <f>H$53</f>
        <v>0</v>
      </c>
      <c r="I119" s="29">
        <f>I$53</f>
        <v>0</v>
      </c>
      <c r="J119" s="29">
        <f>J$53</f>
        <v>0</v>
      </c>
      <c r="K119" s="10" t="s">
        <v>6</v>
      </c>
    </row>
    <row r="120" spans="1:11">
      <c r="A120" s="12" t="s">
        <v>109</v>
      </c>
      <c r="B120" s="29">
        <f>B$15</f>
        <v>0</v>
      </c>
      <c r="C120" s="29">
        <f>C$15</f>
        <v>0</v>
      </c>
      <c r="D120" s="29">
        <f>D$15</f>
        <v>0</v>
      </c>
      <c r="E120" s="29">
        <f>E$15</f>
        <v>0</v>
      </c>
      <c r="F120" s="29">
        <f>F$15</f>
        <v>0</v>
      </c>
      <c r="G120" s="29">
        <f>G$15</f>
        <v>0</v>
      </c>
      <c r="H120" s="29">
        <f>H$15</f>
        <v>0</v>
      </c>
      <c r="I120" s="29">
        <f>I$15</f>
        <v>0</v>
      </c>
      <c r="J120" s="29">
        <f>J$15</f>
        <v>0</v>
      </c>
      <c r="K120" s="10" t="s">
        <v>6</v>
      </c>
    </row>
    <row r="121" spans="1:11">
      <c r="A121" s="12" t="s">
        <v>110</v>
      </c>
      <c r="B121" s="29">
        <f>B$16</f>
        <v>0</v>
      </c>
      <c r="C121" s="29">
        <f>C$16</f>
        <v>0</v>
      </c>
      <c r="D121" s="29">
        <f>D$16</f>
        <v>0</v>
      </c>
      <c r="E121" s="29">
        <f>E$16</f>
        <v>0</v>
      </c>
      <c r="F121" s="29">
        <f>F$16</f>
        <v>0</v>
      </c>
      <c r="G121" s="29">
        <f>G$16</f>
        <v>0</v>
      </c>
      <c r="H121" s="29">
        <f>H$16</f>
        <v>0</v>
      </c>
      <c r="I121" s="29">
        <f>I$16</f>
        <v>0</v>
      </c>
      <c r="J121" s="29">
        <f>J$16</f>
        <v>0</v>
      </c>
      <c r="K121" s="10" t="s">
        <v>6</v>
      </c>
    </row>
    <row r="122" spans="1:11">
      <c r="A122" s="12" t="s">
        <v>111</v>
      </c>
      <c r="B122" s="29">
        <f>B$17</f>
        <v>0</v>
      </c>
      <c r="C122" s="29">
        <f>C$17</f>
        <v>0</v>
      </c>
      <c r="D122" s="29">
        <f>D$17</f>
        <v>0</v>
      </c>
      <c r="E122" s="29">
        <f>E$17</f>
        <v>0</v>
      </c>
      <c r="F122" s="29">
        <f>F$17</f>
        <v>0</v>
      </c>
      <c r="G122" s="29">
        <f>G$17</f>
        <v>0</v>
      </c>
      <c r="H122" s="29">
        <f>H$17</f>
        <v>0</v>
      </c>
      <c r="I122" s="29">
        <f>I$17</f>
        <v>0</v>
      </c>
      <c r="J122" s="29">
        <f>J$17</f>
        <v>0</v>
      </c>
      <c r="K122" s="10" t="s">
        <v>6</v>
      </c>
    </row>
    <row r="123" spans="1:11">
      <c r="A123" s="12" t="s">
        <v>112</v>
      </c>
      <c r="B123" s="29">
        <f>B$18</f>
        <v>0</v>
      </c>
      <c r="C123" s="29">
        <f>C$18</f>
        <v>0</v>
      </c>
      <c r="D123" s="29">
        <f>D$18</f>
        <v>0</v>
      </c>
      <c r="E123" s="29">
        <f>E$18</f>
        <v>0</v>
      </c>
      <c r="F123" s="29">
        <f>F$18</f>
        <v>0</v>
      </c>
      <c r="G123" s="29">
        <f>G$18</f>
        <v>0</v>
      </c>
      <c r="H123" s="29">
        <f>H$18</f>
        <v>0</v>
      </c>
      <c r="I123" s="29">
        <f>I$18</f>
        <v>0</v>
      </c>
      <c r="J123" s="29">
        <f>J$18</f>
        <v>0</v>
      </c>
      <c r="K123" s="10" t="s">
        <v>6</v>
      </c>
    </row>
    <row r="124" spans="1:11">
      <c r="A124" s="12" t="s">
        <v>113</v>
      </c>
      <c r="B124" s="29">
        <f>B$58</f>
        <v>0</v>
      </c>
      <c r="C124" s="29">
        <f>C$58</f>
        <v>0</v>
      </c>
      <c r="D124" s="29">
        <f>D$58</f>
        <v>0</v>
      </c>
      <c r="E124" s="29">
        <f>E$58</f>
        <v>0</v>
      </c>
      <c r="F124" s="29">
        <f>F$58</f>
        <v>0</v>
      </c>
      <c r="G124" s="29">
        <f>G$58</f>
        <v>0</v>
      </c>
      <c r="H124" s="29">
        <f>H$58</f>
        <v>0</v>
      </c>
      <c r="I124" s="29">
        <f>I$58</f>
        <v>0</v>
      </c>
      <c r="J124" s="29">
        <f>J$58</f>
        <v>0</v>
      </c>
      <c r="K124" s="10" t="s">
        <v>6</v>
      </c>
    </row>
    <row r="125" spans="1:11">
      <c r="A125" s="12" t="s">
        <v>74</v>
      </c>
      <c r="B125" s="29">
        <f>B87</f>
        <v>0</v>
      </c>
      <c r="C125" s="29">
        <f>C87</f>
        <v>0</v>
      </c>
      <c r="D125" s="29">
        <f>D87</f>
        <v>0</v>
      </c>
      <c r="E125" s="29">
        <f>E87</f>
        <v>0</v>
      </c>
      <c r="F125" s="29">
        <f>F87</f>
        <v>0</v>
      </c>
      <c r="G125" s="29">
        <f>G87</f>
        <v>0</v>
      </c>
      <c r="H125" s="29">
        <f>H87</f>
        <v>0</v>
      </c>
      <c r="I125" s="29">
        <f>I87</f>
        <v>0</v>
      </c>
      <c r="J125" s="29">
        <f>J87</f>
        <v>0</v>
      </c>
      <c r="K125" s="10" t="s">
        <v>6</v>
      </c>
    </row>
    <row r="126" spans="1:11">
      <c r="A126" s="12" t="s">
        <v>75</v>
      </c>
      <c r="B126" s="29">
        <f>B88</f>
        <v>0</v>
      </c>
      <c r="C126" s="29">
        <f>C88</f>
        <v>0</v>
      </c>
      <c r="D126" s="29">
        <f>D88</f>
        <v>0</v>
      </c>
      <c r="E126" s="29">
        <f>E88</f>
        <v>0</v>
      </c>
      <c r="F126" s="29">
        <f>F88</f>
        <v>0</v>
      </c>
      <c r="G126" s="29">
        <f>G88</f>
        <v>0</v>
      </c>
      <c r="H126" s="29">
        <f>H88</f>
        <v>0</v>
      </c>
      <c r="I126" s="29">
        <f>I88</f>
        <v>0</v>
      </c>
      <c r="J126" s="29">
        <f>J88</f>
        <v>0</v>
      </c>
      <c r="K126" s="10" t="s">
        <v>6</v>
      </c>
    </row>
    <row r="127" spans="1:11">
      <c r="A127" s="12" t="s">
        <v>76</v>
      </c>
      <c r="B127" s="29">
        <f>B89</f>
        <v>0</v>
      </c>
      <c r="C127" s="29">
        <f>C89</f>
        <v>0</v>
      </c>
      <c r="D127" s="29">
        <f>D89</f>
        <v>0</v>
      </c>
      <c r="E127" s="29">
        <f>E89</f>
        <v>0</v>
      </c>
      <c r="F127" s="29">
        <f>F89</f>
        <v>0</v>
      </c>
      <c r="G127" s="29">
        <f>G89</f>
        <v>0</v>
      </c>
      <c r="H127" s="29">
        <f>H89</f>
        <v>0</v>
      </c>
      <c r="I127" s="29">
        <f>I89</f>
        <v>0</v>
      </c>
      <c r="J127" s="29">
        <f>J89</f>
        <v>0</v>
      </c>
      <c r="K127" s="10" t="s">
        <v>6</v>
      </c>
    </row>
    <row r="128" spans="1:11">
      <c r="A128" s="12" t="s">
        <v>77</v>
      </c>
      <c r="B128" s="29">
        <f>B$54</f>
        <v>0</v>
      </c>
      <c r="C128" s="29">
        <f>C$54</f>
        <v>0</v>
      </c>
      <c r="D128" s="29">
        <f>D$54</f>
        <v>0</v>
      </c>
      <c r="E128" s="29">
        <f>E$54</f>
        <v>0</v>
      </c>
      <c r="F128" s="29">
        <f>F$54</f>
        <v>0</v>
      </c>
      <c r="G128" s="29">
        <f>G$54</f>
        <v>0</v>
      </c>
      <c r="H128" s="29">
        <f>H$54</f>
        <v>0</v>
      </c>
      <c r="I128" s="29">
        <f>I$54</f>
        <v>0</v>
      </c>
      <c r="J128" s="29">
        <f>J$54</f>
        <v>0</v>
      </c>
      <c r="K128" s="10" t="s">
        <v>6</v>
      </c>
    </row>
    <row r="129" spans="1:11">
      <c r="A129" s="12" t="s">
        <v>78</v>
      </c>
      <c r="B129" s="29">
        <f>B91</f>
        <v>0</v>
      </c>
      <c r="C129" s="29">
        <f>C91</f>
        <v>0</v>
      </c>
      <c r="D129" s="29">
        <f>D91</f>
        <v>0</v>
      </c>
      <c r="E129" s="29">
        <f>E91</f>
        <v>0</v>
      </c>
      <c r="F129" s="29">
        <f>F91</f>
        <v>0</v>
      </c>
      <c r="G129" s="29">
        <f>G91</f>
        <v>0</v>
      </c>
      <c r="H129" s="29">
        <f>H91</f>
        <v>0</v>
      </c>
      <c r="I129" s="29">
        <f>I91</f>
        <v>0</v>
      </c>
      <c r="J129" s="29">
        <f>J91</f>
        <v>0</v>
      </c>
      <c r="K129" s="10" t="s">
        <v>6</v>
      </c>
    </row>
    <row r="130" spans="1:11">
      <c r="A130" s="12" t="s">
        <v>79</v>
      </c>
      <c r="B130" s="29">
        <f>B$55</f>
        <v>0</v>
      </c>
      <c r="C130" s="29">
        <f>C$55</f>
        <v>0</v>
      </c>
      <c r="D130" s="29">
        <f>D$55</f>
        <v>0</v>
      </c>
      <c r="E130" s="29">
        <f>E$55</f>
        <v>0</v>
      </c>
      <c r="F130" s="29">
        <f>F$55</f>
        <v>0</v>
      </c>
      <c r="G130" s="29">
        <f>G$55</f>
        <v>0</v>
      </c>
      <c r="H130" s="29">
        <f>H$55</f>
        <v>0</v>
      </c>
      <c r="I130" s="29">
        <f>I$55</f>
        <v>0</v>
      </c>
      <c r="J130" s="29">
        <f>J$55</f>
        <v>0</v>
      </c>
      <c r="K130" s="10" t="s">
        <v>6</v>
      </c>
    </row>
    <row r="131" spans="1:11">
      <c r="A131" s="12" t="s">
        <v>88</v>
      </c>
      <c r="B131" s="29">
        <f>B93</f>
        <v>0</v>
      </c>
      <c r="C131" s="29">
        <f>C93</f>
        <v>0</v>
      </c>
      <c r="D131" s="29">
        <f>D93</f>
        <v>0</v>
      </c>
      <c r="E131" s="29">
        <f>E93</f>
        <v>0</v>
      </c>
      <c r="F131" s="29">
        <f>F93</f>
        <v>0</v>
      </c>
      <c r="G131" s="29">
        <f>G93</f>
        <v>0</v>
      </c>
      <c r="H131" s="29">
        <f>H93</f>
        <v>0</v>
      </c>
      <c r="I131" s="29">
        <f>I93</f>
        <v>0</v>
      </c>
      <c r="J131" s="29">
        <f>J93</f>
        <v>0</v>
      </c>
      <c r="K131" s="10" t="s">
        <v>6</v>
      </c>
    </row>
    <row r="132" spans="1:11">
      <c r="A132" s="12" t="s">
        <v>89</v>
      </c>
      <c r="B132" s="29">
        <f>B$56</f>
        <v>0</v>
      </c>
      <c r="C132" s="29">
        <f>C$56</f>
        <v>0</v>
      </c>
      <c r="D132" s="29">
        <f>D$56</f>
        <v>0</v>
      </c>
      <c r="E132" s="29">
        <f>E$56</f>
        <v>0</v>
      </c>
      <c r="F132" s="29">
        <f>F$56</f>
        <v>0</v>
      </c>
      <c r="G132" s="29">
        <f>G$56</f>
        <v>0</v>
      </c>
      <c r="H132" s="29">
        <f>H$56</f>
        <v>0</v>
      </c>
      <c r="I132" s="29">
        <f>I$56</f>
        <v>0</v>
      </c>
      <c r="J132" s="29">
        <f>J$56</f>
        <v>0</v>
      </c>
      <c r="K132" s="10" t="s">
        <v>6</v>
      </c>
    </row>
    <row r="133" spans="1:11">
      <c r="A133" s="12" t="s">
        <v>90</v>
      </c>
      <c r="B133" s="29">
        <f>B95</f>
        <v>0</v>
      </c>
      <c r="C133" s="29">
        <f>C95</f>
        <v>0</v>
      </c>
      <c r="D133" s="29">
        <f>D95</f>
        <v>0</v>
      </c>
      <c r="E133" s="29">
        <f>E95</f>
        <v>0</v>
      </c>
      <c r="F133" s="29">
        <f>F95</f>
        <v>0</v>
      </c>
      <c r="G133" s="29">
        <f>G95</f>
        <v>0</v>
      </c>
      <c r="H133" s="29">
        <f>H95</f>
        <v>0</v>
      </c>
      <c r="I133" s="29">
        <f>I95</f>
        <v>0</v>
      </c>
      <c r="J133" s="29">
        <f>J95</f>
        <v>0</v>
      </c>
      <c r="K133" s="10" t="s">
        <v>6</v>
      </c>
    </row>
    <row r="134" spans="1:11">
      <c r="A134" s="12" t="s">
        <v>91</v>
      </c>
      <c r="B134" s="29">
        <f>B$57</f>
        <v>0</v>
      </c>
      <c r="C134" s="29">
        <f>C$57</f>
        <v>0</v>
      </c>
      <c r="D134" s="29">
        <f>D$57</f>
        <v>0</v>
      </c>
      <c r="E134" s="29">
        <f>E$57</f>
        <v>0</v>
      </c>
      <c r="F134" s="29">
        <f>F$57</f>
        <v>0</v>
      </c>
      <c r="G134" s="29">
        <f>G$57</f>
        <v>0</v>
      </c>
      <c r="H134" s="29">
        <f>H$57</f>
        <v>0</v>
      </c>
      <c r="I134" s="29">
        <f>I$57</f>
        <v>0</v>
      </c>
      <c r="J134" s="29">
        <f>J$57</f>
        <v>0</v>
      </c>
      <c r="K134" s="10" t="s">
        <v>6</v>
      </c>
    </row>
    <row r="136" spans="1:11">
      <c r="A136" s="11" t="s">
        <v>658</v>
      </c>
    </row>
    <row r="137" spans="1:11">
      <c r="A137" s="10" t="s">
        <v>6</v>
      </c>
    </row>
    <row r="138" spans="1:11">
      <c r="A138" s="2" t="s">
        <v>257</v>
      </c>
    </row>
    <row r="139" spans="1:11">
      <c r="A139" s="13" t="s">
        <v>659</v>
      </c>
    </row>
    <row r="140" spans="1:11">
      <c r="A140" s="2" t="s">
        <v>660</v>
      </c>
    </row>
    <row r="141" spans="1:11">
      <c r="B141" s="3" t="s">
        <v>26</v>
      </c>
      <c r="C141" s="3" t="s">
        <v>27</v>
      </c>
      <c r="D141" s="3" t="s">
        <v>28</v>
      </c>
      <c r="E141" s="3" t="s">
        <v>29</v>
      </c>
      <c r="F141" s="3" t="s">
        <v>30</v>
      </c>
      <c r="G141" s="3" t="s">
        <v>35</v>
      </c>
      <c r="H141" s="3" t="s">
        <v>31</v>
      </c>
      <c r="I141" s="3" t="s">
        <v>32</v>
      </c>
      <c r="J141" s="3" t="s">
        <v>33</v>
      </c>
    </row>
    <row r="142" spans="1:11">
      <c r="A142" s="12" t="s">
        <v>661</v>
      </c>
      <c r="B142" s="27">
        <f>SUM(B$107:B$134)</f>
        <v>0</v>
      </c>
      <c r="C142" s="27">
        <f>SUM(C$107:C$134)</f>
        <v>0</v>
      </c>
      <c r="D142" s="27">
        <f>SUM(D$107:D$134)</f>
        <v>0</v>
      </c>
      <c r="E142" s="27">
        <f>SUM(E$107:E$134)</f>
        <v>0</v>
      </c>
      <c r="F142" s="27">
        <f>SUM(F$107:F$134)</f>
        <v>0</v>
      </c>
      <c r="G142" s="27">
        <f>SUM(G$107:G$134)</f>
        <v>0</v>
      </c>
      <c r="H142" s="27">
        <f>SUM(H$107:H$134)</f>
        <v>0</v>
      </c>
      <c r="I142" s="27">
        <f>SUM(I$107:I$134)</f>
        <v>0</v>
      </c>
      <c r="J142" s="27">
        <f>SUM(J$107:J$134)</f>
        <v>0</v>
      </c>
      <c r="K142" s="10" t="s">
        <v>6</v>
      </c>
    </row>
  </sheetData>
  <sheetProtection sheet="1" objects="1" scenarios="1"/>
  <hyperlinks>
    <hyperlink ref="A7" location="'Loads'!B299" display="x1 = 2305. Rate 1 units (MWh) (in Equivalent volume for each end user)"/>
    <hyperlink ref="A8" location="'Multi'!B588" display="x2 = 2437. Unit rate 1 pseudo load coefficient by network level (combined)"/>
    <hyperlink ref="A9" location="'LAFs'!B242" display="x3 = 2012. Loss adjustment factors between end user meter reading and each network level, scaled by network use"/>
    <hyperlink ref="A10" location="'Input'!F15" display="x4 = 1010. Days in the charging year (in Financial and general assumptions)"/>
    <hyperlink ref="A23" location="'Loads'!B299" display="x1 = 2305. Rate 1 units (MWh) (in Equivalent volume for each end user)"/>
    <hyperlink ref="A24" location="'Multi'!B588" display="x2 = 2437. Unit rate 1 pseudo load coefficient by network level (combined)"/>
    <hyperlink ref="A25" location="'Loads'!C299" display="x3 = 2305. Rate 2 units (MWh) (in Equivalent volume for each end user)"/>
    <hyperlink ref="A26" location="'Multi'!B616" display="x4 = 2438. Unit rate 2 pseudo load coefficient by network level (combined)"/>
    <hyperlink ref="A27" location="'LAFs'!B242" display="x5 = 2012. Loss adjustment factors between end user meter reading and each network level, scaled by network use"/>
    <hyperlink ref="A28" location="'Input'!F15" display="x6 = 1010. Days in the charging year (in Financial and general assumptions)"/>
    <hyperlink ref="A40" location="'Loads'!B299" display="x1 = 2305. Rate 1 units (MWh) (in Equivalent volume for each end user)"/>
    <hyperlink ref="A41" location="'Multi'!B588" display="x2 = 2437. Unit rate 1 pseudo load coefficient by network level (combined)"/>
    <hyperlink ref="A42" location="'Loads'!C299" display="x3 = 2305. Rate 2 units (MWh) (in Equivalent volume for each end user)"/>
    <hyperlink ref="A43" location="'Multi'!B616" display="x4 = 2438. Unit rate 2 pseudo load coefficient by network level (combined)"/>
    <hyperlink ref="A44" location="'Loads'!D299" display="x5 = 2305. Rate 3 units (MWh) (in Equivalent volume for each end user)"/>
    <hyperlink ref="A45" location="'Multi'!B638" display="x6 = 2439. Unit rate 3 pseudo load coefficient by network level (combined)"/>
    <hyperlink ref="A46" location="'LAFs'!B242" display="x7 = 2012. Loss adjustment factors between end user meter reading and each network level, scaled by network use"/>
    <hyperlink ref="A47" location="'Input'!F15" display="x8 = 1010. Days in the charging year (in Financial and general assumptions)"/>
    <hyperlink ref="A63" location="'Multi'!B116" display="x1 = 2407. All units (MWh)"/>
    <hyperlink ref="A64" location="'Loads'!B46" display="x2 = 2302. Load coefficient"/>
    <hyperlink ref="A65" location="'LAFs'!B242" display="x3 = 2012. Loss adjustment factors between end user meter reading and each network level, scaled by network use"/>
    <hyperlink ref="A66" location="'Input'!F15" display="x4 = 1010. Days in the charging year (in Financial and general assumptions)"/>
    <hyperlink ref="A101" location="'SMD'!B13" display="x1 = 2501. Contributions of users on one-rate multi tariffs to system simultaneous maximum load by network level (kW)"/>
    <hyperlink ref="A102" location="'SMD'!B31" display="x2 = 2502. Contributions of users on two-rate multi tariffs to system simultaneous maximum load by network level (kW)"/>
    <hyperlink ref="A103" location="'SMD'!B50" display="x3 = 2503. Contributions of users on three-rate multi tariffs to system simultaneous maximum load by network level (kW)"/>
    <hyperlink ref="A104" location="'SMD'!B69" display="x4 = 2504. Estimated contributions of users on each tariff to system simultaneous maximum load by network level (kW)"/>
    <hyperlink ref="A139" location="'SMD'!B107" display="x1 = 2505. Contributions of users on each tariff to system simultaneous maximum load by network level (kW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>
      <c r="A1" s="1">
        <f>"r6126: Forecast aggregate maximum load"&amp;" for "&amp;'Input'!B8&amp;" in "&amp;'Input'!C8&amp;" ("&amp;'Input'!D8&amp;")"</f>
        <v>0</v>
      </c>
    </row>
    <row r="4" spans="1:12">
      <c r="A4" s="11" t="s">
        <v>662</v>
      </c>
    </row>
    <row r="5" spans="1:12">
      <c r="A5" s="10" t="s">
        <v>6</v>
      </c>
    </row>
    <row r="6" spans="1:12">
      <c r="A6" s="2" t="s">
        <v>257</v>
      </c>
    </row>
    <row r="7" spans="1:12">
      <c r="A7" s="13" t="s">
        <v>663</v>
      </c>
    </row>
    <row r="8" spans="1:12">
      <c r="A8" s="13" t="s">
        <v>664</v>
      </c>
    </row>
    <row r="9" spans="1:12">
      <c r="A9" s="13" t="s">
        <v>665</v>
      </c>
    </row>
    <row r="10" spans="1:12">
      <c r="A10" s="21" t="s">
        <v>260</v>
      </c>
      <c r="B10" s="2" t="s">
        <v>261</v>
      </c>
      <c r="C10" s="2"/>
      <c r="D10" s="2"/>
      <c r="E10" s="2"/>
      <c r="F10" s="2"/>
      <c r="G10" s="2"/>
      <c r="H10" s="2"/>
      <c r="I10" s="2"/>
      <c r="J10" s="21" t="s">
        <v>261</v>
      </c>
      <c r="K10" s="21" t="s">
        <v>389</v>
      </c>
    </row>
    <row r="11" spans="1:12">
      <c r="A11" s="21" t="s">
        <v>263</v>
      </c>
      <c r="B11" s="2" t="s">
        <v>6</v>
      </c>
      <c r="C11" s="2"/>
      <c r="D11" s="2"/>
      <c r="E11" s="2"/>
      <c r="F11" s="2"/>
      <c r="G11" s="2"/>
      <c r="H11" s="2"/>
      <c r="I11" s="2"/>
      <c r="J11" s="21" t="s">
        <v>6</v>
      </c>
      <c r="K11" s="21" t="s">
        <v>666</v>
      </c>
    </row>
    <row r="12" spans="1:12">
      <c r="B12" s="22" t="s">
        <v>667</v>
      </c>
      <c r="C12" s="22"/>
      <c r="D12" s="22"/>
      <c r="E12" s="22"/>
      <c r="F12" s="22"/>
      <c r="G12" s="22"/>
      <c r="H12" s="22"/>
      <c r="I12" s="22"/>
    </row>
    <row r="13" spans="1:12">
      <c r="B13" s="3" t="s">
        <v>26</v>
      </c>
      <c r="C13" s="3" t="s">
        <v>27</v>
      </c>
      <c r="D13" s="3" t="s">
        <v>28</v>
      </c>
      <c r="E13" s="3" t="s">
        <v>29</v>
      </c>
      <c r="F13" s="3" t="s">
        <v>30</v>
      </c>
      <c r="G13" s="3" t="s">
        <v>31</v>
      </c>
      <c r="H13" s="3" t="s">
        <v>32</v>
      </c>
      <c r="I13" s="3" t="s">
        <v>33</v>
      </c>
      <c r="J13" s="3" t="s">
        <v>668</v>
      </c>
      <c r="K13" s="3" t="s">
        <v>669</v>
      </c>
    </row>
    <row r="14" spans="1:12">
      <c r="A14" s="12" t="s">
        <v>66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1</v>
      </c>
      <c r="J14" s="9">
        <v>0</v>
      </c>
      <c r="K14" s="6">
        <f>$C14+0.2*'Input'!$B$37*$J14</f>
        <v>0</v>
      </c>
      <c r="L14" s="10" t="s">
        <v>6</v>
      </c>
    </row>
    <row r="15" spans="1:12">
      <c r="A15" s="12" t="s">
        <v>67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1</v>
      </c>
      <c r="J15" s="9">
        <v>0</v>
      </c>
      <c r="K15" s="6">
        <f>$C15+0.2*'Input'!$B$37*$J15</f>
        <v>0</v>
      </c>
      <c r="L15" s="10" t="s">
        <v>6</v>
      </c>
    </row>
    <row r="16" spans="1:12">
      <c r="A16" s="12" t="s">
        <v>107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1</v>
      </c>
      <c r="J16" s="9">
        <v>0</v>
      </c>
      <c r="K16" s="6">
        <f>$C16+0.2*'Input'!$B$37*$J16</f>
        <v>0</v>
      </c>
      <c r="L16" s="10" t="s">
        <v>6</v>
      </c>
    </row>
    <row r="17" spans="1:12">
      <c r="A17" s="12" t="s">
        <v>68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1</v>
      </c>
      <c r="J17" s="9">
        <v>0</v>
      </c>
      <c r="K17" s="6">
        <f>$C17+0.2*'Input'!$B$37*$J17</f>
        <v>0</v>
      </c>
      <c r="L17" s="10" t="s">
        <v>6</v>
      </c>
    </row>
    <row r="18" spans="1:12">
      <c r="A18" s="12" t="s">
        <v>69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1</v>
      </c>
      <c r="J18" s="9">
        <v>0</v>
      </c>
      <c r="K18" s="6">
        <f>$C18+0.2*'Input'!$B$37*$J18</f>
        <v>0</v>
      </c>
      <c r="L18" s="10" t="s">
        <v>6</v>
      </c>
    </row>
    <row r="19" spans="1:12">
      <c r="A19" s="12" t="s">
        <v>108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1</v>
      </c>
      <c r="J19" s="9">
        <v>0</v>
      </c>
      <c r="K19" s="6">
        <f>$C19+0.2*'Input'!$B$37*$J19</f>
        <v>0</v>
      </c>
      <c r="L19" s="10" t="s">
        <v>6</v>
      </c>
    </row>
    <row r="20" spans="1:12">
      <c r="A20" s="12" t="s">
        <v>70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1</v>
      </c>
      <c r="J20" s="9">
        <v>0</v>
      </c>
      <c r="K20" s="6">
        <f>$C20+0.2*'Input'!$B$37*$J20</f>
        <v>0</v>
      </c>
      <c r="L20" s="10" t="s">
        <v>6</v>
      </c>
    </row>
    <row r="21" spans="1:12">
      <c r="A21" s="12" t="s">
        <v>71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1</v>
      </c>
      <c r="I21" s="9">
        <v>0</v>
      </c>
      <c r="J21" s="9">
        <v>0</v>
      </c>
      <c r="K21" s="6">
        <f>$C21+0.2*'Input'!$B$37*$J21</f>
        <v>0</v>
      </c>
      <c r="L21" s="10" t="s">
        <v>6</v>
      </c>
    </row>
    <row r="22" spans="1:12">
      <c r="A22" s="12" t="s">
        <v>85</v>
      </c>
      <c r="B22" s="9">
        <v>0</v>
      </c>
      <c r="C22" s="9">
        <v>0</v>
      </c>
      <c r="D22" s="9">
        <v>0</v>
      </c>
      <c r="E22" s="9">
        <v>0.2</v>
      </c>
      <c r="F22" s="9">
        <v>1</v>
      </c>
      <c r="G22" s="9">
        <v>1</v>
      </c>
      <c r="H22" s="9">
        <v>0</v>
      </c>
      <c r="I22" s="9">
        <v>0</v>
      </c>
      <c r="J22" s="9">
        <v>1</v>
      </c>
      <c r="K22" s="6">
        <f>$C22+0.2*'Input'!$B$37*$J22</f>
        <v>0</v>
      </c>
      <c r="L22" s="10" t="s">
        <v>6</v>
      </c>
    </row>
    <row r="23" spans="1:12">
      <c r="A23" s="12" t="s">
        <v>72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0.2</v>
      </c>
      <c r="H23" s="9">
        <v>1</v>
      </c>
      <c r="I23" s="9">
        <v>1</v>
      </c>
      <c r="J23" s="9">
        <v>0</v>
      </c>
      <c r="K23" s="6">
        <f>$C23+0.2*'Input'!$B$37*$J23</f>
        <v>0</v>
      </c>
      <c r="L23" s="10" t="s">
        <v>6</v>
      </c>
    </row>
    <row r="24" spans="1:12">
      <c r="A24" s="12" t="s">
        <v>73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1</v>
      </c>
      <c r="H24" s="9">
        <v>1</v>
      </c>
      <c r="I24" s="9">
        <v>0</v>
      </c>
      <c r="J24" s="9">
        <v>0</v>
      </c>
      <c r="K24" s="6">
        <f>$C24+0.2*'Input'!$B$37*$J24</f>
        <v>0</v>
      </c>
      <c r="L24" s="10" t="s">
        <v>6</v>
      </c>
    </row>
    <row r="25" spans="1:12">
      <c r="A25" s="12" t="s">
        <v>86</v>
      </c>
      <c r="B25" s="9">
        <v>0</v>
      </c>
      <c r="C25" s="9">
        <v>0</v>
      </c>
      <c r="D25" s="9">
        <v>0</v>
      </c>
      <c r="E25" s="9">
        <v>0.2</v>
      </c>
      <c r="F25" s="9">
        <v>1</v>
      </c>
      <c r="G25" s="9">
        <v>1</v>
      </c>
      <c r="H25" s="9">
        <v>0</v>
      </c>
      <c r="I25" s="9">
        <v>0</v>
      </c>
      <c r="J25" s="9">
        <v>1</v>
      </c>
      <c r="K25" s="6">
        <f>$C25+0.2*'Input'!$B$37*$J25</f>
        <v>0</v>
      </c>
      <c r="L25" s="10" t="s">
        <v>6</v>
      </c>
    </row>
    <row r="26" spans="1:12">
      <c r="A26" s="12" t="s">
        <v>87</v>
      </c>
      <c r="B26" s="9">
        <v>0</v>
      </c>
      <c r="C26" s="9">
        <v>0</v>
      </c>
      <c r="D26" s="9">
        <v>0</v>
      </c>
      <c r="E26" s="9">
        <v>1</v>
      </c>
      <c r="F26" s="9">
        <v>1</v>
      </c>
      <c r="G26" s="9">
        <v>0</v>
      </c>
      <c r="H26" s="9">
        <v>0</v>
      </c>
      <c r="I26" s="9">
        <v>0</v>
      </c>
      <c r="J26" s="9">
        <v>0</v>
      </c>
      <c r="K26" s="6">
        <f>$C26+0.2*'Input'!$B$37*$J26</f>
        <v>0</v>
      </c>
      <c r="L26" s="10" t="s">
        <v>6</v>
      </c>
    </row>
    <row r="27" spans="1:12">
      <c r="A27" s="12" t="s">
        <v>109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6">
        <f>$C27+0.2*'Input'!$B$37*$J27</f>
        <v>0</v>
      </c>
      <c r="L27" s="10" t="s">
        <v>6</v>
      </c>
    </row>
    <row r="28" spans="1:12">
      <c r="A28" s="12" t="s">
        <v>110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6">
        <f>$C28+0.2*'Input'!$B$37*$J28</f>
        <v>0</v>
      </c>
      <c r="L28" s="10" t="s">
        <v>6</v>
      </c>
    </row>
    <row r="29" spans="1:12">
      <c r="A29" s="12" t="s">
        <v>111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6">
        <f>$C29+0.2*'Input'!$B$37*$J29</f>
        <v>0</v>
      </c>
      <c r="L29" s="10" t="s">
        <v>6</v>
      </c>
    </row>
    <row r="30" spans="1:12">
      <c r="A30" s="12" t="s">
        <v>112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6">
        <f>$C30+0.2*'Input'!$B$37*$J30</f>
        <v>0</v>
      </c>
      <c r="L30" s="10" t="s">
        <v>6</v>
      </c>
    </row>
    <row r="31" spans="1:12">
      <c r="A31" s="12" t="s">
        <v>113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6">
        <f>$C31+0.2*'Input'!$B$37*$J31</f>
        <v>0</v>
      </c>
      <c r="L31" s="10" t="s">
        <v>6</v>
      </c>
    </row>
    <row r="33" spans="1:11">
      <c r="A33" s="11" t="s">
        <v>670</v>
      </c>
    </row>
    <row r="34" spans="1:11">
      <c r="A34" s="10" t="s">
        <v>6</v>
      </c>
    </row>
    <row r="35" spans="1:11">
      <c r="A35" s="2" t="s">
        <v>257</v>
      </c>
    </row>
    <row r="36" spans="1:11">
      <c r="A36" s="13" t="s">
        <v>671</v>
      </c>
    </row>
    <row r="37" spans="1:11">
      <c r="A37" s="13" t="s">
        <v>672</v>
      </c>
    </row>
    <row r="38" spans="1:11">
      <c r="A38" s="13" t="s">
        <v>673</v>
      </c>
    </row>
    <row r="39" spans="1:11">
      <c r="A39" s="2" t="s">
        <v>299</v>
      </c>
    </row>
    <row r="40" spans="1:11">
      <c r="B40" s="3" t="s">
        <v>26</v>
      </c>
      <c r="C40" s="3" t="s">
        <v>27</v>
      </c>
      <c r="D40" s="3" t="s">
        <v>28</v>
      </c>
      <c r="E40" s="3" t="s">
        <v>29</v>
      </c>
      <c r="F40" s="3" t="s">
        <v>30</v>
      </c>
      <c r="G40" s="3" t="s">
        <v>35</v>
      </c>
      <c r="H40" s="3" t="s">
        <v>31</v>
      </c>
      <c r="I40" s="3" t="s">
        <v>32</v>
      </c>
      <c r="J40" s="3" t="s">
        <v>33</v>
      </c>
    </row>
    <row r="41" spans="1:11">
      <c r="A41" s="12" t="s">
        <v>66</v>
      </c>
      <c r="B41" s="7">
        <f>$B14</f>
        <v>0</v>
      </c>
      <c r="C41" s="7">
        <f>$K14</f>
        <v>0</v>
      </c>
      <c r="D41" s="7">
        <f>$D14</f>
        <v>0</v>
      </c>
      <c r="E41" s="7">
        <f>$E14</f>
        <v>0</v>
      </c>
      <c r="F41" s="7">
        <f>$F14</f>
        <v>0</v>
      </c>
      <c r="G41" s="9">
        <v>0</v>
      </c>
      <c r="H41" s="7">
        <f>$G14</f>
        <v>0</v>
      </c>
      <c r="I41" s="7">
        <f>$H14</f>
        <v>0</v>
      </c>
      <c r="J41" s="7">
        <f>$I14</f>
        <v>0</v>
      </c>
      <c r="K41" s="10" t="s">
        <v>6</v>
      </c>
    </row>
    <row r="42" spans="1:11">
      <c r="A42" s="12" t="s">
        <v>67</v>
      </c>
      <c r="B42" s="7">
        <f>$B15</f>
        <v>0</v>
      </c>
      <c r="C42" s="7">
        <f>$K15</f>
        <v>0</v>
      </c>
      <c r="D42" s="7">
        <f>$D15</f>
        <v>0</v>
      </c>
      <c r="E42" s="7">
        <f>$E15</f>
        <v>0</v>
      </c>
      <c r="F42" s="7">
        <f>$F15</f>
        <v>0</v>
      </c>
      <c r="G42" s="9">
        <v>0</v>
      </c>
      <c r="H42" s="7">
        <f>$G15</f>
        <v>0</v>
      </c>
      <c r="I42" s="7">
        <f>$H15</f>
        <v>0</v>
      </c>
      <c r="J42" s="7">
        <f>$I15</f>
        <v>0</v>
      </c>
      <c r="K42" s="10" t="s">
        <v>6</v>
      </c>
    </row>
    <row r="43" spans="1:11">
      <c r="A43" s="12" t="s">
        <v>107</v>
      </c>
      <c r="B43" s="7">
        <f>$B16</f>
        <v>0</v>
      </c>
      <c r="C43" s="7">
        <f>$K16</f>
        <v>0</v>
      </c>
      <c r="D43" s="7">
        <f>$D16</f>
        <v>0</v>
      </c>
      <c r="E43" s="7">
        <f>$E16</f>
        <v>0</v>
      </c>
      <c r="F43" s="7">
        <f>$F16</f>
        <v>0</v>
      </c>
      <c r="G43" s="9">
        <v>0</v>
      </c>
      <c r="H43" s="7">
        <f>$G16</f>
        <v>0</v>
      </c>
      <c r="I43" s="7">
        <f>$H16</f>
        <v>0</v>
      </c>
      <c r="J43" s="7">
        <f>$I16</f>
        <v>0</v>
      </c>
      <c r="K43" s="10" t="s">
        <v>6</v>
      </c>
    </row>
    <row r="44" spans="1:11">
      <c r="A44" s="12" t="s">
        <v>68</v>
      </c>
      <c r="B44" s="7">
        <f>$B17</f>
        <v>0</v>
      </c>
      <c r="C44" s="7">
        <f>$K17</f>
        <v>0</v>
      </c>
      <c r="D44" s="7">
        <f>$D17</f>
        <v>0</v>
      </c>
      <c r="E44" s="7">
        <f>$E17</f>
        <v>0</v>
      </c>
      <c r="F44" s="7">
        <f>$F17</f>
        <v>0</v>
      </c>
      <c r="G44" s="9">
        <v>0</v>
      </c>
      <c r="H44" s="7">
        <f>$G17</f>
        <v>0</v>
      </c>
      <c r="I44" s="7">
        <f>$H17</f>
        <v>0</v>
      </c>
      <c r="J44" s="7">
        <f>$I17</f>
        <v>0</v>
      </c>
      <c r="K44" s="10" t="s">
        <v>6</v>
      </c>
    </row>
    <row r="45" spans="1:11">
      <c r="A45" s="12" t="s">
        <v>69</v>
      </c>
      <c r="B45" s="7">
        <f>$B18</f>
        <v>0</v>
      </c>
      <c r="C45" s="7">
        <f>$K18</f>
        <v>0</v>
      </c>
      <c r="D45" s="7">
        <f>$D18</f>
        <v>0</v>
      </c>
      <c r="E45" s="7">
        <f>$E18</f>
        <v>0</v>
      </c>
      <c r="F45" s="7">
        <f>$F18</f>
        <v>0</v>
      </c>
      <c r="G45" s="9">
        <v>0</v>
      </c>
      <c r="H45" s="7">
        <f>$G18</f>
        <v>0</v>
      </c>
      <c r="I45" s="7">
        <f>$H18</f>
        <v>0</v>
      </c>
      <c r="J45" s="7">
        <f>$I18</f>
        <v>0</v>
      </c>
      <c r="K45" s="10" t="s">
        <v>6</v>
      </c>
    </row>
    <row r="46" spans="1:11">
      <c r="A46" s="12" t="s">
        <v>108</v>
      </c>
      <c r="B46" s="7">
        <f>$B19</f>
        <v>0</v>
      </c>
      <c r="C46" s="7">
        <f>$K19</f>
        <v>0</v>
      </c>
      <c r="D46" s="7">
        <f>$D19</f>
        <v>0</v>
      </c>
      <c r="E46" s="7">
        <f>$E19</f>
        <v>0</v>
      </c>
      <c r="F46" s="7">
        <f>$F19</f>
        <v>0</v>
      </c>
      <c r="G46" s="9">
        <v>0</v>
      </c>
      <c r="H46" s="7">
        <f>$G19</f>
        <v>0</v>
      </c>
      <c r="I46" s="7">
        <f>$H19</f>
        <v>0</v>
      </c>
      <c r="J46" s="7">
        <f>$I19</f>
        <v>0</v>
      </c>
      <c r="K46" s="10" t="s">
        <v>6</v>
      </c>
    </row>
    <row r="47" spans="1:11">
      <c r="A47" s="12" t="s">
        <v>70</v>
      </c>
      <c r="B47" s="7">
        <f>$B20</f>
        <v>0</v>
      </c>
      <c r="C47" s="7">
        <f>$K20</f>
        <v>0</v>
      </c>
      <c r="D47" s="7">
        <f>$D20</f>
        <v>0</v>
      </c>
      <c r="E47" s="7">
        <f>$E20</f>
        <v>0</v>
      </c>
      <c r="F47" s="7">
        <f>$F20</f>
        <v>0</v>
      </c>
      <c r="G47" s="9">
        <v>0</v>
      </c>
      <c r="H47" s="7">
        <f>$G20</f>
        <v>0</v>
      </c>
      <c r="I47" s="7">
        <f>$H20</f>
        <v>0</v>
      </c>
      <c r="J47" s="7">
        <f>$I20</f>
        <v>0</v>
      </c>
      <c r="K47" s="10" t="s">
        <v>6</v>
      </c>
    </row>
    <row r="48" spans="1:11">
      <c r="A48" s="12" t="s">
        <v>71</v>
      </c>
      <c r="B48" s="7">
        <f>$B21</f>
        <v>0</v>
      </c>
      <c r="C48" s="7">
        <f>$K21</f>
        <v>0</v>
      </c>
      <c r="D48" s="7">
        <f>$D21</f>
        <v>0</v>
      </c>
      <c r="E48" s="7">
        <f>$E21</f>
        <v>0</v>
      </c>
      <c r="F48" s="7">
        <f>$F21</f>
        <v>0</v>
      </c>
      <c r="G48" s="9">
        <v>0</v>
      </c>
      <c r="H48" s="7">
        <f>$G21</f>
        <v>0</v>
      </c>
      <c r="I48" s="7">
        <f>$H21</f>
        <v>0</v>
      </c>
      <c r="J48" s="7">
        <f>$I21</f>
        <v>0</v>
      </c>
      <c r="K48" s="10" t="s">
        <v>6</v>
      </c>
    </row>
    <row r="49" spans="1:11">
      <c r="A49" s="12" t="s">
        <v>85</v>
      </c>
      <c r="B49" s="7">
        <f>$B22</f>
        <v>0</v>
      </c>
      <c r="C49" s="7">
        <f>$K22</f>
        <v>0</v>
      </c>
      <c r="D49" s="7">
        <f>$D22</f>
        <v>0</v>
      </c>
      <c r="E49" s="7">
        <f>$E22</f>
        <v>0</v>
      </c>
      <c r="F49" s="7">
        <f>$F22</f>
        <v>0</v>
      </c>
      <c r="G49" s="9">
        <v>1</v>
      </c>
      <c r="H49" s="7">
        <f>$G22</f>
        <v>0</v>
      </c>
      <c r="I49" s="7">
        <f>$H22</f>
        <v>0</v>
      </c>
      <c r="J49" s="7">
        <f>$I22</f>
        <v>0</v>
      </c>
      <c r="K49" s="10" t="s">
        <v>6</v>
      </c>
    </row>
    <row r="50" spans="1:11">
      <c r="A50" s="12" t="s">
        <v>72</v>
      </c>
      <c r="B50" s="7">
        <f>$B23</f>
        <v>0</v>
      </c>
      <c r="C50" s="7">
        <f>$K23</f>
        <v>0</v>
      </c>
      <c r="D50" s="7">
        <f>$D23</f>
        <v>0</v>
      </c>
      <c r="E50" s="7">
        <f>$E23</f>
        <v>0</v>
      </c>
      <c r="F50" s="7">
        <f>$F23</f>
        <v>0</v>
      </c>
      <c r="G50" s="9">
        <v>0</v>
      </c>
      <c r="H50" s="7">
        <f>$G23</f>
        <v>0</v>
      </c>
      <c r="I50" s="7">
        <f>$H23</f>
        <v>0</v>
      </c>
      <c r="J50" s="7">
        <f>$I23</f>
        <v>0</v>
      </c>
      <c r="K50" s="10" t="s">
        <v>6</v>
      </c>
    </row>
    <row r="51" spans="1:11">
      <c r="A51" s="12" t="s">
        <v>73</v>
      </c>
      <c r="B51" s="7">
        <f>$B24</f>
        <v>0</v>
      </c>
      <c r="C51" s="7">
        <f>$K24</f>
        <v>0</v>
      </c>
      <c r="D51" s="7">
        <f>$D24</f>
        <v>0</v>
      </c>
      <c r="E51" s="7">
        <f>$E24</f>
        <v>0</v>
      </c>
      <c r="F51" s="7">
        <f>$F24</f>
        <v>0</v>
      </c>
      <c r="G51" s="9">
        <v>0</v>
      </c>
      <c r="H51" s="7">
        <f>$G24</f>
        <v>0</v>
      </c>
      <c r="I51" s="7">
        <f>$H24</f>
        <v>0</v>
      </c>
      <c r="J51" s="7">
        <f>$I24</f>
        <v>0</v>
      </c>
      <c r="K51" s="10" t="s">
        <v>6</v>
      </c>
    </row>
    <row r="52" spans="1:11">
      <c r="A52" s="12" t="s">
        <v>86</v>
      </c>
      <c r="B52" s="7">
        <f>$B25</f>
        <v>0</v>
      </c>
      <c r="C52" s="7">
        <f>$K25</f>
        <v>0</v>
      </c>
      <c r="D52" s="7">
        <f>$D25</f>
        <v>0</v>
      </c>
      <c r="E52" s="7">
        <f>$E25</f>
        <v>0</v>
      </c>
      <c r="F52" s="7">
        <f>$F25</f>
        <v>0</v>
      </c>
      <c r="G52" s="9">
        <v>1</v>
      </c>
      <c r="H52" s="7">
        <f>$G25</f>
        <v>0</v>
      </c>
      <c r="I52" s="7">
        <f>$H25</f>
        <v>0</v>
      </c>
      <c r="J52" s="7">
        <f>$I25</f>
        <v>0</v>
      </c>
      <c r="K52" s="10" t="s">
        <v>6</v>
      </c>
    </row>
    <row r="53" spans="1:11">
      <c r="A53" s="12" t="s">
        <v>87</v>
      </c>
      <c r="B53" s="7">
        <f>$B26</f>
        <v>0</v>
      </c>
      <c r="C53" s="7">
        <f>$K26</f>
        <v>0</v>
      </c>
      <c r="D53" s="7">
        <f>$D26</f>
        <v>0</v>
      </c>
      <c r="E53" s="7">
        <f>$E26</f>
        <v>0</v>
      </c>
      <c r="F53" s="7">
        <f>$F26</f>
        <v>0</v>
      </c>
      <c r="G53" s="9">
        <v>0</v>
      </c>
      <c r="H53" s="7">
        <f>$G26</f>
        <v>0</v>
      </c>
      <c r="I53" s="7">
        <f>$H26</f>
        <v>0</v>
      </c>
      <c r="J53" s="7">
        <f>$I26</f>
        <v>0</v>
      </c>
      <c r="K53" s="10" t="s">
        <v>6</v>
      </c>
    </row>
    <row r="54" spans="1:11">
      <c r="A54" s="12" t="s">
        <v>109</v>
      </c>
      <c r="B54" s="7">
        <f>$B27</f>
        <v>0</v>
      </c>
      <c r="C54" s="7">
        <f>$K27</f>
        <v>0</v>
      </c>
      <c r="D54" s="7">
        <f>$D27</f>
        <v>0</v>
      </c>
      <c r="E54" s="7">
        <f>$E27</f>
        <v>0</v>
      </c>
      <c r="F54" s="7">
        <f>$F27</f>
        <v>0</v>
      </c>
      <c r="G54" s="9">
        <v>0</v>
      </c>
      <c r="H54" s="7">
        <f>$G27</f>
        <v>0</v>
      </c>
      <c r="I54" s="7">
        <f>$H27</f>
        <v>0</v>
      </c>
      <c r="J54" s="7">
        <f>$I27</f>
        <v>0</v>
      </c>
      <c r="K54" s="10" t="s">
        <v>6</v>
      </c>
    </row>
    <row r="55" spans="1:11">
      <c r="A55" s="12" t="s">
        <v>110</v>
      </c>
      <c r="B55" s="7">
        <f>$B28</f>
        <v>0</v>
      </c>
      <c r="C55" s="7">
        <f>$K28</f>
        <v>0</v>
      </c>
      <c r="D55" s="7">
        <f>$D28</f>
        <v>0</v>
      </c>
      <c r="E55" s="7">
        <f>$E28</f>
        <v>0</v>
      </c>
      <c r="F55" s="7">
        <f>$F28</f>
        <v>0</v>
      </c>
      <c r="G55" s="9">
        <v>0</v>
      </c>
      <c r="H55" s="7">
        <f>$G28</f>
        <v>0</v>
      </c>
      <c r="I55" s="7">
        <f>$H28</f>
        <v>0</v>
      </c>
      <c r="J55" s="7">
        <f>$I28</f>
        <v>0</v>
      </c>
      <c r="K55" s="10" t="s">
        <v>6</v>
      </c>
    </row>
    <row r="56" spans="1:11">
      <c r="A56" s="12" t="s">
        <v>111</v>
      </c>
      <c r="B56" s="7">
        <f>$B29</f>
        <v>0</v>
      </c>
      <c r="C56" s="7">
        <f>$K29</f>
        <v>0</v>
      </c>
      <c r="D56" s="7">
        <f>$D29</f>
        <v>0</v>
      </c>
      <c r="E56" s="7">
        <f>$E29</f>
        <v>0</v>
      </c>
      <c r="F56" s="7">
        <f>$F29</f>
        <v>0</v>
      </c>
      <c r="G56" s="9">
        <v>0</v>
      </c>
      <c r="H56" s="7">
        <f>$G29</f>
        <v>0</v>
      </c>
      <c r="I56" s="7">
        <f>$H29</f>
        <v>0</v>
      </c>
      <c r="J56" s="7">
        <f>$I29</f>
        <v>0</v>
      </c>
      <c r="K56" s="10" t="s">
        <v>6</v>
      </c>
    </row>
    <row r="57" spans="1:11">
      <c r="A57" s="12" t="s">
        <v>112</v>
      </c>
      <c r="B57" s="7">
        <f>$B30</f>
        <v>0</v>
      </c>
      <c r="C57" s="7">
        <f>$K30</f>
        <v>0</v>
      </c>
      <c r="D57" s="7">
        <f>$D30</f>
        <v>0</v>
      </c>
      <c r="E57" s="7">
        <f>$E30</f>
        <v>0</v>
      </c>
      <c r="F57" s="7">
        <f>$F30</f>
        <v>0</v>
      </c>
      <c r="G57" s="9">
        <v>0</v>
      </c>
      <c r="H57" s="7">
        <f>$G30</f>
        <v>0</v>
      </c>
      <c r="I57" s="7">
        <f>$H30</f>
        <v>0</v>
      </c>
      <c r="J57" s="7">
        <f>$I30</f>
        <v>0</v>
      </c>
      <c r="K57" s="10" t="s">
        <v>6</v>
      </c>
    </row>
    <row r="58" spans="1:11">
      <c r="A58" s="12" t="s">
        <v>113</v>
      </c>
      <c r="B58" s="7">
        <f>$B31</f>
        <v>0</v>
      </c>
      <c r="C58" s="7">
        <f>$K31</f>
        <v>0</v>
      </c>
      <c r="D58" s="7">
        <f>$D31</f>
        <v>0</v>
      </c>
      <c r="E58" s="7">
        <f>$E31</f>
        <v>0</v>
      </c>
      <c r="F58" s="7">
        <f>$F31</f>
        <v>0</v>
      </c>
      <c r="G58" s="9">
        <v>0</v>
      </c>
      <c r="H58" s="7">
        <f>$G31</f>
        <v>0</v>
      </c>
      <c r="I58" s="7">
        <f>$H31</f>
        <v>0</v>
      </c>
      <c r="J58" s="7">
        <f>$I31</f>
        <v>0</v>
      </c>
      <c r="K58" s="10" t="s">
        <v>6</v>
      </c>
    </row>
    <row r="60" spans="1:11">
      <c r="A60" s="11" t="s">
        <v>674</v>
      </c>
    </row>
    <row r="61" spans="1:11">
      <c r="A61" s="10" t="s">
        <v>6</v>
      </c>
    </row>
    <row r="62" spans="1:11">
      <c r="A62" s="2" t="s">
        <v>257</v>
      </c>
    </row>
    <row r="63" spans="1:11">
      <c r="A63" s="13" t="s">
        <v>675</v>
      </c>
    </row>
    <row r="64" spans="1:11">
      <c r="A64" s="13" t="s">
        <v>676</v>
      </c>
    </row>
    <row r="65" spans="1:11">
      <c r="A65" s="13" t="s">
        <v>677</v>
      </c>
    </row>
    <row r="66" spans="1:11">
      <c r="A66" s="13" t="s">
        <v>678</v>
      </c>
    </row>
    <row r="67" spans="1:11">
      <c r="A67" s="2" t="s">
        <v>679</v>
      </c>
    </row>
    <row r="68" spans="1:11">
      <c r="B68" s="3" t="s">
        <v>26</v>
      </c>
      <c r="C68" s="3" t="s">
        <v>27</v>
      </c>
      <c r="D68" s="3" t="s">
        <v>28</v>
      </c>
      <c r="E68" s="3" t="s">
        <v>29</v>
      </c>
      <c r="F68" s="3" t="s">
        <v>30</v>
      </c>
      <c r="G68" s="3" t="s">
        <v>35</v>
      </c>
      <c r="H68" s="3" t="s">
        <v>31</v>
      </c>
      <c r="I68" s="3" t="s">
        <v>32</v>
      </c>
      <c r="J68" s="3" t="s">
        <v>33</v>
      </c>
    </row>
    <row r="69" spans="1:11">
      <c r="A69" s="12" t="s">
        <v>72</v>
      </c>
      <c r="B69" s="27">
        <f>'Loads'!$F$308*'Input'!$E$15*B$50*'LAFs'!B$251</f>
        <v>0</v>
      </c>
      <c r="C69" s="27">
        <f>'Loads'!$F$308*'Input'!$E$15*C$50*'LAFs'!C$251</f>
        <v>0</v>
      </c>
      <c r="D69" s="27">
        <f>'Loads'!$F$308*'Input'!$E$15*D$50*'LAFs'!D$251</f>
        <v>0</v>
      </c>
      <c r="E69" s="27">
        <f>'Loads'!$F$308*'Input'!$E$15*E$50*'LAFs'!E$251</f>
        <v>0</v>
      </c>
      <c r="F69" s="27">
        <f>'Loads'!$F$308*'Input'!$E$15*F$50*'LAFs'!F$251</f>
        <v>0</v>
      </c>
      <c r="G69" s="27">
        <f>'Loads'!$F$308*'Input'!$E$15*G$50*'LAFs'!G$251</f>
        <v>0</v>
      </c>
      <c r="H69" s="27">
        <f>'Loads'!$F$308*'Input'!$E$15*H$50*'LAFs'!H$251</f>
        <v>0</v>
      </c>
      <c r="I69" s="27">
        <f>'Loads'!$F$308*'Input'!$E$15*I$50*'LAFs'!I$251</f>
        <v>0</v>
      </c>
      <c r="J69" s="27">
        <f>'Loads'!$F$308*'Input'!$E$15*J$50*'LAFs'!J$251</f>
        <v>0</v>
      </c>
      <c r="K69" s="10" t="s">
        <v>6</v>
      </c>
    </row>
    <row r="70" spans="1:11">
      <c r="A70" s="12" t="s">
        <v>73</v>
      </c>
      <c r="B70" s="27">
        <f>'Loads'!$F$309*'Input'!$E$15*B$51*'LAFs'!B$252</f>
        <v>0</v>
      </c>
      <c r="C70" s="27">
        <f>'Loads'!$F$309*'Input'!$E$15*C$51*'LAFs'!C$252</f>
        <v>0</v>
      </c>
      <c r="D70" s="27">
        <f>'Loads'!$F$309*'Input'!$E$15*D$51*'LAFs'!D$252</f>
        <v>0</v>
      </c>
      <c r="E70" s="27">
        <f>'Loads'!$F$309*'Input'!$E$15*E$51*'LAFs'!E$252</f>
        <v>0</v>
      </c>
      <c r="F70" s="27">
        <f>'Loads'!$F$309*'Input'!$E$15*F$51*'LAFs'!F$252</f>
        <v>0</v>
      </c>
      <c r="G70" s="27">
        <f>'Loads'!$F$309*'Input'!$E$15*G$51*'LAFs'!G$252</f>
        <v>0</v>
      </c>
      <c r="H70" s="27">
        <f>'Loads'!$F$309*'Input'!$E$15*H$51*'LAFs'!H$252</f>
        <v>0</v>
      </c>
      <c r="I70" s="27">
        <f>'Loads'!$F$309*'Input'!$E$15*I$51*'LAFs'!I$252</f>
        <v>0</v>
      </c>
      <c r="J70" s="27">
        <f>'Loads'!$F$309*'Input'!$E$15*J$51*'LAFs'!J$252</f>
        <v>0</v>
      </c>
      <c r="K70" s="10" t="s">
        <v>6</v>
      </c>
    </row>
    <row r="71" spans="1:11">
      <c r="A71" s="12" t="s">
        <v>86</v>
      </c>
      <c r="B71" s="27">
        <f>'Loads'!$F$310*'Input'!$E$15*B$52*'LAFs'!B$253</f>
        <v>0</v>
      </c>
      <c r="C71" s="27">
        <f>'Loads'!$F$310*'Input'!$E$15*C$52*'LAFs'!C$253</f>
        <v>0</v>
      </c>
      <c r="D71" s="27">
        <f>'Loads'!$F$310*'Input'!$E$15*D$52*'LAFs'!D$253</f>
        <v>0</v>
      </c>
      <c r="E71" s="27">
        <f>'Loads'!$F$310*'Input'!$E$15*E$52*'LAFs'!E$253</f>
        <v>0</v>
      </c>
      <c r="F71" s="27">
        <f>'Loads'!$F$310*'Input'!$E$15*F$52*'LAFs'!F$253</f>
        <v>0</v>
      </c>
      <c r="G71" s="27">
        <f>'Loads'!$F$310*'Input'!$E$15*G$52*'LAFs'!G$253</f>
        <v>0</v>
      </c>
      <c r="H71" s="27">
        <f>'Loads'!$F$310*'Input'!$E$15*H$52*'LAFs'!H$253</f>
        <v>0</v>
      </c>
      <c r="I71" s="27">
        <f>'Loads'!$F$310*'Input'!$E$15*I$52*'LAFs'!I$253</f>
        <v>0</v>
      </c>
      <c r="J71" s="27">
        <f>'Loads'!$F$310*'Input'!$E$15*J$52*'LAFs'!J$253</f>
        <v>0</v>
      </c>
      <c r="K71" s="10" t="s">
        <v>6</v>
      </c>
    </row>
    <row r="72" spans="1:11">
      <c r="A72" s="12" t="s">
        <v>87</v>
      </c>
      <c r="B72" s="27">
        <f>'Loads'!$F$311*'Input'!$E$15*B$53*'LAFs'!B$254</f>
        <v>0</v>
      </c>
      <c r="C72" s="27">
        <f>'Loads'!$F$311*'Input'!$E$15*C$53*'LAFs'!C$254</f>
        <v>0</v>
      </c>
      <c r="D72" s="27">
        <f>'Loads'!$F$311*'Input'!$E$15*D$53*'LAFs'!D$254</f>
        <v>0</v>
      </c>
      <c r="E72" s="27">
        <f>'Loads'!$F$311*'Input'!$E$15*E$53*'LAFs'!E$254</f>
        <v>0</v>
      </c>
      <c r="F72" s="27">
        <f>'Loads'!$F$311*'Input'!$E$15*F$53*'LAFs'!F$254</f>
        <v>0</v>
      </c>
      <c r="G72" s="27">
        <f>'Loads'!$F$311*'Input'!$E$15*G$53*'LAFs'!G$254</f>
        <v>0</v>
      </c>
      <c r="H72" s="27">
        <f>'Loads'!$F$311*'Input'!$E$15*H$53*'LAFs'!H$254</f>
        <v>0</v>
      </c>
      <c r="I72" s="27">
        <f>'Loads'!$F$311*'Input'!$E$15*I$53*'LAFs'!I$254</f>
        <v>0</v>
      </c>
      <c r="J72" s="27">
        <f>'Loads'!$F$311*'Input'!$E$15*J$53*'LAFs'!J$254</f>
        <v>0</v>
      </c>
      <c r="K72" s="10" t="s">
        <v>6</v>
      </c>
    </row>
    <row r="74" spans="1:11">
      <c r="A74" s="11" t="s">
        <v>680</v>
      </c>
    </row>
    <row r="75" spans="1:11">
      <c r="A75" s="10" t="s">
        <v>6</v>
      </c>
    </row>
    <row r="76" spans="1:11">
      <c r="A76" s="2" t="s">
        <v>257</v>
      </c>
    </row>
    <row r="77" spans="1:11">
      <c r="A77" s="13" t="s">
        <v>479</v>
      </c>
    </row>
    <row r="78" spans="1:11">
      <c r="A78" s="13" t="s">
        <v>404</v>
      </c>
    </row>
    <row r="79" spans="1:11">
      <c r="A79" s="13" t="s">
        <v>677</v>
      </c>
    </row>
    <row r="80" spans="1:11">
      <c r="A80" s="13" t="s">
        <v>678</v>
      </c>
    </row>
    <row r="81" spans="1:11">
      <c r="A81" s="13" t="s">
        <v>570</v>
      </c>
    </row>
    <row r="82" spans="1:11">
      <c r="A82" s="2" t="s">
        <v>681</v>
      </c>
    </row>
    <row r="83" spans="1:11">
      <c r="B83" s="3" t="s">
        <v>26</v>
      </c>
      <c r="C83" s="3" t="s">
        <v>27</v>
      </c>
      <c r="D83" s="3" t="s">
        <v>28</v>
      </c>
      <c r="E83" s="3" t="s">
        <v>29</v>
      </c>
      <c r="F83" s="3" t="s">
        <v>30</v>
      </c>
      <c r="G83" s="3" t="s">
        <v>35</v>
      </c>
      <c r="H83" s="3" t="s">
        <v>31</v>
      </c>
      <c r="I83" s="3" t="s">
        <v>32</v>
      </c>
      <c r="J83" s="3" t="s">
        <v>33</v>
      </c>
    </row>
    <row r="84" spans="1:11">
      <c r="A84" s="12" t="s">
        <v>66</v>
      </c>
      <c r="B84" s="27">
        <f>'Multi'!$B$116/'Input'!$C118*B41*'LAFs'!B$242/(24*'Input'!$F$15)*1000</f>
        <v>0</v>
      </c>
      <c r="C84" s="27">
        <f>'Multi'!$B$116/'Input'!$C118*C41*'LAFs'!C$242/(24*'Input'!$F$15)*1000</f>
        <v>0</v>
      </c>
      <c r="D84" s="27">
        <f>'Multi'!$B$116/'Input'!$C118*D41*'LAFs'!D$242/(24*'Input'!$F$15)*1000</f>
        <v>0</v>
      </c>
      <c r="E84" s="27">
        <f>'Multi'!$B$116/'Input'!$C118*E41*'LAFs'!E$242/(24*'Input'!$F$15)*1000</f>
        <v>0</v>
      </c>
      <c r="F84" s="27">
        <f>'Multi'!$B$116/'Input'!$C118*F41*'LAFs'!F$242/(24*'Input'!$F$15)*1000</f>
        <v>0</v>
      </c>
      <c r="G84" s="27">
        <f>'Multi'!$B$116/'Input'!$C118*G41*'LAFs'!G$242/(24*'Input'!$F$15)*1000</f>
        <v>0</v>
      </c>
      <c r="H84" s="27">
        <f>'Multi'!$B$116/'Input'!$C118*H41*'LAFs'!H$242/(24*'Input'!$F$15)*1000</f>
        <v>0</v>
      </c>
      <c r="I84" s="27">
        <f>'Multi'!$B$116/'Input'!$C118*I41*'LAFs'!I$242/(24*'Input'!$F$15)*1000</f>
        <v>0</v>
      </c>
      <c r="J84" s="27">
        <f>'Multi'!$B$116/'Input'!$C118*J41*'LAFs'!J$242/(24*'Input'!$F$15)*1000</f>
        <v>0</v>
      </c>
      <c r="K84" s="10" t="s">
        <v>6</v>
      </c>
    </row>
    <row r="85" spans="1:11">
      <c r="A85" s="12" t="s">
        <v>67</v>
      </c>
      <c r="B85" s="27">
        <f>'Multi'!$B$117/'Input'!$C119*B42*'LAFs'!B$243/(24*'Input'!$F$15)*1000</f>
        <v>0</v>
      </c>
      <c r="C85" s="27">
        <f>'Multi'!$B$117/'Input'!$C119*C42*'LAFs'!C$243/(24*'Input'!$F$15)*1000</f>
        <v>0</v>
      </c>
      <c r="D85" s="27">
        <f>'Multi'!$B$117/'Input'!$C119*D42*'LAFs'!D$243/(24*'Input'!$F$15)*1000</f>
        <v>0</v>
      </c>
      <c r="E85" s="27">
        <f>'Multi'!$B$117/'Input'!$C119*E42*'LAFs'!E$243/(24*'Input'!$F$15)*1000</f>
        <v>0</v>
      </c>
      <c r="F85" s="27">
        <f>'Multi'!$B$117/'Input'!$C119*F42*'LAFs'!F$243/(24*'Input'!$F$15)*1000</f>
        <v>0</v>
      </c>
      <c r="G85" s="27">
        <f>'Multi'!$B$117/'Input'!$C119*G42*'LAFs'!G$243/(24*'Input'!$F$15)*1000</f>
        <v>0</v>
      </c>
      <c r="H85" s="27">
        <f>'Multi'!$B$117/'Input'!$C119*H42*'LAFs'!H$243/(24*'Input'!$F$15)*1000</f>
        <v>0</v>
      </c>
      <c r="I85" s="27">
        <f>'Multi'!$B$117/'Input'!$C119*I42*'LAFs'!I$243/(24*'Input'!$F$15)*1000</f>
        <v>0</v>
      </c>
      <c r="J85" s="27">
        <f>'Multi'!$B$117/'Input'!$C119*J42*'LAFs'!J$243/(24*'Input'!$F$15)*1000</f>
        <v>0</v>
      </c>
      <c r="K85" s="10" t="s">
        <v>6</v>
      </c>
    </row>
    <row r="86" spans="1:11">
      <c r="A86" s="12" t="s">
        <v>107</v>
      </c>
      <c r="B86" s="27">
        <f>'Multi'!$B$118/'Input'!$C120*B43*'LAFs'!B$244/(24*'Input'!$F$15)*1000</f>
        <v>0</v>
      </c>
      <c r="C86" s="27">
        <f>'Multi'!$B$118/'Input'!$C120*C43*'LAFs'!C$244/(24*'Input'!$F$15)*1000</f>
        <v>0</v>
      </c>
      <c r="D86" s="27">
        <f>'Multi'!$B$118/'Input'!$C120*D43*'LAFs'!D$244/(24*'Input'!$F$15)*1000</f>
        <v>0</v>
      </c>
      <c r="E86" s="27">
        <f>'Multi'!$B$118/'Input'!$C120*E43*'LAFs'!E$244/(24*'Input'!$F$15)*1000</f>
        <v>0</v>
      </c>
      <c r="F86" s="27">
        <f>'Multi'!$B$118/'Input'!$C120*F43*'LAFs'!F$244/(24*'Input'!$F$15)*1000</f>
        <v>0</v>
      </c>
      <c r="G86" s="27">
        <f>'Multi'!$B$118/'Input'!$C120*G43*'LAFs'!G$244/(24*'Input'!$F$15)*1000</f>
        <v>0</v>
      </c>
      <c r="H86" s="27">
        <f>'Multi'!$B$118/'Input'!$C120*H43*'LAFs'!H$244/(24*'Input'!$F$15)*1000</f>
        <v>0</v>
      </c>
      <c r="I86" s="27">
        <f>'Multi'!$B$118/'Input'!$C120*I43*'LAFs'!I$244/(24*'Input'!$F$15)*1000</f>
        <v>0</v>
      </c>
      <c r="J86" s="27">
        <f>'Multi'!$B$118/'Input'!$C120*J43*'LAFs'!J$244/(24*'Input'!$F$15)*1000</f>
        <v>0</v>
      </c>
      <c r="K86" s="10" t="s">
        <v>6</v>
      </c>
    </row>
    <row r="87" spans="1:11">
      <c r="A87" s="12" t="s">
        <v>68</v>
      </c>
      <c r="B87" s="27">
        <f>'Multi'!$B$119/'Input'!$C121*B44*'LAFs'!B$245/(24*'Input'!$F$15)*1000</f>
        <v>0</v>
      </c>
      <c r="C87" s="27">
        <f>'Multi'!$B$119/'Input'!$C121*C44*'LAFs'!C$245/(24*'Input'!$F$15)*1000</f>
        <v>0</v>
      </c>
      <c r="D87" s="27">
        <f>'Multi'!$B$119/'Input'!$C121*D44*'LAFs'!D$245/(24*'Input'!$F$15)*1000</f>
        <v>0</v>
      </c>
      <c r="E87" s="27">
        <f>'Multi'!$B$119/'Input'!$C121*E44*'LAFs'!E$245/(24*'Input'!$F$15)*1000</f>
        <v>0</v>
      </c>
      <c r="F87" s="27">
        <f>'Multi'!$B$119/'Input'!$C121*F44*'LAFs'!F$245/(24*'Input'!$F$15)*1000</f>
        <v>0</v>
      </c>
      <c r="G87" s="27">
        <f>'Multi'!$B$119/'Input'!$C121*G44*'LAFs'!G$245/(24*'Input'!$F$15)*1000</f>
        <v>0</v>
      </c>
      <c r="H87" s="27">
        <f>'Multi'!$B$119/'Input'!$C121*H44*'LAFs'!H$245/(24*'Input'!$F$15)*1000</f>
        <v>0</v>
      </c>
      <c r="I87" s="27">
        <f>'Multi'!$B$119/'Input'!$C121*I44*'LAFs'!I$245/(24*'Input'!$F$15)*1000</f>
        <v>0</v>
      </c>
      <c r="J87" s="27">
        <f>'Multi'!$B$119/'Input'!$C121*J44*'LAFs'!J$245/(24*'Input'!$F$15)*1000</f>
        <v>0</v>
      </c>
      <c r="K87" s="10" t="s">
        <v>6</v>
      </c>
    </row>
    <row r="88" spans="1:11">
      <c r="A88" s="12" t="s">
        <v>69</v>
      </c>
      <c r="B88" s="27">
        <f>'Multi'!$B$120/'Input'!$C122*B45*'LAFs'!B$246/(24*'Input'!$F$15)*1000</f>
        <v>0</v>
      </c>
      <c r="C88" s="27">
        <f>'Multi'!$B$120/'Input'!$C122*C45*'LAFs'!C$246/(24*'Input'!$F$15)*1000</f>
        <v>0</v>
      </c>
      <c r="D88" s="27">
        <f>'Multi'!$B$120/'Input'!$C122*D45*'LAFs'!D$246/(24*'Input'!$F$15)*1000</f>
        <v>0</v>
      </c>
      <c r="E88" s="27">
        <f>'Multi'!$B$120/'Input'!$C122*E45*'LAFs'!E$246/(24*'Input'!$F$15)*1000</f>
        <v>0</v>
      </c>
      <c r="F88" s="27">
        <f>'Multi'!$B$120/'Input'!$C122*F45*'LAFs'!F$246/(24*'Input'!$F$15)*1000</f>
        <v>0</v>
      </c>
      <c r="G88" s="27">
        <f>'Multi'!$B$120/'Input'!$C122*G45*'LAFs'!G$246/(24*'Input'!$F$15)*1000</f>
        <v>0</v>
      </c>
      <c r="H88" s="27">
        <f>'Multi'!$B$120/'Input'!$C122*H45*'LAFs'!H$246/(24*'Input'!$F$15)*1000</f>
        <v>0</v>
      </c>
      <c r="I88" s="27">
        <f>'Multi'!$B$120/'Input'!$C122*I45*'LAFs'!I$246/(24*'Input'!$F$15)*1000</f>
        <v>0</v>
      </c>
      <c r="J88" s="27">
        <f>'Multi'!$B$120/'Input'!$C122*J45*'LAFs'!J$246/(24*'Input'!$F$15)*1000</f>
        <v>0</v>
      </c>
      <c r="K88" s="10" t="s">
        <v>6</v>
      </c>
    </row>
    <row r="89" spans="1:11">
      <c r="A89" s="12" t="s">
        <v>108</v>
      </c>
      <c r="B89" s="27">
        <f>'Multi'!$B$121/'Input'!$C123*B46*'LAFs'!B$247/(24*'Input'!$F$15)*1000</f>
        <v>0</v>
      </c>
      <c r="C89" s="27">
        <f>'Multi'!$B$121/'Input'!$C123*C46*'LAFs'!C$247/(24*'Input'!$F$15)*1000</f>
        <v>0</v>
      </c>
      <c r="D89" s="27">
        <f>'Multi'!$B$121/'Input'!$C123*D46*'LAFs'!D$247/(24*'Input'!$F$15)*1000</f>
        <v>0</v>
      </c>
      <c r="E89" s="27">
        <f>'Multi'!$B$121/'Input'!$C123*E46*'LAFs'!E$247/(24*'Input'!$F$15)*1000</f>
        <v>0</v>
      </c>
      <c r="F89" s="27">
        <f>'Multi'!$B$121/'Input'!$C123*F46*'LAFs'!F$247/(24*'Input'!$F$15)*1000</f>
        <v>0</v>
      </c>
      <c r="G89" s="27">
        <f>'Multi'!$B$121/'Input'!$C123*G46*'LAFs'!G$247/(24*'Input'!$F$15)*1000</f>
        <v>0</v>
      </c>
      <c r="H89" s="27">
        <f>'Multi'!$B$121/'Input'!$C123*H46*'LAFs'!H$247/(24*'Input'!$F$15)*1000</f>
        <v>0</v>
      </c>
      <c r="I89" s="27">
        <f>'Multi'!$B$121/'Input'!$C123*I46*'LAFs'!I$247/(24*'Input'!$F$15)*1000</f>
        <v>0</v>
      </c>
      <c r="J89" s="27">
        <f>'Multi'!$B$121/'Input'!$C123*J46*'LAFs'!J$247/(24*'Input'!$F$15)*1000</f>
        <v>0</v>
      </c>
      <c r="K89" s="10" t="s">
        <v>6</v>
      </c>
    </row>
    <row r="90" spans="1:11">
      <c r="A90" s="12" t="s">
        <v>70</v>
      </c>
      <c r="B90" s="27">
        <f>'Multi'!$B$122/'Input'!$C124*B47*'LAFs'!B$248/(24*'Input'!$F$15)*1000</f>
        <v>0</v>
      </c>
      <c r="C90" s="27">
        <f>'Multi'!$B$122/'Input'!$C124*C47*'LAFs'!C$248/(24*'Input'!$F$15)*1000</f>
        <v>0</v>
      </c>
      <c r="D90" s="27">
        <f>'Multi'!$B$122/'Input'!$C124*D47*'LAFs'!D$248/(24*'Input'!$F$15)*1000</f>
        <v>0</v>
      </c>
      <c r="E90" s="27">
        <f>'Multi'!$B$122/'Input'!$C124*E47*'LAFs'!E$248/(24*'Input'!$F$15)*1000</f>
        <v>0</v>
      </c>
      <c r="F90" s="27">
        <f>'Multi'!$B$122/'Input'!$C124*F47*'LAFs'!F$248/(24*'Input'!$F$15)*1000</f>
        <v>0</v>
      </c>
      <c r="G90" s="27">
        <f>'Multi'!$B$122/'Input'!$C124*G47*'LAFs'!G$248/(24*'Input'!$F$15)*1000</f>
        <v>0</v>
      </c>
      <c r="H90" s="27">
        <f>'Multi'!$B$122/'Input'!$C124*H47*'LAFs'!H$248/(24*'Input'!$F$15)*1000</f>
        <v>0</v>
      </c>
      <c r="I90" s="27">
        <f>'Multi'!$B$122/'Input'!$C124*I47*'LAFs'!I$248/(24*'Input'!$F$15)*1000</f>
        <v>0</v>
      </c>
      <c r="J90" s="27">
        <f>'Multi'!$B$122/'Input'!$C124*J47*'LAFs'!J$248/(24*'Input'!$F$15)*1000</f>
        <v>0</v>
      </c>
      <c r="K90" s="10" t="s">
        <v>6</v>
      </c>
    </row>
    <row r="91" spans="1:11">
      <c r="A91" s="12" t="s">
        <v>71</v>
      </c>
      <c r="B91" s="27">
        <f>'Multi'!$B$123/'Input'!$C125*B48*'LAFs'!B$249/(24*'Input'!$F$15)*1000</f>
        <v>0</v>
      </c>
      <c r="C91" s="27">
        <f>'Multi'!$B$123/'Input'!$C125*C48*'LAFs'!C$249/(24*'Input'!$F$15)*1000</f>
        <v>0</v>
      </c>
      <c r="D91" s="27">
        <f>'Multi'!$B$123/'Input'!$C125*D48*'LAFs'!D$249/(24*'Input'!$F$15)*1000</f>
        <v>0</v>
      </c>
      <c r="E91" s="27">
        <f>'Multi'!$B$123/'Input'!$C125*E48*'LAFs'!E$249/(24*'Input'!$F$15)*1000</f>
        <v>0</v>
      </c>
      <c r="F91" s="27">
        <f>'Multi'!$B$123/'Input'!$C125*F48*'LAFs'!F$249/(24*'Input'!$F$15)*1000</f>
        <v>0</v>
      </c>
      <c r="G91" s="27">
        <f>'Multi'!$B$123/'Input'!$C125*G48*'LAFs'!G$249/(24*'Input'!$F$15)*1000</f>
        <v>0</v>
      </c>
      <c r="H91" s="27">
        <f>'Multi'!$B$123/'Input'!$C125*H48*'LAFs'!H$249/(24*'Input'!$F$15)*1000</f>
        <v>0</v>
      </c>
      <c r="I91" s="27">
        <f>'Multi'!$B$123/'Input'!$C125*I48*'LAFs'!I$249/(24*'Input'!$F$15)*1000</f>
        <v>0</v>
      </c>
      <c r="J91" s="27">
        <f>'Multi'!$B$123/'Input'!$C125*J48*'LAFs'!J$249/(24*'Input'!$F$15)*1000</f>
        <v>0</v>
      </c>
      <c r="K91" s="10" t="s">
        <v>6</v>
      </c>
    </row>
    <row r="92" spans="1:11">
      <c r="A92" s="12" t="s">
        <v>85</v>
      </c>
      <c r="B92" s="27">
        <f>'Multi'!$B$124/'Input'!$C126*B49*'LAFs'!B$250/(24*'Input'!$F$15)*1000</f>
        <v>0</v>
      </c>
      <c r="C92" s="27">
        <f>'Multi'!$B$124/'Input'!$C126*C49*'LAFs'!C$250/(24*'Input'!$F$15)*1000</f>
        <v>0</v>
      </c>
      <c r="D92" s="27">
        <f>'Multi'!$B$124/'Input'!$C126*D49*'LAFs'!D$250/(24*'Input'!$F$15)*1000</f>
        <v>0</v>
      </c>
      <c r="E92" s="27">
        <f>'Multi'!$B$124/'Input'!$C126*E49*'LAFs'!E$250/(24*'Input'!$F$15)*1000</f>
        <v>0</v>
      </c>
      <c r="F92" s="27">
        <f>'Multi'!$B$124/'Input'!$C126*F49*'LAFs'!F$250/(24*'Input'!$F$15)*1000</f>
        <v>0</v>
      </c>
      <c r="G92" s="27">
        <f>'Multi'!$B$124/'Input'!$C126*G49*'LAFs'!G$250/(24*'Input'!$F$15)*1000</f>
        <v>0</v>
      </c>
      <c r="H92" s="27">
        <f>'Multi'!$B$124/'Input'!$C126*H49*'LAFs'!H$250/(24*'Input'!$F$15)*1000</f>
        <v>0</v>
      </c>
      <c r="I92" s="27">
        <f>'Multi'!$B$124/'Input'!$C126*I49*'LAFs'!I$250/(24*'Input'!$F$15)*1000</f>
        <v>0</v>
      </c>
      <c r="J92" s="27">
        <f>'Multi'!$B$124/'Input'!$C126*J49*'LAFs'!J$250/(24*'Input'!$F$15)*1000</f>
        <v>0</v>
      </c>
      <c r="K92" s="10" t="s">
        <v>6</v>
      </c>
    </row>
    <row r="93" spans="1:11">
      <c r="A93" s="12" t="s">
        <v>72</v>
      </c>
      <c r="B93" s="27">
        <f>'Multi'!$B$125/'Input'!$C127*B50*'LAFs'!B$251/(24*'Input'!$F$15)*1000</f>
        <v>0</v>
      </c>
      <c r="C93" s="27">
        <f>'Multi'!$B$125/'Input'!$C127*C50*'LAFs'!C$251/(24*'Input'!$F$15)*1000</f>
        <v>0</v>
      </c>
      <c r="D93" s="27">
        <f>'Multi'!$B$125/'Input'!$C127*D50*'LAFs'!D$251/(24*'Input'!$F$15)*1000</f>
        <v>0</v>
      </c>
      <c r="E93" s="27">
        <f>'Multi'!$B$125/'Input'!$C127*E50*'LAFs'!E$251/(24*'Input'!$F$15)*1000</f>
        <v>0</v>
      </c>
      <c r="F93" s="27">
        <f>'Multi'!$B$125/'Input'!$C127*F50*'LAFs'!F$251/(24*'Input'!$F$15)*1000</f>
        <v>0</v>
      </c>
      <c r="G93" s="27">
        <f>'Multi'!$B$125/'Input'!$C127*G50*'LAFs'!G$251/(24*'Input'!$F$15)*1000</f>
        <v>0</v>
      </c>
      <c r="H93" s="27">
        <f>'Multi'!$B$125/'Input'!$C127*H50*'LAFs'!H$251/(24*'Input'!$F$15)*1000</f>
        <v>0</v>
      </c>
      <c r="I93" s="27">
        <f>'Multi'!$B$125/'Input'!$C127*I50*'LAFs'!I$251/(24*'Input'!$F$15)*1000</f>
        <v>0</v>
      </c>
      <c r="J93" s="27">
        <f>'Multi'!$B$125/'Input'!$C127*J50*'LAFs'!J$251/(24*'Input'!$F$15)*1000</f>
        <v>0</v>
      </c>
      <c r="K93" s="10" t="s">
        <v>6</v>
      </c>
    </row>
    <row r="94" spans="1:11">
      <c r="A94" s="12" t="s">
        <v>73</v>
      </c>
      <c r="B94" s="27">
        <f>'Multi'!$B$126/'Input'!$C128*B51*'LAFs'!B$252/(24*'Input'!$F$15)*1000</f>
        <v>0</v>
      </c>
      <c r="C94" s="27">
        <f>'Multi'!$B$126/'Input'!$C128*C51*'LAFs'!C$252/(24*'Input'!$F$15)*1000</f>
        <v>0</v>
      </c>
      <c r="D94" s="27">
        <f>'Multi'!$B$126/'Input'!$C128*D51*'LAFs'!D$252/(24*'Input'!$F$15)*1000</f>
        <v>0</v>
      </c>
      <c r="E94" s="27">
        <f>'Multi'!$B$126/'Input'!$C128*E51*'LAFs'!E$252/(24*'Input'!$F$15)*1000</f>
        <v>0</v>
      </c>
      <c r="F94" s="27">
        <f>'Multi'!$B$126/'Input'!$C128*F51*'LAFs'!F$252/(24*'Input'!$F$15)*1000</f>
        <v>0</v>
      </c>
      <c r="G94" s="27">
        <f>'Multi'!$B$126/'Input'!$C128*G51*'LAFs'!G$252/(24*'Input'!$F$15)*1000</f>
        <v>0</v>
      </c>
      <c r="H94" s="27">
        <f>'Multi'!$B$126/'Input'!$C128*H51*'LAFs'!H$252/(24*'Input'!$F$15)*1000</f>
        <v>0</v>
      </c>
      <c r="I94" s="27">
        <f>'Multi'!$B$126/'Input'!$C128*I51*'LAFs'!I$252/(24*'Input'!$F$15)*1000</f>
        <v>0</v>
      </c>
      <c r="J94" s="27">
        <f>'Multi'!$B$126/'Input'!$C128*J51*'LAFs'!J$252/(24*'Input'!$F$15)*1000</f>
        <v>0</v>
      </c>
      <c r="K94" s="10" t="s">
        <v>6</v>
      </c>
    </row>
    <row r="95" spans="1:11">
      <c r="A95" s="12" t="s">
        <v>86</v>
      </c>
      <c r="B95" s="27">
        <f>'Multi'!$B$127/'Input'!$C129*B52*'LAFs'!B$253/(24*'Input'!$F$15)*1000</f>
        <v>0</v>
      </c>
      <c r="C95" s="27">
        <f>'Multi'!$B$127/'Input'!$C129*C52*'LAFs'!C$253/(24*'Input'!$F$15)*1000</f>
        <v>0</v>
      </c>
      <c r="D95" s="27">
        <f>'Multi'!$B$127/'Input'!$C129*D52*'LAFs'!D$253/(24*'Input'!$F$15)*1000</f>
        <v>0</v>
      </c>
      <c r="E95" s="27">
        <f>'Multi'!$B$127/'Input'!$C129*E52*'LAFs'!E$253/(24*'Input'!$F$15)*1000</f>
        <v>0</v>
      </c>
      <c r="F95" s="27">
        <f>'Multi'!$B$127/'Input'!$C129*F52*'LAFs'!F$253/(24*'Input'!$F$15)*1000</f>
        <v>0</v>
      </c>
      <c r="G95" s="27">
        <f>'Multi'!$B$127/'Input'!$C129*G52*'LAFs'!G$253/(24*'Input'!$F$15)*1000</f>
        <v>0</v>
      </c>
      <c r="H95" s="27">
        <f>'Multi'!$B$127/'Input'!$C129*H52*'LAFs'!H$253/(24*'Input'!$F$15)*1000</f>
        <v>0</v>
      </c>
      <c r="I95" s="27">
        <f>'Multi'!$B$127/'Input'!$C129*I52*'LAFs'!I$253/(24*'Input'!$F$15)*1000</f>
        <v>0</v>
      </c>
      <c r="J95" s="27">
        <f>'Multi'!$B$127/'Input'!$C129*J52*'LAFs'!J$253/(24*'Input'!$F$15)*1000</f>
        <v>0</v>
      </c>
      <c r="K95" s="10" t="s">
        <v>6</v>
      </c>
    </row>
    <row r="96" spans="1:11">
      <c r="A96" s="12" t="s">
        <v>87</v>
      </c>
      <c r="B96" s="27">
        <f>'Multi'!$B$128/'Input'!$C130*B53*'LAFs'!B$254/(24*'Input'!$F$15)*1000</f>
        <v>0</v>
      </c>
      <c r="C96" s="27">
        <f>'Multi'!$B$128/'Input'!$C130*C53*'LAFs'!C$254/(24*'Input'!$F$15)*1000</f>
        <v>0</v>
      </c>
      <c r="D96" s="27">
        <f>'Multi'!$B$128/'Input'!$C130*D53*'LAFs'!D$254/(24*'Input'!$F$15)*1000</f>
        <v>0</v>
      </c>
      <c r="E96" s="27">
        <f>'Multi'!$B$128/'Input'!$C130*E53*'LAFs'!E$254/(24*'Input'!$F$15)*1000</f>
        <v>0</v>
      </c>
      <c r="F96" s="27">
        <f>'Multi'!$B$128/'Input'!$C130*F53*'LAFs'!F$254/(24*'Input'!$F$15)*1000</f>
        <v>0</v>
      </c>
      <c r="G96" s="27">
        <f>'Multi'!$B$128/'Input'!$C130*G53*'LAFs'!G$254/(24*'Input'!$F$15)*1000</f>
        <v>0</v>
      </c>
      <c r="H96" s="27">
        <f>'Multi'!$B$128/'Input'!$C130*H53*'LAFs'!H$254/(24*'Input'!$F$15)*1000</f>
        <v>0</v>
      </c>
      <c r="I96" s="27">
        <f>'Multi'!$B$128/'Input'!$C130*I53*'LAFs'!I$254/(24*'Input'!$F$15)*1000</f>
        <v>0</v>
      </c>
      <c r="J96" s="27">
        <f>'Multi'!$B$128/'Input'!$C130*J53*'LAFs'!J$254/(24*'Input'!$F$15)*1000</f>
        <v>0</v>
      </c>
      <c r="K96" s="10" t="s">
        <v>6</v>
      </c>
    </row>
    <row r="97" spans="1:11">
      <c r="A97" s="12" t="s">
        <v>109</v>
      </c>
      <c r="B97" s="27">
        <f>'Multi'!$B$129/'Input'!$C131*B54*'LAFs'!B$255/(24*'Input'!$F$15)*1000</f>
        <v>0</v>
      </c>
      <c r="C97" s="27">
        <f>'Multi'!$B$129/'Input'!$C131*C54*'LAFs'!C$255/(24*'Input'!$F$15)*1000</f>
        <v>0</v>
      </c>
      <c r="D97" s="27">
        <f>'Multi'!$B$129/'Input'!$C131*D54*'LAFs'!D$255/(24*'Input'!$F$15)*1000</f>
        <v>0</v>
      </c>
      <c r="E97" s="27">
        <f>'Multi'!$B$129/'Input'!$C131*E54*'LAFs'!E$255/(24*'Input'!$F$15)*1000</f>
        <v>0</v>
      </c>
      <c r="F97" s="27">
        <f>'Multi'!$B$129/'Input'!$C131*F54*'LAFs'!F$255/(24*'Input'!$F$15)*1000</f>
        <v>0</v>
      </c>
      <c r="G97" s="27">
        <f>'Multi'!$B$129/'Input'!$C131*G54*'LAFs'!G$255/(24*'Input'!$F$15)*1000</f>
        <v>0</v>
      </c>
      <c r="H97" s="27">
        <f>'Multi'!$B$129/'Input'!$C131*H54*'LAFs'!H$255/(24*'Input'!$F$15)*1000</f>
        <v>0</v>
      </c>
      <c r="I97" s="27">
        <f>'Multi'!$B$129/'Input'!$C131*I54*'LAFs'!I$255/(24*'Input'!$F$15)*1000</f>
        <v>0</v>
      </c>
      <c r="J97" s="27">
        <f>'Multi'!$B$129/'Input'!$C131*J54*'LAFs'!J$255/(24*'Input'!$F$15)*1000</f>
        <v>0</v>
      </c>
      <c r="K97" s="10" t="s">
        <v>6</v>
      </c>
    </row>
    <row r="98" spans="1:11">
      <c r="A98" s="12" t="s">
        <v>110</v>
      </c>
      <c r="B98" s="27">
        <f>'Multi'!$B$130/'Input'!$C132*B55*'LAFs'!B$256/(24*'Input'!$F$15)*1000</f>
        <v>0</v>
      </c>
      <c r="C98" s="27">
        <f>'Multi'!$B$130/'Input'!$C132*C55*'LAFs'!C$256/(24*'Input'!$F$15)*1000</f>
        <v>0</v>
      </c>
      <c r="D98" s="27">
        <f>'Multi'!$B$130/'Input'!$C132*D55*'LAFs'!D$256/(24*'Input'!$F$15)*1000</f>
        <v>0</v>
      </c>
      <c r="E98" s="27">
        <f>'Multi'!$B$130/'Input'!$C132*E55*'LAFs'!E$256/(24*'Input'!$F$15)*1000</f>
        <v>0</v>
      </c>
      <c r="F98" s="27">
        <f>'Multi'!$B$130/'Input'!$C132*F55*'LAFs'!F$256/(24*'Input'!$F$15)*1000</f>
        <v>0</v>
      </c>
      <c r="G98" s="27">
        <f>'Multi'!$B$130/'Input'!$C132*G55*'LAFs'!G$256/(24*'Input'!$F$15)*1000</f>
        <v>0</v>
      </c>
      <c r="H98" s="27">
        <f>'Multi'!$B$130/'Input'!$C132*H55*'LAFs'!H$256/(24*'Input'!$F$15)*1000</f>
        <v>0</v>
      </c>
      <c r="I98" s="27">
        <f>'Multi'!$B$130/'Input'!$C132*I55*'LAFs'!I$256/(24*'Input'!$F$15)*1000</f>
        <v>0</v>
      </c>
      <c r="J98" s="27">
        <f>'Multi'!$B$130/'Input'!$C132*J55*'LAFs'!J$256/(24*'Input'!$F$15)*1000</f>
        <v>0</v>
      </c>
      <c r="K98" s="10" t="s">
        <v>6</v>
      </c>
    </row>
    <row r="99" spans="1:11">
      <c r="A99" s="12" t="s">
        <v>111</v>
      </c>
      <c r="B99" s="27">
        <f>'Multi'!$B$131/'Input'!$C133*B56*'LAFs'!B$257/(24*'Input'!$F$15)*1000</f>
        <v>0</v>
      </c>
      <c r="C99" s="27">
        <f>'Multi'!$B$131/'Input'!$C133*C56*'LAFs'!C$257/(24*'Input'!$F$15)*1000</f>
        <v>0</v>
      </c>
      <c r="D99" s="27">
        <f>'Multi'!$B$131/'Input'!$C133*D56*'LAFs'!D$257/(24*'Input'!$F$15)*1000</f>
        <v>0</v>
      </c>
      <c r="E99" s="27">
        <f>'Multi'!$B$131/'Input'!$C133*E56*'LAFs'!E$257/(24*'Input'!$F$15)*1000</f>
        <v>0</v>
      </c>
      <c r="F99" s="27">
        <f>'Multi'!$B$131/'Input'!$C133*F56*'LAFs'!F$257/(24*'Input'!$F$15)*1000</f>
        <v>0</v>
      </c>
      <c r="G99" s="27">
        <f>'Multi'!$B$131/'Input'!$C133*G56*'LAFs'!G$257/(24*'Input'!$F$15)*1000</f>
        <v>0</v>
      </c>
      <c r="H99" s="27">
        <f>'Multi'!$B$131/'Input'!$C133*H56*'LAFs'!H$257/(24*'Input'!$F$15)*1000</f>
        <v>0</v>
      </c>
      <c r="I99" s="27">
        <f>'Multi'!$B$131/'Input'!$C133*I56*'LAFs'!I$257/(24*'Input'!$F$15)*1000</f>
        <v>0</v>
      </c>
      <c r="J99" s="27">
        <f>'Multi'!$B$131/'Input'!$C133*J56*'LAFs'!J$257/(24*'Input'!$F$15)*1000</f>
        <v>0</v>
      </c>
      <c r="K99" s="10" t="s">
        <v>6</v>
      </c>
    </row>
    <row r="100" spans="1:11">
      <c r="A100" s="12" t="s">
        <v>112</v>
      </c>
      <c r="B100" s="27">
        <f>'Multi'!$B$132/'Input'!$C134*B57*'LAFs'!B$258/(24*'Input'!$F$15)*1000</f>
        <v>0</v>
      </c>
      <c r="C100" s="27">
        <f>'Multi'!$B$132/'Input'!$C134*C57*'LAFs'!C$258/(24*'Input'!$F$15)*1000</f>
        <v>0</v>
      </c>
      <c r="D100" s="27">
        <f>'Multi'!$B$132/'Input'!$C134*D57*'LAFs'!D$258/(24*'Input'!$F$15)*1000</f>
        <v>0</v>
      </c>
      <c r="E100" s="27">
        <f>'Multi'!$B$132/'Input'!$C134*E57*'LAFs'!E$258/(24*'Input'!$F$15)*1000</f>
        <v>0</v>
      </c>
      <c r="F100" s="27">
        <f>'Multi'!$B$132/'Input'!$C134*F57*'LAFs'!F$258/(24*'Input'!$F$15)*1000</f>
        <v>0</v>
      </c>
      <c r="G100" s="27">
        <f>'Multi'!$B$132/'Input'!$C134*G57*'LAFs'!G$258/(24*'Input'!$F$15)*1000</f>
        <v>0</v>
      </c>
      <c r="H100" s="27">
        <f>'Multi'!$B$132/'Input'!$C134*H57*'LAFs'!H$258/(24*'Input'!$F$15)*1000</f>
        <v>0</v>
      </c>
      <c r="I100" s="27">
        <f>'Multi'!$B$132/'Input'!$C134*I57*'LAFs'!I$258/(24*'Input'!$F$15)*1000</f>
        <v>0</v>
      </c>
      <c r="J100" s="27">
        <f>'Multi'!$B$132/'Input'!$C134*J57*'LAFs'!J$258/(24*'Input'!$F$15)*1000</f>
        <v>0</v>
      </c>
      <c r="K100" s="10" t="s">
        <v>6</v>
      </c>
    </row>
    <row r="101" spans="1:11">
      <c r="A101" s="12" t="s">
        <v>113</v>
      </c>
      <c r="B101" s="27">
        <f>'Multi'!$B$133/'Input'!$C135*B58*'LAFs'!B$259/(24*'Input'!$F$15)*1000</f>
        <v>0</v>
      </c>
      <c r="C101" s="27">
        <f>'Multi'!$B$133/'Input'!$C135*C58*'LAFs'!C$259/(24*'Input'!$F$15)*1000</f>
        <v>0</v>
      </c>
      <c r="D101" s="27">
        <f>'Multi'!$B$133/'Input'!$C135*D58*'LAFs'!D$259/(24*'Input'!$F$15)*1000</f>
        <v>0</v>
      </c>
      <c r="E101" s="27">
        <f>'Multi'!$B$133/'Input'!$C135*E58*'LAFs'!E$259/(24*'Input'!$F$15)*1000</f>
        <v>0</v>
      </c>
      <c r="F101" s="27">
        <f>'Multi'!$B$133/'Input'!$C135*F58*'LAFs'!F$259/(24*'Input'!$F$15)*1000</f>
        <v>0</v>
      </c>
      <c r="G101" s="27">
        <f>'Multi'!$B$133/'Input'!$C135*G58*'LAFs'!G$259/(24*'Input'!$F$15)*1000</f>
        <v>0</v>
      </c>
      <c r="H101" s="27">
        <f>'Multi'!$B$133/'Input'!$C135*H58*'LAFs'!H$259/(24*'Input'!$F$15)*1000</f>
        <v>0</v>
      </c>
      <c r="I101" s="27">
        <f>'Multi'!$B$133/'Input'!$C135*I58*'LAFs'!I$259/(24*'Input'!$F$15)*1000</f>
        <v>0</v>
      </c>
      <c r="J101" s="27">
        <f>'Multi'!$B$133/'Input'!$C135*J58*'LAFs'!J$259/(24*'Input'!$F$15)*1000</f>
        <v>0</v>
      </c>
      <c r="K101" s="10" t="s">
        <v>6</v>
      </c>
    </row>
    <row r="103" spans="1:11">
      <c r="A103" s="11" t="s">
        <v>682</v>
      </c>
    </row>
    <row r="104" spans="1:11">
      <c r="A104" s="10" t="s">
        <v>6</v>
      </c>
    </row>
    <row r="105" spans="1:11">
      <c r="A105" s="2" t="s">
        <v>257</v>
      </c>
    </row>
    <row r="106" spans="1:11">
      <c r="A106" s="13" t="s">
        <v>683</v>
      </c>
    </row>
    <row r="107" spans="1:11">
      <c r="A107" s="13" t="s">
        <v>684</v>
      </c>
    </row>
    <row r="108" spans="1:11">
      <c r="A108" s="2" t="s">
        <v>274</v>
      </c>
    </row>
    <row r="109" spans="1:11">
      <c r="B109" s="3" t="s">
        <v>26</v>
      </c>
      <c r="C109" s="3" t="s">
        <v>27</v>
      </c>
      <c r="D109" s="3" t="s">
        <v>28</v>
      </c>
      <c r="E109" s="3" t="s">
        <v>29</v>
      </c>
      <c r="F109" s="3" t="s">
        <v>30</v>
      </c>
      <c r="G109" s="3" t="s">
        <v>35</v>
      </c>
      <c r="H109" s="3" t="s">
        <v>31</v>
      </c>
      <c r="I109" s="3" t="s">
        <v>32</v>
      </c>
      <c r="J109" s="3" t="s">
        <v>33</v>
      </c>
    </row>
    <row r="110" spans="1:11">
      <c r="A110" s="12" t="s">
        <v>66</v>
      </c>
      <c r="B110" s="7">
        <f>B$84</f>
        <v>0</v>
      </c>
      <c r="C110" s="7">
        <f>C$84</f>
        <v>0</v>
      </c>
      <c r="D110" s="7">
        <f>D$84</f>
        <v>0</v>
      </c>
      <c r="E110" s="7">
        <f>E$84</f>
        <v>0</v>
      </c>
      <c r="F110" s="7">
        <f>F$84</f>
        <v>0</v>
      </c>
      <c r="G110" s="7">
        <f>G$84</f>
        <v>0</v>
      </c>
      <c r="H110" s="7">
        <f>H$84</f>
        <v>0</v>
      </c>
      <c r="I110" s="7">
        <f>I$84</f>
        <v>0</v>
      </c>
      <c r="J110" s="7">
        <f>J$84</f>
        <v>0</v>
      </c>
      <c r="K110" s="10" t="s">
        <v>6</v>
      </c>
    </row>
    <row r="111" spans="1:11">
      <c r="A111" s="12" t="s">
        <v>67</v>
      </c>
      <c r="B111" s="7">
        <f>B$85</f>
        <v>0</v>
      </c>
      <c r="C111" s="7">
        <f>C$85</f>
        <v>0</v>
      </c>
      <c r="D111" s="7">
        <f>D$85</f>
        <v>0</v>
      </c>
      <c r="E111" s="7">
        <f>E$85</f>
        <v>0</v>
      </c>
      <c r="F111" s="7">
        <f>F$85</f>
        <v>0</v>
      </c>
      <c r="G111" s="7">
        <f>G$85</f>
        <v>0</v>
      </c>
      <c r="H111" s="7">
        <f>H$85</f>
        <v>0</v>
      </c>
      <c r="I111" s="7">
        <f>I$85</f>
        <v>0</v>
      </c>
      <c r="J111" s="7">
        <f>J$85</f>
        <v>0</v>
      </c>
      <c r="K111" s="10" t="s">
        <v>6</v>
      </c>
    </row>
    <row r="112" spans="1:11">
      <c r="A112" s="12" t="s">
        <v>68</v>
      </c>
      <c r="B112" s="7">
        <f>B$87</f>
        <v>0</v>
      </c>
      <c r="C112" s="7">
        <f>C$87</f>
        <v>0</v>
      </c>
      <c r="D112" s="7">
        <f>D$87</f>
        <v>0</v>
      </c>
      <c r="E112" s="7">
        <f>E$87</f>
        <v>0</v>
      </c>
      <c r="F112" s="7">
        <f>F$87</f>
        <v>0</v>
      </c>
      <c r="G112" s="7">
        <f>G$87</f>
        <v>0</v>
      </c>
      <c r="H112" s="7">
        <f>H$87</f>
        <v>0</v>
      </c>
      <c r="I112" s="7">
        <f>I$87</f>
        <v>0</v>
      </c>
      <c r="J112" s="7">
        <f>J$87</f>
        <v>0</v>
      </c>
      <c r="K112" s="10" t="s">
        <v>6</v>
      </c>
    </row>
    <row r="113" spans="1:11">
      <c r="A113" s="12" t="s">
        <v>69</v>
      </c>
      <c r="B113" s="7">
        <f>B$88</f>
        <v>0</v>
      </c>
      <c r="C113" s="7">
        <f>C$88</f>
        <v>0</v>
      </c>
      <c r="D113" s="7">
        <f>D$88</f>
        <v>0</v>
      </c>
      <c r="E113" s="7">
        <f>E$88</f>
        <v>0</v>
      </c>
      <c r="F113" s="7">
        <f>F$88</f>
        <v>0</v>
      </c>
      <c r="G113" s="7">
        <f>G$88</f>
        <v>0</v>
      </c>
      <c r="H113" s="7">
        <f>H$88</f>
        <v>0</v>
      </c>
      <c r="I113" s="7">
        <f>I$88</f>
        <v>0</v>
      </c>
      <c r="J113" s="7">
        <f>J$88</f>
        <v>0</v>
      </c>
      <c r="K113" s="10" t="s">
        <v>6</v>
      </c>
    </row>
    <row r="114" spans="1:11">
      <c r="A114" s="12" t="s">
        <v>70</v>
      </c>
      <c r="B114" s="7">
        <f>B$90</f>
        <v>0</v>
      </c>
      <c r="C114" s="7">
        <f>C$90</f>
        <v>0</v>
      </c>
      <c r="D114" s="7">
        <f>D$90</f>
        <v>0</v>
      </c>
      <c r="E114" s="7">
        <f>E$90</f>
        <v>0</v>
      </c>
      <c r="F114" s="7">
        <f>F$90</f>
        <v>0</v>
      </c>
      <c r="G114" s="7">
        <f>G$90</f>
        <v>0</v>
      </c>
      <c r="H114" s="7">
        <f>H$90</f>
        <v>0</v>
      </c>
      <c r="I114" s="7">
        <f>I$90</f>
        <v>0</v>
      </c>
      <c r="J114" s="7">
        <f>J$90</f>
        <v>0</v>
      </c>
      <c r="K114" s="10" t="s">
        <v>6</v>
      </c>
    </row>
    <row r="115" spans="1:11">
      <c r="A115" s="12" t="s">
        <v>71</v>
      </c>
      <c r="B115" s="7">
        <f>B$91</f>
        <v>0</v>
      </c>
      <c r="C115" s="7">
        <f>C$91</f>
        <v>0</v>
      </c>
      <c r="D115" s="7">
        <f>D$91</f>
        <v>0</v>
      </c>
      <c r="E115" s="7">
        <f>E$91</f>
        <v>0</v>
      </c>
      <c r="F115" s="7">
        <f>F$91</f>
        <v>0</v>
      </c>
      <c r="G115" s="7">
        <f>G$91</f>
        <v>0</v>
      </c>
      <c r="H115" s="7">
        <f>H$91</f>
        <v>0</v>
      </c>
      <c r="I115" s="7">
        <f>I$91</f>
        <v>0</v>
      </c>
      <c r="J115" s="7">
        <f>J$91</f>
        <v>0</v>
      </c>
      <c r="K115" s="10" t="s">
        <v>6</v>
      </c>
    </row>
    <row r="116" spans="1:11">
      <c r="A116" s="12" t="s">
        <v>85</v>
      </c>
      <c r="B116" s="7">
        <f>B$92</f>
        <v>0</v>
      </c>
      <c r="C116" s="7">
        <f>C$92</f>
        <v>0</v>
      </c>
      <c r="D116" s="7">
        <f>D$92</f>
        <v>0</v>
      </c>
      <c r="E116" s="7">
        <f>E$92</f>
        <v>0</v>
      </c>
      <c r="F116" s="7">
        <f>F$92</f>
        <v>0</v>
      </c>
      <c r="G116" s="7">
        <f>G$92</f>
        <v>0</v>
      </c>
      <c r="H116" s="7">
        <f>H$92</f>
        <v>0</v>
      </c>
      <c r="I116" s="7">
        <f>I$92</f>
        <v>0</v>
      </c>
      <c r="J116" s="7">
        <f>J$92</f>
        <v>0</v>
      </c>
      <c r="K116" s="10" t="s">
        <v>6</v>
      </c>
    </row>
    <row r="117" spans="1:11">
      <c r="A117" s="12" t="s">
        <v>72</v>
      </c>
      <c r="B117" s="7">
        <f>B$69</f>
        <v>0</v>
      </c>
      <c r="C117" s="7">
        <f>C$69</f>
        <v>0</v>
      </c>
      <c r="D117" s="7">
        <f>D$69</f>
        <v>0</v>
      </c>
      <c r="E117" s="7">
        <f>E$69</f>
        <v>0</v>
      </c>
      <c r="F117" s="7">
        <f>F$69</f>
        <v>0</v>
      </c>
      <c r="G117" s="7">
        <f>G$69</f>
        <v>0</v>
      </c>
      <c r="H117" s="7">
        <f>H$69</f>
        <v>0</v>
      </c>
      <c r="I117" s="7">
        <f>I$69</f>
        <v>0</v>
      </c>
      <c r="J117" s="7">
        <f>J$69</f>
        <v>0</v>
      </c>
      <c r="K117" s="10" t="s">
        <v>6</v>
      </c>
    </row>
    <row r="118" spans="1:11">
      <c r="A118" s="12" t="s">
        <v>73</v>
      </c>
      <c r="B118" s="7">
        <f>B$70</f>
        <v>0</v>
      </c>
      <c r="C118" s="7">
        <f>C$70</f>
        <v>0</v>
      </c>
      <c r="D118" s="7">
        <f>D$70</f>
        <v>0</v>
      </c>
      <c r="E118" s="7">
        <f>E$70</f>
        <v>0</v>
      </c>
      <c r="F118" s="7">
        <f>F$70</f>
        <v>0</v>
      </c>
      <c r="G118" s="7">
        <f>G$70</f>
        <v>0</v>
      </c>
      <c r="H118" s="7">
        <f>H$70</f>
        <v>0</v>
      </c>
      <c r="I118" s="7">
        <f>I$70</f>
        <v>0</v>
      </c>
      <c r="J118" s="7">
        <f>J$70</f>
        <v>0</v>
      </c>
      <c r="K118" s="10" t="s">
        <v>6</v>
      </c>
    </row>
    <row r="119" spans="1:11">
      <c r="A119" s="12" t="s">
        <v>86</v>
      </c>
      <c r="B119" s="7">
        <f>B$71</f>
        <v>0</v>
      </c>
      <c r="C119" s="7">
        <f>C$71</f>
        <v>0</v>
      </c>
      <c r="D119" s="7">
        <f>D$71</f>
        <v>0</v>
      </c>
      <c r="E119" s="7">
        <f>E$71</f>
        <v>0</v>
      </c>
      <c r="F119" s="7">
        <f>F$71</f>
        <v>0</v>
      </c>
      <c r="G119" s="7">
        <f>G$71</f>
        <v>0</v>
      </c>
      <c r="H119" s="7">
        <f>H$71</f>
        <v>0</v>
      </c>
      <c r="I119" s="7">
        <f>I$71</f>
        <v>0</v>
      </c>
      <c r="J119" s="7">
        <f>J$71</f>
        <v>0</v>
      </c>
      <c r="K119" s="10" t="s">
        <v>6</v>
      </c>
    </row>
    <row r="120" spans="1:11">
      <c r="A120" s="12" t="s">
        <v>87</v>
      </c>
      <c r="B120" s="7">
        <f>B$72</f>
        <v>0</v>
      </c>
      <c r="C120" s="7">
        <f>C$72</f>
        <v>0</v>
      </c>
      <c r="D120" s="7">
        <f>D$72</f>
        <v>0</v>
      </c>
      <c r="E120" s="7">
        <f>E$72</f>
        <v>0</v>
      </c>
      <c r="F120" s="7">
        <f>F$72</f>
        <v>0</v>
      </c>
      <c r="G120" s="7">
        <f>G$72</f>
        <v>0</v>
      </c>
      <c r="H120" s="7">
        <f>H$72</f>
        <v>0</v>
      </c>
      <c r="I120" s="7">
        <f>I$72</f>
        <v>0</v>
      </c>
      <c r="J120" s="7">
        <f>J$72</f>
        <v>0</v>
      </c>
      <c r="K120" s="10" t="s">
        <v>6</v>
      </c>
    </row>
    <row r="121" spans="1:11">
      <c r="A121" s="12" t="s">
        <v>109</v>
      </c>
      <c r="B121" s="7">
        <f>B$97</f>
        <v>0</v>
      </c>
      <c r="C121" s="7">
        <f>C$97</f>
        <v>0</v>
      </c>
      <c r="D121" s="7">
        <f>D$97</f>
        <v>0</v>
      </c>
      <c r="E121" s="7">
        <f>E$97</f>
        <v>0</v>
      </c>
      <c r="F121" s="7">
        <f>F$97</f>
        <v>0</v>
      </c>
      <c r="G121" s="7">
        <f>G$97</f>
        <v>0</v>
      </c>
      <c r="H121" s="7">
        <f>H$97</f>
        <v>0</v>
      </c>
      <c r="I121" s="7">
        <f>I$97</f>
        <v>0</v>
      </c>
      <c r="J121" s="7">
        <f>J$97</f>
        <v>0</v>
      </c>
      <c r="K121" s="10" t="s">
        <v>6</v>
      </c>
    </row>
    <row r="122" spans="1:11">
      <c r="A122" s="12" t="s">
        <v>110</v>
      </c>
      <c r="B122" s="7">
        <f>B$98</f>
        <v>0</v>
      </c>
      <c r="C122" s="7">
        <f>C$98</f>
        <v>0</v>
      </c>
      <c r="D122" s="7">
        <f>D$98</f>
        <v>0</v>
      </c>
      <c r="E122" s="7">
        <f>E$98</f>
        <v>0</v>
      </c>
      <c r="F122" s="7">
        <f>F$98</f>
        <v>0</v>
      </c>
      <c r="G122" s="7">
        <f>G$98</f>
        <v>0</v>
      </c>
      <c r="H122" s="7">
        <f>H$98</f>
        <v>0</v>
      </c>
      <c r="I122" s="7">
        <f>I$98</f>
        <v>0</v>
      </c>
      <c r="J122" s="7">
        <f>J$98</f>
        <v>0</v>
      </c>
      <c r="K122" s="10" t="s">
        <v>6</v>
      </c>
    </row>
    <row r="123" spans="1:11">
      <c r="A123" s="12" t="s">
        <v>111</v>
      </c>
      <c r="B123" s="7">
        <f>B$99</f>
        <v>0</v>
      </c>
      <c r="C123" s="7">
        <f>C$99</f>
        <v>0</v>
      </c>
      <c r="D123" s="7">
        <f>D$99</f>
        <v>0</v>
      </c>
      <c r="E123" s="7">
        <f>E$99</f>
        <v>0</v>
      </c>
      <c r="F123" s="7">
        <f>F$99</f>
        <v>0</v>
      </c>
      <c r="G123" s="7">
        <f>G$99</f>
        <v>0</v>
      </c>
      <c r="H123" s="7">
        <f>H$99</f>
        <v>0</v>
      </c>
      <c r="I123" s="7">
        <f>I$99</f>
        <v>0</v>
      </c>
      <c r="J123" s="7">
        <f>J$99</f>
        <v>0</v>
      </c>
      <c r="K123" s="10" t="s">
        <v>6</v>
      </c>
    </row>
    <row r="124" spans="1:11">
      <c r="A124" s="12" t="s">
        <v>112</v>
      </c>
      <c r="B124" s="7">
        <f>B$100</f>
        <v>0</v>
      </c>
      <c r="C124" s="7">
        <f>C$100</f>
        <v>0</v>
      </c>
      <c r="D124" s="7">
        <f>D$100</f>
        <v>0</v>
      </c>
      <c r="E124" s="7">
        <f>E$100</f>
        <v>0</v>
      </c>
      <c r="F124" s="7">
        <f>F$100</f>
        <v>0</v>
      </c>
      <c r="G124" s="7">
        <f>G$100</f>
        <v>0</v>
      </c>
      <c r="H124" s="7">
        <f>H$100</f>
        <v>0</v>
      </c>
      <c r="I124" s="7">
        <f>I$100</f>
        <v>0</v>
      </c>
      <c r="J124" s="7">
        <f>J$100</f>
        <v>0</v>
      </c>
      <c r="K124" s="10" t="s">
        <v>6</v>
      </c>
    </row>
    <row r="125" spans="1:11">
      <c r="A125" s="12" t="s">
        <v>113</v>
      </c>
      <c r="B125" s="7">
        <f>B$101</f>
        <v>0</v>
      </c>
      <c r="C125" s="7">
        <f>C$101</f>
        <v>0</v>
      </c>
      <c r="D125" s="7">
        <f>D$101</f>
        <v>0</v>
      </c>
      <c r="E125" s="7">
        <f>E$101</f>
        <v>0</v>
      </c>
      <c r="F125" s="7">
        <f>F$101</f>
        <v>0</v>
      </c>
      <c r="G125" s="7">
        <f>G$101</f>
        <v>0</v>
      </c>
      <c r="H125" s="7">
        <f>H$101</f>
        <v>0</v>
      </c>
      <c r="I125" s="7">
        <f>I$101</f>
        <v>0</v>
      </c>
      <c r="J125" s="7">
        <f>J$101</f>
        <v>0</v>
      </c>
      <c r="K125" s="10" t="s">
        <v>6</v>
      </c>
    </row>
    <row r="127" spans="1:11">
      <c r="A127" s="11" t="s">
        <v>685</v>
      </c>
    </row>
    <row r="128" spans="1:11">
      <c r="A128" s="10" t="s">
        <v>6</v>
      </c>
    </row>
    <row r="129" spans="1:11">
      <c r="A129" s="2" t="s">
        <v>257</v>
      </c>
    </row>
    <row r="130" spans="1:11">
      <c r="A130" s="13" t="s">
        <v>686</v>
      </c>
    </row>
    <row r="131" spans="1:11">
      <c r="A131" s="2" t="s">
        <v>660</v>
      </c>
    </row>
    <row r="132" spans="1:11">
      <c r="B132" s="3" t="s">
        <v>26</v>
      </c>
      <c r="C132" s="3" t="s">
        <v>27</v>
      </c>
      <c r="D132" s="3" t="s">
        <v>28</v>
      </c>
      <c r="E132" s="3" t="s">
        <v>29</v>
      </c>
      <c r="F132" s="3" t="s">
        <v>30</v>
      </c>
      <c r="G132" s="3" t="s">
        <v>35</v>
      </c>
      <c r="H132" s="3" t="s">
        <v>31</v>
      </c>
      <c r="I132" s="3" t="s">
        <v>32</v>
      </c>
      <c r="J132" s="3" t="s">
        <v>33</v>
      </c>
    </row>
    <row r="133" spans="1:11">
      <c r="A133" s="12" t="s">
        <v>687</v>
      </c>
      <c r="B133" s="27">
        <f>SUM(B$110:B$125)</f>
        <v>0</v>
      </c>
      <c r="C133" s="27">
        <f>SUM(C$110:C$125)</f>
        <v>0</v>
      </c>
      <c r="D133" s="27">
        <f>SUM(D$110:D$125)</f>
        <v>0</v>
      </c>
      <c r="E133" s="27">
        <f>SUM(E$110:E$125)</f>
        <v>0</v>
      </c>
      <c r="F133" s="27">
        <f>SUM(F$110:F$125)</f>
        <v>0</v>
      </c>
      <c r="G133" s="27">
        <f>SUM(G$110:G$125)</f>
        <v>0</v>
      </c>
      <c r="H133" s="27">
        <f>SUM(H$110:H$125)</f>
        <v>0</v>
      </c>
      <c r="I133" s="27">
        <f>SUM(I$110:I$125)</f>
        <v>0</v>
      </c>
      <c r="J133" s="27">
        <f>SUM(J$110:J$125)</f>
        <v>0</v>
      </c>
      <c r="K133" s="10" t="s">
        <v>6</v>
      </c>
    </row>
    <row r="135" spans="1:11">
      <c r="A135" s="11" t="s">
        <v>688</v>
      </c>
    </row>
    <row r="136" spans="1:11">
      <c r="A136" s="10" t="s">
        <v>6</v>
      </c>
    </row>
    <row r="137" spans="1:11">
      <c r="A137" s="2" t="s">
        <v>257</v>
      </c>
    </row>
    <row r="138" spans="1:11">
      <c r="A138" s="13" t="s">
        <v>659</v>
      </c>
    </row>
    <row r="139" spans="1:11">
      <c r="A139" s="13" t="s">
        <v>689</v>
      </c>
    </row>
    <row r="140" spans="1:11">
      <c r="A140" s="2" t="s">
        <v>690</v>
      </c>
    </row>
    <row r="141" spans="1:11">
      <c r="B141" s="3" t="s">
        <v>26</v>
      </c>
      <c r="C141" s="3" t="s">
        <v>27</v>
      </c>
      <c r="D141" s="3" t="s">
        <v>28</v>
      </c>
      <c r="E141" s="3" t="s">
        <v>29</v>
      </c>
      <c r="F141" s="3" t="s">
        <v>30</v>
      </c>
      <c r="G141" s="3" t="s">
        <v>35</v>
      </c>
      <c r="H141" s="3" t="s">
        <v>31</v>
      </c>
      <c r="I141" s="3" t="s">
        <v>32</v>
      </c>
      <c r="J141" s="3" t="s">
        <v>33</v>
      </c>
    </row>
    <row r="142" spans="1:11">
      <c r="A142" s="12" t="s">
        <v>66</v>
      </c>
      <c r="B142" s="6">
        <f>'SMD'!B$107*B41</f>
        <v>0</v>
      </c>
      <c r="C142" s="6">
        <f>'SMD'!C$107*C41</f>
        <v>0</v>
      </c>
      <c r="D142" s="6">
        <f>'SMD'!D$107*D41</f>
        <v>0</v>
      </c>
      <c r="E142" s="6">
        <f>'SMD'!E$107*E41</f>
        <v>0</v>
      </c>
      <c r="F142" s="6">
        <f>'SMD'!F$107*F41</f>
        <v>0</v>
      </c>
      <c r="G142" s="6">
        <f>'SMD'!G$107*G41</f>
        <v>0</v>
      </c>
      <c r="H142" s="6">
        <f>'SMD'!H$107*H41</f>
        <v>0</v>
      </c>
      <c r="I142" s="6">
        <f>'SMD'!I$107*I41</f>
        <v>0</v>
      </c>
      <c r="J142" s="6">
        <f>'SMD'!J$107*J41</f>
        <v>0</v>
      </c>
      <c r="K142" s="10" t="s">
        <v>6</v>
      </c>
    </row>
    <row r="143" spans="1:11">
      <c r="A143" s="12" t="s">
        <v>67</v>
      </c>
      <c r="B143" s="6">
        <f>'SMD'!B$108*B42</f>
        <v>0</v>
      </c>
      <c r="C143" s="6">
        <f>'SMD'!C$108*C42</f>
        <v>0</v>
      </c>
      <c r="D143" s="6">
        <f>'SMD'!D$108*D42</f>
        <v>0</v>
      </c>
      <c r="E143" s="6">
        <f>'SMD'!E$108*E42</f>
        <v>0</v>
      </c>
      <c r="F143" s="6">
        <f>'SMD'!F$108*F42</f>
        <v>0</v>
      </c>
      <c r="G143" s="6">
        <f>'SMD'!G$108*G42</f>
        <v>0</v>
      </c>
      <c r="H143" s="6">
        <f>'SMD'!H$108*H42</f>
        <v>0</v>
      </c>
      <c r="I143" s="6">
        <f>'SMD'!I$108*I42</f>
        <v>0</v>
      </c>
      <c r="J143" s="6">
        <f>'SMD'!J$108*J42</f>
        <v>0</v>
      </c>
      <c r="K143" s="10" t="s">
        <v>6</v>
      </c>
    </row>
    <row r="144" spans="1:11">
      <c r="A144" s="12" t="s">
        <v>107</v>
      </c>
      <c r="B144" s="6">
        <f>'SMD'!B$109*B43</f>
        <v>0</v>
      </c>
      <c r="C144" s="6">
        <f>'SMD'!C$109*C43</f>
        <v>0</v>
      </c>
      <c r="D144" s="6">
        <f>'SMD'!D$109*D43</f>
        <v>0</v>
      </c>
      <c r="E144" s="6">
        <f>'SMD'!E$109*E43</f>
        <v>0</v>
      </c>
      <c r="F144" s="6">
        <f>'SMD'!F$109*F43</f>
        <v>0</v>
      </c>
      <c r="G144" s="6">
        <f>'SMD'!G$109*G43</f>
        <v>0</v>
      </c>
      <c r="H144" s="6">
        <f>'SMD'!H$109*H43</f>
        <v>0</v>
      </c>
      <c r="I144" s="6">
        <f>'SMD'!I$109*I43</f>
        <v>0</v>
      </c>
      <c r="J144" s="6">
        <f>'SMD'!J$109*J43</f>
        <v>0</v>
      </c>
      <c r="K144" s="10" t="s">
        <v>6</v>
      </c>
    </row>
    <row r="145" spans="1:11">
      <c r="A145" s="12" t="s">
        <v>68</v>
      </c>
      <c r="B145" s="6">
        <f>'SMD'!B$110*B44</f>
        <v>0</v>
      </c>
      <c r="C145" s="6">
        <f>'SMD'!C$110*C44</f>
        <v>0</v>
      </c>
      <c r="D145" s="6">
        <f>'SMD'!D$110*D44</f>
        <v>0</v>
      </c>
      <c r="E145" s="6">
        <f>'SMD'!E$110*E44</f>
        <v>0</v>
      </c>
      <c r="F145" s="6">
        <f>'SMD'!F$110*F44</f>
        <v>0</v>
      </c>
      <c r="G145" s="6">
        <f>'SMD'!G$110*G44</f>
        <v>0</v>
      </c>
      <c r="H145" s="6">
        <f>'SMD'!H$110*H44</f>
        <v>0</v>
      </c>
      <c r="I145" s="6">
        <f>'SMD'!I$110*I44</f>
        <v>0</v>
      </c>
      <c r="J145" s="6">
        <f>'SMD'!J$110*J44</f>
        <v>0</v>
      </c>
      <c r="K145" s="10" t="s">
        <v>6</v>
      </c>
    </row>
    <row r="146" spans="1:11">
      <c r="A146" s="12" t="s">
        <v>69</v>
      </c>
      <c r="B146" s="6">
        <f>'SMD'!B$111*B45</f>
        <v>0</v>
      </c>
      <c r="C146" s="6">
        <f>'SMD'!C$111*C45</f>
        <v>0</v>
      </c>
      <c r="D146" s="6">
        <f>'SMD'!D$111*D45</f>
        <v>0</v>
      </c>
      <c r="E146" s="6">
        <f>'SMD'!E$111*E45</f>
        <v>0</v>
      </c>
      <c r="F146" s="6">
        <f>'SMD'!F$111*F45</f>
        <v>0</v>
      </c>
      <c r="G146" s="6">
        <f>'SMD'!G$111*G45</f>
        <v>0</v>
      </c>
      <c r="H146" s="6">
        <f>'SMD'!H$111*H45</f>
        <v>0</v>
      </c>
      <c r="I146" s="6">
        <f>'SMD'!I$111*I45</f>
        <v>0</v>
      </c>
      <c r="J146" s="6">
        <f>'SMD'!J$111*J45</f>
        <v>0</v>
      </c>
      <c r="K146" s="10" t="s">
        <v>6</v>
      </c>
    </row>
    <row r="147" spans="1:11">
      <c r="A147" s="12" t="s">
        <v>108</v>
      </c>
      <c r="B147" s="6">
        <f>'SMD'!B$112*B46</f>
        <v>0</v>
      </c>
      <c r="C147" s="6">
        <f>'SMD'!C$112*C46</f>
        <v>0</v>
      </c>
      <c r="D147" s="6">
        <f>'SMD'!D$112*D46</f>
        <v>0</v>
      </c>
      <c r="E147" s="6">
        <f>'SMD'!E$112*E46</f>
        <v>0</v>
      </c>
      <c r="F147" s="6">
        <f>'SMD'!F$112*F46</f>
        <v>0</v>
      </c>
      <c r="G147" s="6">
        <f>'SMD'!G$112*G46</f>
        <v>0</v>
      </c>
      <c r="H147" s="6">
        <f>'SMD'!H$112*H46</f>
        <v>0</v>
      </c>
      <c r="I147" s="6">
        <f>'SMD'!I$112*I46</f>
        <v>0</v>
      </c>
      <c r="J147" s="6">
        <f>'SMD'!J$112*J46</f>
        <v>0</v>
      </c>
      <c r="K147" s="10" t="s">
        <v>6</v>
      </c>
    </row>
    <row r="148" spans="1:11">
      <c r="A148" s="12" t="s">
        <v>70</v>
      </c>
      <c r="B148" s="6">
        <f>'SMD'!B$113*B47</f>
        <v>0</v>
      </c>
      <c r="C148" s="6">
        <f>'SMD'!C$113*C47</f>
        <v>0</v>
      </c>
      <c r="D148" s="6">
        <f>'SMD'!D$113*D47</f>
        <v>0</v>
      </c>
      <c r="E148" s="6">
        <f>'SMD'!E$113*E47</f>
        <v>0</v>
      </c>
      <c r="F148" s="6">
        <f>'SMD'!F$113*F47</f>
        <v>0</v>
      </c>
      <c r="G148" s="6">
        <f>'SMD'!G$113*G47</f>
        <v>0</v>
      </c>
      <c r="H148" s="6">
        <f>'SMD'!H$113*H47</f>
        <v>0</v>
      </c>
      <c r="I148" s="6">
        <f>'SMD'!I$113*I47</f>
        <v>0</v>
      </c>
      <c r="J148" s="6">
        <f>'SMD'!J$113*J47</f>
        <v>0</v>
      </c>
      <c r="K148" s="10" t="s">
        <v>6</v>
      </c>
    </row>
    <row r="149" spans="1:11">
      <c r="A149" s="12" t="s">
        <v>71</v>
      </c>
      <c r="B149" s="6">
        <f>'SMD'!B$114*B48</f>
        <v>0</v>
      </c>
      <c r="C149" s="6">
        <f>'SMD'!C$114*C48</f>
        <v>0</v>
      </c>
      <c r="D149" s="6">
        <f>'SMD'!D$114*D48</f>
        <v>0</v>
      </c>
      <c r="E149" s="6">
        <f>'SMD'!E$114*E48</f>
        <v>0</v>
      </c>
      <c r="F149" s="6">
        <f>'SMD'!F$114*F48</f>
        <v>0</v>
      </c>
      <c r="G149" s="6">
        <f>'SMD'!G$114*G48</f>
        <v>0</v>
      </c>
      <c r="H149" s="6">
        <f>'SMD'!H$114*H48</f>
        <v>0</v>
      </c>
      <c r="I149" s="6">
        <f>'SMD'!I$114*I48</f>
        <v>0</v>
      </c>
      <c r="J149" s="6">
        <f>'SMD'!J$114*J48</f>
        <v>0</v>
      </c>
      <c r="K149" s="10" t="s">
        <v>6</v>
      </c>
    </row>
    <row r="150" spans="1:11">
      <c r="A150" s="12" t="s">
        <v>85</v>
      </c>
      <c r="B150" s="6">
        <f>'SMD'!B$115*B49</f>
        <v>0</v>
      </c>
      <c r="C150" s="6">
        <f>'SMD'!C$115*C49</f>
        <v>0</v>
      </c>
      <c r="D150" s="6">
        <f>'SMD'!D$115*D49</f>
        <v>0</v>
      </c>
      <c r="E150" s="6">
        <f>'SMD'!E$115*E49</f>
        <v>0</v>
      </c>
      <c r="F150" s="6">
        <f>'SMD'!F$115*F49</f>
        <v>0</v>
      </c>
      <c r="G150" s="6">
        <f>'SMD'!G$115*G49</f>
        <v>0</v>
      </c>
      <c r="H150" s="6">
        <f>'SMD'!H$115*H49</f>
        <v>0</v>
      </c>
      <c r="I150" s="6">
        <f>'SMD'!I$115*I49</f>
        <v>0</v>
      </c>
      <c r="J150" s="6">
        <f>'SMD'!J$115*J49</f>
        <v>0</v>
      </c>
      <c r="K150" s="10" t="s">
        <v>6</v>
      </c>
    </row>
    <row r="151" spans="1:11">
      <c r="A151" s="12" t="s">
        <v>72</v>
      </c>
      <c r="B151" s="6">
        <f>'SMD'!B$116*B50</f>
        <v>0</v>
      </c>
      <c r="C151" s="6">
        <f>'SMD'!C$116*C50</f>
        <v>0</v>
      </c>
      <c r="D151" s="6">
        <f>'SMD'!D$116*D50</f>
        <v>0</v>
      </c>
      <c r="E151" s="6">
        <f>'SMD'!E$116*E50</f>
        <v>0</v>
      </c>
      <c r="F151" s="6">
        <f>'SMD'!F$116*F50</f>
        <v>0</v>
      </c>
      <c r="G151" s="6">
        <f>'SMD'!G$116*G50</f>
        <v>0</v>
      </c>
      <c r="H151" s="6">
        <f>'SMD'!H$116*H50</f>
        <v>0</v>
      </c>
      <c r="I151" s="6">
        <f>'SMD'!I$116*I50</f>
        <v>0</v>
      </c>
      <c r="J151" s="6">
        <f>'SMD'!J$116*J50</f>
        <v>0</v>
      </c>
      <c r="K151" s="10" t="s">
        <v>6</v>
      </c>
    </row>
    <row r="152" spans="1:11">
      <c r="A152" s="12" t="s">
        <v>73</v>
      </c>
      <c r="B152" s="6">
        <f>'SMD'!B$117*B51</f>
        <v>0</v>
      </c>
      <c r="C152" s="6">
        <f>'SMD'!C$117*C51</f>
        <v>0</v>
      </c>
      <c r="D152" s="6">
        <f>'SMD'!D$117*D51</f>
        <v>0</v>
      </c>
      <c r="E152" s="6">
        <f>'SMD'!E$117*E51</f>
        <v>0</v>
      </c>
      <c r="F152" s="6">
        <f>'SMD'!F$117*F51</f>
        <v>0</v>
      </c>
      <c r="G152" s="6">
        <f>'SMD'!G$117*G51</f>
        <v>0</v>
      </c>
      <c r="H152" s="6">
        <f>'SMD'!H$117*H51</f>
        <v>0</v>
      </c>
      <c r="I152" s="6">
        <f>'SMD'!I$117*I51</f>
        <v>0</v>
      </c>
      <c r="J152" s="6">
        <f>'SMD'!J$117*J51</f>
        <v>0</v>
      </c>
      <c r="K152" s="10" t="s">
        <v>6</v>
      </c>
    </row>
    <row r="153" spans="1:11">
      <c r="A153" s="12" t="s">
        <v>86</v>
      </c>
      <c r="B153" s="6">
        <f>'SMD'!B$118*B52</f>
        <v>0</v>
      </c>
      <c r="C153" s="6">
        <f>'SMD'!C$118*C52</f>
        <v>0</v>
      </c>
      <c r="D153" s="6">
        <f>'SMD'!D$118*D52</f>
        <v>0</v>
      </c>
      <c r="E153" s="6">
        <f>'SMD'!E$118*E52</f>
        <v>0</v>
      </c>
      <c r="F153" s="6">
        <f>'SMD'!F$118*F52</f>
        <v>0</v>
      </c>
      <c r="G153" s="6">
        <f>'SMD'!G$118*G52</f>
        <v>0</v>
      </c>
      <c r="H153" s="6">
        <f>'SMD'!H$118*H52</f>
        <v>0</v>
      </c>
      <c r="I153" s="6">
        <f>'SMD'!I$118*I52</f>
        <v>0</v>
      </c>
      <c r="J153" s="6">
        <f>'SMD'!J$118*J52</f>
        <v>0</v>
      </c>
      <c r="K153" s="10" t="s">
        <v>6</v>
      </c>
    </row>
    <row r="154" spans="1:11">
      <c r="A154" s="12" t="s">
        <v>87</v>
      </c>
      <c r="B154" s="6">
        <f>'SMD'!B$119*B53</f>
        <v>0</v>
      </c>
      <c r="C154" s="6">
        <f>'SMD'!C$119*C53</f>
        <v>0</v>
      </c>
      <c r="D154" s="6">
        <f>'SMD'!D$119*D53</f>
        <v>0</v>
      </c>
      <c r="E154" s="6">
        <f>'SMD'!E$119*E53</f>
        <v>0</v>
      </c>
      <c r="F154" s="6">
        <f>'SMD'!F$119*F53</f>
        <v>0</v>
      </c>
      <c r="G154" s="6">
        <f>'SMD'!G$119*G53</f>
        <v>0</v>
      </c>
      <c r="H154" s="6">
        <f>'SMD'!H$119*H53</f>
        <v>0</v>
      </c>
      <c r="I154" s="6">
        <f>'SMD'!I$119*I53</f>
        <v>0</v>
      </c>
      <c r="J154" s="6">
        <f>'SMD'!J$119*J53</f>
        <v>0</v>
      </c>
      <c r="K154" s="10" t="s">
        <v>6</v>
      </c>
    </row>
    <row r="155" spans="1:11">
      <c r="A155" s="12" t="s">
        <v>109</v>
      </c>
      <c r="B155" s="6">
        <f>'SMD'!B$120*B54</f>
        <v>0</v>
      </c>
      <c r="C155" s="6">
        <f>'SMD'!C$120*C54</f>
        <v>0</v>
      </c>
      <c r="D155" s="6">
        <f>'SMD'!D$120*D54</f>
        <v>0</v>
      </c>
      <c r="E155" s="6">
        <f>'SMD'!E$120*E54</f>
        <v>0</v>
      </c>
      <c r="F155" s="6">
        <f>'SMD'!F$120*F54</f>
        <v>0</v>
      </c>
      <c r="G155" s="6">
        <f>'SMD'!G$120*G54</f>
        <v>0</v>
      </c>
      <c r="H155" s="6">
        <f>'SMD'!H$120*H54</f>
        <v>0</v>
      </c>
      <c r="I155" s="6">
        <f>'SMD'!I$120*I54</f>
        <v>0</v>
      </c>
      <c r="J155" s="6">
        <f>'SMD'!J$120*J54</f>
        <v>0</v>
      </c>
      <c r="K155" s="10" t="s">
        <v>6</v>
      </c>
    </row>
    <row r="156" spans="1:11">
      <c r="A156" s="12" t="s">
        <v>110</v>
      </c>
      <c r="B156" s="6">
        <f>'SMD'!B$121*B55</f>
        <v>0</v>
      </c>
      <c r="C156" s="6">
        <f>'SMD'!C$121*C55</f>
        <v>0</v>
      </c>
      <c r="D156" s="6">
        <f>'SMD'!D$121*D55</f>
        <v>0</v>
      </c>
      <c r="E156" s="6">
        <f>'SMD'!E$121*E55</f>
        <v>0</v>
      </c>
      <c r="F156" s="6">
        <f>'SMD'!F$121*F55</f>
        <v>0</v>
      </c>
      <c r="G156" s="6">
        <f>'SMD'!G$121*G55</f>
        <v>0</v>
      </c>
      <c r="H156" s="6">
        <f>'SMD'!H$121*H55</f>
        <v>0</v>
      </c>
      <c r="I156" s="6">
        <f>'SMD'!I$121*I55</f>
        <v>0</v>
      </c>
      <c r="J156" s="6">
        <f>'SMD'!J$121*J55</f>
        <v>0</v>
      </c>
      <c r="K156" s="10" t="s">
        <v>6</v>
      </c>
    </row>
    <row r="157" spans="1:11">
      <c r="A157" s="12" t="s">
        <v>111</v>
      </c>
      <c r="B157" s="6">
        <f>'SMD'!B$122*B56</f>
        <v>0</v>
      </c>
      <c r="C157" s="6">
        <f>'SMD'!C$122*C56</f>
        <v>0</v>
      </c>
      <c r="D157" s="6">
        <f>'SMD'!D$122*D56</f>
        <v>0</v>
      </c>
      <c r="E157" s="6">
        <f>'SMD'!E$122*E56</f>
        <v>0</v>
      </c>
      <c r="F157" s="6">
        <f>'SMD'!F$122*F56</f>
        <v>0</v>
      </c>
      <c r="G157" s="6">
        <f>'SMD'!G$122*G56</f>
        <v>0</v>
      </c>
      <c r="H157" s="6">
        <f>'SMD'!H$122*H56</f>
        <v>0</v>
      </c>
      <c r="I157" s="6">
        <f>'SMD'!I$122*I56</f>
        <v>0</v>
      </c>
      <c r="J157" s="6">
        <f>'SMD'!J$122*J56</f>
        <v>0</v>
      </c>
      <c r="K157" s="10" t="s">
        <v>6</v>
      </c>
    </row>
    <row r="158" spans="1:11">
      <c r="A158" s="12" t="s">
        <v>112</v>
      </c>
      <c r="B158" s="6">
        <f>'SMD'!B$123*B57</f>
        <v>0</v>
      </c>
      <c r="C158" s="6">
        <f>'SMD'!C$123*C57</f>
        <v>0</v>
      </c>
      <c r="D158" s="6">
        <f>'SMD'!D$123*D57</f>
        <v>0</v>
      </c>
      <c r="E158" s="6">
        <f>'SMD'!E$123*E57</f>
        <v>0</v>
      </c>
      <c r="F158" s="6">
        <f>'SMD'!F$123*F57</f>
        <v>0</v>
      </c>
      <c r="G158" s="6">
        <f>'SMD'!G$123*G57</f>
        <v>0</v>
      </c>
      <c r="H158" s="6">
        <f>'SMD'!H$123*H57</f>
        <v>0</v>
      </c>
      <c r="I158" s="6">
        <f>'SMD'!I$123*I57</f>
        <v>0</v>
      </c>
      <c r="J158" s="6">
        <f>'SMD'!J$123*J57</f>
        <v>0</v>
      </c>
      <c r="K158" s="10" t="s">
        <v>6</v>
      </c>
    </row>
    <row r="159" spans="1:11">
      <c r="A159" s="12" t="s">
        <v>113</v>
      </c>
      <c r="B159" s="6">
        <f>'SMD'!B$124*B58</f>
        <v>0</v>
      </c>
      <c r="C159" s="6">
        <f>'SMD'!C$124*C58</f>
        <v>0</v>
      </c>
      <c r="D159" s="6">
        <f>'SMD'!D$124*D58</f>
        <v>0</v>
      </c>
      <c r="E159" s="6">
        <f>'SMD'!E$124*E58</f>
        <v>0</v>
      </c>
      <c r="F159" s="6">
        <f>'SMD'!F$124*F58</f>
        <v>0</v>
      </c>
      <c r="G159" s="6">
        <f>'SMD'!G$124*G58</f>
        <v>0</v>
      </c>
      <c r="H159" s="6">
        <f>'SMD'!H$124*H58</f>
        <v>0</v>
      </c>
      <c r="I159" s="6">
        <f>'SMD'!I$124*I58</f>
        <v>0</v>
      </c>
      <c r="J159" s="6">
        <f>'SMD'!J$124*J58</f>
        <v>0</v>
      </c>
      <c r="K159" s="10" t="s">
        <v>6</v>
      </c>
    </row>
    <row r="161" spans="1:11">
      <c r="A161" s="11" t="s">
        <v>691</v>
      </c>
    </row>
    <row r="162" spans="1:11">
      <c r="A162" s="10" t="s">
        <v>6</v>
      </c>
    </row>
    <row r="163" spans="1:11">
      <c r="A163" s="2" t="s">
        <v>257</v>
      </c>
    </row>
    <row r="164" spans="1:11">
      <c r="A164" s="13" t="s">
        <v>692</v>
      </c>
    </row>
    <row r="165" spans="1:11">
      <c r="A165" s="2" t="s">
        <v>660</v>
      </c>
    </row>
    <row r="166" spans="1:11">
      <c r="B166" s="3" t="s">
        <v>26</v>
      </c>
      <c r="C166" s="3" t="s">
        <v>27</v>
      </c>
      <c r="D166" s="3" t="s">
        <v>28</v>
      </c>
      <c r="E166" s="3" t="s">
        <v>29</v>
      </c>
      <c r="F166" s="3" t="s">
        <v>30</v>
      </c>
      <c r="G166" s="3" t="s">
        <v>35</v>
      </c>
      <c r="H166" s="3" t="s">
        <v>31</v>
      </c>
      <c r="I166" s="3" t="s">
        <v>32</v>
      </c>
      <c r="J166" s="3" t="s">
        <v>33</v>
      </c>
    </row>
    <row r="167" spans="1:11">
      <c r="A167" s="12" t="s">
        <v>693</v>
      </c>
      <c r="B167" s="27">
        <f>SUM(B$142:B$159)</f>
        <v>0</v>
      </c>
      <c r="C167" s="27">
        <f>SUM(C$142:C$159)</f>
        <v>0</v>
      </c>
      <c r="D167" s="27">
        <f>SUM(D$142:D$159)</f>
        <v>0</v>
      </c>
      <c r="E167" s="27">
        <f>SUM(E$142:E$159)</f>
        <v>0</v>
      </c>
      <c r="F167" s="27">
        <f>SUM(F$142:F$159)</f>
        <v>0</v>
      </c>
      <c r="G167" s="27">
        <f>SUM(G$142:G$159)</f>
        <v>0</v>
      </c>
      <c r="H167" s="27">
        <f>SUM(H$142:H$159)</f>
        <v>0</v>
      </c>
      <c r="I167" s="27">
        <f>SUM(I$142:I$159)</f>
        <v>0</v>
      </c>
      <c r="J167" s="27">
        <f>SUM(J$142:J$159)</f>
        <v>0</v>
      </c>
      <c r="K167" s="10" t="s">
        <v>6</v>
      </c>
    </row>
    <row r="169" spans="1:11">
      <c r="A169" s="11" t="s">
        <v>694</v>
      </c>
    </row>
    <row r="170" spans="1:11">
      <c r="A170" s="10" t="s">
        <v>6</v>
      </c>
    </row>
    <row r="171" spans="1:11">
      <c r="A171" s="2" t="s">
        <v>257</v>
      </c>
    </row>
    <row r="172" spans="1:11">
      <c r="A172" s="13" t="s">
        <v>695</v>
      </c>
    </row>
    <row r="173" spans="1:11">
      <c r="A173" s="13" t="s">
        <v>696</v>
      </c>
    </row>
    <row r="174" spans="1:11">
      <c r="A174" s="2" t="s">
        <v>697</v>
      </c>
    </row>
    <row r="175" spans="1:11">
      <c r="B175" s="3" t="s">
        <v>33</v>
      </c>
    </row>
    <row r="176" spans="1:11">
      <c r="A176" s="12" t="s">
        <v>698</v>
      </c>
      <c r="B176" s="24">
        <f>$J133/$J167-1</f>
        <v>0</v>
      </c>
      <c r="C176" s="10" t="s">
        <v>6</v>
      </c>
    </row>
    <row r="178" spans="1:11">
      <c r="A178" s="11" t="s">
        <v>699</v>
      </c>
    </row>
    <row r="179" spans="1:11">
      <c r="A179" s="10" t="s">
        <v>6</v>
      </c>
    </row>
    <row r="180" spans="1:11">
      <c r="B180" s="3" t="s">
        <v>26</v>
      </c>
      <c r="C180" s="3" t="s">
        <v>27</v>
      </c>
      <c r="D180" s="3" t="s">
        <v>28</v>
      </c>
      <c r="E180" s="3" t="s">
        <v>29</v>
      </c>
      <c r="F180" s="3" t="s">
        <v>30</v>
      </c>
      <c r="G180" s="3" t="s">
        <v>35</v>
      </c>
      <c r="H180" s="3" t="s">
        <v>31</v>
      </c>
      <c r="I180" s="3" t="s">
        <v>32</v>
      </c>
      <c r="J180" s="3" t="s">
        <v>33</v>
      </c>
    </row>
    <row r="181" spans="1:11">
      <c r="A181" s="12" t="s">
        <v>26</v>
      </c>
      <c r="B181" s="25">
        <v>1</v>
      </c>
      <c r="C181" s="25">
        <v>0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0" t="s">
        <v>6</v>
      </c>
    </row>
    <row r="182" spans="1:11">
      <c r="A182" s="12" t="s">
        <v>27</v>
      </c>
      <c r="B182" s="25">
        <v>0</v>
      </c>
      <c r="C182" s="25">
        <v>1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0" t="s">
        <v>6</v>
      </c>
    </row>
    <row r="183" spans="1:11">
      <c r="A183" s="12" t="s">
        <v>28</v>
      </c>
      <c r="B183" s="25">
        <v>0</v>
      </c>
      <c r="C183" s="25">
        <v>0</v>
      </c>
      <c r="D183" s="25">
        <v>1</v>
      </c>
      <c r="E183" s="25">
        <v>0</v>
      </c>
      <c r="F183" s="25">
        <v>0</v>
      </c>
      <c r="G183" s="25">
        <v>1</v>
      </c>
      <c r="H183" s="25">
        <v>0</v>
      </c>
      <c r="I183" s="25">
        <v>0</v>
      </c>
      <c r="J183" s="25">
        <v>0</v>
      </c>
      <c r="K183" s="10" t="s">
        <v>6</v>
      </c>
    </row>
    <row r="184" spans="1:11">
      <c r="A184" s="12" t="s">
        <v>29</v>
      </c>
      <c r="B184" s="25">
        <v>0</v>
      </c>
      <c r="C184" s="25">
        <v>0</v>
      </c>
      <c r="D184" s="25">
        <v>0</v>
      </c>
      <c r="E184" s="25">
        <v>1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0" t="s">
        <v>6</v>
      </c>
    </row>
    <row r="185" spans="1:11">
      <c r="A185" s="12" t="s">
        <v>30</v>
      </c>
      <c r="B185" s="25">
        <v>0</v>
      </c>
      <c r="C185" s="25">
        <v>0</v>
      </c>
      <c r="D185" s="25">
        <v>0</v>
      </c>
      <c r="E185" s="25">
        <v>0</v>
      </c>
      <c r="F185" s="25">
        <v>1</v>
      </c>
      <c r="G185" s="25">
        <v>0</v>
      </c>
      <c r="H185" s="25">
        <v>0</v>
      </c>
      <c r="I185" s="25">
        <v>0</v>
      </c>
      <c r="J185" s="25">
        <v>0</v>
      </c>
      <c r="K185" s="10" t="s">
        <v>6</v>
      </c>
    </row>
    <row r="186" spans="1:11">
      <c r="A186" s="12" t="s">
        <v>31</v>
      </c>
      <c r="B186" s="25">
        <v>0</v>
      </c>
      <c r="C186" s="25">
        <v>0</v>
      </c>
      <c r="D186" s="25">
        <v>0</v>
      </c>
      <c r="E186" s="25">
        <v>0</v>
      </c>
      <c r="F186" s="25">
        <v>0</v>
      </c>
      <c r="G186" s="25">
        <v>0</v>
      </c>
      <c r="H186" s="25">
        <v>1</v>
      </c>
      <c r="I186" s="25">
        <v>0</v>
      </c>
      <c r="J186" s="25">
        <v>0</v>
      </c>
      <c r="K186" s="10" t="s">
        <v>6</v>
      </c>
    </row>
    <row r="187" spans="1:11">
      <c r="A187" s="12" t="s">
        <v>32</v>
      </c>
      <c r="B187" s="25">
        <v>0</v>
      </c>
      <c r="C187" s="25">
        <v>0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1</v>
      </c>
      <c r="J187" s="25">
        <v>0</v>
      </c>
      <c r="K187" s="10" t="s">
        <v>6</v>
      </c>
    </row>
    <row r="188" spans="1:11">
      <c r="A188" s="12" t="s">
        <v>33</v>
      </c>
      <c r="B188" s="25">
        <v>0</v>
      </c>
      <c r="C188" s="25">
        <v>0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1</v>
      </c>
      <c r="K188" s="10" t="s">
        <v>6</v>
      </c>
    </row>
    <row r="190" spans="1:11">
      <c r="A190" s="11" t="s">
        <v>700</v>
      </c>
    </row>
    <row r="191" spans="1:11">
      <c r="A191" s="10" t="s">
        <v>6</v>
      </c>
    </row>
    <row r="192" spans="1:11">
      <c r="A192" s="2" t="s">
        <v>257</v>
      </c>
    </row>
    <row r="193" spans="1:3">
      <c r="A193" s="13" t="s">
        <v>701</v>
      </c>
    </row>
    <row r="194" spans="1:3">
      <c r="A194" s="13" t="s">
        <v>702</v>
      </c>
    </row>
    <row r="195" spans="1:3">
      <c r="A195" s="2" t="s">
        <v>269</v>
      </c>
    </row>
    <row r="196" spans="1:3">
      <c r="B196" s="3" t="s">
        <v>703</v>
      </c>
    </row>
    <row r="197" spans="1:3">
      <c r="A197" s="12" t="s">
        <v>26</v>
      </c>
      <c r="B197" s="24">
        <f>SUMPRODUCT('DRM'!D$49:D$56,$B$181:$B$188)</f>
        <v>0</v>
      </c>
      <c r="C197" s="10" t="s">
        <v>6</v>
      </c>
    </row>
    <row r="198" spans="1:3">
      <c r="A198" s="12" t="s">
        <v>27</v>
      </c>
      <c r="B198" s="24">
        <f>SUMPRODUCT('DRM'!D$49:D$56,$C$181:$C$188)</f>
        <v>0</v>
      </c>
      <c r="C198" s="10" t="s">
        <v>6</v>
      </c>
    </row>
    <row r="199" spans="1:3">
      <c r="A199" s="12" t="s">
        <v>28</v>
      </c>
      <c r="B199" s="24">
        <f>SUMPRODUCT('DRM'!D$49:D$56,$D$181:$D$188)</f>
        <v>0</v>
      </c>
      <c r="C199" s="10" t="s">
        <v>6</v>
      </c>
    </row>
    <row r="200" spans="1:3">
      <c r="A200" s="12" t="s">
        <v>29</v>
      </c>
      <c r="B200" s="24">
        <f>SUMPRODUCT('DRM'!D$49:D$56,$E$181:$E$188)</f>
        <v>0</v>
      </c>
      <c r="C200" s="10" t="s">
        <v>6</v>
      </c>
    </row>
    <row r="201" spans="1:3">
      <c r="A201" s="12" t="s">
        <v>30</v>
      </c>
      <c r="B201" s="24">
        <f>SUMPRODUCT('DRM'!D$49:D$56,$F$181:$F$188)</f>
        <v>0</v>
      </c>
      <c r="C201" s="10" t="s">
        <v>6</v>
      </c>
    </row>
    <row r="202" spans="1:3">
      <c r="A202" s="12" t="s">
        <v>35</v>
      </c>
      <c r="B202" s="24">
        <f>SUMPRODUCT('DRM'!D$49:D$56,$G$181:$G$188)</f>
        <v>0</v>
      </c>
      <c r="C202" s="10" t="s">
        <v>6</v>
      </c>
    </row>
    <row r="203" spans="1:3">
      <c r="A203" s="12" t="s">
        <v>31</v>
      </c>
      <c r="B203" s="24">
        <f>SUMPRODUCT('DRM'!D$49:D$56,$H$181:$H$188)</f>
        <v>0</v>
      </c>
      <c r="C203" s="10" t="s">
        <v>6</v>
      </c>
    </row>
    <row r="204" spans="1:3">
      <c r="A204" s="12" t="s">
        <v>32</v>
      </c>
      <c r="B204" s="24">
        <f>SUMPRODUCT('DRM'!D$49:D$56,$I$181:$I$188)</f>
        <v>0</v>
      </c>
      <c r="C204" s="10" t="s">
        <v>6</v>
      </c>
    </row>
    <row r="205" spans="1:3">
      <c r="A205" s="12" t="s">
        <v>33</v>
      </c>
      <c r="B205" s="24">
        <f>SUMPRODUCT('DRM'!D$49:D$56,$J$181:$J$188)</f>
        <v>0</v>
      </c>
      <c r="C205" s="10" t="s">
        <v>6</v>
      </c>
    </row>
    <row r="207" spans="1:3">
      <c r="A207" s="11" t="s">
        <v>704</v>
      </c>
    </row>
    <row r="208" spans="1:3">
      <c r="A208" s="10" t="s">
        <v>6</v>
      </c>
    </row>
    <row r="209" spans="1:11">
      <c r="A209" s="2" t="s">
        <v>257</v>
      </c>
    </row>
    <row r="210" spans="1:11">
      <c r="A210" s="13" t="s">
        <v>705</v>
      </c>
    </row>
    <row r="211" spans="1:11">
      <c r="A211" s="13" t="s">
        <v>706</v>
      </c>
    </row>
    <row r="212" spans="1:11">
      <c r="A212" s="2" t="s">
        <v>274</v>
      </c>
    </row>
    <row r="213" spans="1:11">
      <c r="B213" s="3" t="s">
        <v>26</v>
      </c>
      <c r="C213" s="3" t="s">
        <v>27</v>
      </c>
      <c r="D213" s="3" t="s">
        <v>28</v>
      </c>
      <c r="E213" s="3" t="s">
        <v>29</v>
      </c>
      <c r="F213" s="3" t="s">
        <v>30</v>
      </c>
      <c r="G213" s="3" t="s">
        <v>35</v>
      </c>
      <c r="H213" s="3" t="s">
        <v>31</v>
      </c>
      <c r="I213" s="3" t="s">
        <v>32</v>
      </c>
      <c r="J213" s="3" t="s">
        <v>33</v>
      </c>
    </row>
    <row r="214" spans="1:11">
      <c r="A214" s="12" t="s">
        <v>707</v>
      </c>
      <c r="B214" s="26">
        <f>$B$197</f>
        <v>0</v>
      </c>
      <c r="C214" s="26">
        <f>$B$198</f>
        <v>0</v>
      </c>
      <c r="D214" s="26">
        <f>$B$199</f>
        <v>0</v>
      </c>
      <c r="E214" s="26">
        <f>$B$200</f>
        <v>0</v>
      </c>
      <c r="F214" s="26">
        <f>$B$201</f>
        <v>0</v>
      </c>
      <c r="G214" s="26">
        <f>$B$202</f>
        <v>0</v>
      </c>
      <c r="H214" s="26">
        <f>$B$203</f>
        <v>0</v>
      </c>
      <c r="I214" s="26">
        <f>$B$204</f>
        <v>0</v>
      </c>
      <c r="J214" s="26">
        <f>$B176</f>
        <v>0</v>
      </c>
      <c r="K214" s="10" t="s">
        <v>6</v>
      </c>
    </row>
    <row r="216" spans="1:11">
      <c r="A216" s="11" t="s">
        <v>708</v>
      </c>
    </row>
    <row r="217" spans="1:11">
      <c r="A217" s="10" t="s">
        <v>6</v>
      </c>
    </row>
    <row r="218" spans="1:11">
      <c r="A218" s="2" t="s">
        <v>257</v>
      </c>
    </row>
    <row r="219" spans="1:11">
      <c r="A219" s="13" t="s">
        <v>709</v>
      </c>
    </row>
    <row r="220" spans="1:11">
      <c r="A220" s="13" t="s">
        <v>696</v>
      </c>
    </row>
    <row r="221" spans="1:11">
      <c r="A221" s="13" t="s">
        <v>710</v>
      </c>
    </row>
    <row r="222" spans="1:11">
      <c r="A222" s="13" t="s">
        <v>711</v>
      </c>
    </row>
    <row r="223" spans="1:11">
      <c r="A223" s="2" t="s">
        <v>712</v>
      </c>
    </row>
    <row r="224" spans="1:11">
      <c r="B224" s="3" t="s">
        <v>26</v>
      </c>
      <c r="C224" s="3" t="s">
        <v>27</v>
      </c>
      <c r="D224" s="3" t="s">
        <v>28</v>
      </c>
      <c r="E224" s="3" t="s">
        <v>29</v>
      </c>
      <c r="F224" s="3" t="s">
        <v>30</v>
      </c>
      <c r="G224" s="3" t="s">
        <v>35</v>
      </c>
      <c r="H224" s="3" t="s">
        <v>31</v>
      </c>
      <c r="I224" s="3" t="s">
        <v>32</v>
      </c>
      <c r="J224" s="3" t="s">
        <v>33</v>
      </c>
    </row>
    <row r="225" spans="1:11">
      <c r="A225" s="12" t="s">
        <v>713</v>
      </c>
      <c r="B225" s="27">
        <f>'SMD'!B142-B167+B133/(1+B214)</f>
        <v>0</v>
      </c>
      <c r="C225" s="27">
        <f>'SMD'!C142-C167+C133/(1+C214)</f>
        <v>0</v>
      </c>
      <c r="D225" s="27">
        <f>'SMD'!D142-D167+D133/(1+D214)</f>
        <v>0</v>
      </c>
      <c r="E225" s="27">
        <f>'SMD'!E142-E167+E133/(1+E214)</f>
        <v>0</v>
      </c>
      <c r="F225" s="27">
        <f>'SMD'!F142-F167+F133/(1+F214)</f>
        <v>0</v>
      </c>
      <c r="G225" s="27">
        <f>'SMD'!G142-G167+G133/(1+G214)</f>
        <v>0</v>
      </c>
      <c r="H225" s="27">
        <f>'SMD'!H142-H167+H133/(1+H214)</f>
        <v>0</v>
      </c>
      <c r="I225" s="27">
        <f>'SMD'!I142-I167+I133/(1+I214)</f>
        <v>0</v>
      </c>
      <c r="J225" s="27">
        <f>'SMD'!J142-J167+J133/(1+J214)</f>
        <v>0</v>
      </c>
      <c r="K225" s="10" t="s">
        <v>6</v>
      </c>
    </row>
  </sheetData>
  <sheetProtection sheet="1" objects="1" scenarios="1"/>
  <hyperlinks>
    <hyperlink ref="A7" location="'AMD'!B14" display="x1 = Standing charges factors (in Pre-processing of data for standing charge factors)"/>
    <hyperlink ref="A8" location="'Input'!B37" display="x2 = 1018. Proportion of relevant load going through 132kV/HV direct transformation"/>
    <hyperlink ref="A9" location="'AMD'!J14" display="x3 = Standing charges factors for 132kV/HV (in Pre-processing of data for standing charge factors)"/>
    <hyperlink ref="A36" location="'AMD'!J14" display="x1 = 2601. Standing charges factors for 132kV/HV (in Pre-processing of data for standing charge factors)"/>
    <hyperlink ref="A37" location="'AMD'!K14" display="x2 = 2601. Adjusted standing charges factors for 132kV (in Pre-processing of data for standing charge factors)"/>
    <hyperlink ref="A38" location="'AMD'!B14" display="x3 = 2601. Standing charges factors (in Pre-processing of data for standing charge factors)"/>
    <hyperlink ref="A63" location="'Loads'!F299" display="x1 = 2305. Import capacity (kVA) (in Equivalent volume for each end user)"/>
    <hyperlink ref="A64" location="'Input'!E15" display="x2 = 1010. Power factor for all flows in the network model (in Financial and general assumptions)"/>
    <hyperlink ref="A65" location="'AMD'!B41" display="x3 = 2602. Standing charges factors adapted to use 132kV/HV"/>
    <hyperlink ref="A66" location="'LAFs'!B242" display="x4 = 2012. Loss adjustment factors between end user meter reading and each network level, scaled by network use"/>
    <hyperlink ref="A77" location="'Multi'!B116" display="x1 = 2407. All units (MWh)"/>
    <hyperlink ref="A78" location="'Input'!C118" display="x2 = 1041. Load factor for each type of demand user (in Load profile data for demand users)"/>
    <hyperlink ref="A79" location="'AMD'!B41" display="x3 = 2602. Standing charges factors adapted to use 132kV/HV"/>
    <hyperlink ref="A80" location="'LAFs'!B242" display="x4 = 2012. Loss adjustment factors between end user meter reading and each network level, scaled by network use"/>
    <hyperlink ref="A81" location="'Input'!F15" display="x5 = 1010. Days in the charging year (in Financial and general assumptions)"/>
    <hyperlink ref="A106" location="'AMD'!B69" display="x1 = 2603. Capacity-based contributions to chargeable aggregate maximum load by network level (kW)"/>
    <hyperlink ref="A107" location="'AMD'!B84" display="x2 = 2604. Unit-based contributions to chargeable aggregate maximum load (kW)"/>
    <hyperlink ref="A130" location="'AMD'!B110" display="x1 = 2605. Contributions to aggregate maximum load by network level (kW)"/>
    <hyperlink ref="A138" location="'SMD'!B107" display="x1 = 2505. Contributions of users on each tariff to system simultaneous maximum load by network level (kW)"/>
    <hyperlink ref="A139" location="'AMD'!B41" display="x2 = 2602. Standing charges factors adapted to use 132kV/HV"/>
    <hyperlink ref="A164" location="'AMD'!B142" display="x1 = 2607. Forecast simultaneous load subject to standing charge factors (kW)"/>
    <hyperlink ref="A172" location="'AMD'!B133" display="x1 = 2606. Forecast chargeable aggregate maximum load (kW)"/>
    <hyperlink ref="A173" location="'AMD'!B167" display="x2 = 2608. Forecast simultaneous load replaced by standing charge (kW)"/>
    <hyperlink ref="A193" location="'DRM'!D49" display="x1 = 2104. Diversity allowance between level exit and GSP Group (in Diversity calculations)"/>
    <hyperlink ref="A194" location="'AMD'!B181" display="x2 = 2610. Network level mapping for diversity allowances"/>
    <hyperlink ref="A210" location="'AMD'!B176" display="x1 = 2609. Calculated LV diversity allowance"/>
    <hyperlink ref="A211" location="'AMD'!B197" display="x2 = 2611. Diversity allowances including 132kV/HV"/>
    <hyperlink ref="A219" location="'SMD'!B142" display="x1 = 2506. Forecast system simultaneous maximum load (kW) from forecast units"/>
    <hyperlink ref="A220" location="'AMD'!B167" display="x2 = 2608. Forecast simultaneous load replaced by standing charge (kW)"/>
    <hyperlink ref="A221" location="'AMD'!B133" display="x3 = 2606. Forecast chargeable aggregate maximum load (kW)"/>
    <hyperlink ref="A222" location="'AMD'!B214" display="x4 = 2612. Diversity allowances (including calculated LV value)"/>
  </hyperlinks>
  <pageMargins left="0.7" right="0.7" top="0.75" bottom="0.75" header="0.3" footer="0.3"/>
  <pageSetup fitToHeight="0" orientation="portrait"/>
  <headerFooter>
    <oddHeader>&amp;L&amp;A&amp;Cr6126&amp;R&amp;P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Overview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NHH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'Multi'!Print_Area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2012-09-10T17:49:06Z</dcterms:created>
  <dcterms:modified xsi:type="dcterms:W3CDTF">2012-09-10T17:49:06Z</dcterms:modified>
</cp:coreProperties>
</file>