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345" windowWidth="14940" windowHeight="7365" firstSheet="11" activeTab="14"/>
  </bookViews>
  <sheets>
    <sheet name="Summary DNO14" sheetId="30" r:id="rId1"/>
    <sheet name="Summary DNO13" sheetId="29" r:id="rId2"/>
    <sheet name="Summary DNO12" sheetId="28" r:id="rId3"/>
    <sheet name="Summary DNO11" sheetId="27" r:id="rId4"/>
    <sheet name="Summary DNO10" sheetId="26" r:id="rId5"/>
    <sheet name="Summary DNO9" sheetId="25" r:id="rId6"/>
    <sheet name="Summary DNO8" sheetId="24" r:id="rId7"/>
    <sheet name="Summary DNO7" sheetId="18" r:id="rId8"/>
    <sheet name="Summary DNO6" sheetId="17" r:id="rId9"/>
    <sheet name="Summary DNO5" sheetId="23" r:id="rId10"/>
    <sheet name="Summary DNO4" sheetId="31" r:id="rId11"/>
    <sheet name="Summary DNO3" sheetId="32" r:id="rId12"/>
    <sheet name="Summary DNO2" sheetId="33" r:id="rId13"/>
    <sheet name="Summary DNO1" sheetId="34" r:id="rId14"/>
    <sheet name="DCP097A CDCM Tariffs" sheetId="2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Order1" hidden="1">255</definedName>
    <definedName name="COL_OFFSET">[1]Revenue!$B$6</definedName>
    <definedName name="COL_OFFSET2">[1]Revenue!$B$9</definedName>
    <definedName name="Schedule" localSheetId="8">#REF!</definedName>
    <definedName name="Schedule">#REF!</definedName>
  </definedNames>
  <calcPr calcId="125725"/>
</workbook>
</file>

<file path=xl/calcChain.xml><?xml version="1.0" encoding="utf-8"?>
<calcChain xmlns="http://schemas.openxmlformats.org/spreadsheetml/2006/main">
  <c r="P197" i="2"/>
  <c r="N137" i="29"/>
  <c r="M137"/>
  <c r="H137"/>
  <c r="G137"/>
  <c r="C137"/>
  <c r="B137"/>
  <c r="N136"/>
  <c r="H136"/>
  <c r="G136"/>
  <c r="C136"/>
  <c r="B136"/>
  <c r="N135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B133"/>
  <c r="N132"/>
  <c r="H132"/>
  <c r="G132"/>
  <c r="C132"/>
  <c r="B132"/>
  <c r="C131"/>
  <c r="B131"/>
  <c r="G130"/>
  <c r="C130"/>
  <c r="B130"/>
  <c r="N129"/>
  <c r="M129"/>
  <c r="H129"/>
  <c r="G129"/>
  <c r="C129"/>
  <c r="B129"/>
  <c r="N128"/>
  <c r="M128"/>
  <c r="G128"/>
  <c r="C128"/>
  <c r="B128"/>
  <c r="N127"/>
  <c r="H127"/>
  <c r="G127"/>
  <c r="C127"/>
  <c r="B127"/>
  <c r="C126"/>
  <c r="B126"/>
  <c r="G125"/>
  <c r="C125"/>
  <c r="B125"/>
  <c r="N124"/>
  <c r="M124"/>
  <c r="H124"/>
  <c r="G124"/>
  <c r="C124"/>
  <c r="B124"/>
  <c r="N123"/>
  <c r="M123"/>
  <c r="G123"/>
  <c r="C123"/>
  <c r="B12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B89"/>
  <c r="G88"/>
  <c r="C88"/>
  <c r="B88"/>
  <c r="N87"/>
  <c r="M87"/>
  <c r="G87"/>
  <c r="C87"/>
  <c r="B87"/>
  <c r="N86"/>
  <c r="H86"/>
  <c r="G86"/>
  <c r="C86"/>
  <c r="B86"/>
  <c r="C85"/>
  <c r="B85"/>
  <c r="G84"/>
  <c r="C84"/>
  <c r="B84"/>
  <c r="N83"/>
  <c r="M83"/>
  <c r="G83"/>
  <c r="C83"/>
  <c r="B83"/>
  <c r="N82"/>
  <c r="M82"/>
  <c r="H82"/>
  <c r="G82"/>
  <c r="C82"/>
  <c r="B82"/>
  <c r="N81"/>
  <c r="H81"/>
  <c r="G81"/>
  <c r="C81"/>
  <c r="B81"/>
  <c r="N80"/>
  <c r="M80"/>
  <c r="H80"/>
  <c r="G80"/>
  <c r="F80"/>
  <c r="C80"/>
  <c r="B80"/>
  <c r="B24"/>
  <c r="H1"/>
  <c r="F1"/>
  <c r="D1"/>
  <c r="B152" l="1"/>
  <c r="C152"/>
  <c r="N137" i="30" l="1"/>
  <c r="M137"/>
  <c r="H137"/>
  <c r="G137"/>
  <c r="C137"/>
  <c r="B137"/>
  <c r="N136"/>
  <c r="H136"/>
  <c r="G136"/>
  <c r="C136"/>
  <c r="B136"/>
  <c r="N135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B133"/>
  <c r="N132"/>
  <c r="H132"/>
  <c r="G132"/>
  <c r="C132"/>
  <c r="B132"/>
  <c r="C131"/>
  <c r="B131"/>
  <c r="G130"/>
  <c r="C130"/>
  <c r="B130"/>
  <c r="N129"/>
  <c r="M129"/>
  <c r="H129"/>
  <c r="G129"/>
  <c r="C129"/>
  <c r="B129"/>
  <c r="N128"/>
  <c r="M128"/>
  <c r="G128"/>
  <c r="C128"/>
  <c r="B128"/>
  <c r="N127"/>
  <c r="H127"/>
  <c r="G127"/>
  <c r="C127"/>
  <c r="B127"/>
  <c r="C126"/>
  <c r="B126"/>
  <c r="G125"/>
  <c r="C125"/>
  <c r="B125"/>
  <c r="N124"/>
  <c r="M124"/>
  <c r="H124"/>
  <c r="G124"/>
  <c r="C124"/>
  <c r="B124"/>
  <c r="N123"/>
  <c r="M123"/>
  <c r="G123"/>
  <c r="C123"/>
  <c r="B12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B89"/>
  <c r="G88"/>
  <c r="C88"/>
  <c r="B88"/>
  <c r="N87"/>
  <c r="M87"/>
  <c r="G87"/>
  <c r="C87"/>
  <c r="B87"/>
  <c r="N86"/>
  <c r="H86"/>
  <c r="G86"/>
  <c r="C86"/>
  <c r="B86"/>
  <c r="C85"/>
  <c r="B85"/>
  <c r="G84"/>
  <c r="C84"/>
  <c r="B84"/>
  <c r="N83"/>
  <c r="M83"/>
  <c r="G83"/>
  <c r="C83"/>
  <c r="B83"/>
  <c r="N82"/>
  <c r="M82"/>
  <c r="H82"/>
  <c r="G82"/>
  <c r="C82"/>
  <c r="B82"/>
  <c r="N81"/>
  <c r="H81"/>
  <c r="G81"/>
  <c r="C81"/>
  <c r="B81"/>
  <c r="N80"/>
  <c r="M80"/>
  <c r="H80"/>
  <c r="G80"/>
  <c r="F80"/>
  <c r="C80"/>
  <c r="B80"/>
  <c r="B24"/>
  <c r="G1"/>
  <c r="E1"/>
  <c r="C1"/>
  <c r="N137" i="28"/>
  <c r="M137"/>
  <c r="H137"/>
  <c r="G137"/>
  <c r="C137"/>
  <c r="B137"/>
  <c r="N136"/>
  <c r="H136"/>
  <c r="G136"/>
  <c r="C136"/>
  <c r="B136"/>
  <c r="N135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B133"/>
  <c r="N132"/>
  <c r="H132"/>
  <c r="G132"/>
  <c r="C132"/>
  <c r="B132"/>
  <c r="C131"/>
  <c r="B131"/>
  <c r="G130"/>
  <c r="C130"/>
  <c r="B130"/>
  <c r="N129"/>
  <c r="M129"/>
  <c r="H129"/>
  <c r="G129"/>
  <c r="C129"/>
  <c r="B129"/>
  <c r="N128"/>
  <c r="M128"/>
  <c r="G128"/>
  <c r="C128"/>
  <c r="B128"/>
  <c r="N127"/>
  <c r="H127"/>
  <c r="G127"/>
  <c r="C127"/>
  <c r="B127"/>
  <c r="C126"/>
  <c r="B126"/>
  <c r="G125"/>
  <c r="C125"/>
  <c r="B125"/>
  <c r="N124"/>
  <c r="M124"/>
  <c r="H124"/>
  <c r="G124"/>
  <c r="C124"/>
  <c r="B124"/>
  <c r="N123"/>
  <c r="M123"/>
  <c r="G123"/>
  <c r="C123"/>
  <c r="B12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B89"/>
  <c r="G88"/>
  <c r="C88"/>
  <c r="B88"/>
  <c r="N87"/>
  <c r="M87"/>
  <c r="G87"/>
  <c r="C87"/>
  <c r="B87"/>
  <c r="N86"/>
  <c r="H86"/>
  <c r="G86"/>
  <c r="C86"/>
  <c r="B86"/>
  <c r="C85"/>
  <c r="B85"/>
  <c r="G84"/>
  <c r="C84"/>
  <c r="B84"/>
  <c r="N83"/>
  <c r="M83"/>
  <c r="G83"/>
  <c r="C83"/>
  <c r="B83"/>
  <c r="N82"/>
  <c r="M82"/>
  <c r="H82"/>
  <c r="G82"/>
  <c r="C82"/>
  <c r="B82"/>
  <c r="N81"/>
  <c r="H81"/>
  <c r="G81"/>
  <c r="C81"/>
  <c r="B81"/>
  <c r="N80"/>
  <c r="M80"/>
  <c r="H80"/>
  <c r="G80"/>
  <c r="F80"/>
  <c r="C80"/>
  <c r="B80"/>
  <c r="B24"/>
  <c r="G1"/>
  <c r="E1"/>
  <c r="C1"/>
  <c r="N137" i="27"/>
  <c r="M137"/>
  <c r="H137"/>
  <c r="G137"/>
  <c r="C137"/>
  <c r="B137"/>
  <c r="N136"/>
  <c r="H136"/>
  <c r="G136"/>
  <c r="C136"/>
  <c r="B136"/>
  <c r="N135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B133"/>
  <c r="N132"/>
  <c r="H132"/>
  <c r="G132"/>
  <c r="C132"/>
  <c r="B132"/>
  <c r="C131"/>
  <c r="B131"/>
  <c r="G130"/>
  <c r="C130"/>
  <c r="B130"/>
  <c r="N129"/>
  <c r="M129"/>
  <c r="H129"/>
  <c r="G129"/>
  <c r="C129"/>
  <c r="B129"/>
  <c r="N128"/>
  <c r="M128"/>
  <c r="G128"/>
  <c r="C128"/>
  <c r="B128"/>
  <c r="N127"/>
  <c r="H127"/>
  <c r="G127"/>
  <c r="C127"/>
  <c r="B127"/>
  <c r="C126"/>
  <c r="B126"/>
  <c r="G125"/>
  <c r="C125"/>
  <c r="B125"/>
  <c r="N124"/>
  <c r="M124"/>
  <c r="H124"/>
  <c r="G124"/>
  <c r="C124"/>
  <c r="B124"/>
  <c r="N123"/>
  <c r="M123"/>
  <c r="G123"/>
  <c r="C123"/>
  <c r="B12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B89"/>
  <c r="G88"/>
  <c r="C88"/>
  <c r="B88"/>
  <c r="N87"/>
  <c r="M87"/>
  <c r="G87"/>
  <c r="C87"/>
  <c r="B87"/>
  <c r="N86"/>
  <c r="H86"/>
  <c r="G86"/>
  <c r="C86"/>
  <c r="B86"/>
  <c r="C85"/>
  <c r="B85"/>
  <c r="G84"/>
  <c r="C84"/>
  <c r="B84"/>
  <c r="N83"/>
  <c r="M83"/>
  <c r="G83"/>
  <c r="C83"/>
  <c r="B83"/>
  <c r="N82"/>
  <c r="M82"/>
  <c r="H82"/>
  <c r="G82"/>
  <c r="C82"/>
  <c r="B82"/>
  <c r="N81"/>
  <c r="H81"/>
  <c r="G81"/>
  <c r="C81"/>
  <c r="B81"/>
  <c r="N80"/>
  <c r="M80"/>
  <c r="H80"/>
  <c r="G80"/>
  <c r="F80"/>
  <c r="C80"/>
  <c r="B80"/>
  <c r="B24"/>
  <c r="G1"/>
  <c r="E1"/>
  <c r="C1"/>
  <c r="N137" i="31"/>
  <c r="M137"/>
  <c r="L137"/>
  <c r="H137"/>
  <c r="G137"/>
  <c r="F137"/>
  <c r="E137"/>
  <c r="D137"/>
  <c r="T137" s="1"/>
  <c r="C137"/>
  <c r="B137"/>
  <c r="N136"/>
  <c r="M136"/>
  <c r="L136"/>
  <c r="H136"/>
  <c r="G136"/>
  <c r="F136"/>
  <c r="E136"/>
  <c r="D136"/>
  <c r="C136"/>
  <c r="B136"/>
  <c r="K136" s="1"/>
  <c r="N135"/>
  <c r="M135"/>
  <c r="L135"/>
  <c r="H135"/>
  <c r="G135"/>
  <c r="F135"/>
  <c r="E135"/>
  <c r="D135"/>
  <c r="T135" s="1"/>
  <c r="C135"/>
  <c r="B135"/>
  <c r="N134"/>
  <c r="M134"/>
  <c r="L134"/>
  <c r="H134"/>
  <c r="G134"/>
  <c r="F134"/>
  <c r="E134"/>
  <c r="D134"/>
  <c r="C134"/>
  <c r="B134"/>
  <c r="K134" s="1"/>
  <c r="N133"/>
  <c r="M133"/>
  <c r="L133"/>
  <c r="H133"/>
  <c r="G133"/>
  <c r="F133"/>
  <c r="E133"/>
  <c r="D133"/>
  <c r="T133" s="1"/>
  <c r="C133"/>
  <c r="B133"/>
  <c r="N132"/>
  <c r="M132"/>
  <c r="L132"/>
  <c r="H132"/>
  <c r="G132"/>
  <c r="F132"/>
  <c r="E132"/>
  <c r="Q132" s="1"/>
  <c r="D132"/>
  <c r="S132" s="1"/>
  <c r="C132"/>
  <c r="J132" s="1"/>
  <c r="B132"/>
  <c r="K132" s="1"/>
  <c r="N131"/>
  <c r="M131"/>
  <c r="L131"/>
  <c r="H131"/>
  <c r="G131"/>
  <c r="F131"/>
  <c r="E131"/>
  <c r="D131"/>
  <c r="T131" s="1"/>
  <c r="C131"/>
  <c r="B131"/>
  <c r="N130"/>
  <c r="M130"/>
  <c r="L130"/>
  <c r="H130"/>
  <c r="G130"/>
  <c r="F130"/>
  <c r="E130"/>
  <c r="Q130" s="1"/>
  <c r="D130"/>
  <c r="S130" s="1"/>
  <c r="C130"/>
  <c r="J130" s="1"/>
  <c r="B130"/>
  <c r="K130" s="1"/>
  <c r="N129"/>
  <c r="M129"/>
  <c r="L129"/>
  <c r="H129"/>
  <c r="G129"/>
  <c r="F129"/>
  <c r="E129"/>
  <c r="P129" s="1"/>
  <c r="D129"/>
  <c r="T129" s="1"/>
  <c r="C129"/>
  <c r="J129" s="1"/>
  <c r="B129"/>
  <c r="K129" s="1"/>
  <c r="N128"/>
  <c r="M128"/>
  <c r="L128"/>
  <c r="H128"/>
  <c r="G128"/>
  <c r="F128"/>
  <c r="E128"/>
  <c r="Q128" s="1"/>
  <c r="D128"/>
  <c r="S128" s="1"/>
  <c r="C128"/>
  <c r="J128" s="1"/>
  <c r="B128"/>
  <c r="K128" s="1"/>
  <c r="N127"/>
  <c r="M127"/>
  <c r="L127"/>
  <c r="H127"/>
  <c r="G127"/>
  <c r="F127"/>
  <c r="E127"/>
  <c r="D127"/>
  <c r="T127" s="1"/>
  <c r="C127"/>
  <c r="B127"/>
  <c r="N126"/>
  <c r="M126"/>
  <c r="L126"/>
  <c r="H126"/>
  <c r="G126"/>
  <c r="F126"/>
  <c r="E126"/>
  <c r="D126"/>
  <c r="C126"/>
  <c r="B126"/>
  <c r="K126" s="1"/>
  <c r="N125"/>
  <c r="M125"/>
  <c r="L125"/>
  <c r="H125"/>
  <c r="G125"/>
  <c r="F125"/>
  <c r="E125"/>
  <c r="D125"/>
  <c r="T125" s="1"/>
  <c r="C125"/>
  <c r="B125"/>
  <c r="N124"/>
  <c r="M124"/>
  <c r="L124"/>
  <c r="H124"/>
  <c r="G124"/>
  <c r="F124"/>
  <c r="E124"/>
  <c r="D124"/>
  <c r="C124"/>
  <c r="B124"/>
  <c r="K124" s="1"/>
  <c r="N123"/>
  <c r="M123"/>
  <c r="L123"/>
  <c r="H123"/>
  <c r="G123"/>
  <c r="F123"/>
  <c r="E123"/>
  <c r="D123"/>
  <c r="T123" s="1"/>
  <c r="C123"/>
  <c r="B123"/>
  <c r="N122"/>
  <c r="M122"/>
  <c r="L122"/>
  <c r="H122"/>
  <c r="G122"/>
  <c r="F122"/>
  <c r="E122"/>
  <c r="D122"/>
  <c r="C122"/>
  <c r="B122"/>
  <c r="K122" s="1"/>
  <c r="N121"/>
  <c r="M121"/>
  <c r="L121"/>
  <c r="H121"/>
  <c r="G121"/>
  <c r="F121"/>
  <c r="E121"/>
  <c r="P121" s="1"/>
  <c r="D121"/>
  <c r="T121" s="1"/>
  <c r="C121"/>
  <c r="J121" s="1"/>
  <c r="B121"/>
  <c r="I121" s="1"/>
  <c r="N120"/>
  <c r="M120"/>
  <c r="L120"/>
  <c r="H120"/>
  <c r="G120"/>
  <c r="F120"/>
  <c r="E120"/>
  <c r="Q120" s="1"/>
  <c r="D120"/>
  <c r="S120" s="1"/>
  <c r="C120"/>
  <c r="J120" s="1"/>
  <c r="B120"/>
  <c r="K120" s="1"/>
  <c r="N119"/>
  <c r="M119"/>
  <c r="L119"/>
  <c r="H119"/>
  <c r="G119"/>
  <c r="F119"/>
  <c r="E119"/>
  <c r="D119"/>
  <c r="T119" s="1"/>
  <c r="C119"/>
  <c r="B119"/>
  <c r="N118"/>
  <c r="M118"/>
  <c r="L118"/>
  <c r="H118"/>
  <c r="G118"/>
  <c r="F118"/>
  <c r="E118"/>
  <c r="Q118" s="1"/>
  <c r="D118"/>
  <c r="S118" s="1"/>
  <c r="C118"/>
  <c r="J118" s="1"/>
  <c r="B118"/>
  <c r="K118" s="1"/>
  <c r="N117"/>
  <c r="M117"/>
  <c r="L117"/>
  <c r="H117"/>
  <c r="G117"/>
  <c r="F117"/>
  <c r="E117"/>
  <c r="D117"/>
  <c r="T117" s="1"/>
  <c r="C117"/>
  <c r="B117"/>
  <c r="N116"/>
  <c r="M116"/>
  <c r="L116"/>
  <c r="H116"/>
  <c r="G116"/>
  <c r="F116"/>
  <c r="E116"/>
  <c r="Q116" s="1"/>
  <c r="D116"/>
  <c r="S116" s="1"/>
  <c r="C116"/>
  <c r="J116" s="1"/>
  <c r="B116"/>
  <c r="K116" s="1"/>
  <c r="N115"/>
  <c r="M115"/>
  <c r="L115"/>
  <c r="H115"/>
  <c r="G115"/>
  <c r="F115"/>
  <c r="E115"/>
  <c r="P115" s="1"/>
  <c r="D115"/>
  <c r="T115" s="1"/>
  <c r="C115"/>
  <c r="J115" s="1"/>
  <c r="B115"/>
  <c r="K115" s="1"/>
  <c r="N114"/>
  <c r="M114"/>
  <c r="L114"/>
  <c r="H114"/>
  <c r="G114"/>
  <c r="F114"/>
  <c r="E114"/>
  <c r="Q114" s="1"/>
  <c r="D114"/>
  <c r="S114" s="1"/>
  <c r="C114"/>
  <c r="J114" s="1"/>
  <c r="B114"/>
  <c r="K114" s="1"/>
  <c r="N113"/>
  <c r="M113"/>
  <c r="L113"/>
  <c r="H113"/>
  <c r="G113"/>
  <c r="F113"/>
  <c r="E113"/>
  <c r="P113" s="1"/>
  <c r="D113"/>
  <c r="T113" s="1"/>
  <c r="C113"/>
  <c r="J113" s="1"/>
  <c r="B113"/>
  <c r="I113" s="1"/>
  <c r="N112"/>
  <c r="M112"/>
  <c r="L112"/>
  <c r="H112"/>
  <c r="G112"/>
  <c r="F112"/>
  <c r="E112"/>
  <c r="D112"/>
  <c r="C112"/>
  <c r="B112"/>
  <c r="N111"/>
  <c r="M111"/>
  <c r="L111"/>
  <c r="H111"/>
  <c r="G111"/>
  <c r="F111"/>
  <c r="E111"/>
  <c r="D111"/>
  <c r="T111" s="1"/>
  <c r="C111"/>
  <c r="B111"/>
  <c r="N110"/>
  <c r="M110"/>
  <c r="L110"/>
  <c r="H110"/>
  <c r="G110"/>
  <c r="F110"/>
  <c r="E110"/>
  <c r="D110"/>
  <c r="C110"/>
  <c r="B110"/>
  <c r="N109"/>
  <c r="M109"/>
  <c r="L109"/>
  <c r="H109"/>
  <c r="G109"/>
  <c r="F109"/>
  <c r="E109"/>
  <c r="D109"/>
  <c r="T109" s="1"/>
  <c r="C109"/>
  <c r="B109"/>
  <c r="N108"/>
  <c r="M108"/>
  <c r="L108"/>
  <c r="H108"/>
  <c r="G108"/>
  <c r="F108"/>
  <c r="E108"/>
  <c r="D108"/>
  <c r="C108"/>
  <c r="B108"/>
  <c r="N107"/>
  <c r="M107"/>
  <c r="L107"/>
  <c r="H107"/>
  <c r="G107"/>
  <c r="F107"/>
  <c r="E107"/>
  <c r="P107" s="1"/>
  <c r="D107"/>
  <c r="T107" s="1"/>
  <c r="C107"/>
  <c r="J107" s="1"/>
  <c r="B107"/>
  <c r="I107" s="1"/>
  <c r="N106"/>
  <c r="M106"/>
  <c r="L106"/>
  <c r="H106"/>
  <c r="G106"/>
  <c r="F106"/>
  <c r="E106"/>
  <c r="D106"/>
  <c r="C106"/>
  <c r="B106"/>
  <c r="N105"/>
  <c r="M105"/>
  <c r="L105"/>
  <c r="H105"/>
  <c r="G105"/>
  <c r="F105"/>
  <c r="E105"/>
  <c r="P105" s="1"/>
  <c r="D105"/>
  <c r="T105" s="1"/>
  <c r="C105"/>
  <c r="J105" s="1"/>
  <c r="B105"/>
  <c r="I105" s="1"/>
  <c r="N104"/>
  <c r="M104"/>
  <c r="L104"/>
  <c r="H104"/>
  <c r="G104"/>
  <c r="F104"/>
  <c r="E104"/>
  <c r="Q104" s="1"/>
  <c r="D104"/>
  <c r="S104" s="1"/>
  <c r="C104"/>
  <c r="J104" s="1"/>
  <c r="B104"/>
  <c r="K104" s="1"/>
  <c r="N103"/>
  <c r="M103"/>
  <c r="L103"/>
  <c r="H103"/>
  <c r="G103"/>
  <c r="F103"/>
  <c r="E103"/>
  <c r="P103" s="1"/>
  <c r="D103"/>
  <c r="T103" s="1"/>
  <c r="C103"/>
  <c r="J103" s="1"/>
  <c r="B103"/>
  <c r="K103" s="1"/>
  <c r="N102"/>
  <c r="M102"/>
  <c r="L102"/>
  <c r="H102"/>
  <c r="G102"/>
  <c r="F102"/>
  <c r="E102"/>
  <c r="Q102" s="1"/>
  <c r="D102"/>
  <c r="S102" s="1"/>
  <c r="C102"/>
  <c r="J102" s="1"/>
  <c r="B102"/>
  <c r="K102" s="1"/>
  <c r="N101"/>
  <c r="M101"/>
  <c r="L101"/>
  <c r="H101"/>
  <c r="G101"/>
  <c r="F101"/>
  <c r="E101"/>
  <c r="P101" s="1"/>
  <c r="D101"/>
  <c r="T101" s="1"/>
  <c r="C101"/>
  <c r="J101" s="1"/>
  <c r="B101"/>
  <c r="I101" s="1"/>
  <c r="N100"/>
  <c r="M100"/>
  <c r="L100"/>
  <c r="H100"/>
  <c r="G100"/>
  <c r="F100"/>
  <c r="E100"/>
  <c r="D100"/>
  <c r="C100"/>
  <c r="B100"/>
  <c r="N99"/>
  <c r="M99"/>
  <c r="L99"/>
  <c r="H99"/>
  <c r="G99"/>
  <c r="F99"/>
  <c r="E99"/>
  <c r="D99"/>
  <c r="T99" s="1"/>
  <c r="C99"/>
  <c r="B99"/>
  <c r="N98"/>
  <c r="M98"/>
  <c r="L98"/>
  <c r="H98"/>
  <c r="G98"/>
  <c r="F98"/>
  <c r="E98"/>
  <c r="Q98" s="1"/>
  <c r="D98"/>
  <c r="S98" s="1"/>
  <c r="C98"/>
  <c r="J98" s="1"/>
  <c r="B98"/>
  <c r="K98" s="1"/>
  <c r="N97"/>
  <c r="M97"/>
  <c r="L97"/>
  <c r="H97"/>
  <c r="G97"/>
  <c r="F97"/>
  <c r="E97"/>
  <c r="P97" s="1"/>
  <c r="D97"/>
  <c r="T97" s="1"/>
  <c r="C97"/>
  <c r="J97" s="1"/>
  <c r="B97"/>
  <c r="K97" s="1"/>
  <c r="N96"/>
  <c r="M96"/>
  <c r="L96"/>
  <c r="H96"/>
  <c r="G96"/>
  <c r="F96"/>
  <c r="E96"/>
  <c r="Q96" s="1"/>
  <c r="D96"/>
  <c r="S96" s="1"/>
  <c r="C96"/>
  <c r="J96" s="1"/>
  <c r="B96"/>
  <c r="K96" s="1"/>
  <c r="N95"/>
  <c r="M95"/>
  <c r="L95"/>
  <c r="H95"/>
  <c r="G95"/>
  <c r="F95"/>
  <c r="E95"/>
  <c r="D95"/>
  <c r="T95" s="1"/>
  <c r="C95"/>
  <c r="B95"/>
  <c r="N94"/>
  <c r="M94"/>
  <c r="L94"/>
  <c r="H94"/>
  <c r="G94"/>
  <c r="F94"/>
  <c r="E94"/>
  <c r="Q94" s="1"/>
  <c r="D94"/>
  <c r="S94" s="1"/>
  <c r="C94"/>
  <c r="J94" s="1"/>
  <c r="B94"/>
  <c r="K94" s="1"/>
  <c r="N93"/>
  <c r="M93"/>
  <c r="L93"/>
  <c r="H93"/>
  <c r="G93"/>
  <c r="F93"/>
  <c r="E93"/>
  <c r="P93" s="1"/>
  <c r="D93"/>
  <c r="T93" s="1"/>
  <c r="C93"/>
  <c r="J93" s="1"/>
  <c r="B93"/>
  <c r="K93" s="1"/>
  <c r="N92"/>
  <c r="M92"/>
  <c r="L92"/>
  <c r="H92"/>
  <c r="G92"/>
  <c r="F92"/>
  <c r="E92"/>
  <c r="D92"/>
  <c r="C92"/>
  <c r="B92"/>
  <c r="N91"/>
  <c r="M91"/>
  <c r="L91"/>
  <c r="H91"/>
  <c r="G91"/>
  <c r="F91"/>
  <c r="E91"/>
  <c r="D91"/>
  <c r="T91" s="1"/>
  <c r="C91"/>
  <c r="B91"/>
  <c r="N90"/>
  <c r="M90"/>
  <c r="L90"/>
  <c r="H90"/>
  <c r="G90"/>
  <c r="F90"/>
  <c r="E90"/>
  <c r="D90"/>
  <c r="C90"/>
  <c r="B90"/>
  <c r="N89"/>
  <c r="M89"/>
  <c r="L89"/>
  <c r="H89"/>
  <c r="G89"/>
  <c r="F89"/>
  <c r="E89"/>
  <c r="P89" s="1"/>
  <c r="D89"/>
  <c r="T89" s="1"/>
  <c r="C89"/>
  <c r="J89" s="1"/>
  <c r="B89"/>
  <c r="K89" s="1"/>
  <c r="N88"/>
  <c r="M88"/>
  <c r="L88"/>
  <c r="H88"/>
  <c r="G88"/>
  <c r="F88"/>
  <c r="E88"/>
  <c r="Q88" s="1"/>
  <c r="D88"/>
  <c r="S88" s="1"/>
  <c r="C88"/>
  <c r="J88" s="1"/>
  <c r="B88"/>
  <c r="N87"/>
  <c r="M87"/>
  <c r="L87"/>
  <c r="H87"/>
  <c r="G87"/>
  <c r="F87"/>
  <c r="E87"/>
  <c r="P87" s="1"/>
  <c r="D87"/>
  <c r="T87" s="1"/>
  <c r="C87"/>
  <c r="J87" s="1"/>
  <c r="B87"/>
  <c r="I87" s="1"/>
  <c r="N86"/>
  <c r="M86"/>
  <c r="L86"/>
  <c r="H86"/>
  <c r="G86"/>
  <c r="F86"/>
  <c r="E86"/>
  <c r="D86"/>
  <c r="C86"/>
  <c r="B86"/>
  <c r="N85"/>
  <c r="M85"/>
  <c r="L85"/>
  <c r="H85"/>
  <c r="G85"/>
  <c r="F85"/>
  <c r="E85"/>
  <c r="D85"/>
  <c r="T85" s="1"/>
  <c r="C85"/>
  <c r="B85"/>
  <c r="N84"/>
  <c r="M84"/>
  <c r="L84"/>
  <c r="H84"/>
  <c r="G84"/>
  <c r="F84"/>
  <c r="E84"/>
  <c r="D84"/>
  <c r="C84"/>
  <c r="B84"/>
  <c r="N83"/>
  <c r="M83"/>
  <c r="L83"/>
  <c r="H83"/>
  <c r="G83"/>
  <c r="F83"/>
  <c r="E83"/>
  <c r="O83" s="1"/>
  <c r="D83"/>
  <c r="T83" s="1"/>
  <c r="C83"/>
  <c r="B83"/>
  <c r="N82"/>
  <c r="M82"/>
  <c r="L82"/>
  <c r="H82"/>
  <c r="G82"/>
  <c r="F82"/>
  <c r="E82"/>
  <c r="D82"/>
  <c r="C82"/>
  <c r="B82"/>
  <c r="N81"/>
  <c r="M81"/>
  <c r="L81"/>
  <c r="H81"/>
  <c r="G81"/>
  <c r="F81"/>
  <c r="E81"/>
  <c r="Q81" s="1"/>
  <c r="D81"/>
  <c r="T81" s="1"/>
  <c r="C81"/>
  <c r="B81"/>
  <c r="N80"/>
  <c r="M80"/>
  <c r="L80"/>
  <c r="H80"/>
  <c r="G80"/>
  <c r="G152" s="1"/>
  <c r="F80"/>
  <c r="E80"/>
  <c r="D80"/>
  <c r="C80"/>
  <c r="C152" s="1"/>
  <c r="B80"/>
  <c r="D24"/>
  <c r="E24" s="1"/>
  <c r="C24"/>
  <c r="B24"/>
  <c r="G1"/>
  <c r="E1"/>
  <c r="C1"/>
  <c r="C152" i="28" l="1"/>
  <c r="Q84" i="31"/>
  <c r="Q110"/>
  <c r="Q122"/>
  <c r="Q124"/>
  <c r="Q126"/>
  <c r="Q134"/>
  <c r="Q136"/>
  <c r="B152" i="27"/>
  <c r="E152" i="31"/>
  <c r="Q90"/>
  <c r="Q92"/>
  <c r="Q100"/>
  <c r="Q106"/>
  <c r="Q108"/>
  <c r="Q112"/>
  <c r="I95"/>
  <c r="I99"/>
  <c r="I109"/>
  <c r="I111"/>
  <c r="I117"/>
  <c r="I119"/>
  <c r="S122"/>
  <c r="I123"/>
  <c r="S124"/>
  <c r="I125"/>
  <c r="S126"/>
  <c r="I127"/>
  <c r="I131"/>
  <c r="I133"/>
  <c r="S134"/>
  <c r="I135"/>
  <c r="S136"/>
  <c r="I137"/>
  <c r="B152" i="30"/>
  <c r="C152"/>
  <c r="I91" i="31"/>
  <c r="I80"/>
  <c r="I85"/>
  <c r="P82"/>
  <c r="J84"/>
  <c r="P85"/>
  <c r="P86"/>
  <c r="J91"/>
  <c r="P91"/>
  <c r="J95"/>
  <c r="P95"/>
  <c r="J99"/>
  <c r="P99"/>
  <c r="P109"/>
  <c r="P111"/>
  <c r="K81"/>
  <c r="S82"/>
  <c r="K83"/>
  <c r="S84"/>
  <c r="S86"/>
  <c r="S90"/>
  <c r="K92"/>
  <c r="S92"/>
  <c r="K100"/>
  <c r="S100"/>
  <c r="K106"/>
  <c r="S106"/>
  <c r="K108"/>
  <c r="S108"/>
  <c r="K110"/>
  <c r="S110"/>
  <c r="J117"/>
  <c r="P117"/>
  <c r="J119"/>
  <c r="P119"/>
  <c r="J123"/>
  <c r="P123"/>
  <c r="J125"/>
  <c r="P125"/>
  <c r="J127"/>
  <c r="P127"/>
  <c r="J131"/>
  <c r="P131"/>
  <c r="J133"/>
  <c r="P133"/>
  <c r="J135"/>
  <c r="P135"/>
  <c r="S135"/>
  <c r="J137"/>
  <c r="P137"/>
  <c r="S137"/>
  <c r="J83"/>
  <c r="I83"/>
  <c r="S83"/>
  <c r="P84"/>
  <c r="K87"/>
  <c r="O87"/>
  <c r="T88"/>
  <c r="I89"/>
  <c r="P90"/>
  <c r="S91"/>
  <c r="P92"/>
  <c r="I93"/>
  <c r="P96"/>
  <c r="I97"/>
  <c r="K101"/>
  <c r="S101"/>
  <c r="P102"/>
  <c r="I103"/>
  <c r="K105"/>
  <c r="S105"/>
  <c r="K107"/>
  <c r="S107"/>
  <c r="K113"/>
  <c r="S113"/>
  <c r="P114"/>
  <c r="I115"/>
  <c r="P118"/>
  <c r="S119"/>
  <c r="K121"/>
  <c r="S121"/>
  <c r="P128"/>
  <c r="I129"/>
  <c r="P132"/>
  <c r="S133"/>
  <c r="P134"/>
  <c r="P136"/>
  <c r="P81"/>
  <c r="T84"/>
  <c r="J85"/>
  <c r="S85"/>
  <c r="S87"/>
  <c r="P88"/>
  <c r="S89"/>
  <c r="S93"/>
  <c r="P94"/>
  <c r="S95"/>
  <c r="S97"/>
  <c r="P98"/>
  <c r="S99"/>
  <c r="P100"/>
  <c r="S103"/>
  <c r="P104"/>
  <c r="P106"/>
  <c r="P108"/>
  <c r="J109"/>
  <c r="S109"/>
  <c r="P110"/>
  <c r="J111"/>
  <c r="S111"/>
  <c r="K112"/>
  <c r="S112"/>
  <c r="P112"/>
  <c r="S115"/>
  <c r="P116"/>
  <c r="S117"/>
  <c r="P120"/>
  <c r="P122"/>
  <c r="S123"/>
  <c r="P124"/>
  <c r="S125"/>
  <c r="P126"/>
  <c r="S127"/>
  <c r="S129"/>
  <c r="P130"/>
  <c r="S131"/>
  <c r="B152" i="28"/>
  <c r="C152" i="27"/>
  <c r="K84" i="31"/>
  <c r="I84"/>
  <c r="K88"/>
  <c r="I88"/>
  <c r="B152"/>
  <c r="D152"/>
  <c r="F152"/>
  <c r="H152"/>
  <c r="J80"/>
  <c r="P80"/>
  <c r="R80"/>
  <c r="T80"/>
  <c r="I81"/>
  <c r="O81"/>
  <c r="S81"/>
  <c r="Q82"/>
  <c r="J82"/>
  <c r="T82"/>
  <c r="P83"/>
  <c r="Q83"/>
  <c r="R84"/>
  <c r="K85"/>
  <c r="O85"/>
  <c r="Q86"/>
  <c r="J86"/>
  <c r="T86"/>
  <c r="Q87"/>
  <c r="R88"/>
  <c r="O89"/>
  <c r="K82"/>
  <c r="I82"/>
  <c r="K86"/>
  <c r="I86"/>
  <c r="K90"/>
  <c r="I90"/>
  <c r="K80"/>
  <c r="O80"/>
  <c r="Q80"/>
  <c r="S80"/>
  <c r="J81"/>
  <c r="R81"/>
  <c r="R82"/>
  <c r="Q85"/>
  <c r="R86"/>
  <c r="Q89"/>
  <c r="J90"/>
  <c r="R90"/>
  <c r="T90"/>
  <c r="K91"/>
  <c r="O91"/>
  <c r="Q91"/>
  <c r="J92"/>
  <c r="R92"/>
  <c r="T92"/>
  <c r="O93"/>
  <c r="Q93"/>
  <c r="R94"/>
  <c r="T94"/>
  <c r="K95"/>
  <c r="O95"/>
  <c r="Q95"/>
  <c r="R96"/>
  <c r="T96"/>
  <c r="O97"/>
  <c r="Q97"/>
  <c r="R98"/>
  <c r="T98"/>
  <c r="K99"/>
  <c r="O99"/>
  <c r="Q99"/>
  <c r="J100"/>
  <c r="R100"/>
  <c r="T100"/>
  <c r="O101"/>
  <c r="Q101"/>
  <c r="R102"/>
  <c r="T102"/>
  <c r="O103"/>
  <c r="Q103"/>
  <c r="R104"/>
  <c r="T104"/>
  <c r="O105"/>
  <c r="Q105"/>
  <c r="J106"/>
  <c r="R106"/>
  <c r="T106"/>
  <c r="O107"/>
  <c r="Q107"/>
  <c r="J108"/>
  <c r="R108"/>
  <c r="T108"/>
  <c r="K109"/>
  <c r="O109"/>
  <c r="Q109"/>
  <c r="J110"/>
  <c r="R110"/>
  <c r="T110"/>
  <c r="K111"/>
  <c r="O111"/>
  <c r="Q111"/>
  <c r="J112"/>
  <c r="R112"/>
  <c r="T112"/>
  <c r="O113"/>
  <c r="Q113"/>
  <c r="R114"/>
  <c r="T114"/>
  <c r="O115"/>
  <c r="Q115"/>
  <c r="R116"/>
  <c r="T116"/>
  <c r="K117"/>
  <c r="O117"/>
  <c r="Q117"/>
  <c r="R118"/>
  <c r="T118"/>
  <c r="K119"/>
  <c r="O119"/>
  <c r="Q119"/>
  <c r="R120"/>
  <c r="T120"/>
  <c r="O121"/>
  <c r="Q121"/>
  <c r="J122"/>
  <c r="R122"/>
  <c r="T122"/>
  <c r="K123"/>
  <c r="O123"/>
  <c r="Q123"/>
  <c r="J124"/>
  <c r="R124"/>
  <c r="T124"/>
  <c r="K125"/>
  <c r="O125"/>
  <c r="Q125"/>
  <c r="J126"/>
  <c r="R126"/>
  <c r="T126"/>
  <c r="K127"/>
  <c r="O127"/>
  <c r="Q127"/>
  <c r="R128"/>
  <c r="T128"/>
  <c r="O129"/>
  <c r="Q129"/>
  <c r="R130"/>
  <c r="T130"/>
  <c r="K131"/>
  <c r="O131"/>
  <c r="Q131"/>
  <c r="R132"/>
  <c r="T132"/>
  <c r="K133"/>
  <c r="O133"/>
  <c r="Q133"/>
  <c r="J134"/>
  <c r="R134"/>
  <c r="T134"/>
  <c r="K135"/>
  <c r="O135"/>
  <c r="Q135"/>
  <c r="J136"/>
  <c r="R136"/>
  <c r="T136"/>
  <c r="K137"/>
  <c r="O137"/>
  <c r="Q137"/>
  <c r="O82"/>
  <c r="R83"/>
  <c r="O84"/>
  <c r="R85"/>
  <c r="O86"/>
  <c r="R87"/>
  <c r="O88"/>
  <c r="R89"/>
  <c r="O90"/>
  <c r="R91"/>
  <c r="I92"/>
  <c r="O92"/>
  <c r="R93"/>
  <c r="I94"/>
  <c r="O94"/>
  <c r="R95"/>
  <c r="I96"/>
  <c r="O96"/>
  <c r="R97"/>
  <c r="I98"/>
  <c r="O98"/>
  <c r="R99"/>
  <c r="I100"/>
  <c r="O100"/>
  <c r="R101"/>
  <c r="I102"/>
  <c r="O102"/>
  <c r="R103"/>
  <c r="I104"/>
  <c r="O104"/>
  <c r="R105"/>
  <c r="I106"/>
  <c r="O106"/>
  <c r="R107"/>
  <c r="I108"/>
  <c r="O108"/>
  <c r="R109"/>
  <c r="I110"/>
  <c r="O110"/>
  <c r="R111"/>
  <c r="I112"/>
  <c r="O112"/>
  <c r="R113"/>
  <c r="I114"/>
  <c r="O114"/>
  <c r="R115"/>
  <c r="I116"/>
  <c r="O116"/>
  <c r="R117"/>
  <c r="I118"/>
  <c r="O118"/>
  <c r="R119"/>
  <c r="I120"/>
  <c r="O120"/>
  <c r="R121"/>
  <c r="I122"/>
  <c r="O122"/>
  <c r="R123"/>
  <c r="I124"/>
  <c r="O124"/>
  <c r="R125"/>
  <c r="I126"/>
  <c r="O126"/>
  <c r="R127"/>
  <c r="I128"/>
  <c r="O128"/>
  <c r="R129"/>
  <c r="I130"/>
  <c r="O130"/>
  <c r="R131"/>
  <c r="I132"/>
  <c r="O132"/>
  <c r="R133"/>
  <c r="I134"/>
  <c r="O134"/>
  <c r="R135"/>
  <c r="I136"/>
  <c r="O136"/>
  <c r="R137"/>
  <c r="N137" i="23" l="1"/>
  <c r="M137"/>
  <c r="H137"/>
  <c r="G137"/>
  <c r="C137"/>
  <c r="B137"/>
  <c r="N136"/>
  <c r="H136"/>
  <c r="G136"/>
  <c r="C136"/>
  <c r="B136"/>
  <c r="N135"/>
  <c r="M135"/>
  <c r="H135"/>
  <c r="G135"/>
  <c r="F135"/>
  <c r="C135"/>
  <c r="B135"/>
  <c r="N134"/>
  <c r="M134"/>
  <c r="H134"/>
  <c r="G134"/>
  <c r="F134"/>
  <c r="C134"/>
  <c r="AD143" i="2" s="1"/>
  <c r="B134" i="23"/>
  <c r="H133"/>
  <c r="G133"/>
  <c r="F133"/>
  <c r="C133"/>
  <c r="B133"/>
  <c r="N132"/>
  <c r="H132"/>
  <c r="G132"/>
  <c r="C132"/>
  <c r="B132"/>
  <c r="C131"/>
  <c r="B131"/>
  <c r="G130"/>
  <c r="C130"/>
  <c r="B130"/>
  <c r="AD150" i="2" s="1"/>
  <c r="N129" i="23"/>
  <c r="M129"/>
  <c r="H129"/>
  <c r="G129"/>
  <c r="C129"/>
  <c r="AD146" i="2" s="1"/>
  <c r="B129" i="23"/>
  <c r="N128"/>
  <c r="M128"/>
  <c r="G128"/>
  <c r="C128"/>
  <c r="B128"/>
  <c r="N127"/>
  <c r="H127"/>
  <c r="G127"/>
  <c r="C127"/>
  <c r="B127"/>
  <c r="C126"/>
  <c r="B126"/>
  <c r="G125"/>
  <c r="C125"/>
  <c r="B125"/>
  <c r="N124"/>
  <c r="M124"/>
  <c r="H124"/>
  <c r="G124"/>
  <c r="C124"/>
  <c r="B124"/>
  <c r="N123"/>
  <c r="M123"/>
  <c r="G123"/>
  <c r="C123"/>
  <c r="B123"/>
  <c r="AD147" i="2" s="1"/>
  <c r="N122" i="23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AD142" i="2" s="1"/>
  <c r="B89" i="23"/>
  <c r="G88"/>
  <c r="C88"/>
  <c r="AD153" i="2" s="1"/>
  <c r="B88" i="23"/>
  <c r="N87"/>
  <c r="M87"/>
  <c r="G87"/>
  <c r="C87"/>
  <c r="AD154" i="2" s="1"/>
  <c r="B87" i="23"/>
  <c r="N86"/>
  <c r="H86"/>
  <c r="G86"/>
  <c r="C86"/>
  <c r="B86"/>
  <c r="C85"/>
  <c r="AD141" i="2" s="1"/>
  <c r="B85" i="23"/>
  <c r="G84"/>
  <c r="C84"/>
  <c r="B84"/>
  <c r="N83"/>
  <c r="M83"/>
  <c r="G83"/>
  <c r="C83"/>
  <c r="AD151" i="2" s="1"/>
  <c r="B83" i="23"/>
  <c r="N82"/>
  <c r="M82"/>
  <c r="H82"/>
  <c r="G82"/>
  <c r="C82"/>
  <c r="B82"/>
  <c r="N81"/>
  <c r="H81"/>
  <c r="G81"/>
  <c r="C81"/>
  <c r="B81"/>
  <c r="AD131" i="2" s="1"/>
  <c r="N80" i="23"/>
  <c r="M80"/>
  <c r="H80"/>
  <c r="G80"/>
  <c r="F80"/>
  <c r="C80"/>
  <c r="B80"/>
  <c r="B24"/>
  <c r="G1"/>
  <c r="E1"/>
  <c r="C1"/>
  <c r="N137" i="24"/>
  <c r="M137"/>
  <c r="H137"/>
  <c r="G137"/>
  <c r="C137"/>
  <c r="AD226" i="2" s="1"/>
  <c r="B137" i="24"/>
  <c r="N136"/>
  <c r="H136"/>
  <c r="G136"/>
  <c r="C136"/>
  <c r="B136"/>
  <c r="N135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AD237" i="2" s="1"/>
  <c r="B133" i="24"/>
  <c r="N132"/>
  <c r="H132"/>
  <c r="G132"/>
  <c r="C132"/>
  <c r="AD230" i="2" s="1"/>
  <c r="AF230" s="1"/>
  <c r="B132" i="24"/>
  <c r="C131"/>
  <c r="B131"/>
  <c r="AD233" i="2" s="1"/>
  <c r="G130" i="24"/>
  <c r="C130"/>
  <c r="B130"/>
  <c r="N129"/>
  <c r="M129"/>
  <c r="H129"/>
  <c r="G129"/>
  <c r="C129"/>
  <c r="AD239" i="2" s="1"/>
  <c r="AF239" s="1"/>
  <c r="B129" i="24"/>
  <c r="N128"/>
  <c r="M128"/>
  <c r="G128"/>
  <c r="C128"/>
  <c r="AD242" i="2" s="1"/>
  <c r="AF242" s="1"/>
  <c r="B128" i="24"/>
  <c r="N127"/>
  <c r="H127"/>
  <c r="G127"/>
  <c r="C127"/>
  <c r="B127"/>
  <c r="C126"/>
  <c r="B126"/>
  <c r="G125"/>
  <c r="C125"/>
  <c r="B125"/>
  <c r="AD241" i="2" s="1"/>
  <c r="N124" i="24"/>
  <c r="M124"/>
  <c r="H124"/>
  <c r="G124"/>
  <c r="C124"/>
  <c r="AD238" i="2" s="1"/>
  <c r="B124" i="24"/>
  <c r="N123"/>
  <c r="M123"/>
  <c r="G123"/>
  <c r="C123"/>
  <c r="B12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AD235" i="2" s="1"/>
  <c r="B89" i="24"/>
  <c r="G88"/>
  <c r="C88"/>
  <c r="B88"/>
  <c r="AD246" i="2" s="1"/>
  <c r="N87" i="24"/>
  <c r="M87"/>
  <c r="G87"/>
  <c r="C87"/>
  <c r="AD247" i="2" s="1"/>
  <c r="AF247" s="1"/>
  <c r="B87" i="24"/>
  <c r="N86"/>
  <c r="H86"/>
  <c r="G86"/>
  <c r="C86"/>
  <c r="B86"/>
  <c r="C85"/>
  <c r="B85"/>
  <c r="AD234" i="2" s="1"/>
  <c r="G84" i="24"/>
  <c r="C84"/>
  <c r="B84"/>
  <c r="N83"/>
  <c r="M83"/>
  <c r="G83"/>
  <c r="C83"/>
  <c r="B83"/>
  <c r="N82"/>
  <c r="M82"/>
  <c r="H82"/>
  <c r="G82"/>
  <c r="C82"/>
  <c r="B82"/>
  <c r="N81"/>
  <c r="H81"/>
  <c r="G81"/>
  <c r="C81"/>
  <c r="B81"/>
  <c r="N80"/>
  <c r="M80"/>
  <c r="H80"/>
  <c r="G80"/>
  <c r="F80"/>
  <c r="C80"/>
  <c r="AD225" i="2" s="1"/>
  <c r="B80" i="24"/>
  <c r="B24"/>
  <c r="G1"/>
  <c r="E1"/>
  <c r="C1"/>
  <c r="E154" i="34"/>
  <c r="N137"/>
  <c r="M137"/>
  <c r="H137"/>
  <c r="G137"/>
  <c r="C137"/>
  <c r="AD9" i="2" s="1"/>
  <c r="B137" i="34"/>
  <c r="N136"/>
  <c r="H136"/>
  <c r="G136"/>
  <c r="C136"/>
  <c r="AD10" i="2" s="1"/>
  <c r="B136" i="34"/>
  <c r="N135"/>
  <c r="M135"/>
  <c r="H135"/>
  <c r="G135"/>
  <c r="F135"/>
  <c r="C135"/>
  <c r="AD11" i="2" s="1"/>
  <c r="AF11" s="1"/>
  <c r="B135" i="34"/>
  <c r="N134"/>
  <c r="M134"/>
  <c r="H134"/>
  <c r="G134"/>
  <c r="F134"/>
  <c r="C134"/>
  <c r="B134"/>
  <c r="H133"/>
  <c r="G133"/>
  <c r="F133"/>
  <c r="C133"/>
  <c r="B133"/>
  <c r="N132"/>
  <c r="H132"/>
  <c r="G132"/>
  <c r="C132"/>
  <c r="AD13" i="2" s="1"/>
  <c r="B132" i="34"/>
  <c r="C131"/>
  <c r="B131"/>
  <c r="G130"/>
  <c r="C130"/>
  <c r="B130"/>
  <c r="N129"/>
  <c r="M129"/>
  <c r="H129"/>
  <c r="G129"/>
  <c r="C129"/>
  <c r="AD22" i="2" s="1"/>
  <c r="AF22" s="1"/>
  <c r="B129" i="34"/>
  <c r="N128"/>
  <c r="M128"/>
  <c r="G128"/>
  <c r="C128"/>
  <c r="AD25" i="2" s="1"/>
  <c r="AF25" s="1"/>
  <c r="B128" i="34"/>
  <c r="N127"/>
  <c r="H127"/>
  <c r="G127"/>
  <c r="C127"/>
  <c r="B127"/>
  <c r="C126"/>
  <c r="AD15" i="2" s="1"/>
  <c r="B126" i="34"/>
  <c r="G125"/>
  <c r="C125"/>
  <c r="B125"/>
  <c r="N124"/>
  <c r="M124"/>
  <c r="H124"/>
  <c r="G124"/>
  <c r="C124"/>
  <c r="AD21" i="2" s="1"/>
  <c r="AF21" s="1"/>
  <c r="B124" i="34"/>
  <c r="N123"/>
  <c r="M123"/>
  <c r="G123"/>
  <c r="C123"/>
  <c r="B12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AD18" i="2" s="1"/>
  <c r="B89" i="34"/>
  <c r="G88"/>
  <c r="C88"/>
  <c r="B88"/>
  <c r="N87"/>
  <c r="M87"/>
  <c r="G87"/>
  <c r="C87"/>
  <c r="AD30" i="2" s="1"/>
  <c r="AF30" s="1"/>
  <c r="B87" i="34"/>
  <c r="N86"/>
  <c r="H86"/>
  <c r="G86"/>
  <c r="C86"/>
  <c r="AD14" i="2" s="1"/>
  <c r="B86" i="34"/>
  <c r="C85"/>
  <c r="B85"/>
  <c r="AD17" i="2" s="1"/>
  <c r="G84" i="34"/>
  <c r="C84"/>
  <c r="B84"/>
  <c r="N83"/>
  <c r="M83"/>
  <c r="G83"/>
  <c r="C83"/>
  <c r="B83"/>
  <c r="AD27" i="2" s="1"/>
  <c r="N82" i="34"/>
  <c r="M82"/>
  <c r="H82"/>
  <c r="G82"/>
  <c r="C82"/>
  <c r="AD6" i="2" s="1"/>
  <c r="B82" i="34"/>
  <c r="N81"/>
  <c r="H81"/>
  <c r="G81"/>
  <c r="C81"/>
  <c r="B81"/>
  <c r="N80"/>
  <c r="M80"/>
  <c r="H80"/>
  <c r="G80"/>
  <c r="F80"/>
  <c r="C80"/>
  <c r="B80"/>
  <c r="B24"/>
  <c r="G1"/>
  <c r="E1"/>
  <c r="C1"/>
  <c r="E154" i="33"/>
  <c r="N137"/>
  <c r="M137"/>
  <c r="H137"/>
  <c r="G137"/>
  <c r="C137"/>
  <c r="AD40" i="2" s="1"/>
  <c r="B137" i="33"/>
  <c r="N136"/>
  <c r="H136"/>
  <c r="G136"/>
  <c r="C136"/>
  <c r="B136"/>
  <c r="N135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AD51" i="2" s="1"/>
  <c r="AF51" s="1"/>
  <c r="B133" i="33"/>
  <c r="N132"/>
  <c r="H132"/>
  <c r="G132"/>
  <c r="C132"/>
  <c r="AD44" i="2" s="1"/>
  <c r="AF44" s="1"/>
  <c r="B132" i="33"/>
  <c r="C131"/>
  <c r="B131"/>
  <c r="G130"/>
  <c r="C130"/>
  <c r="B130"/>
  <c r="N129"/>
  <c r="M129"/>
  <c r="H129"/>
  <c r="G129"/>
  <c r="C129"/>
  <c r="AD53" i="2" s="1"/>
  <c r="AF53" s="1"/>
  <c r="B129" i="33"/>
  <c r="N128"/>
  <c r="M128"/>
  <c r="G128"/>
  <c r="C128"/>
  <c r="AD56" i="2" s="1"/>
  <c r="AF56" s="1"/>
  <c r="B128" i="33"/>
  <c r="N127"/>
  <c r="H127"/>
  <c r="G127"/>
  <c r="C127"/>
  <c r="B127"/>
  <c r="C126"/>
  <c r="B126"/>
  <c r="G125"/>
  <c r="C125"/>
  <c r="B125"/>
  <c r="N124"/>
  <c r="M124"/>
  <c r="H124"/>
  <c r="G124"/>
  <c r="C124"/>
  <c r="AD52" i="2" s="1"/>
  <c r="AF52" s="1"/>
  <c r="B124" i="33"/>
  <c r="N123"/>
  <c r="M123"/>
  <c r="G123"/>
  <c r="C123"/>
  <c r="B12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AD49" i="2" s="1"/>
  <c r="B89" i="33"/>
  <c r="G88"/>
  <c r="C88"/>
  <c r="B88"/>
  <c r="N87"/>
  <c r="M87"/>
  <c r="G87"/>
  <c r="C87"/>
  <c r="AD61" i="2" s="1"/>
  <c r="AF61" s="1"/>
  <c r="B87" i="33"/>
  <c r="N86"/>
  <c r="H86"/>
  <c r="G86"/>
  <c r="C86"/>
  <c r="B86"/>
  <c r="C85"/>
  <c r="B85"/>
  <c r="AD48" i="2" s="1"/>
  <c r="G84" i="33"/>
  <c r="C84"/>
  <c r="B84"/>
  <c r="N83"/>
  <c r="M83"/>
  <c r="G83"/>
  <c r="C83"/>
  <c r="B83"/>
  <c r="N82"/>
  <c r="M82"/>
  <c r="H82"/>
  <c r="G82"/>
  <c r="C82"/>
  <c r="B82"/>
  <c r="N81"/>
  <c r="H81"/>
  <c r="G81"/>
  <c r="C81"/>
  <c r="B81"/>
  <c r="N80"/>
  <c r="M80"/>
  <c r="H80"/>
  <c r="G80"/>
  <c r="F80"/>
  <c r="C80"/>
  <c r="AD39" i="2" s="1"/>
  <c r="AF39" s="1"/>
  <c r="B80" i="33"/>
  <c r="B24"/>
  <c r="G1"/>
  <c r="E1"/>
  <c r="C1"/>
  <c r="N137" i="25"/>
  <c r="M137"/>
  <c r="L137"/>
  <c r="H137"/>
  <c r="G137"/>
  <c r="F137"/>
  <c r="E137"/>
  <c r="D137"/>
  <c r="T137" s="1"/>
  <c r="C137"/>
  <c r="B137"/>
  <c r="K137" s="1"/>
  <c r="N136"/>
  <c r="M136"/>
  <c r="L136"/>
  <c r="H136"/>
  <c r="G136"/>
  <c r="F136"/>
  <c r="E136"/>
  <c r="D136"/>
  <c r="S136" s="1"/>
  <c r="C136"/>
  <c r="B136"/>
  <c r="N135"/>
  <c r="M135"/>
  <c r="L135"/>
  <c r="H135"/>
  <c r="G135"/>
  <c r="F135"/>
  <c r="E135"/>
  <c r="D135"/>
  <c r="T135" s="1"/>
  <c r="C135"/>
  <c r="B135"/>
  <c r="K135" s="1"/>
  <c r="N134"/>
  <c r="M134"/>
  <c r="L134"/>
  <c r="H134"/>
  <c r="G134"/>
  <c r="F134"/>
  <c r="E134"/>
  <c r="D134"/>
  <c r="S134" s="1"/>
  <c r="C134"/>
  <c r="AD267" i="2" s="1"/>
  <c r="B134" i="25"/>
  <c r="N133"/>
  <c r="M133"/>
  <c r="L133"/>
  <c r="H133"/>
  <c r="G133"/>
  <c r="F133"/>
  <c r="E133"/>
  <c r="D133"/>
  <c r="T133" s="1"/>
  <c r="C133"/>
  <c r="B133"/>
  <c r="K133" s="1"/>
  <c r="N132"/>
  <c r="M132"/>
  <c r="L132"/>
  <c r="H132"/>
  <c r="G132"/>
  <c r="F132"/>
  <c r="E132"/>
  <c r="Q132" s="1"/>
  <c r="D132"/>
  <c r="S132" s="1"/>
  <c r="C132"/>
  <c r="J132" s="1"/>
  <c r="B132"/>
  <c r="K132" s="1"/>
  <c r="N131"/>
  <c r="M131"/>
  <c r="L131"/>
  <c r="H131"/>
  <c r="G131"/>
  <c r="F131"/>
  <c r="E131"/>
  <c r="P131" s="1"/>
  <c r="D131"/>
  <c r="T131" s="1"/>
  <c r="C131"/>
  <c r="J131" s="1"/>
  <c r="B131"/>
  <c r="K131" s="1"/>
  <c r="N130"/>
  <c r="M130"/>
  <c r="L130"/>
  <c r="H130"/>
  <c r="G130"/>
  <c r="F130"/>
  <c r="E130"/>
  <c r="Q130" s="1"/>
  <c r="D130"/>
  <c r="S130" s="1"/>
  <c r="C130"/>
  <c r="J130" s="1"/>
  <c r="B130"/>
  <c r="K130" s="1"/>
  <c r="N129"/>
  <c r="M129"/>
  <c r="L129"/>
  <c r="H129"/>
  <c r="G129"/>
  <c r="F129"/>
  <c r="E129"/>
  <c r="P129" s="1"/>
  <c r="D129"/>
  <c r="T129" s="1"/>
  <c r="C129"/>
  <c r="J129" s="1"/>
  <c r="B129"/>
  <c r="K129" s="1"/>
  <c r="N128"/>
  <c r="M128"/>
  <c r="L128"/>
  <c r="H128"/>
  <c r="G128"/>
  <c r="F128"/>
  <c r="E128"/>
  <c r="Q128" s="1"/>
  <c r="D128"/>
  <c r="S128" s="1"/>
  <c r="C128"/>
  <c r="J128" s="1"/>
  <c r="B128"/>
  <c r="K128" s="1"/>
  <c r="N127"/>
  <c r="M127"/>
  <c r="L127"/>
  <c r="H127"/>
  <c r="G127"/>
  <c r="F127"/>
  <c r="E127"/>
  <c r="D127"/>
  <c r="T127" s="1"/>
  <c r="C127"/>
  <c r="B127"/>
  <c r="K127" s="1"/>
  <c r="N126"/>
  <c r="M126"/>
  <c r="L126"/>
  <c r="H126"/>
  <c r="G126"/>
  <c r="F126"/>
  <c r="E126"/>
  <c r="D126"/>
  <c r="S126" s="1"/>
  <c r="C126"/>
  <c r="AD263" i="2" s="1"/>
  <c r="B126" i="25"/>
  <c r="N125"/>
  <c r="M125"/>
  <c r="L125"/>
  <c r="H125"/>
  <c r="G125"/>
  <c r="F125"/>
  <c r="E125"/>
  <c r="D125"/>
  <c r="T125" s="1"/>
  <c r="C125"/>
  <c r="B125"/>
  <c r="K125" s="1"/>
  <c r="N124"/>
  <c r="M124"/>
  <c r="L124"/>
  <c r="H124"/>
  <c r="G124"/>
  <c r="F124"/>
  <c r="E124"/>
  <c r="D124"/>
  <c r="S124" s="1"/>
  <c r="C124"/>
  <c r="B124"/>
  <c r="N123"/>
  <c r="M123"/>
  <c r="L123"/>
  <c r="H123"/>
  <c r="G123"/>
  <c r="F123"/>
  <c r="E123"/>
  <c r="D123"/>
  <c r="T123" s="1"/>
  <c r="C123"/>
  <c r="B123"/>
  <c r="K123" s="1"/>
  <c r="N122"/>
  <c r="M122"/>
  <c r="L122"/>
  <c r="H122"/>
  <c r="G122"/>
  <c r="F122"/>
  <c r="E122"/>
  <c r="D122"/>
  <c r="S122" s="1"/>
  <c r="C122"/>
  <c r="B122"/>
  <c r="N121"/>
  <c r="M121"/>
  <c r="L121"/>
  <c r="H121"/>
  <c r="G121"/>
  <c r="F121"/>
  <c r="E121"/>
  <c r="D121"/>
  <c r="T121" s="1"/>
  <c r="C121"/>
  <c r="B121"/>
  <c r="K121" s="1"/>
  <c r="N120"/>
  <c r="M120"/>
  <c r="L120"/>
  <c r="H120"/>
  <c r="G120"/>
  <c r="F120"/>
  <c r="E120"/>
  <c r="Q120" s="1"/>
  <c r="D120"/>
  <c r="S120" s="1"/>
  <c r="C120"/>
  <c r="J120" s="1"/>
  <c r="B120"/>
  <c r="K120" s="1"/>
  <c r="N119"/>
  <c r="M119"/>
  <c r="L119"/>
  <c r="H119"/>
  <c r="G119"/>
  <c r="F119"/>
  <c r="E119"/>
  <c r="P119" s="1"/>
  <c r="D119"/>
  <c r="T119" s="1"/>
  <c r="C119"/>
  <c r="J119" s="1"/>
  <c r="B119"/>
  <c r="K119" s="1"/>
  <c r="N118"/>
  <c r="M118"/>
  <c r="L118"/>
  <c r="H118"/>
  <c r="G118"/>
  <c r="F118"/>
  <c r="E118"/>
  <c r="Q118" s="1"/>
  <c r="D118"/>
  <c r="S118" s="1"/>
  <c r="C118"/>
  <c r="J118" s="1"/>
  <c r="B118"/>
  <c r="K118" s="1"/>
  <c r="N117"/>
  <c r="M117"/>
  <c r="L117"/>
  <c r="H117"/>
  <c r="G117"/>
  <c r="F117"/>
  <c r="E117"/>
  <c r="D117"/>
  <c r="T117" s="1"/>
  <c r="C117"/>
  <c r="B117"/>
  <c r="K117" s="1"/>
  <c r="N116"/>
  <c r="M116"/>
  <c r="L116"/>
  <c r="H116"/>
  <c r="G116"/>
  <c r="F116"/>
  <c r="E116"/>
  <c r="D116"/>
  <c r="S116" s="1"/>
  <c r="C116"/>
  <c r="B116"/>
  <c r="N115"/>
  <c r="M115"/>
  <c r="L115"/>
  <c r="H115"/>
  <c r="G115"/>
  <c r="F115"/>
  <c r="E115"/>
  <c r="P115" s="1"/>
  <c r="D115"/>
  <c r="T115" s="1"/>
  <c r="C115"/>
  <c r="J115" s="1"/>
  <c r="B115"/>
  <c r="K115" s="1"/>
  <c r="N114"/>
  <c r="M114"/>
  <c r="L114"/>
  <c r="H114"/>
  <c r="G114"/>
  <c r="F114"/>
  <c r="E114"/>
  <c r="Q114" s="1"/>
  <c r="D114"/>
  <c r="S114" s="1"/>
  <c r="C114"/>
  <c r="J114" s="1"/>
  <c r="B114"/>
  <c r="K114" s="1"/>
  <c r="N113"/>
  <c r="M113"/>
  <c r="L113"/>
  <c r="H113"/>
  <c r="G113"/>
  <c r="F113"/>
  <c r="E113"/>
  <c r="P113" s="1"/>
  <c r="D113"/>
  <c r="T113" s="1"/>
  <c r="C113"/>
  <c r="J113" s="1"/>
  <c r="B113"/>
  <c r="K113" s="1"/>
  <c r="N112"/>
  <c r="M112"/>
  <c r="L112"/>
  <c r="H112"/>
  <c r="G112"/>
  <c r="F112"/>
  <c r="E112"/>
  <c r="D112"/>
  <c r="S112" s="1"/>
  <c r="C112"/>
  <c r="B112"/>
  <c r="N111"/>
  <c r="M111"/>
  <c r="L111"/>
  <c r="H111"/>
  <c r="G111"/>
  <c r="F111"/>
  <c r="E111"/>
  <c r="D111"/>
  <c r="T111" s="1"/>
  <c r="C111"/>
  <c r="B111"/>
  <c r="K111" s="1"/>
  <c r="N110"/>
  <c r="M110"/>
  <c r="L110"/>
  <c r="H110"/>
  <c r="G110"/>
  <c r="F110"/>
  <c r="E110"/>
  <c r="Q110" s="1"/>
  <c r="D110"/>
  <c r="S110" s="1"/>
  <c r="C110"/>
  <c r="J110" s="1"/>
  <c r="B110"/>
  <c r="K110" s="1"/>
  <c r="N109"/>
  <c r="M109"/>
  <c r="L109"/>
  <c r="H109"/>
  <c r="G109"/>
  <c r="F109"/>
  <c r="E109"/>
  <c r="D109"/>
  <c r="T109" s="1"/>
  <c r="C109"/>
  <c r="B109"/>
  <c r="K109" s="1"/>
  <c r="N108"/>
  <c r="M108"/>
  <c r="L108"/>
  <c r="H108"/>
  <c r="G108"/>
  <c r="F108"/>
  <c r="E108"/>
  <c r="D108"/>
  <c r="S108" s="1"/>
  <c r="C108"/>
  <c r="B108"/>
  <c r="N107"/>
  <c r="M107"/>
  <c r="L107"/>
  <c r="H107"/>
  <c r="G107"/>
  <c r="F107"/>
  <c r="E107"/>
  <c r="P107" s="1"/>
  <c r="D107"/>
  <c r="T107" s="1"/>
  <c r="C107"/>
  <c r="J107" s="1"/>
  <c r="B107"/>
  <c r="K107" s="1"/>
  <c r="N106"/>
  <c r="M106"/>
  <c r="L106"/>
  <c r="H106"/>
  <c r="G106"/>
  <c r="F106"/>
  <c r="E106"/>
  <c r="Q106" s="1"/>
  <c r="D106"/>
  <c r="S106" s="1"/>
  <c r="C106"/>
  <c r="J106" s="1"/>
  <c r="B106"/>
  <c r="K106" s="1"/>
  <c r="N105"/>
  <c r="M105"/>
  <c r="L105"/>
  <c r="H105"/>
  <c r="G105"/>
  <c r="F105"/>
  <c r="E105"/>
  <c r="P105" s="1"/>
  <c r="D105"/>
  <c r="T105" s="1"/>
  <c r="C105"/>
  <c r="J105" s="1"/>
  <c r="B105"/>
  <c r="K105" s="1"/>
  <c r="N104"/>
  <c r="M104"/>
  <c r="L104"/>
  <c r="H104"/>
  <c r="G104"/>
  <c r="F104"/>
  <c r="E104"/>
  <c r="Q104" s="1"/>
  <c r="D104"/>
  <c r="S104" s="1"/>
  <c r="C104"/>
  <c r="J104" s="1"/>
  <c r="B104"/>
  <c r="K104" s="1"/>
  <c r="N103"/>
  <c r="M103"/>
  <c r="L103"/>
  <c r="H103"/>
  <c r="G103"/>
  <c r="F103"/>
  <c r="E103"/>
  <c r="P103" s="1"/>
  <c r="D103"/>
  <c r="T103" s="1"/>
  <c r="C103"/>
  <c r="J103" s="1"/>
  <c r="B103"/>
  <c r="K103" s="1"/>
  <c r="N102"/>
  <c r="M102"/>
  <c r="L102"/>
  <c r="H102"/>
  <c r="G102"/>
  <c r="F102"/>
  <c r="E102"/>
  <c r="Q102" s="1"/>
  <c r="D102"/>
  <c r="S102" s="1"/>
  <c r="C102"/>
  <c r="J102" s="1"/>
  <c r="B102"/>
  <c r="K102" s="1"/>
  <c r="N101"/>
  <c r="M101"/>
  <c r="L101"/>
  <c r="H101"/>
  <c r="G101"/>
  <c r="F101"/>
  <c r="E101"/>
  <c r="P101" s="1"/>
  <c r="D101"/>
  <c r="T101" s="1"/>
  <c r="C101"/>
  <c r="J101" s="1"/>
  <c r="B101"/>
  <c r="K101" s="1"/>
  <c r="N100"/>
  <c r="M100"/>
  <c r="L100"/>
  <c r="H100"/>
  <c r="G100"/>
  <c r="F100"/>
  <c r="E100"/>
  <c r="D100"/>
  <c r="S100" s="1"/>
  <c r="C100"/>
  <c r="B100"/>
  <c r="N99"/>
  <c r="M99"/>
  <c r="L99"/>
  <c r="H99"/>
  <c r="G99"/>
  <c r="F99"/>
  <c r="E99"/>
  <c r="D99"/>
  <c r="T99" s="1"/>
  <c r="C99"/>
  <c r="B99"/>
  <c r="K99" s="1"/>
  <c r="N98"/>
  <c r="M98"/>
  <c r="L98"/>
  <c r="H98"/>
  <c r="G98"/>
  <c r="F98"/>
  <c r="E98"/>
  <c r="Q98" s="1"/>
  <c r="D98"/>
  <c r="S98" s="1"/>
  <c r="C98"/>
  <c r="J98" s="1"/>
  <c r="B98"/>
  <c r="K98" s="1"/>
  <c r="N97"/>
  <c r="M97"/>
  <c r="L97"/>
  <c r="H97"/>
  <c r="G97"/>
  <c r="F97"/>
  <c r="E97"/>
  <c r="P97" s="1"/>
  <c r="D97"/>
  <c r="T97" s="1"/>
  <c r="C97"/>
  <c r="J97" s="1"/>
  <c r="B97"/>
  <c r="K97" s="1"/>
  <c r="N96"/>
  <c r="M96"/>
  <c r="L96"/>
  <c r="H96"/>
  <c r="G96"/>
  <c r="F96"/>
  <c r="E96"/>
  <c r="Q96" s="1"/>
  <c r="D96"/>
  <c r="S96" s="1"/>
  <c r="C96"/>
  <c r="J96" s="1"/>
  <c r="B96"/>
  <c r="K96" s="1"/>
  <c r="N95"/>
  <c r="M95"/>
  <c r="L95"/>
  <c r="H95"/>
  <c r="G95"/>
  <c r="F95"/>
  <c r="E95"/>
  <c r="D95"/>
  <c r="T95" s="1"/>
  <c r="C95"/>
  <c r="B95"/>
  <c r="K95" s="1"/>
  <c r="N94"/>
  <c r="M94"/>
  <c r="L94"/>
  <c r="H94"/>
  <c r="G94"/>
  <c r="F94"/>
  <c r="E94"/>
  <c r="Q94" s="1"/>
  <c r="D94"/>
  <c r="S94" s="1"/>
  <c r="C94"/>
  <c r="J94" s="1"/>
  <c r="B94"/>
  <c r="K94" s="1"/>
  <c r="N93"/>
  <c r="M93"/>
  <c r="L93"/>
  <c r="H93"/>
  <c r="G93"/>
  <c r="F93"/>
  <c r="E93"/>
  <c r="P93" s="1"/>
  <c r="D93"/>
  <c r="T93" s="1"/>
  <c r="C93"/>
  <c r="J93" s="1"/>
  <c r="B93"/>
  <c r="K93" s="1"/>
  <c r="N92"/>
  <c r="M92"/>
  <c r="L92"/>
  <c r="H92"/>
  <c r="G92"/>
  <c r="F92"/>
  <c r="E92"/>
  <c r="D92"/>
  <c r="S92" s="1"/>
  <c r="C92"/>
  <c r="B92"/>
  <c r="N91"/>
  <c r="M91"/>
  <c r="L91"/>
  <c r="H91"/>
  <c r="G91"/>
  <c r="F91"/>
  <c r="E91"/>
  <c r="D91"/>
  <c r="T91" s="1"/>
  <c r="C91"/>
  <c r="B91"/>
  <c r="K91" s="1"/>
  <c r="N90"/>
  <c r="M90"/>
  <c r="L90"/>
  <c r="H90"/>
  <c r="G90"/>
  <c r="F90"/>
  <c r="E90"/>
  <c r="Q90" s="1"/>
  <c r="D90"/>
  <c r="S90" s="1"/>
  <c r="C90"/>
  <c r="J90" s="1"/>
  <c r="B90"/>
  <c r="K90" s="1"/>
  <c r="N89"/>
  <c r="M89"/>
  <c r="L89"/>
  <c r="H89"/>
  <c r="G89"/>
  <c r="F89"/>
  <c r="E89"/>
  <c r="P89" s="1"/>
  <c r="D89"/>
  <c r="T89" s="1"/>
  <c r="C89"/>
  <c r="J89" s="1"/>
  <c r="B89"/>
  <c r="K89" s="1"/>
  <c r="N88"/>
  <c r="M88"/>
  <c r="L88"/>
  <c r="H88"/>
  <c r="G88"/>
  <c r="F88"/>
  <c r="E88"/>
  <c r="Q88" s="1"/>
  <c r="D88"/>
  <c r="S88" s="1"/>
  <c r="C88"/>
  <c r="J88" s="1"/>
  <c r="B88"/>
  <c r="K88" s="1"/>
  <c r="N87"/>
  <c r="M87"/>
  <c r="L87"/>
  <c r="H87"/>
  <c r="G87"/>
  <c r="F87"/>
  <c r="E87"/>
  <c r="P87" s="1"/>
  <c r="D87"/>
  <c r="T87" s="1"/>
  <c r="C87"/>
  <c r="J87" s="1"/>
  <c r="B87"/>
  <c r="K87" s="1"/>
  <c r="N86"/>
  <c r="M86"/>
  <c r="L86"/>
  <c r="H86"/>
  <c r="G86"/>
  <c r="F86"/>
  <c r="E86"/>
  <c r="D86"/>
  <c r="S86" s="1"/>
  <c r="C86"/>
  <c r="B86"/>
  <c r="N85"/>
  <c r="M85"/>
  <c r="L85"/>
  <c r="H85"/>
  <c r="G85"/>
  <c r="F85"/>
  <c r="E85"/>
  <c r="D85"/>
  <c r="T85" s="1"/>
  <c r="C85"/>
  <c r="B85"/>
  <c r="K85" s="1"/>
  <c r="N84"/>
  <c r="M84"/>
  <c r="L84"/>
  <c r="H84"/>
  <c r="G84"/>
  <c r="F84"/>
  <c r="E84"/>
  <c r="D84"/>
  <c r="S84" s="1"/>
  <c r="C84"/>
  <c r="AD276" i="2" s="1"/>
  <c r="B84" i="25"/>
  <c r="N83"/>
  <c r="M83"/>
  <c r="L83"/>
  <c r="H83"/>
  <c r="G83"/>
  <c r="F83"/>
  <c r="E83"/>
  <c r="D83"/>
  <c r="T83" s="1"/>
  <c r="C83"/>
  <c r="B83"/>
  <c r="K83" s="1"/>
  <c r="N82"/>
  <c r="M82"/>
  <c r="L82"/>
  <c r="H82"/>
  <c r="G82"/>
  <c r="F82"/>
  <c r="E82"/>
  <c r="D82"/>
  <c r="C82"/>
  <c r="B82"/>
  <c r="N81"/>
  <c r="M81"/>
  <c r="L81"/>
  <c r="H81"/>
  <c r="G81"/>
  <c r="F81"/>
  <c r="E81"/>
  <c r="Q81" s="1"/>
  <c r="D81"/>
  <c r="C81"/>
  <c r="B81"/>
  <c r="AD255" i="2" s="1"/>
  <c r="N80" i="25"/>
  <c r="M80"/>
  <c r="L80"/>
  <c r="H80"/>
  <c r="G80"/>
  <c r="F80"/>
  <c r="E80"/>
  <c r="D80"/>
  <c r="C80"/>
  <c r="AD256" i="2" s="1"/>
  <c r="B80" i="25"/>
  <c r="D24"/>
  <c r="E24" s="1"/>
  <c r="C24"/>
  <c r="B24"/>
  <c r="G1"/>
  <c r="E1"/>
  <c r="C1"/>
  <c r="N137" i="26"/>
  <c r="M137"/>
  <c r="L137"/>
  <c r="H137"/>
  <c r="G137"/>
  <c r="F137"/>
  <c r="E137"/>
  <c r="D137"/>
  <c r="T137" s="1"/>
  <c r="C137"/>
  <c r="B137"/>
  <c r="N136"/>
  <c r="M136"/>
  <c r="L136"/>
  <c r="H136"/>
  <c r="G136"/>
  <c r="F136"/>
  <c r="E136"/>
  <c r="Q136" s="1"/>
  <c r="D136"/>
  <c r="C136"/>
  <c r="B136"/>
  <c r="AD289" i="2" s="1"/>
  <c r="N135" i="26"/>
  <c r="M135"/>
  <c r="L135"/>
  <c r="H135"/>
  <c r="G135"/>
  <c r="F135"/>
  <c r="E135"/>
  <c r="D135"/>
  <c r="T135" s="1"/>
  <c r="C135"/>
  <c r="AD290" i="2" s="1"/>
  <c r="B135" i="26"/>
  <c r="N134"/>
  <c r="M134"/>
  <c r="L134"/>
  <c r="H134"/>
  <c r="G134"/>
  <c r="F134"/>
  <c r="E134"/>
  <c r="Q134" s="1"/>
  <c r="D134"/>
  <c r="C134"/>
  <c r="B134"/>
  <c r="AD298" i="2" s="1"/>
  <c r="N133" i="26"/>
  <c r="M133"/>
  <c r="L133"/>
  <c r="H133"/>
  <c r="G133"/>
  <c r="F133"/>
  <c r="E133"/>
  <c r="D133"/>
  <c r="T133" s="1"/>
  <c r="C133"/>
  <c r="B133"/>
  <c r="N132"/>
  <c r="M132"/>
  <c r="L132"/>
  <c r="H132"/>
  <c r="G132"/>
  <c r="F132"/>
  <c r="E132"/>
  <c r="Q132" s="1"/>
  <c r="D132"/>
  <c r="S132" s="1"/>
  <c r="C132"/>
  <c r="J132" s="1"/>
  <c r="B132"/>
  <c r="K132" s="1"/>
  <c r="N131"/>
  <c r="M131"/>
  <c r="L131"/>
  <c r="I131"/>
  <c r="H131"/>
  <c r="G131"/>
  <c r="F131"/>
  <c r="E131"/>
  <c r="P131" s="1"/>
  <c r="D131"/>
  <c r="T131" s="1"/>
  <c r="C131"/>
  <c r="J131" s="1"/>
  <c r="B131"/>
  <c r="K131" s="1"/>
  <c r="N130"/>
  <c r="M130"/>
  <c r="L130"/>
  <c r="H130"/>
  <c r="G130"/>
  <c r="F130"/>
  <c r="E130"/>
  <c r="Q130" s="1"/>
  <c r="D130"/>
  <c r="S130" s="1"/>
  <c r="C130"/>
  <c r="J130" s="1"/>
  <c r="B130"/>
  <c r="K130" s="1"/>
  <c r="N129"/>
  <c r="M129"/>
  <c r="L129"/>
  <c r="H129"/>
  <c r="G129"/>
  <c r="F129"/>
  <c r="E129"/>
  <c r="P129" s="1"/>
  <c r="D129"/>
  <c r="T129" s="1"/>
  <c r="C129"/>
  <c r="J129" s="1"/>
  <c r="B129"/>
  <c r="K129" s="1"/>
  <c r="N128"/>
  <c r="M128"/>
  <c r="L128"/>
  <c r="H128"/>
  <c r="G128"/>
  <c r="F128"/>
  <c r="E128"/>
  <c r="Q128" s="1"/>
  <c r="D128"/>
  <c r="S128" s="1"/>
  <c r="C128"/>
  <c r="J128" s="1"/>
  <c r="B128"/>
  <c r="K128" s="1"/>
  <c r="N127"/>
  <c r="M127"/>
  <c r="L127"/>
  <c r="H127"/>
  <c r="G127"/>
  <c r="F127"/>
  <c r="E127"/>
  <c r="P127" s="1"/>
  <c r="D127"/>
  <c r="T127" s="1"/>
  <c r="C127"/>
  <c r="B127"/>
  <c r="N126"/>
  <c r="M126"/>
  <c r="L126"/>
  <c r="H126"/>
  <c r="G126"/>
  <c r="F126"/>
  <c r="E126"/>
  <c r="D126"/>
  <c r="C126"/>
  <c r="AD294" i="2" s="1"/>
  <c r="B126" i="26"/>
  <c r="N125"/>
  <c r="M125"/>
  <c r="L125"/>
  <c r="H125"/>
  <c r="G125"/>
  <c r="F125"/>
  <c r="E125"/>
  <c r="P125" s="1"/>
  <c r="D125"/>
  <c r="T125" s="1"/>
  <c r="C125"/>
  <c r="B125"/>
  <c r="N124"/>
  <c r="M124"/>
  <c r="L124"/>
  <c r="H124"/>
  <c r="G124"/>
  <c r="F124"/>
  <c r="E124"/>
  <c r="D124"/>
  <c r="C124"/>
  <c r="B124"/>
  <c r="N123"/>
  <c r="M123"/>
  <c r="L123"/>
  <c r="H123"/>
  <c r="G123"/>
  <c r="F123"/>
  <c r="E123"/>
  <c r="D123"/>
  <c r="T123" s="1"/>
  <c r="C123"/>
  <c r="B123"/>
  <c r="N122"/>
  <c r="M122"/>
  <c r="L122"/>
  <c r="H122"/>
  <c r="G122"/>
  <c r="F122"/>
  <c r="E122"/>
  <c r="D122"/>
  <c r="C122"/>
  <c r="B122"/>
  <c r="N121"/>
  <c r="M121"/>
  <c r="L121"/>
  <c r="H121"/>
  <c r="G121"/>
  <c r="F121"/>
  <c r="E121"/>
  <c r="P121" s="1"/>
  <c r="D121"/>
  <c r="T121" s="1"/>
  <c r="C121"/>
  <c r="B121"/>
  <c r="N120"/>
  <c r="M120"/>
  <c r="L120"/>
  <c r="H120"/>
  <c r="G120"/>
  <c r="F120"/>
  <c r="E120"/>
  <c r="Q120" s="1"/>
  <c r="D120"/>
  <c r="S120" s="1"/>
  <c r="C120"/>
  <c r="J120" s="1"/>
  <c r="B120"/>
  <c r="K120" s="1"/>
  <c r="N119"/>
  <c r="M119"/>
  <c r="L119"/>
  <c r="H119"/>
  <c r="G119"/>
  <c r="F119"/>
  <c r="E119"/>
  <c r="P119" s="1"/>
  <c r="D119"/>
  <c r="T119" s="1"/>
  <c r="C119"/>
  <c r="J119" s="1"/>
  <c r="B119"/>
  <c r="K119" s="1"/>
  <c r="N118"/>
  <c r="M118"/>
  <c r="L118"/>
  <c r="H118"/>
  <c r="G118"/>
  <c r="F118"/>
  <c r="E118"/>
  <c r="Q118" s="1"/>
  <c r="D118"/>
  <c r="S118" s="1"/>
  <c r="C118"/>
  <c r="J118" s="1"/>
  <c r="B118"/>
  <c r="K118" s="1"/>
  <c r="N117"/>
  <c r="M117"/>
  <c r="L117"/>
  <c r="H117"/>
  <c r="G117"/>
  <c r="F117"/>
  <c r="E117"/>
  <c r="D117"/>
  <c r="T117" s="1"/>
  <c r="C117"/>
  <c r="B117"/>
  <c r="N116"/>
  <c r="M116"/>
  <c r="L116"/>
  <c r="H116"/>
  <c r="G116"/>
  <c r="F116"/>
  <c r="E116"/>
  <c r="D116"/>
  <c r="C116"/>
  <c r="B116"/>
  <c r="N115"/>
  <c r="M115"/>
  <c r="L115"/>
  <c r="H115"/>
  <c r="G115"/>
  <c r="F115"/>
  <c r="E115"/>
  <c r="P115" s="1"/>
  <c r="D115"/>
  <c r="T115" s="1"/>
  <c r="C115"/>
  <c r="J115" s="1"/>
  <c r="B115"/>
  <c r="K115" s="1"/>
  <c r="N114"/>
  <c r="M114"/>
  <c r="L114"/>
  <c r="H114"/>
  <c r="G114"/>
  <c r="F114"/>
  <c r="E114"/>
  <c r="Q114" s="1"/>
  <c r="D114"/>
  <c r="S114" s="1"/>
  <c r="C114"/>
  <c r="J114" s="1"/>
  <c r="B114"/>
  <c r="K114" s="1"/>
  <c r="N113"/>
  <c r="M113"/>
  <c r="L113"/>
  <c r="H113"/>
  <c r="G113"/>
  <c r="F113"/>
  <c r="E113"/>
  <c r="P113" s="1"/>
  <c r="D113"/>
  <c r="T113" s="1"/>
  <c r="C113"/>
  <c r="J113" s="1"/>
  <c r="B113"/>
  <c r="K113" s="1"/>
  <c r="N112"/>
  <c r="M112"/>
  <c r="L112"/>
  <c r="H112"/>
  <c r="G112"/>
  <c r="F112"/>
  <c r="E112"/>
  <c r="D112"/>
  <c r="C112"/>
  <c r="B112"/>
  <c r="N111"/>
  <c r="M111"/>
  <c r="L111"/>
  <c r="H111"/>
  <c r="G111"/>
  <c r="F111"/>
  <c r="E111"/>
  <c r="D111"/>
  <c r="T111" s="1"/>
  <c r="C111"/>
  <c r="B111"/>
  <c r="N110"/>
  <c r="M110"/>
  <c r="L110"/>
  <c r="H110"/>
  <c r="G110"/>
  <c r="F110"/>
  <c r="E110"/>
  <c r="Q110" s="1"/>
  <c r="D110"/>
  <c r="S110" s="1"/>
  <c r="C110"/>
  <c r="J110" s="1"/>
  <c r="B110"/>
  <c r="K110" s="1"/>
  <c r="N109"/>
  <c r="M109"/>
  <c r="L109"/>
  <c r="H109"/>
  <c r="G109"/>
  <c r="F109"/>
  <c r="E109"/>
  <c r="D109"/>
  <c r="T109" s="1"/>
  <c r="C109"/>
  <c r="B109"/>
  <c r="N108"/>
  <c r="M108"/>
  <c r="L108"/>
  <c r="H108"/>
  <c r="G108"/>
  <c r="F108"/>
  <c r="E108"/>
  <c r="D108"/>
  <c r="C108"/>
  <c r="B108"/>
  <c r="N107"/>
  <c r="M107"/>
  <c r="L107"/>
  <c r="H107"/>
  <c r="G107"/>
  <c r="F107"/>
  <c r="E107"/>
  <c r="P107" s="1"/>
  <c r="D107"/>
  <c r="T107" s="1"/>
  <c r="C107"/>
  <c r="J107" s="1"/>
  <c r="B107"/>
  <c r="K107" s="1"/>
  <c r="N106"/>
  <c r="M106"/>
  <c r="L106"/>
  <c r="H106"/>
  <c r="G106"/>
  <c r="F106"/>
  <c r="E106"/>
  <c r="Q106" s="1"/>
  <c r="D106"/>
  <c r="S106" s="1"/>
  <c r="C106"/>
  <c r="J106" s="1"/>
  <c r="B106"/>
  <c r="K106" s="1"/>
  <c r="N105"/>
  <c r="M105"/>
  <c r="L105"/>
  <c r="H105"/>
  <c r="G105"/>
  <c r="F105"/>
  <c r="E105"/>
  <c r="P105" s="1"/>
  <c r="D105"/>
  <c r="T105" s="1"/>
  <c r="C105"/>
  <c r="J105" s="1"/>
  <c r="B105"/>
  <c r="K105" s="1"/>
  <c r="N104"/>
  <c r="M104"/>
  <c r="L104"/>
  <c r="H104"/>
  <c r="G104"/>
  <c r="F104"/>
  <c r="E104"/>
  <c r="Q104" s="1"/>
  <c r="D104"/>
  <c r="S104" s="1"/>
  <c r="C104"/>
  <c r="J104" s="1"/>
  <c r="B104"/>
  <c r="K104" s="1"/>
  <c r="N103"/>
  <c r="M103"/>
  <c r="L103"/>
  <c r="H103"/>
  <c r="G103"/>
  <c r="F103"/>
  <c r="E103"/>
  <c r="P103" s="1"/>
  <c r="D103"/>
  <c r="T103" s="1"/>
  <c r="C103"/>
  <c r="J103" s="1"/>
  <c r="B103"/>
  <c r="K103" s="1"/>
  <c r="N102"/>
  <c r="M102"/>
  <c r="L102"/>
  <c r="H102"/>
  <c r="G102"/>
  <c r="F102"/>
  <c r="E102"/>
  <c r="Q102" s="1"/>
  <c r="D102"/>
  <c r="S102" s="1"/>
  <c r="C102"/>
  <c r="J102" s="1"/>
  <c r="B102"/>
  <c r="K102" s="1"/>
  <c r="N101"/>
  <c r="M101"/>
  <c r="L101"/>
  <c r="H101"/>
  <c r="G101"/>
  <c r="F101"/>
  <c r="E101"/>
  <c r="P101" s="1"/>
  <c r="D101"/>
  <c r="T101" s="1"/>
  <c r="C101"/>
  <c r="J101" s="1"/>
  <c r="B101"/>
  <c r="K101" s="1"/>
  <c r="N100"/>
  <c r="M100"/>
  <c r="L100"/>
  <c r="H100"/>
  <c r="G100"/>
  <c r="F100"/>
  <c r="E100"/>
  <c r="D100"/>
  <c r="C100"/>
  <c r="B100"/>
  <c r="N99"/>
  <c r="M99"/>
  <c r="L99"/>
  <c r="H99"/>
  <c r="G99"/>
  <c r="F99"/>
  <c r="E99"/>
  <c r="D99"/>
  <c r="T99" s="1"/>
  <c r="C99"/>
  <c r="B99"/>
  <c r="N98"/>
  <c r="M98"/>
  <c r="L98"/>
  <c r="H98"/>
  <c r="G98"/>
  <c r="F98"/>
  <c r="E98"/>
  <c r="Q98" s="1"/>
  <c r="D98"/>
  <c r="S98" s="1"/>
  <c r="C98"/>
  <c r="J98" s="1"/>
  <c r="B98"/>
  <c r="K98" s="1"/>
  <c r="N97"/>
  <c r="M97"/>
  <c r="L97"/>
  <c r="H97"/>
  <c r="G97"/>
  <c r="F97"/>
  <c r="E97"/>
  <c r="P97" s="1"/>
  <c r="D97"/>
  <c r="T97" s="1"/>
  <c r="C97"/>
  <c r="J97" s="1"/>
  <c r="B97"/>
  <c r="K97" s="1"/>
  <c r="N96"/>
  <c r="M96"/>
  <c r="L96"/>
  <c r="H96"/>
  <c r="G96"/>
  <c r="F96"/>
  <c r="E96"/>
  <c r="Q96" s="1"/>
  <c r="D96"/>
  <c r="S96" s="1"/>
  <c r="C96"/>
  <c r="J96" s="1"/>
  <c r="B96"/>
  <c r="K96" s="1"/>
  <c r="N95"/>
  <c r="M95"/>
  <c r="L95"/>
  <c r="H95"/>
  <c r="G95"/>
  <c r="F95"/>
  <c r="E95"/>
  <c r="D95"/>
  <c r="T95" s="1"/>
  <c r="C95"/>
  <c r="B95"/>
  <c r="N94"/>
  <c r="M94"/>
  <c r="L94"/>
  <c r="H94"/>
  <c r="G94"/>
  <c r="F94"/>
  <c r="E94"/>
  <c r="Q94" s="1"/>
  <c r="D94"/>
  <c r="S94" s="1"/>
  <c r="C94"/>
  <c r="J94" s="1"/>
  <c r="B94"/>
  <c r="K94" s="1"/>
  <c r="N93"/>
  <c r="M93"/>
  <c r="L93"/>
  <c r="H93"/>
  <c r="G93"/>
  <c r="F93"/>
  <c r="E93"/>
  <c r="P93" s="1"/>
  <c r="D93"/>
  <c r="T93" s="1"/>
  <c r="C93"/>
  <c r="J93" s="1"/>
  <c r="B93"/>
  <c r="K93" s="1"/>
  <c r="N92"/>
  <c r="M92"/>
  <c r="L92"/>
  <c r="H92"/>
  <c r="G92"/>
  <c r="F92"/>
  <c r="E92"/>
  <c r="D92"/>
  <c r="C92"/>
  <c r="B92"/>
  <c r="N91"/>
  <c r="M91"/>
  <c r="L91"/>
  <c r="H91"/>
  <c r="G91"/>
  <c r="F91"/>
  <c r="E91"/>
  <c r="D91"/>
  <c r="T91" s="1"/>
  <c r="C91"/>
  <c r="B91"/>
  <c r="N90"/>
  <c r="M90"/>
  <c r="L90"/>
  <c r="H90"/>
  <c r="G90"/>
  <c r="F90"/>
  <c r="E90"/>
  <c r="Q90" s="1"/>
  <c r="D90"/>
  <c r="S90" s="1"/>
  <c r="C90"/>
  <c r="J90" s="1"/>
  <c r="B90"/>
  <c r="K90" s="1"/>
  <c r="N89"/>
  <c r="M89"/>
  <c r="L89"/>
  <c r="H89"/>
  <c r="G89"/>
  <c r="F89"/>
  <c r="E89"/>
  <c r="D89"/>
  <c r="T89" s="1"/>
  <c r="C89"/>
  <c r="B89"/>
  <c r="N88"/>
  <c r="M88"/>
  <c r="L88"/>
  <c r="H88"/>
  <c r="G88"/>
  <c r="F88"/>
  <c r="E88"/>
  <c r="Q88" s="1"/>
  <c r="D88"/>
  <c r="S88" s="1"/>
  <c r="C88"/>
  <c r="J88" s="1"/>
  <c r="B88"/>
  <c r="K88" s="1"/>
  <c r="N87"/>
  <c r="M87"/>
  <c r="L87"/>
  <c r="H87"/>
  <c r="G87"/>
  <c r="F87"/>
  <c r="E87"/>
  <c r="P87" s="1"/>
  <c r="D87"/>
  <c r="T87" s="1"/>
  <c r="C87"/>
  <c r="J87" s="1"/>
  <c r="B87"/>
  <c r="K87" s="1"/>
  <c r="N86"/>
  <c r="M86"/>
  <c r="L86"/>
  <c r="H86"/>
  <c r="G86"/>
  <c r="F86"/>
  <c r="E86"/>
  <c r="D86"/>
  <c r="C86"/>
  <c r="AD293" i="2" s="1"/>
  <c r="B86" i="26"/>
  <c r="N85"/>
  <c r="M85"/>
  <c r="L85"/>
  <c r="H85"/>
  <c r="G85"/>
  <c r="F85"/>
  <c r="E85"/>
  <c r="D85"/>
  <c r="T85" s="1"/>
  <c r="C85"/>
  <c r="B85"/>
  <c r="N84"/>
  <c r="M84"/>
  <c r="L84"/>
  <c r="H84"/>
  <c r="G84"/>
  <c r="F84"/>
  <c r="E84"/>
  <c r="D84"/>
  <c r="C84"/>
  <c r="AD307" i="2" s="1"/>
  <c r="B84" i="26"/>
  <c r="N83"/>
  <c r="M83"/>
  <c r="L83"/>
  <c r="H83"/>
  <c r="G83"/>
  <c r="F83"/>
  <c r="E83"/>
  <c r="O83" s="1"/>
  <c r="D83"/>
  <c r="T83" s="1"/>
  <c r="C83"/>
  <c r="B83"/>
  <c r="N82"/>
  <c r="M82"/>
  <c r="L82"/>
  <c r="H82"/>
  <c r="G82"/>
  <c r="F82"/>
  <c r="E82"/>
  <c r="D82"/>
  <c r="C82"/>
  <c r="AD285" i="2" s="1"/>
  <c r="B82" i="26"/>
  <c r="N81"/>
  <c r="M81"/>
  <c r="L81"/>
  <c r="H81"/>
  <c r="G81"/>
  <c r="F81"/>
  <c r="E81"/>
  <c r="Q81" s="1"/>
  <c r="D81"/>
  <c r="T81" s="1"/>
  <c r="C81"/>
  <c r="B81"/>
  <c r="N80"/>
  <c r="M80"/>
  <c r="L80"/>
  <c r="H80"/>
  <c r="G80"/>
  <c r="F80"/>
  <c r="E80"/>
  <c r="D80"/>
  <c r="C80"/>
  <c r="AD287" i="2" s="1"/>
  <c r="B80" i="26"/>
  <c r="I80" s="1"/>
  <c r="D24"/>
  <c r="E24" s="1"/>
  <c r="C24"/>
  <c r="B24"/>
  <c r="G1"/>
  <c r="E1"/>
  <c r="C1"/>
  <c r="AD123" i="2"/>
  <c r="AF123" s="1"/>
  <c r="AD122"/>
  <c r="AF122" s="1"/>
  <c r="AD121"/>
  <c r="AD120"/>
  <c r="AD119"/>
  <c r="AF119" s="1"/>
  <c r="AD118"/>
  <c r="AF118" s="1"/>
  <c r="AD117"/>
  <c r="AD116"/>
  <c r="AD115"/>
  <c r="AF115" s="1"/>
  <c r="AD114"/>
  <c r="AD113"/>
  <c r="AD112"/>
  <c r="AD111"/>
  <c r="AF111" s="1"/>
  <c r="AD110"/>
  <c r="AD109"/>
  <c r="AD108"/>
  <c r="AD107"/>
  <c r="AD106"/>
  <c r="AF106" s="1"/>
  <c r="AD105"/>
  <c r="AD104"/>
  <c r="AD103"/>
  <c r="AD102"/>
  <c r="AD101"/>
  <c r="AD100"/>
  <c r="AD99"/>
  <c r="AD60"/>
  <c r="AF60" s="1"/>
  <c r="AD59"/>
  <c r="AD58"/>
  <c r="AD57"/>
  <c r="AF57" s="1"/>
  <c r="AD55"/>
  <c r="AF55" s="1"/>
  <c r="AD54"/>
  <c r="AF54" s="1"/>
  <c r="AD50"/>
  <c r="AF50" s="1"/>
  <c r="AD47"/>
  <c r="AF47" s="1"/>
  <c r="AD46"/>
  <c r="AD45"/>
  <c r="AD43"/>
  <c r="AD42"/>
  <c r="AF42" s="1"/>
  <c r="AD41"/>
  <c r="AD38"/>
  <c r="AD37"/>
  <c r="AD29"/>
  <c r="AF29" s="1"/>
  <c r="AD28"/>
  <c r="AD26"/>
  <c r="AF26" s="1"/>
  <c r="AD24"/>
  <c r="AF24" s="1"/>
  <c r="AD23"/>
  <c r="AF23" s="1"/>
  <c r="AD20"/>
  <c r="AF20" s="1"/>
  <c r="AD19"/>
  <c r="AF19" s="1"/>
  <c r="AD16"/>
  <c r="AD12"/>
  <c r="AD8"/>
  <c r="AF8" s="1"/>
  <c r="AD7"/>
  <c r="N137" i="32"/>
  <c r="M137"/>
  <c r="L137"/>
  <c r="H137"/>
  <c r="G137"/>
  <c r="F137"/>
  <c r="E137"/>
  <c r="D137"/>
  <c r="T137" s="1"/>
  <c r="C137"/>
  <c r="B137"/>
  <c r="I137" s="1"/>
  <c r="N136"/>
  <c r="M136"/>
  <c r="L136"/>
  <c r="H136"/>
  <c r="G136"/>
  <c r="F136"/>
  <c r="E136"/>
  <c r="D136"/>
  <c r="C136"/>
  <c r="B136"/>
  <c r="N135"/>
  <c r="M135"/>
  <c r="L135"/>
  <c r="H135"/>
  <c r="G135"/>
  <c r="F135"/>
  <c r="E135"/>
  <c r="D135"/>
  <c r="T135" s="1"/>
  <c r="C135"/>
  <c r="B135"/>
  <c r="I135" s="1"/>
  <c r="N134"/>
  <c r="M134"/>
  <c r="L134"/>
  <c r="H134"/>
  <c r="G134"/>
  <c r="F134"/>
  <c r="E134"/>
  <c r="D134"/>
  <c r="C134"/>
  <c r="B134"/>
  <c r="N133"/>
  <c r="M133"/>
  <c r="L133"/>
  <c r="H133"/>
  <c r="G133"/>
  <c r="F133"/>
  <c r="E133"/>
  <c r="D133"/>
  <c r="T133" s="1"/>
  <c r="C133"/>
  <c r="B133"/>
  <c r="I133" s="1"/>
  <c r="N132"/>
  <c r="M132"/>
  <c r="L132"/>
  <c r="H132"/>
  <c r="G132"/>
  <c r="F132"/>
  <c r="E132"/>
  <c r="D132"/>
  <c r="C132"/>
  <c r="AD75" i="2" s="1"/>
  <c r="B132" i="32"/>
  <c r="N131"/>
  <c r="M131"/>
  <c r="L131"/>
  <c r="H131"/>
  <c r="G131"/>
  <c r="F131"/>
  <c r="E131"/>
  <c r="D131"/>
  <c r="T131" s="1"/>
  <c r="C131"/>
  <c r="J131" s="1"/>
  <c r="B131"/>
  <c r="I131" s="1"/>
  <c r="N130"/>
  <c r="M130"/>
  <c r="L130"/>
  <c r="H130"/>
  <c r="G130"/>
  <c r="F130"/>
  <c r="E130"/>
  <c r="D130"/>
  <c r="C130"/>
  <c r="AD88" i="2" s="1"/>
  <c r="B130" i="32"/>
  <c r="N129"/>
  <c r="M129"/>
  <c r="L129"/>
  <c r="H129"/>
  <c r="G129"/>
  <c r="F129"/>
  <c r="E129"/>
  <c r="P129" s="1"/>
  <c r="D129"/>
  <c r="T129" s="1"/>
  <c r="C129"/>
  <c r="J129" s="1"/>
  <c r="B129"/>
  <c r="I129" s="1"/>
  <c r="N128"/>
  <c r="M128"/>
  <c r="L128"/>
  <c r="H128"/>
  <c r="G128"/>
  <c r="F128"/>
  <c r="E128"/>
  <c r="D128"/>
  <c r="C128"/>
  <c r="AD87" i="2" s="1"/>
  <c r="B128" i="32"/>
  <c r="N127"/>
  <c r="M127"/>
  <c r="L127"/>
  <c r="H127"/>
  <c r="G127"/>
  <c r="F127"/>
  <c r="E127"/>
  <c r="D127"/>
  <c r="T127" s="1"/>
  <c r="C127"/>
  <c r="J127" s="1"/>
  <c r="B127"/>
  <c r="I127" s="1"/>
  <c r="N126"/>
  <c r="M126"/>
  <c r="L126"/>
  <c r="H126"/>
  <c r="G126"/>
  <c r="F126"/>
  <c r="E126"/>
  <c r="D126"/>
  <c r="C126"/>
  <c r="B126"/>
  <c r="N125"/>
  <c r="M125"/>
  <c r="L125"/>
  <c r="H125"/>
  <c r="G125"/>
  <c r="F125"/>
  <c r="E125"/>
  <c r="D125"/>
  <c r="T125" s="1"/>
  <c r="C125"/>
  <c r="J125" s="1"/>
  <c r="B125"/>
  <c r="I125" s="1"/>
  <c r="N124"/>
  <c r="M124"/>
  <c r="L124"/>
  <c r="H124"/>
  <c r="G124"/>
  <c r="F124"/>
  <c r="E124"/>
  <c r="D124"/>
  <c r="C124"/>
  <c r="AD83" i="2" s="1"/>
  <c r="B124" i="32"/>
  <c r="N123"/>
  <c r="M123"/>
  <c r="L123"/>
  <c r="H123"/>
  <c r="G123"/>
  <c r="F123"/>
  <c r="E123"/>
  <c r="D123"/>
  <c r="T123" s="1"/>
  <c r="C123"/>
  <c r="J123" s="1"/>
  <c r="B123"/>
  <c r="I123" s="1"/>
  <c r="N122"/>
  <c r="M122"/>
  <c r="L122"/>
  <c r="H122"/>
  <c r="G122"/>
  <c r="F122"/>
  <c r="E122"/>
  <c r="D122"/>
  <c r="C122"/>
  <c r="B122"/>
  <c r="N121"/>
  <c r="M121"/>
  <c r="L121"/>
  <c r="H121"/>
  <c r="G121"/>
  <c r="F121"/>
  <c r="E121"/>
  <c r="D121"/>
  <c r="T121" s="1"/>
  <c r="C121"/>
  <c r="B121"/>
  <c r="I121" s="1"/>
  <c r="N120"/>
  <c r="M120"/>
  <c r="L120"/>
  <c r="H120"/>
  <c r="G120"/>
  <c r="F120"/>
  <c r="E120"/>
  <c r="Q120" s="1"/>
  <c r="D120"/>
  <c r="S120" s="1"/>
  <c r="C120"/>
  <c r="J120" s="1"/>
  <c r="B120"/>
  <c r="K120" s="1"/>
  <c r="N119"/>
  <c r="M119"/>
  <c r="L119"/>
  <c r="H119"/>
  <c r="G119"/>
  <c r="F119"/>
  <c r="E119"/>
  <c r="D119"/>
  <c r="T119" s="1"/>
  <c r="C119"/>
  <c r="B119"/>
  <c r="I119" s="1"/>
  <c r="N118"/>
  <c r="M118"/>
  <c r="L118"/>
  <c r="H118"/>
  <c r="G118"/>
  <c r="F118"/>
  <c r="E118"/>
  <c r="Q118" s="1"/>
  <c r="D118"/>
  <c r="S118" s="1"/>
  <c r="C118"/>
  <c r="J118" s="1"/>
  <c r="B118"/>
  <c r="K118" s="1"/>
  <c r="N117"/>
  <c r="M117"/>
  <c r="L117"/>
  <c r="H117"/>
  <c r="G117"/>
  <c r="F117"/>
  <c r="E117"/>
  <c r="P117" s="1"/>
  <c r="D117"/>
  <c r="T117" s="1"/>
  <c r="C117"/>
  <c r="J117" s="1"/>
  <c r="B117"/>
  <c r="I117" s="1"/>
  <c r="N116"/>
  <c r="M116"/>
  <c r="L116"/>
  <c r="H116"/>
  <c r="G116"/>
  <c r="F116"/>
  <c r="E116"/>
  <c r="Q116" s="1"/>
  <c r="D116"/>
  <c r="S116" s="1"/>
  <c r="C116"/>
  <c r="J116" s="1"/>
  <c r="B116"/>
  <c r="K116" s="1"/>
  <c r="N115"/>
  <c r="M115"/>
  <c r="L115"/>
  <c r="H115"/>
  <c r="G115"/>
  <c r="F115"/>
  <c r="E115"/>
  <c r="P115" s="1"/>
  <c r="D115"/>
  <c r="T115" s="1"/>
  <c r="C115"/>
  <c r="J115" s="1"/>
  <c r="B115"/>
  <c r="K115" s="1"/>
  <c r="N114"/>
  <c r="M114"/>
  <c r="L114"/>
  <c r="H114"/>
  <c r="G114"/>
  <c r="F114"/>
  <c r="E114"/>
  <c r="Q114" s="1"/>
  <c r="D114"/>
  <c r="S114" s="1"/>
  <c r="C114"/>
  <c r="J114" s="1"/>
  <c r="B114"/>
  <c r="K114" s="1"/>
  <c r="N113"/>
  <c r="M113"/>
  <c r="L113"/>
  <c r="H113"/>
  <c r="G113"/>
  <c r="F113"/>
  <c r="E113"/>
  <c r="P113" s="1"/>
  <c r="D113"/>
  <c r="T113" s="1"/>
  <c r="C113"/>
  <c r="J113" s="1"/>
  <c r="B113"/>
  <c r="I113" s="1"/>
  <c r="N112"/>
  <c r="M112"/>
  <c r="L112"/>
  <c r="H112"/>
  <c r="G112"/>
  <c r="F112"/>
  <c r="E112"/>
  <c r="D112"/>
  <c r="C112"/>
  <c r="B112"/>
  <c r="N111"/>
  <c r="M111"/>
  <c r="L111"/>
  <c r="H111"/>
  <c r="G111"/>
  <c r="F111"/>
  <c r="E111"/>
  <c r="D111"/>
  <c r="T111" s="1"/>
  <c r="C111"/>
  <c r="B111"/>
  <c r="I111" s="1"/>
  <c r="N110"/>
  <c r="M110"/>
  <c r="L110"/>
  <c r="H110"/>
  <c r="G110"/>
  <c r="F110"/>
  <c r="E110"/>
  <c r="Q110" s="1"/>
  <c r="D110"/>
  <c r="S110" s="1"/>
  <c r="C110"/>
  <c r="J110" s="1"/>
  <c r="B110"/>
  <c r="K110" s="1"/>
  <c r="N109"/>
  <c r="M109"/>
  <c r="L109"/>
  <c r="H109"/>
  <c r="G109"/>
  <c r="F109"/>
  <c r="E109"/>
  <c r="D109"/>
  <c r="T109" s="1"/>
  <c r="C109"/>
  <c r="B109"/>
  <c r="I109" s="1"/>
  <c r="N108"/>
  <c r="M108"/>
  <c r="L108"/>
  <c r="H108"/>
  <c r="G108"/>
  <c r="F108"/>
  <c r="E108"/>
  <c r="D108"/>
  <c r="C108"/>
  <c r="B108"/>
  <c r="N107"/>
  <c r="M107"/>
  <c r="L107"/>
  <c r="H107"/>
  <c r="G107"/>
  <c r="F107"/>
  <c r="E107"/>
  <c r="P107" s="1"/>
  <c r="D107"/>
  <c r="T107" s="1"/>
  <c r="C107"/>
  <c r="J107" s="1"/>
  <c r="B107"/>
  <c r="K107" s="1"/>
  <c r="N106"/>
  <c r="M106"/>
  <c r="L106"/>
  <c r="H106"/>
  <c r="G106"/>
  <c r="F106"/>
  <c r="E106"/>
  <c r="D106"/>
  <c r="C106"/>
  <c r="B106"/>
  <c r="N105"/>
  <c r="M105"/>
  <c r="L105"/>
  <c r="H105"/>
  <c r="G105"/>
  <c r="F105"/>
  <c r="E105"/>
  <c r="P105" s="1"/>
  <c r="D105"/>
  <c r="T105" s="1"/>
  <c r="C105"/>
  <c r="J105" s="1"/>
  <c r="B105"/>
  <c r="K105" s="1"/>
  <c r="N104"/>
  <c r="M104"/>
  <c r="L104"/>
  <c r="H104"/>
  <c r="G104"/>
  <c r="F104"/>
  <c r="E104"/>
  <c r="Q104" s="1"/>
  <c r="D104"/>
  <c r="S104" s="1"/>
  <c r="C104"/>
  <c r="J104" s="1"/>
  <c r="B104"/>
  <c r="K104" s="1"/>
  <c r="N103"/>
  <c r="M103"/>
  <c r="L103"/>
  <c r="H103"/>
  <c r="G103"/>
  <c r="F103"/>
  <c r="E103"/>
  <c r="P103" s="1"/>
  <c r="D103"/>
  <c r="T103" s="1"/>
  <c r="C103"/>
  <c r="J103" s="1"/>
  <c r="B103"/>
  <c r="I103" s="1"/>
  <c r="N102"/>
  <c r="M102"/>
  <c r="L102"/>
  <c r="H102"/>
  <c r="G102"/>
  <c r="F102"/>
  <c r="E102"/>
  <c r="Q102" s="1"/>
  <c r="D102"/>
  <c r="S102" s="1"/>
  <c r="C102"/>
  <c r="J102" s="1"/>
  <c r="B102"/>
  <c r="K102" s="1"/>
  <c r="N101"/>
  <c r="M101"/>
  <c r="L101"/>
  <c r="H101"/>
  <c r="G101"/>
  <c r="F101"/>
  <c r="E101"/>
  <c r="P101" s="1"/>
  <c r="D101"/>
  <c r="T101" s="1"/>
  <c r="C101"/>
  <c r="J101" s="1"/>
  <c r="B101"/>
  <c r="K101" s="1"/>
  <c r="N100"/>
  <c r="M100"/>
  <c r="L100"/>
  <c r="H100"/>
  <c r="G100"/>
  <c r="F100"/>
  <c r="E100"/>
  <c r="Q100" s="1"/>
  <c r="D100"/>
  <c r="S100" s="1"/>
  <c r="C100"/>
  <c r="J100" s="1"/>
  <c r="B100"/>
  <c r="K100" s="1"/>
  <c r="N99"/>
  <c r="M99"/>
  <c r="L99"/>
  <c r="H99"/>
  <c r="G99"/>
  <c r="F99"/>
  <c r="E99"/>
  <c r="D99"/>
  <c r="T99" s="1"/>
  <c r="C99"/>
  <c r="B99"/>
  <c r="I99" s="1"/>
  <c r="N98"/>
  <c r="M98"/>
  <c r="L98"/>
  <c r="H98"/>
  <c r="G98"/>
  <c r="F98"/>
  <c r="E98"/>
  <c r="Q98" s="1"/>
  <c r="D98"/>
  <c r="S98" s="1"/>
  <c r="C98"/>
  <c r="J98" s="1"/>
  <c r="B98"/>
  <c r="K98" s="1"/>
  <c r="N97"/>
  <c r="M97"/>
  <c r="L97"/>
  <c r="H97"/>
  <c r="G97"/>
  <c r="F97"/>
  <c r="E97"/>
  <c r="P97" s="1"/>
  <c r="D97"/>
  <c r="T97" s="1"/>
  <c r="C97"/>
  <c r="J97" s="1"/>
  <c r="B97"/>
  <c r="K97" s="1"/>
  <c r="N96"/>
  <c r="M96"/>
  <c r="L96"/>
  <c r="H96"/>
  <c r="G96"/>
  <c r="F96"/>
  <c r="E96"/>
  <c r="Q96" s="1"/>
  <c r="D96"/>
  <c r="S96" s="1"/>
  <c r="C96"/>
  <c r="J96" s="1"/>
  <c r="B96"/>
  <c r="K96" s="1"/>
  <c r="N95"/>
  <c r="M95"/>
  <c r="L95"/>
  <c r="H95"/>
  <c r="G95"/>
  <c r="F95"/>
  <c r="E95"/>
  <c r="P95" s="1"/>
  <c r="D95"/>
  <c r="T95" s="1"/>
  <c r="C95"/>
  <c r="J95" s="1"/>
  <c r="B95"/>
  <c r="I95" s="1"/>
  <c r="N94"/>
  <c r="M94"/>
  <c r="L94"/>
  <c r="H94"/>
  <c r="G94"/>
  <c r="F94"/>
  <c r="E94"/>
  <c r="Q94" s="1"/>
  <c r="D94"/>
  <c r="S94" s="1"/>
  <c r="C94"/>
  <c r="J94" s="1"/>
  <c r="B94"/>
  <c r="K94" s="1"/>
  <c r="N93"/>
  <c r="M93"/>
  <c r="L93"/>
  <c r="H93"/>
  <c r="G93"/>
  <c r="F93"/>
  <c r="E93"/>
  <c r="P93" s="1"/>
  <c r="D93"/>
  <c r="T93" s="1"/>
  <c r="C93"/>
  <c r="J93" s="1"/>
  <c r="B93"/>
  <c r="K93" s="1"/>
  <c r="N92"/>
  <c r="M92"/>
  <c r="L92"/>
  <c r="H92"/>
  <c r="G92"/>
  <c r="F92"/>
  <c r="E92"/>
  <c r="D92"/>
  <c r="S92" s="1"/>
  <c r="C92"/>
  <c r="B92"/>
  <c r="N91"/>
  <c r="M91"/>
  <c r="L91"/>
  <c r="H91"/>
  <c r="G91"/>
  <c r="F91"/>
  <c r="E91"/>
  <c r="D91"/>
  <c r="T91" s="1"/>
  <c r="C91"/>
  <c r="B91"/>
  <c r="I91" s="1"/>
  <c r="N90"/>
  <c r="M90"/>
  <c r="L90"/>
  <c r="H90"/>
  <c r="G90"/>
  <c r="F90"/>
  <c r="E90"/>
  <c r="Q90" s="1"/>
  <c r="D90"/>
  <c r="C90"/>
  <c r="J90" s="1"/>
  <c r="B90"/>
  <c r="N89"/>
  <c r="M89"/>
  <c r="L89"/>
  <c r="H89"/>
  <c r="G89"/>
  <c r="F89"/>
  <c r="E89"/>
  <c r="D89"/>
  <c r="T89" s="1"/>
  <c r="C89"/>
  <c r="B89"/>
  <c r="I89" s="1"/>
  <c r="N88"/>
  <c r="M88"/>
  <c r="L88"/>
  <c r="H88"/>
  <c r="G88"/>
  <c r="F88"/>
  <c r="E88"/>
  <c r="D88"/>
  <c r="S88" s="1"/>
  <c r="C88"/>
  <c r="B88"/>
  <c r="N87"/>
  <c r="M87"/>
  <c r="L87"/>
  <c r="H87"/>
  <c r="G87"/>
  <c r="F87"/>
  <c r="E87"/>
  <c r="P87" s="1"/>
  <c r="D87"/>
  <c r="T87" s="1"/>
  <c r="C87"/>
  <c r="J87" s="1"/>
  <c r="B87"/>
  <c r="K87" s="1"/>
  <c r="N86"/>
  <c r="M86"/>
  <c r="L86"/>
  <c r="H86"/>
  <c r="G86"/>
  <c r="F86"/>
  <c r="E86"/>
  <c r="D86"/>
  <c r="S86" s="1"/>
  <c r="C86"/>
  <c r="B86"/>
  <c r="N85"/>
  <c r="M85"/>
  <c r="L85"/>
  <c r="H85"/>
  <c r="G85"/>
  <c r="F85"/>
  <c r="E85"/>
  <c r="D85"/>
  <c r="T85" s="1"/>
  <c r="C85"/>
  <c r="B85"/>
  <c r="I85" s="1"/>
  <c r="N84"/>
  <c r="M84"/>
  <c r="L84"/>
  <c r="H84"/>
  <c r="G84"/>
  <c r="F84"/>
  <c r="E84"/>
  <c r="D84"/>
  <c r="S84" s="1"/>
  <c r="C84"/>
  <c r="B84"/>
  <c r="N83"/>
  <c r="M83"/>
  <c r="L83"/>
  <c r="H83"/>
  <c r="G83"/>
  <c r="F83"/>
  <c r="E83"/>
  <c r="O83" s="1"/>
  <c r="D83"/>
  <c r="T83" s="1"/>
  <c r="C83"/>
  <c r="B83"/>
  <c r="I83" s="1"/>
  <c r="N82"/>
  <c r="M82"/>
  <c r="L82"/>
  <c r="H82"/>
  <c r="G82"/>
  <c r="F82"/>
  <c r="E82"/>
  <c r="D82"/>
  <c r="C82"/>
  <c r="B82"/>
  <c r="N81"/>
  <c r="M81"/>
  <c r="L81"/>
  <c r="H81"/>
  <c r="G81"/>
  <c r="F81"/>
  <c r="E81"/>
  <c r="Q81" s="1"/>
  <c r="D81"/>
  <c r="T81" s="1"/>
  <c r="C81"/>
  <c r="B81"/>
  <c r="K81" s="1"/>
  <c r="N80"/>
  <c r="M80"/>
  <c r="L80"/>
  <c r="H80"/>
  <c r="G80"/>
  <c r="G152" s="1"/>
  <c r="F80"/>
  <c r="E80"/>
  <c r="D80"/>
  <c r="C80"/>
  <c r="C152" s="1"/>
  <c r="B80"/>
  <c r="D24"/>
  <c r="E24" s="1"/>
  <c r="C24"/>
  <c r="B24"/>
  <c r="G1"/>
  <c r="E1"/>
  <c r="C1"/>
  <c r="AD382" i="2"/>
  <c r="AD394"/>
  <c r="AF394" s="1"/>
  <c r="AD384"/>
  <c r="AD402"/>
  <c r="AF402" s="1"/>
  <c r="AD371"/>
  <c r="AD370"/>
  <c r="AD369"/>
  <c r="AD368"/>
  <c r="AD367"/>
  <c r="AF367" s="1"/>
  <c r="AD366"/>
  <c r="AF366" s="1"/>
  <c r="AD365"/>
  <c r="AD364"/>
  <c r="AD363"/>
  <c r="AF363" s="1"/>
  <c r="AD362"/>
  <c r="AD361"/>
  <c r="AD360"/>
  <c r="AD359"/>
  <c r="AD358"/>
  <c r="AD357"/>
  <c r="AD356"/>
  <c r="AD355"/>
  <c r="AD354"/>
  <c r="AD353"/>
  <c r="AD352"/>
  <c r="AD351"/>
  <c r="AD350"/>
  <c r="AD349"/>
  <c r="AD348"/>
  <c r="AD347"/>
  <c r="AD340"/>
  <c r="AD339"/>
  <c r="AF339" s="1"/>
  <c r="AD338"/>
  <c r="AD337"/>
  <c r="AD336"/>
  <c r="AF336" s="1"/>
  <c r="AD335"/>
  <c r="AF335" s="1"/>
  <c r="AD334"/>
  <c r="AF334" s="1"/>
  <c r="AD333"/>
  <c r="AD332"/>
  <c r="AF332" s="1"/>
  <c r="AD331"/>
  <c r="AD330"/>
  <c r="AD329"/>
  <c r="AD328"/>
  <c r="AD327"/>
  <c r="AD326"/>
  <c r="AD325"/>
  <c r="AD324"/>
  <c r="AD323"/>
  <c r="AF323" s="1"/>
  <c r="AD322"/>
  <c r="AD321"/>
  <c r="AD320"/>
  <c r="AD319"/>
  <c r="AD318"/>
  <c r="AD317"/>
  <c r="AD316"/>
  <c r="AD309"/>
  <c r="AF309" s="1"/>
  <c r="AD308"/>
  <c r="AF308" s="1"/>
  <c r="AD306"/>
  <c r="AD304"/>
  <c r="AF304" s="1"/>
  <c r="AD303"/>
  <c r="AD302"/>
  <c r="AD301"/>
  <c r="AF301" s="1"/>
  <c r="AD300"/>
  <c r="AD299"/>
  <c r="AD297"/>
  <c r="AD296"/>
  <c r="AD295"/>
  <c r="AF295" s="1"/>
  <c r="AD292"/>
  <c r="AF292" s="1"/>
  <c r="AD291"/>
  <c r="AD288"/>
  <c r="AD286"/>
  <c r="AD278"/>
  <c r="AF278" s="1"/>
  <c r="AD277"/>
  <c r="AF277" s="1"/>
  <c r="AD274"/>
  <c r="AF274" s="1"/>
  <c r="AD273"/>
  <c r="AF273" s="1"/>
  <c r="AD270"/>
  <c r="AF270" s="1"/>
  <c r="AD269"/>
  <c r="AD266"/>
  <c r="AF266" s="1"/>
  <c r="AD264"/>
  <c r="AF264" s="1"/>
  <c r="AD262"/>
  <c r="AD261"/>
  <c r="AF261" s="1"/>
  <c r="AD258"/>
  <c r="AD254"/>
  <c r="AD245"/>
  <c r="AD244"/>
  <c r="AD243"/>
  <c r="AD240"/>
  <c r="AD236"/>
  <c r="AD232"/>
  <c r="AD231"/>
  <c r="AF231" s="1"/>
  <c r="AD229"/>
  <c r="AD228"/>
  <c r="AD227"/>
  <c r="AD224"/>
  <c r="AD223"/>
  <c r="AD152"/>
  <c r="AD149"/>
  <c r="AD148"/>
  <c r="AD145"/>
  <c r="AD144"/>
  <c r="AD140"/>
  <c r="AD139"/>
  <c r="AD138"/>
  <c r="AD137"/>
  <c r="AD136"/>
  <c r="AD135"/>
  <c r="AD134"/>
  <c r="AD133"/>
  <c r="AD132"/>
  <c r="AD130"/>
  <c r="AD257" l="1"/>
  <c r="AD265"/>
  <c r="P119" i="32"/>
  <c r="P121"/>
  <c r="P123"/>
  <c r="P125"/>
  <c r="P127"/>
  <c r="P131"/>
  <c r="P133"/>
  <c r="P135"/>
  <c r="AD260" i="2"/>
  <c r="AD268"/>
  <c r="AD272"/>
  <c r="I80" i="32"/>
  <c r="K92"/>
  <c r="Q84" i="26"/>
  <c r="Q86"/>
  <c r="Q92"/>
  <c r="Q100"/>
  <c r="Q108"/>
  <c r="Q112"/>
  <c r="Q116"/>
  <c r="Q122"/>
  <c r="Q124"/>
  <c r="Q126"/>
  <c r="I133"/>
  <c r="I135"/>
  <c r="I137"/>
  <c r="I80" i="25"/>
  <c r="K84"/>
  <c r="K86"/>
  <c r="K92"/>
  <c r="K100"/>
  <c r="K108"/>
  <c r="K112"/>
  <c r="K116"/>
  <c r="K122"/>
  <c r="K124"/>
  <c r="K126"/>
  <c r="K134"/>
  <c r="K136"/>
  <c r="B152" i="33"/>
  <c r="B152" i="34"/>
  <c r="C152" i="23"/>
  <c r="AD259" i="2"/>
  <c r="AD271"/>
  <c r="AD275"/>
  <c r="AD305"/>
  <c r="AF305" s="1"/>
  <c r="E152" i="32"/>
  <c r="Q84"/>
  <c r="Q88"/>
  <c r="Q92"/>
  <c r="Q106"/>
  <c r="Q108"/>
  <c r="Q112"/>
  <c r="Q122"/>
  <c r="Q124"/>
  <c r="Q126"/>
  <c r="Q128"/>
  <c r="Q130"/>
  <c r="Q132"/>
  <c r="Q134"/>
  <c r="Q136"/>
  <c r="I85" i="26"/>
  <c r="I89"/>
  <c r="I91"/>
  <c r="I95"/>
  <c r="I99"/>
  <c r="I109"/>
  <c r="I111"/>
  <c r="I117"/>
  <c r="I121"/>
  <c r="I123"/>
  <c r="I125"/>
  <c r="I127"/>
  <c r="Q82" i="25"/>
  <c r="Q84"/>
  <c r="Q86"/>
  <c r="Q92"/>
  <c r="Q100"/>
  <c r="Q108"/>
  <c r="Q112"/>
  <c r="Q116"/>
  <c r="Q122"/>
  <c r="Q124"/>
  <c r="Q126"/>
  <c r="Q134"/>
  <c r="Q136"/>
  <c r="K106" i="32"/>
  <c r="S106"/>
  <c r="K108"/>
  <c r="S108"/>
  <c r="K112"/>
  <c r="S112"/>
  <c r="P91" i="26"/>
  <c r="I107"/>
  <c r="K108"/>
  <c r="S108"/>
  <c r="P108"/>
  <c r="C152" i="24"/>
  <c r="P85" i="26"/>
  <c r="P89"/>
  <c r="J91"/>
  <c r="S91"/>
  <c r="K92"/>
  <c r="S92"/>
  <c r="P92"/>
  <c r="P117"/>
  <c r="J121"/>
  <c r="S121"/>
  <c r="K122"/>
  <c r="S122"/>
  <c r="P122"/>
  <c r="AD379" i="2"/>
  <c r="AD399"/>
  <c r="AD395"/>
  <c r="AD424"/>
  <c r="AD428"/>
  <c r="AD429"/>
  <c r="AD416"/>
  <c r="AD422"/>
  <c r="AD413"/>
  <c r="P111" i="32"/>
  <c r="J119"/>
  <c r="J121"/>
  <c r="J133"/>
  <c r="AD81" i="2"/>
  <c r="J135" i="32"/>
  <c r="AD72" i="2"/>
  <c r="J137" i="32"/>
  <c r="P137"/>
  <c r="C152" i="26"/>
  <c r="E152"/>
  <c r="G152"/>
  <c r="K81"/>
  <c r="P81"/>
  <c r="K83"/>
  <c r="J85"/>
  <c r="S85"/>
  <c r="K86"/>
  <c r="S86"/>
  <c r="P86"/>
  <c r="P95"/>
  <c r="I97"/>
  <c r="P109"/>
  <c r="P111"/>
  <c r="I115"/>
  <c r="K116"/>
  <c r="S116"/>
  <c r="P116"/>
  <c r="P123"/>
  <c r="J125"/>
  <c r="S125"/>
  <c r="K126"/>
  <c r="S126"/>
  <c r="P126"/>
  <c r="AD396" i="2"/>
  <c r="AD392"/>
  <c r="AD383"/>
  <c r="AD381"/>
  <c r="AD411"/>
  <c r="AD409"/>
  <c r="AD431"/>
  <c r="AD417"/>
  <c r="AD432"/>
  <c r="K122" i="32"/>
  <c r="S122"/>
  <c r="K124"/>
  <c r="S124"/>
  <c r="K126"/>
  <c r="S126"/>
  <c r="K128"/>
  <c r="S128"/>
  <c r="K130"/>
  <c r="S130"/>
  <c r="K132"/>
  <c r="S132"/>
  <c r="K134"/>
  <c r="S134"/>
  <c r="K136"/>
  <c r="S136"/>
  <c r="P82" i="26"/>
  <c r="P84"/>
  <c r="I87"/>
  <c r="I93"/>
  <c r="P99"/>
  <c r="I103"/>
  <c r="J109"/>
  <c r="S109"/>
  <c r="J117"/>
  <c r="S117"/>
  <c r="J123"/>
  <c r="S123"/>
  <c r="K124"/>
  <c r="S124"/>
  <c r="P124"/>
  <c r="J127"/>
  <c r="S127"/>
  <c r="P133"/>
  <c r="P135"/>
  <c r="P137"/>
  <c r="AD69" i="2"/>
  <c r="AD68"/>
  <c r="P82" i="32"/>
  <c r="AD89" i="2"/>
  <c r="AD90"/>
  <c r="P85" i="32"/>
  <c r="AD76" i="2"/>
  <c r="P86" i="32"/>
  <c r="AD91" i="2"/>
  <c r="P89" i="32"/>
  <c r="J91"/>
  <c r="P91"/>
  <c r="P99"/>
  <c r="J109"/>
  <c r="P109"/>
  <c r="J111"/>
  <c r="AD410" i="2"/>
  <c r="AD385"/>
  <c r="AD387"/>
  <c r="AD389"/>
  <c r="AD391"/>
  <c r="AD393"/>
  <c r="AD397"/>
  <c r="AD401"/>
  <c r="AD378"/>
  <c r="AD380"/>
  <c r="AD386"/>
  <c r="AD388"/>
  <c r="AD390"/>
  <c r="AD398"/>
  <c r="AD400"/>
  <c r="AD412"/>
  <c r="AD414"/>
  <c r="AD418"/>
  <c r="AD420"/>
  <c r="AD426"/>
  <c r="AD430"/>
  <c r="P81" i="32"/>
  <c r="K83"/>
  <c r="T84"/>
  <c r="J85"/>
  <c r="S85"/>
  <c r="I87"/>
  <c r="S87"/>
  <c r="J88"/>
  <c r="P88"/>
  <c r="P90"/>
  <c r="S91"/>
  <c r="P92"/>
  <c r="I93"/>
  <c r="K95"/>
  <c r="S95"/>
  <c r="P96"/>
  <c r="I97"/>
  <c r="P100"/>
  <c r="I101"/>
  <c r="K103"/>
  <c r="S103"/>
  <c r="P104"/>
  <c r="I105"/>
  <c r="P106"/>
  <c r="I107"/>
  <c r="P108"/>
  <c r="S109"/>
  <c r="K113"/>
  <c r="S113"/>
  <c r="P114"/>
  <c r="I115"/>
  <c r="K117"/>
  <c r="S117"/>
  <c r="P118"/>
  <c r="S119"/>
  <c r="K129"/>
  <c r="S129"/>
  <c r="AD71" i="2"/>
  <c r="AD73"/>
  <c r="AD77"/>
  <c r="AD79"/>
  <c r="AD85"/>
  <c r="S82" i="26"/>
  <c r="J83"/>
  <c r="I83"/>
  <c r="S83"/>
  <c r="S87"/>
  <c r="P88"/>
  <c r="J89"/>
  <c r="S89"/>
  <c r="S93"/>
  <c r="P94"/>
  <c r="J95"/>
  <c r="S95"/>
  <c r="S97"/>
  <c r="P98"/>
  <c r="J99"/>
  <c r="S99"/>
  <c r="K100"/>
  <c r="S100"/>
  <c r="P100"/>
  <c r="I101"/>
  <c r="S103"/>
  <c r="P104"/>
  <c r="I105"/>
  <c r="S107"/>
  <c r="P110"/>
  <c r="J111"/>
  <c r="S111"/>
  <c r="K112"/>
  <c r="S112"/>
  <c r="P112"/>
  <c r="I113"/>
  <c r="S115"/>
  <c r="P118"/>
  <c r="I119"/>
  <c r="P128"/>
  <c r="I129"/>
  <c r="S131"/>
  <c r="P132"/>
  <c r="J133"/>
  <c r="S133"/>
  <c r="K134"/>
  <c r="S134"/>
  <c r="P134"/>
  <c r="J135"/>
  <c r="S135"/>
  <c r="K136"/>
  <c r="S136"/>
  <c r="P136"/>
  <c r="J137"/>
  <c r="S137"/>
  <c r="C152" i="25"/>
  <c r="E152"/>
  <c r="G152"/>
  <c r="K81"/>
  <c r="S81"/>
  <c r="P81"/>
  <c r="J82"/>
  <c r="J83"/>
  <c r="P83"/>
  <c r="J84"/>
  <c r="J85"/>
  <c r="P85"/>
  <c r="J86"/>
  <c r="J91"/>
  <c r="P91"/>
  <c r="J92"/>
  <c r="J95"/>
  <c r="P95"/>
  <c r="J99"/>
  <c r="P99"/>
  <c r="J100"/>
  <c r="J108"/>
  <c r="J109"/>
  <c r="P109"/>
  <c r="J111"/>
  <c r="P111"/>
  <c r="J112"/>
  <c r="J116"/>
  <c r="J117"/>
  <c r="P117"/>
  <c r="J121"/>
  <c r="P121"/>
  <c r="J122"/>
  <c r="J123"/>
  <c r="P123"/>
  <c r="J124"/>
  <c r="J125"/>
  <c r="P125"/>
  <c r="J126"/>
  <c r="J127"/>
  <c r="P127"/>
  <c r="J133"/>
  <c r="P133"/>
  <c r="J134"/>
  <c r="J135"/>
  <c r="P135"/>
  <c r="J136"/>
  <c r="J137"/>
  <c r="P137"/>
  <c r="AD415" i="2"/>
  <c r="AD419"/>
  <c r="AD421"/>
  <c r="AD423"/>
  <c r="AD425"/>
  <c r="AD427"/>
  <c r="AD433"/>
  <c r="S82" i="32"/>
  <c r="J83"/>
  <c r="S83"/>
  <c r="J84"/>
  <c r="P84"/>
  <c r="O87"/>
  <c r="T88"/>
  <c r="J89"/>
  <c r="S89"/>
  <c r="S93"/>
  <c r="P94"/>
  <c r="S97"/>
  <c r="P98"/>
  <c r="J99"/>
  <c r="S99"/>
  <c r="S101"/>
  <c r="P102"/>
  <c r="S105"/>
  <c r="S107"/>
  <c r="P110"/>
  <c r="S111"/>
  <c r="P112"/>
  <c r="S115"/>
  <c r="P116"/>
  <c r="P120"/>
  <c r="S121"/>
  <c r="P122"/>
  <c r="S123"/>
  <c r="P124"/>
  <c r="S125"/>
  <c r="P126"/>
  <c r="S127"/>
  <c r="P128"/>
  <c r="P130"/>
  <c r="S131"/>
  <c r="P132"/>
  <c r="S133"/>
  <c r="P134"/>
  <c r="S135"/>
  <c r="P136"/>
  <c r="S137"/>
  <c r="AD70" i="2"/>
  <c r="AD74"/>
  <c r="AD78"/>
  <c r="AD80"/>
  <c r="AD82"/>
  <c r="AD84"/>
  <c r="AF84" s="1"/>
  <c r="AD86"/>
  <c r="AD92"/>
  <c r="AF92" s="1"/>
  <c r="P90" i="26"/>
  <c r="P96"/>
  <c r="S101"/>
  <c r="P102"/>
  <c r="S105"/>
  <c r="P106"/>
  <c r="S113"/>
  <c r="P114"/>
  <c r="S119"/>
  <c r="P120"/>
  <c r="S129"/>
  <c r="P130"/>
  <c r="B152" i="23"/>
  <c r="B152" i="24"/>
  <c r="C152" i="34"/>
  <c r="C152" i="33"/>
  <c r="K80" i="25"/>
  <c r="O80"/>
  <c r="Q80"/>
  <c r="S80"/>
  <c r="J81"/>
  <c r="R81"/>
  <c r="T81"/>
  <c r="K82"/>
  <c r="I82"/>
  <c r="S82"/>
  <c r="T82"/>
  <c r="R82"/>
  <c r="B152"/>
  <c r="D152"/>
  <c r="F152"/>
  <c r="H152"/>
  <c r="J80"/>
  <c r="P80"/>
  <c r="R80"/>
  <c r="T80"/>
  <c r="I81"/>
  <c r="O81"/>
  <c r="P82"/>
  <c r="I83"/>
  <c r="O83"/>
  <c r="Q83"/>
  <c r="S83"/>
  <c r="P84"/>
  <c r="R84"/>
  <c r="T84"/>
  <c r="I85"/>
  <c r="O85"/>
  <c r="Q85"/>
  <c r="S85"/>
  <c r="P86"/>
  <c r="R86"/>
  <c r="T86"/>
  <c r="I87"/>
  <c r="O87"/>
  <c r="Q87"/>
  <c r="S87"/>
  <c r="P88"/>
  <c r="R88"/>
  <c r="T88"/>
  <c r="I89"/>
  <c r="O89"/>
  <c r="Q89"/>
  <c r="S89"/>
  <c r="P90"/>
  <c r="R90"/>
  <c r="T90"/>
  <c r="I91"/>
  <c r="O91"/>
  <c r="Q91"/>
  <c r="S91"/>
  <c r="P92"/>
  <c r="R92"/>
  <c r="T92"/>
  <c r="I93"/>
  <c r="O93"/>
  <c r="Q93"/>
  <c r="S93"/>
  <c r="P94"/>
  <c r="R94"/>
  <c r="T94"/>
  <c r="I95"/>
  <c r="O95"/>
  <c r="Q95"/>
  <c r="S95"/>
  <c r="P96"/>
  <c r="R96"/>
  <c r="T96"/>
  <c r="I97"/>
  <c r="O97"/>
  <c r="Q97"/>
  <c r="S97"/>
  <c r="P98"/>
  <c r="R98"/>
  <c r="T98"/>
  <c r="I99"/>
  <c r="O99"/>
  <c r="Q99"/>
  <c r="S99"/>
  <c r="P100"/>
  <c r="R100"/>
  <c r="T100"/>
  <c r="I101"/>
  <c r="O101"/>
  <c r="Q101"/>
  <c r="S101"/>
  <c r="P102"/>
  <c r="R102"/>
  <c r="T102"/>
  <c r="I103"/>
  <c r="O103"/>
  <c r="Q103"/>
  <c r="S103"/>
  <c r="P104"/>
  <c r="R104"/>
  <c r="T104"/>
  <c r="I105"/>
  <c r="O105"/>
  <c r="Q105"/>
  <c r="S105"/>
  <c r="P106"/>
  <c r="R106"/>
  <c r="T106"/>
  <c r="I107"/>
  <c r="O107"/>
  <c r="Q107"/>
  <c r="S107"/>
  <c r="P108"/>
  <c r="R108"/>
  <c r="T108"/>
  <c r="I109"/>
  <c r="O109"/>
  <c r="Q109"/>
  <c r="S109"/>
  <c r="P110"/>
  <c r="R110"/>
  <c r="T110"/>
  <c r="I111"/>
  <c r="O111"/>
  <c r="Q111"/>
  <c r="S111"/>
  <c r="P112"/>
  <c r="R112"/>
  <c r="T112"/>
  <c r="I113"/>
  <c r="O113"/>
  <c r="Q113"/>
  <c r="S113"/>
  <c r="P114"/>
  <c r="R114"/>
  <c r="T114"/>
  <c r="I115"/>
  <c r="O115"/>
  <c r="Q115"/>
  <c r="S115"/>
  <c r="P116"/>
  <c r="R116"/>
  <c r="T116"/>
  <c r="I117"/>
  <c r="O117"/>
  <c r="Q117"/>
  <c r="S117"/>
  <c r="P118"/>
  <c r="R118"/>
  <c r="T118"/>
  <c r="I119"/>
  <c r="O119"/>
  <c r="Q119"/>
  <c r="S119"/>
  <c r="P120"/>
  <c r="R120"/>
  <c r="T120"/>
  <c r="I121"/>
  <c r="O121"/>
  <c r="Q121"/>
  <c r="S121"/>
  <c r="P122"/>
  <c r="R122"/>
  <c r="T122"/>
  <c r="I123"/>
  <c r="O123"/>
  <c r="Q123"/>
  <c r="S123"/>
  <c r="P124"/>
  <c r="R124"/>
  <c r="T124"/>
  <c r="I125"/>
  <c r="O125"/>
  <c r="Q125"/>
  <c r="S125"/>
  <c r="P126"/>
  <c r="R126"/>
  <c r="T126"/>
  <c r="I127"/>
  <c r="O127"/>
  <c r="Q127"/>
  <c r="S127"/>
  <c r="P128"/>
  <c r="R128"/>
  <c r="T128"/>
  <c r="I129"/>
  <c r="O129"/>
  <c r="Q129"/>
  <c r="S129"/>
  <c r="P130"/>
  <c r="R130"/>
  <c r="T130"/>
  <c r="I131"/>
  <c r="O131"/>
  <c r="Q131"/>
  <c r="S131"/>
  <c r="P132"/>
  <c r="R132"/>
  <c r="T132"/>
  <c r="I133"/>
  <c r="O133"/>
  <c r="Q133"/>
  <c r="S133"/>
  <c r="P134"/>
  <c r="R134"/>
  <c r="T134"/>
  <c r="I135"/>
  <c r="O135"/>
  <c r="Q135"/>
  <c r="S135"/>
  <c r="P136"/>
  <c r="R136"/>
  <c r="T136"/>
  <c r="I137"/>
  <c r="O137"/>
  <c r="Q137"/>
  <c r="S137"/>
  <c r="O82"/>
  <c r="R83"/>
  <c r="I84"/>
  <c r="O84"/>
  <c r="R85"/>
  <c r="I86"/>
  <c r="O86"/>
  <c r="R87"/>
  <c r="I88"/>
  <c r="O88"/>
  <c r="R89"/>
  <c r="I90"/>
  <c r="O90"/>
  <c r="R91"/>
  <c r="I92"/>
  <c r="O92"/>
  <c r="R93"/>
  <c r="I94"/>
  <c r="O94"/>
  <c r="R95"/>
  <c r="I96"/>
  <c r="O96"/>
  <c r="R97"/>
  <c r="I98"/>
  <c r="O98"/>
  <c r="R99"/>
  <c r="I100"/>
  <c r="O100"/>
  <c r="R101"/>
  <c r="I102"/>
  <c r="O102"/>
  <c r="R103"/>
  <c r="I104"/>
  <c r="O104"/>
  <c r="R105"/>
  <c r="I106"/>
  <c r="O106"/>
  <c r="R107"/>
  <c r="I108"/>
  <c r="O108"/>
  <c r="R109"/>
  <c r="I110"/>
  <c r="O110"/>
  <c r="R111"/>
  <c r="I112"/>
  <c r="O112"/>
  <c r="R113"/>
  <c r="I114"/>
  <c r="O114"/>
  <c r="R115"/>
  <c r="I116"/>
  <c r="O116"/>
  <c r="R117"/>
  <c r="I118"/>
  <c r="O118"/>
  <c r="R119"/>
  <c r="I120"/>
  <c r="O120"/>
  <c r="R121"/>
  <c r="I122"/>
  <c r="O122"/>
  <c r="R123"/>
  <c r="I124"/>
  <c r="O124"/>
  <c r="R125"/>
  <c r="I126"/>
  <c r="O126"/>
  <c r="R127"/>
  <c r="I128"/>
  <c r="O128"/>
  <c r="R129"/>
  <c r="I130"/>
  <c r="O130"/>
  <c r="R131"/>
  <c r="I132"/>
  <c r="O132"/>
  <c r="R133"/>
  <c r="I134"/>
  <c r="O134"/>
  <c r="R135"/>
  <c r="I136"/>
  <c r="O136"/>
  <c r="R137"/>
  <c r="K84" i="26"/>
  <c r="I84"/>
  <c r="S84"/>
  <c r="T84"/>
  <c r="R84"/>
  <c r="J84"/>
  <c r="B152"/>
  <c r="D152"/>
  <c r="F152"/>
  <c r="H152"/>
  <c r="J80"/>
  <c r="P80"/>
  <c r="R80"/>
  <c r="T80"/>
  <c r="I81"/>
  <c r="O81"/>
  <c r="S81"/>
  <c r="Q82"/>
  <c r="J82"/>
  <c r="T82"/>
  <c r="P83"/>
  <c r="Q83"/>
  <c r="K82"/>
  <c r="I82"/>
  <c r="K80"/>
  <c r="O80"/>
  <c r="Q80"/>
  <c r="S80"/>
  <c r="J81"/>
  <c r="R81"/>
  <c r="R82"/>
  <c r="K85"/>
  <c r="O85"/>
  <c r="Q85"/>
  <c r="J86"/>
  <c r="R86"/>
  <c r="T86"/>
  <c r="O87"/>
  <c r="Q87"/>
  <c r="R88"/>
  <c r="T88"/>
  <c r="K89"/>
  <c r="O89"/>
  <c r="Q89"/>
  <c r="R90"/>
  <c r="T90"/>
  <c r="K91"/>
  <c r="O91"/>
  <c r="Q91"/>
  <c r="J92"/>
  <c r="R92"/>
  <c r="T92"/>
  <c r="O93"/>
  <c r="Q93"/>
  <c r="R94"/>
  <c r="T94"/>
  <c r="K95"/>
  <c r="O95"/>
  <c r="Q95"/>
  <c r="R96"/>
  <c r="T96"/>
  <c r="O97"/>
  <c r="Q97"/>
  <c r="R98"/>
  <c r="T98"/>
  <c r="K99"/>
  <c r="O99"/>
  <c r="Q99"/>
  <c r="J100"/>
  <c r="R100"/>
  <c r="T100"/>
  <c r="O101"/>
  <c r="Q101"/>
  <c r="R102"/>
  <c r="T102"/>
  <c r="O103"/>
  <c r="Q103"/>
  <c r="R104"/>
  <c r="T104"/>
  <c r="O105"/>
  <c r="Q105"/>
  <c r="R106"/>
  <c r="T106"/>
  <c r="O107"/>
  <c r="Q107"/>
  <c r="J108"/>
  <c r="R108"/>
  <c r="T108"/>
  <c r="K109"/>
  <c r="O109"/>
  <c r="Q109"/>
  <c r="R110"/>
  <c r="T110"/>
  <c r="K111"/>
  <c r="O111"/>
  <c r="Q111"/>
  <c r="J112"/>
  <c r="R112"/>
  <c r="T112"/>
  <c r="O113"/>
  <c r="Q113"/>
  <c r="R114"/>
  <c r="T114"/>
  <c r="O115"/>
  <c r="Q115"/>
  <c r="J116"/>
  <c r="R116"/>
  <c r="T116"/>
  <c r="K117"/>
  <c r="O117"/>
  <c r="Q117"/>
  <c r="R118"/>
  <c r="T118"/>
  <c r="O119"/>
  <c r="Q119"/>
  <c r="R120"/>
  <c r="T120"/>
  <c r="K121"/>
  <c r="O121"/>
  <c r="Q121"/>
  <c r="J122"/>
  <c r="R122"/>
  <c r="T122"/>
  <c r="K123"/>
  <c r="O123"/>
  <c r="Q123"/>
  <c r="J124"/>
  <c r="R124"/>
  <c r="T124"/>
  <c r="K125"/>
  <c r="O125"/>
  <c r="Q125"/>
  <c r="J126"/>
  <c r="R126"/>
  <c r="T126"/>
  <c r="K127"/>
  <c r="O127"/>
  <c r="Q127"/>
  <c r="R128"/>
  <c r="T128"/>
  <c r="O129"/>
  <c r="Q129"/>
  <c r="R130"/>
  <c r="T130"/>
  <c r="O131"/>
  <c r="Q131"/>
  <c r="R132"/>
  <c r="T132"/>
  <c r="K133"/>
  <c r="O133"/>
  <c r="Q133"/>
  <c r="J134"/>
  <c r="R134"/>
  <c r="T134"/>
  <c r="K135"/>
  <c r="O135"/>
  <c r="Q135"/>
  <c r="J136"/>
  <c r="R136"/>
  <c r="T136"/>
  <c r="K137"/>
  <c r="O137"/>
  <c r="Q137"/>
  <c r="O82"/>
  <c r="R83"/>
  <c r="O84"/>
  <c r="R85"/>
  <c r="I86"/>
  <c r="O86"/>
  <c r="R87"/>
  <c r="I88"/>
  <c r="O88"/>
  <c r="R89"/>
  <c r="I90"/>
  <c r="O90"/>
  <c r="R91"/>
  <c r="I92"/>
  <c r="O92"/>
  <c r="R93"/>
  <c r="I94"/>
  <c r="O94"/>
  <c r="R95"/>
  <c r="I96"/>
  <c r="O96"/>
  <c r="R97"/>
  <c r="I98"/>
  <c r="O98"/>
  <c r="R99"/>
  <c r="I100"/>
  <c r="O100"/>
  <c r="R101"/>
  <c r="I102"/>
  <c r="O102"/>
  <c r="R103"/>
  <c r="I104"/>
  <c r="O104"/>
  <c r="R105"/>
  <c r="I106"/>
  <c r="O106"/>
  <c r="R107"/>
  <c r="I108"/>
  <c r="O108"/>
  <c r="R109"/>
  <c r="I110"/>
  <c r="O110"/>
  <c r="R111"/>
  <c r="I112"/>
  <c r="O112"/>
  <c r="R113"/>
  <c r="I114"/>
  <c r="O114"/>
  <c r="R115"/>
  <c r="I116"/>
  <c r="O116"/>
  <c r="R117"/>
  <c r="I118"/>
  <c r="O118"/>
  <c r="R119"/>
  <c r="I120"/>
  <c r="O120"/>
  <c r="R121"/>
  <c r="I122"/>
  <c r="O122"/>
  <c r="R123"/>
  <c r="I124"/>
  <c r="O124"/>
  <c r="R125"/>
  <c r="I126"/>
  <c r="O126"/>
  <c r="R127"/>
  <c r="I128"/>
  <c r="O128"/>
  <c r="R129"/>
  <c r="I130"/>
  <c r="O130"/>
  <c r="R131"/>
  <c r="I132"/>
  <c r="O132"/>
  <c r="R133"/>
  <c r="I134"/>
  <c r="O134"/>
  <c r="R135"/>
  <c r="I136"/>
  <c r="O136"/>
  <c r="R137"/>
  <c r="AE122" i="2"/>
  <c r="AG119"/>
  <c r="AG123"/>
  <c r="AE118"/>
  <c r="AE119"/>
  <c r="AG122"/>
  <c r="AE123"/>
  <c r="AE8"/>
  <c r="AG8"/>
  <c r="AE11"/>
  <c r="AG11"/>
  <c r="AE19"/>
  <c r="AG19"/>
  <c r="AE20"/>
  <c r="AG20"/>
  <c r="AE21"/>
  <c r="AG21"/>
  <c r="AE22"/>
  <c r="AG22"/>
  <c r="AE23"/>
  <c r="AG23"/>
  <c r="AE24"/>
  <c r="AG24"/>
  <c r="AE25"/>
  <c r="AG25"/>
  <c r="AE26"/>
  <c r="AG26"/>
  <c r="AE29"/>
  <c r="AG29"/>
  <c r="AE30"/>
  <c r="AG30"/>
  <c r="AE39"/>
  <c r="AG39"/>
  <c r="AE42"/>
  <c r="AG42"/>
  <c r="AE44"/>
  <c r="AG44"/>
  <c r="AE47"/>
  <c r="AG47"/>
  <c r="AE50"/>
  <c r="AG50"/>
  <c r="AE51"/>
  <c r="AG51"/>
  <c r="AE52"/>
  <c r="AG52"/>
  <c r="AE53"/>
  <c r="AG53"/>
  <c r="AE54"/>
  <c r="AG54"/>
  <c r="AE55"/>
  <c r="AG55"/>
  <c r="AE56"/>
  <c r="AG56"/>
  <c r="AE57"/>
  <c r="AG57"/>
  <c r="AE60"/>
  <c r="AG60"/>
  <c r="AE61"/>
  <c r="AG61"/>
  <c r="AG84"/>
  <c r="AE92"/>
  <c r="AG92"/>
  <c r="AE106"/>
  <c r="AG106"/>
  <c r="AE111"/>
  <c r="AG111"/>
  <c r="AE115"/>
  <c r="AG115"/>
  <c r="AG118"/>
  <c r="K84" i="32"/>
  <c r="I84"/>
  <c r="K88"/>
  <c r="I88"/>
  <c r="B152"/>
  <c r="D152"/>
  <c r="F152"/>
  <c r="H152"/>
  <c r="J80"/>
  <c r="P80"/>
  <c r="R80"/>
  <c r="T80"/>
  <c r="I81"/>
  <c r="O81"/>
  <c r="S81"/>
  <c r="Q82"/>
  <c r="J82"/>
  <c r="T82"/>
  <c r="P83"/>
  <c r="Q83"/>
  <c r="R84"/>
  <c r="K85"/>
  <c r="O85"/>
  <c r="Q86"/>
  <c r="J86"/>
  <c r="T86"/>
  <c r="Q87"/>
  <c r="R88"/>
  <c r="K89"/>
  <c r="O89"/>
  <c r="K82"/>
  <c r="I82"/>
  <c r="K86"/>
  <c r="I86"/>
  <c r="K90"/>
  <c r="I90"/>
  <c r="S90"/>
  <c r="T90"/>
  <c r="R90"/>
  <c r="K80"/>
  <c r="O80"/>
  <c r="Q80"/>
  <c r="S80"/>
  <c r="J81"/>
  <c r="R81"/>
  <c r="R82"/>
  <c r="Q85"/>
  <c r="R86"/>
  <c r="Q89"/>
  <c r="K91"/>
  <c r="O91"/>
  <c r="Q91"/>
  <c r="J92"/>
  <c r="R92"/>
  <c r="T92"/>
  <c r="O93"/>
  <c r="Q93"/>
  <c r="R94"/>
  <c r="T94"/>
  <c r="O95"/>
  <c r="Q95"/>
  <c r="R96"/>
  <c r="T96"/>
  <c r="O97"/>
  <c r="Q97"/>
  <c r="R98"/>
  <c r="T98"/>
  <c r="K99"/>
  <c r="O99"/>
  <c r="Q99"/>
  <c r="R100"/>
  <c r="T100"/>
  <c r="O101"/>
  <c r="Q101"/>
  <c r="R102"/>
  <c r="T102"/>
  <c r="O103"/>
  <c r="Q103"/>
  <c r="R104"/>
  <c r="T104"/>
  <c r="O105"/>
  <c r="Q105"/>
  <c r="J106"/>
  <c r="R106"/>
  <c r="T106"/>
  <c r="O107"/>
  <c r="Q107"/>
  <c r="J108"/>
  <c r="R108"/>
  <c r="T108"/>
  <c r="K109"/>
  <c r="O109"/>
  <c r="Q109"/>
  <c r="R110"/>
  <c r="T110"/>
  <c r="K111"/>
  <c r="O111"/>
  <c r="Q111"/>
  <c r="J112"/>
  <c r="R112"/>
  <c r="T112"/>
  <c r="O113"/>
  <c r="Q113"/>
  <c r="R114"/>
  <c r="T114"/>
  <c r="O115"/>
  <c r="Q115"/>
  <c r="R116"/>
  <c r="T116"/>
  <c r="O117"/>
  <c r="Q117"/>
  <c r="R118"/>
  <c r="T118"/>
  <c r="K119"/>
  <c r="O119"/>
  <c r="Q119"/>
  <c r="R120"/>
  <c r="T120"/>
  <c r="K121"/>
  <c r="O121"/>
  <c r="Q121"/>
  <c r="J122"/>
  <c r="R122"/>
  <c r="T122"/>
  <c r="K123"/>
  <c r="O123"/>
  <c r="Q123"/>
  <c r="J124"/>
  <c r="R124"/>
  <c r="T124"/>
  <c r="K125"/>
  <c r="O125"/>
  <c r="Q125"/>
  <c r="J126"/>
  <c r="R126"/>
  <c r="T126"/>
  <c r="K127"/>
  <c r="O127"/>
  <c r="Q127"/>
  <c r="J128"/>
  <c r="R128"/>
  <c r="T128"/>
  <c r="O129"/>
  <c r="Q129"/>
  <c r="J130"/>
  <c r="R130"/>
  <c r="T130"/>
  <c r="K131"/>
  <c r="O131"/>
  <c r="Q131"/>
  <c r="J132"/>
  <c r="R132"/>
  <c r="T132"/>
  <c r="K133"/>
  <c r="O133"/>
  <c r="Q133"/>
  <c r="J134"/>
  <c r="R134"/>
  <c r="T134"/>
  <c r="K135"/>
  <c r="O135"/>
  <c r="Q135"/>
  <c r="J136"/>
  <c r="R136"/>
  <c r="T136"/>
  <c r="K137"/>
  <c r="O137"/>
  <c r="Q137"/>
  <c r="O82"/>
  <c r="R83"/>
  <c r="O84"/>
  <c r="R85"/>
  <c r="O86"/>
  <c r="R87"/>
  <c r="O88"/>
  <c r="R89"/>
  <c r="O90"/>
  <c r="R91"/>
  <c r="I92"/>
  <c r="O92"/>
  <c r="R93"/>
  <c r="I94"/>
  <c r="O94"/>
  <c r="R95"/>
  <c r="I96"/>
  <c r="O96"/>
  <c r="R97"/>
  <c r="I98"/>
  <c r="O98"/>
  <c r="R99"/>
  <c r="I100"/>
  <c r="O100"/>
  <c r="R101"/>
  <c r="I102"/>
  <c r="O102"/>
  <c r="R103"/>
  <c r="I104"/>
  <c r="O104"/>
  <c r="R105"/>
  <c r="I106"/>
  <c r="O106"/>
  <c r="R107"/>
  <c r="I108"/>
  <c r="O108"/>
  <c r="R109"/>
  <c r="I110"/>
  <c r="O110"/>
  <c r="R111"/>
  <c r="I112"/>
  <c r="O112"/>
  <c r="R113"/>
  <c r="I114"/>
  <c r="O114"/>
  <c r="R115"/>
  <c r="I116"/>
  <c r="O116"/>
  <c r="R117"/>
  <c r="I118"/>
  <c r="O118"/>
  <c r="R119"/>
  <c r="I120"/>
  <c r="O120"/>
  <c r="R121"/>
  <c r="I122"/>
  <c r="O122"/>
  <c r="R123"/>
  <c r="I124"/>
  <c r="O124"/>
  <c r="R125"/>
  <c r="I126"/>
  <c r="O126"/>
  <c r="R127"/>
  <c r="I128"/>
  <c r="O128"/>
  <c r="R129"/>
  <c r="I130"/>
  <c r="O130"/>
  <c r="R131"/>
  <c r="I132"/>
  <c r="O132"/>
  <c r="R133"/>
  <c r="I134"/>
  <c r="O134"/>
  <c r="R135"/>
  <c r="I136"/>
  <c r="O136"/>
  <c r="R137"/>
  <c r="AG278" i="2"/>
  <c r="AE278"/>
  <c r="AE394"/>
  <c r="AG394"/>
  <c r="AE402"/>
  <c r="AG402"/>
  <c r="AE363"/>
  <c r="AG363"/>
  <c r="AE366"/>
  <c r="AG366"/>
  <c r="AE367"/>
  <c r="AG367"/>
  <c r="AE323"/>
  <c r="AG323"/>
  <c r="AE332"/>
  <c r="AG332"/>
  <c r="AE334"/>
  <c r="AG334"/>
  <c r="AE335"/>
  <c r="AG335"/>
  <c r="AE336"/>
  <c r="AG336"/>
  <c r="AE339"/>
  <c r="AG339"/>
  <c r="AE292"/>
  <c r="AG292"/>
  <c r="AE295"/>
  <c r="AG295"/>
  <c r="AE301"/>
  <c r="AG301"/>
  <c r="AE304"/>
  <c r="AG304"/>
  <c r="AE308"/>
  <c r="AG308"/>
  <c r="AE309"/>
  <c r="AG309"/>
  <c r="AE261"/>
  <c r="AG261"/>
  <c r="AE264"/>
  <c r="AG264"/>
  <c r="AE266"/>
  <c r="AG266"/>
  <c r="AE270"/>
  <c r="AG270"/>
  <c r="AE273"/>
  <c r="AG273"/>
  <c r="AE274"/>
  <c r="AG274"/>
  <c r="AE277"/>
  <c r="AG277"/>
  <c r="AE230"/>
  <c r="AG230"/>
  <c r="AE231"/>
  <c r="AG231"/>
  <c r="AE239"/>
  <c r="AG239"/>
  <c r="AE242"/>
  <c r="AG242"/>
  <c r="AE247"/>
  <c r="AG247"/>
  <c r="AE305" l="1"/>
  <c r="AG305"/>
  <c r="AE84"/>
  <c r="P6"/>
  <c r="Q6"/>
  <c r="R6"/>
  <c r="S6"/>
  <c r="AI6" s="1"/>
  <c r="T6"/>
  <c r="AJ6" s="1"/>
  <c r="U6"/>
  <c r="AK6" s="1"/>
  <c r="W6"/>
  <c r="X6"/>
  <c r="Y6"/>
  <c r="Z6"/>
  <c r="AA6"/>
  <c r="AB6"/>
  <c r="P7"/>
  <c r="Q7"/>
  <c r="R7"/>
  <c r="S7"/>
  <c r="AI7" s="1"/>
  <c r="T7"/>
  <c r="AJ7" s="1"/>
  <c r="U7"/>
  <c r="AK7" s="1"/>
  <c r="W7"/>
  <c r="X7"/>
  <c r="Y7"/>
  <c r="Z7"/>
  <c r="AA7"/>
  <c r="AB7"/>
  <c r="P8"/>
  <c r="Q8"/>
  <c r="R8"/>
  <c r="S8"/>
  <c r="AI8" s="1"/>
  <c r="T8"/>
  <c r="AJ8" s="1"/>
  <c r="U8"/>
  <c r="AK8" s="1"/>
  <c r="W8"/>
  <c r="X8"/>
  <c r="Y8"/>
  <c r="Z8"/>
  <c r="AA8"/>
  <c r="AB8"/>
  <c r="P9"/>
  <c r="Q9"/>
  <c r="R9"/>
  <c r="S9"/>
  <c r="T9"/>
  <c r="AJ9" s="1"/>
  <c r="U9"/>
  <c r="AK9" s="1"/>
  <c r="W9"/>
  <c r="X9"/>
  <c r="Y9"/>
  <c r="Z9"/>
  <c r="AA9"/>
  <c r="AB9"/>
  <c r="AI9"/>
  <c r="P10"/>
  <c r="Q10"/>
  <c r="R10"/>
  <c r="S10"/>
  <c r="AI10" s="1"/>
  <c r="T10"/>
  <c r="AJ10" s="1"/>
  <c r="U10"/>
  <c r="AK10" s="1"/>
  <c r="W10"/>
  <c r="X10"/>
  <c r="Y10"/>
  <c r="Z10"/>
  <c r="AA10"/>
  <c r="AB10"/>
  <c r="P11"/>
  <c r="Q11"/>
  <c r="R11"/>
  <c r="S11"/>
  <c r="AI11" s="1"/>
  <c r="T11"/>
  <c r="AJ11" s="1"/>
  <c r="U11"/>
  <c r="AK11" s="1"/>
  <c r="W11"/>
  <c r="X11"/>
  <c r="Y11"/>
  <c r="Z11"/>
  <c r="AA11"/>
  <c r="AB11"/>
  <c r="P12"/>
  <c r="Q12"/>
  <c r="R12"/>
  <c r="S12"/>
  <c r="AI12" s="1"/>
  <c r="T12"/>
  <c r="AJ12" s="1"/>
  <c r="U12"/>
  <c r="AK12" s="1"/>
  <c r="W12"/>
  <c r="X12"/>
  <c r="Y12"/>
  <c r="Z12"/>
  <c r="AA12"/>
  <c r="AB12"/>
  <c r="P13"/>
  <c r="Q13"/>
  <c r="R13"/>
  <c r="S13"/>
  <c r="T13"/>
  <c r="AJ13" s="1"/>
  <c r="U13"/>
  <c r="AK13" s="1"/>
  <c r="W13"/>
  <c r="X13"/>
  <c r="Y13"/>
  <c r="Z13"/>
  <c r="AA13"/>
  <c r="AB13"/>
  <c r="AI13"/>
  <c r="P14"/>
  <c r="Q14"/>
  <c r="R14"/>
  <c r="S14"/>
  <c r="AI14" s="1"/>
  <c r="T14"/>
  <c r="AJ14" s="1"/>
  <c r="U14"/>
  <c r="AK14" s="1"/>
  <c r="W14"/>
  <c r="X14"/>
  <c r="Y14"/>
  <c r="Z14"/>
  <c r="AA14"/>
  <c r="AB14"/>
  <c r="P15"/>
  <c r="Q15"/>
  <c r="R15"/>
  <c r="S15"/>
  <c r="T15"/>
  <c r="AJ15" s="1"/>
  <c r="U15"/>
  <c r="AK15" s="1"/>
  <c r="W15"/>
  <c r="X15"/>
  <c r="Y15"/>
  <c r="Z15"/>
  <c r="AA15"/>
  <c r="AB15"/>
  <c r="AI15"/>
  <c r="P16"/>
  <c r="Q16"/>
  <c r="R16"/>
  <c r="S16"/>
  <c r="AI16" s="1"/>
  <c r="T16"/>
  <c r="AJ16" s="1"/>
  <c r="U16"/>
  <c r="AK16" s="1"/>
  <c r="W16"/>
  <c r="X16"/>
  <c r="Y16"/>
  <c r="Z16"/>
  <c r="AA16"/>
  <c r="AB16"/>
  <c r="P17"/>
  <c r="Q17"/>
  <c r="R17"/>
  <c r="S17"/>
  <c r="T17"/>
  <c r="AJ17" s="1"/>
  <c r="U17"/>
  <c r="AK17" s="1"/>
  <c r="W17"/>
  <c r="X17"/>
  <c r="Y17"/>
  <c r="Z17"/>
  <c r="AA17"/>
  <c r="AB17"/>
  <c r="AI17"/>
  <c r="P18"/>
  <c r="Q18"/>
  <c r="R18"/>
  <c r="S18"/>
  <c r="AI18" s="1"/>
  <c r="T18"/>
  <c r="AJ18" s="1"/>
  <c r="U18"/>
  <c r="AK18" s="1"/>
  <c r="W18"/>
  <c r="X18"/>
  <c r="Y18"/>
  <c r="Z18"/>
  <c r="AA18"/>
  <c r="AB18"/>
  <c r="P19"/>
  <c r="Q19"/>
  <c r="R19"/>
  <c r="S19"/>
  <c r="AI19" s="1"/>
  <c r="T19"/>
  <c r="AJ19" s="1"/>
  <c r="U19"/>
  <c r="AK19" s="1"/>
  <c r="W19"/>
  <c r="X19"/>
  <c r="Y19"/>
  <c r="Z19"/>
  <c r="AA19"/>
  <c r="AB19"/>
  <c r="P20"/>
  <c r="Q20"/>
  <c r="R20"/>
  <c r="S20"/>
  <c r="AI20" s="1"/>
  <c r="T20"/>
  <c r="AJ20" s="1"/>
  <c r="U20"/>
  <c r="AK20" s="1"/>
  <c r="W20"/>
  <c r="X20"/>
  <c r="Y20"/>
  <c r="Z20"/>
  <c r="AA20"/>
  <c r="AB20"/>
  <c r="P21"/>
  <c r="Q21"/>
  <c r="R21"/>
  <c r="S21"/>
  <c r="T21"/>
  <c r="AJ21" s="1"/>
  <c r="U21"/>
  <c r="AK21" s="1"/>
  <c r="W21"/>
  <c r="X21"/>
  <c r="Y21"/>
  <c r="Z21"/>
  <c r="AA21"/>
  <c r="AB21"/>
  <c r="AI21"/>
  <c r="P22"/>
  <c r="Q22"/>
  <c r="R22"/>
  <c r="S22"/>
  <c r="AI22" s="1"/>
  <c r="T22"/>
  <c r="AJ22" s="1"/>
  <c r="U22"/>
  <c r="AK22" s="1"/>
  <c r="W22"/>
  <c r="X22"/>
  <c r="Y22"/>
  <c r="Z22"/>
  <c r="AA22"/>
  <c r="AB22"/>
  <c r="P23"/>
  <c r="Q23"/>
  <c r="R23"/>
  <c r="S23"/>
  <c r="AI23" s="1"/>
  <c r="T23"/>
  <c r="AJ23" s="1"/>
  <c r="U23"/>
  <c r="AK23" s="1"/>
  <c r="W23"/>
  <c r="X23"/>
  <c r="Y23"/>
  <c r="Z23"/>
  <c r="AA23"/>
  <c r="AB23"/>
  <c r="P24"/>
  <c r="Q24"/>
  <c r="R24"/>
  <c r="S24"/>
  <c r="AI24" s="1"/>
  <c r="T24"/>
  <c r="AJ24" s="1"/>
  <c r="U24"/>
  <c r="AK24" s="1"/>
  <c r="W24"/>
  <c r="X24"/>
  <c r="Y24"/>
  <c r="Z24"/>
  <c r="AA24"/>
  <c r="AB24"/>
  <c r="P25"/>
  <c r="Q25"/>
  <c r="R25"/>
  <c r="S25"/>
  <c r="T25"/>
  <c r="AJ25" s="1"/>
  <c r="U25"/>
  <c r="AK25" s="1"/>
  <c r="W25"/>
  <c r="X25"/>
  <c r="Y25"/>
  <c r="Z25"/>
  <c r="AA25"/>
  <c r="AB25"/>
  <c r="AI25"/>
  <c r="P26"/>
  <c r="Q26"/>
  <c r="R26"/>
  <c r="S26"/>
  <c r="AI26" s="1"/>
  <c r="T26"/>
  <c r="AJ26" s="1"/>
  <c r="U26"/>
  <c r="AK26" s="1"/>
  <c r="W26"/>
  <c r="X26"/>
  <c r="Y26"/>
  <c r="Z26"/>
  <c r="AA26"/>
  <c r="AB26"/>
  <c r="P27"/>
  <c r="Q27"/>
  <c r="R27"/>
  <c r="S27"/>
  <c r="AI27" s="1"/>
  <c r="T27"/>
  <c r="AJ27" s="1"/>
  <c r="U27"/>
  <c r="AK27" s="1"/>
  <c r="W27"/>
  <c r="X27"/>
  <c r="Y27"/>
  <c r="Z27"/>
  <c r="AA27"/>
  <c r="AB27"/>
  <c r="P28"/>
  <c r="Q28"/>
  <c r="R28"/>
  <c r="S28"/>
  <c r="AI28" s="1"/>
  <c r="T28"/>
  <c r="AJ28" s="1"/>
  <c r="U28"/>
  <c r="AK28" s="1"/>
  <c r="W28"/>
  <c r="X28"/>
  <c r="Y28"/>
  <c r="Z28"/>
  <c r="AA28"/>
  <c r="AB28"/>
  <c r="P29"/>
  <c r="Q29"/>
  <c r="R29"/>
  <c r="S29"/>
  <c r="T29"/>
  <c r="AJ29" s="1"/>
  <c r="U29"/>
  <c r="AK29" s="1"/>
  <c r="W29"/>
  <c r="X29"/>
  <c r="Y29"/>
  <c r="Z29"/>
  <c r="AA29"/>
  <c r="AB29"/>
  <c r="AI29"/>
  <c r="P30"/>
  <c r="Q30"/>
  <c r="R30"/>
  <c r="S30"/>
  <c r="AI30" s="1"/>
  <c r="T30"/>
  <c r="AJ30" s="1"/>
  <c r="U30"/>
  <c r="AK30" s="1"/>
  <c r="W30"/>
  <c r="X30"/>
  <c r="Y30"/>
  <c r="Z30"/>
  <c r="AA30"/>
  <c r="AB30"/>
  <c r="P37"/>
  <c r="Q37"/>
  <c r="R37"/>
  <c r="S37"/>
  <c r="T37"/>
  <c r="AJ37" s="1"/>
  <c r="U37"/>
  <c r="AK37" s="1"/>
  <c r="W37"/>
  <c r="X37"/>
  <c r="Y37"/>
  <c r="Z37"/>
  <c r="AA37"/>
  <c r="AB37"/>
  <c r="AI37"/>
  <c r="P38"/>
  <c r="Q38"/>
  <c r="R38"/>
  <c r="S38"/>
  <c r="T38"/>
  <c r="AJ38" s="1"/>
  <c r="U38"/>
  <c r="AK38" s="1"/>
  <c r="W38"/>
  <c r="X38"/>
  <c r="Y38"/>
  <c r="Z38"/>
  <c r="AA38"/>
  <c r="AB38"/>
  <c r="AI38"/>
  <c r="P39"/>
  <c r="Q39"/>
  <c r="R39"/>
  <c r="S39"/>
  <c r="T39"/>
  <c r="AJ39" s="1"/>
  <c r="U39"/>
  <c r="AK39" s="1"/>
  <c r="W39"/>
  <c r="X39"/>
  <c r="Y39"/>
  <c r="Z39"/>
  <c r="AA39"/>
  <c r="AB39"/>
  <c r="AH39"/>
  <c r="AI39"/>
  <c r="P40"/>
  <c r="Q40"/>
  <c r="R40"/>
  <c r="S40"/>
  <c r="T40"/>
  <c r="AJ40" s="1"/>
  <c r="U40"/>
  <c r="AK40" s="1"/>
  <c r="W40"/>
  <c r="X40"/>
  <c r="Y40"/>
  <c r="Z40"/>
  <c r="AA40"/>
  <c r="AB40"/>
  <c r="AI40"/>
  <c r="P41"/>
  <c r="Q41"/>
  <c r="R41"/>
  <c r="S41"/>
  <c r="AI41" s="1"/>
  <c r="T41"/>
  <c r="AJ41" s="1"/>
  <c r="U41"/>
  <c r="AK41" s="1"/>
  <c r="W41"/>
  <c r="X41"/>
  <c r="Y41"/>
  <c r="Z41"/>
  <c r="AA41"/>
  <c r="AB41"/>
  <c r="P42"/>
  <c r="Q42"/>
  <c r="R42"/>
  <c r="S42"/>
  <c r="T42"/>
  <c r="AJ42" s="1"/>
  <c r="U42"/>
  <c r="AK42" s="1"/>
  <c r="W42"/>
  <c r="X42"/>
  <c r="Y42"/>
  <c r="Z42"/>
  <c r="AA42"/>
  <c r="AB42"/>
  <c r="AH42"/>
  <c r="AI42"/>
  <c r="P43"/>
  <c r="Q43"/>
  <c r="R43"/>
  <c r="S43"/>
  <c r="AI43" s="1"/>
  <c r="T43"/>
  <c r="AJ43" s="1"/>
  <c r="U43"/>
  <c r="AK43" s="1"/>
  <c r="W43"/>
  <c r="X43"/>
  <c r="Y43"/>
  <c r="Z43"/>
  <c r="AA43"/>
  <c r="AB43"/>
  <c r="P44"/>
  <c r="Q44"/>
  <c r="R44"/>
  <c r="S44"/>
  <c r="T44"/>
  <c r="AJ44" s="1"/>
  <c r="U44"/>
  <c r="AK44" s="1"/>
  <c r="W44"/>
  <c r="X44"/>
  <c r="Y44"/>
  <c r="Z44"/>
  <c r="AA44"/>
  <c r="AB44"/>
  <c r="AH44"/>
  <c r="AI44"/>
  <c r="P45"/>
  <c r="Q45"/>
  <c r="R45"/>
  <c r="S45"/>
  <c r="AI45" s="1"/>
  <c r="T45"/>
  <c r="AJ45" s="1"/>
  <c r="U45"/>
  <c r="AK45" s="1"/>
  <c r="W45"/>
  <c r="X45"/>
  <c r="Y45"/>
  <c r="Z45"/>
  <c r="AA45"/>
  <c r="AB45"/>
  <c r="P46"/>
  <c r="Q46"/>
  <c r="R46"/>
  <c r="S46"/>
  <c r="T46"/>
  <c r="AJ46" s="1"/>
  <c r="U46"/>
  <c r="AK46" s="1"/>
  <c r="W46"/>
  <c r="X46"/>
  <c r="Y46"/>
  <c r="Z46"/>
  <c r="AA46"/>
  <c r="AB46"/>
  <c r="AI46"/>
  <c r="P47"/>
  <c r="Q47"/>
  <c r="R47"/>
  <c r="S47"/>
  <c r="T47"/>
  <c r="AJ47" s="1"/>
  <c r="U47"/>
  <c r="AK47" s="1"/>
  <c r="W47"/>
  <c r="X47"/>
  <c r="Y47"/>
  <c r="Z47"/>
  <c r="AA47"/>
  <c r="AB47"/>
  <c r="AH47"/>
  <c r="AI47"/>
  <c r="P48"/>
  <c r="Q48"/>
  <c r="R48"/>
  <c r="S48"/>
  <c r="T48"/>
  <c r="AJ48" s="1"/>
  <c r="U48"/>
  <c r="AK48" s="1"/>
  <c r="W48"/>
  <c r="X48"/>
  <c r="Y48"/>
  <c r="Z48"/>
  <c r="AA48"/>
  <c r="AB48"/>
  <c r="AI48"/>
  <c r="P49"/>
  <c r="Q49"/>
  <c r="R49"/>
  <c r="S49"/>
  <c r="AI49" s="1"/>
  <c r="T49"/>
  <c r="AJ49" s="1"/>
  <c r="U49"/>
  <c r="AK49" s="1"/>
  <c r="W49"/>
  <c r="X49"/>
  <c r="Y49"/>
  <c r="Z49"/>
  <c r="AA49"/>
  <c r="AB49"/>
  <c r="P50"/>
  <c r="Q50"/>
  <c r="R50"/>
  <c r="S50"/>
  <c r="T50"/>
  <c r="AJ50" s="1"/>
  <c r="U50"/>
  <c r="AK50" s="1"/>
  <c r="W50"/>
  <c r="X50"/>
  <c r="Y50"/>
  <c r="Z50"/>
  <c r="AA50"/>
  <c r="AB50"/>
  <c r="AH50"/>
  <c r="AI50"/>
  <c r="P51"/>
  <c r="Q51"/>
  <c r="R51"/>
  <c r="S51"/>
  <c r="T51"/>
  <c r="AJ51" s="1"/>
  <c r="U51"/>
  <c r="AK51" s="1"/>
  <c r="W51"/>
  <c r="X51"/>
  <c r="Y51"/>
  <c r="Z51"/>
  <c r="AA51"/>
  <c r="AB51"/>
  <c r="AH51"/>
  <c r="AI51"/>
  <c r="P52"/>
  <c r="Q52"/>
  <c r="R52"/>
  <c r="S52"/>
  <c r="T52"/>
  <c r="AJ52" s="1"/>
  <c r="U52"/>
  <c r="AK52" s="1"/>
  <c r="W52"/>
  <c r="X52"/>
  <c r="Y52"/>
  <c r="Z52"/>
  <c r="AA52"/>
  <c r="AB52"/>
  <c r="AH52"/>
  <c r="AI52"/>
  <c r="P53"/>
  <c r="Q53"/>
  <c r="R53"/>
  <c r="S53"/>
  <c r="T53"/>
  <c r="AJ53" s="1"/>
  <c r="U53"/>
  <c r="AK53" s="1"/>
  <c r="W53"/>
  <c r="X53"/>
  <c r="Y53"/>
  <c r="Z53"/>
  <c r="AA53"/>
  <c r="AB53"/>
  <c r="AH53"/>
  <c r="AI53"/>
  <c r="P54"/>
  <c r="Q54"/>
  <c r="R54"/>
  <c r="S54"/>
  <c r="T54"/>
  <c r="AJ54" s="1"/>
  <c r="U54"/>
  <c r="AK54" s="1"/>
  <c r="W54"/>
  <c r="X54"/>
  <c r="Y54"/>
  <c r="Z54"/>
  <c r="AA54"/>
  <c r="AB54"/>
  <c r="AH54"/>
  <c r="AI54"/>
  <c r="P55"/>
  <c r="Q55"/>
  <c r="R55"/>
  <c r="S55"/>
  <c r="T55"/>
  <c r="AJ55" s="1"/>
  <c r="U55"/>
  <c r="AK55" s="1"/>
  <c r="W55"/>
  <c r="X55"/>
  <c r="Y55"/>
  <c r="Z55"/>
  <c r="AA55"/>
  <c r="AB55"/>
  <c r="AH55"/>
  <c r="AI55"/>
  <c r="P56"/>
  <c r="Q56"/>
  <c r="R56"/>
  <c r="S56"/>
  <c r="T56"/>
  <c r="AJ56" s="1"/>
  <c r="U56"/>
  <c r="AK56" s="1"/>
  <c r="W56"/>
  <c r="X56"/>
  <c r="Y56"/>
  <c r="Z56"/>
  <c r="AA56"/>
  <c r="AB56"/>
  <c r="AH56"/>
  <c r="AI56"/>
  <c r="P57"/>
  <c r="Q57"/>
  <c r="R57"/>
  <c r="S57"/>
  <c r="T57"/>
  <c r="AJ57" s="1"/>
  <c r="U57"/>
  <c r="AK57" s="1"/>
  <c r="W57"/>
  <c r="X57"/>
  <c r="Y57"/>
  <c r="Z57"/>
  <c r="AA57"/>
  <c r="AB57"/>
  <c r="AH57"/>
  <c r="AI57"/>
  <c r="P58"/>
  <c r="Q58"/>
  <c r="R58"/>
  <c r="S58"/>
  <c r="T58"/>
  <c r="AJ58" s="1"/>
  <c r="U58"/>
  <c r="AK58" s="1"/>
  <c r="W58"/>
  <c r="X58"/>
  <c r="Y58"/>
  <c r="Z58"/>
  <c r="AA58"/>
  <c r="AB58"/>
  <c r="AI58"/>
  <c r="P59"/>
  <c r="Q59"/>
  <c r="R59"/>
  <c r="S59"/>
  <c r="AI59" s="1"/>
  <c r="T59"/>
  <c r="AJ59" s="1"/>
  <c r="U59"/>
  <c r="AK59" s="1"/>
  <c r="W59"/>
  <c r="X59"/>
  <c r="Y59"/>
  <c r="Z59"/>
  <c r="AA59"/>
  <c r="AB59"/>
  <c r="P60"/>
  <c r="Q60"/>
  <c r="R60"/>
  <c r="S60"/>
  <c r="T60"/>
  <c r="AJ60" s="1"/>
  <c r="U60"/>
  <c r="AK60" s="1"/>
  <c r="W60"/>
  <c r="X60"/>
  <c r="Y60"/>
  <c r="Z60"/>
  <c r="AA60"/>
  <c r="AB60"/>
  <c r="AH60"/>
  <c r="AI60"/>
  <c r="P61"/>
  <c r="Q61"/>
  <c r="R61"/>
  <c r="S61"/>
  <c r="T61"/>
  <c r="AJ61" s="1"/>
  <c r="U61"/>
  <c r="AK61" s="1"/>
  <c r="W61"/>
  <c r="X61"/>
  <c r="Y61"/>
  <c r="Z61"/>
  <c r="AA61"/>
  <c r="AB61"/>
  <c r="AH61"/>
  <c r="AI61"/>
  <c r="P68"/>
  <c r="AE68" s="1"/>
  <c r="Q68"/>
  <c r="AF68" s="1"/>
  <c r="R68"/>
  <c r="AG68" s="1"/>
  <c r="S68"/>
  <c r="T68"/>
  <c r="AJ68" s="1"/>
  <c r="U68"/>
  <c r="AK68" s="1"/>
  <c r="W68"/>
  <c r="X68"/>
  <c r="Y68"/>
  <c r="Z68"/>
  <c r="AA68"/>
  <c r="AB68"/>
  <c r="AI68"/>
  <c r="P69"/>
  <c r="AE69" s="1"/>
  <c r="Q69"/>
  <c r="AF69" s="1"/>
  <c r="R69"/>
  <c r="AG69" s="1"/>
  <c r="S69"/>
  <c r="T69"/>
  <c r="AJ69" s="1"/>
  <c r="U69"/>
  <c r="AK69" s="1"/>
  <c r="W69"/>
  <c r="X69"/>
  <c r="Y69"/>
  <c r="Z69"/>
  <c r="AA69"/>
  <c r="AB69"/>
  <c r="AI69"/>
  <c r="P70"/>
  <c r="AE70" s="1"/>
  <c r="Q70"/>
  <c r="AF70" s="1"/>
  <c r="R70"/>
  <c r="AG70" s="1"/>
  <c r="S70"/>
  <c r="T70"/>
  <c r="AJ70" s="1"/>
  <c r="U70"/>
  <c r="AK70" s="1"/>
  <c r="W70"/>
  <c r="X70"/>
  <c r="Y70"/>
  <c r="Z70"/>
  <c r="AA70"/>
  <c r="AB70"/>
  <c r="AI70"/>
  <c r="P71"/>
  <c r="AE71" s="1"/>
  <c r="Q71"/>
  <c r="AF71" s="1"/>
  <c r="R71"/>
  <c r="AG71" s="1"/>
  <c r="S71"/>
  <c r="T71"/>
  <c r="AJ71" s="1"/>
  <c r="U71"/>
  <c r="AK71" s="1"/>
  <c r="W71"/>
  <c r="X71"/>
  <c r="Y71"/>
  <c r="Z71"/>
  <c r="AA71"/>
  <c r="AB71"/>
  <c r="AI71"/>
  <c r="P72"/>
  <c r="AE72" s="1"/>
  <c r="Q72"/>
  <c r="AF72" s="1"/>
  <c r="R72"/>
  <c r="AG72" s="1"/>
  <c r="S72"/>
  <c r="T72"/>
  <c r="AJ72" s="1"/>
  <c r="U72"/>
  <c r="AK72" s="1"/>
  <c r="W72"/>
  <c r="X72"/>
  <c r="Y72"/>
  <c r="Z72"/>
  <c r="AA72"/>
  <c r="AB72"/>
  <c r="AI72"/>
  <c r="P73"/>
  <c r="AE73" s="1"/>
  <c r="Q73"/>
  <c r="AF73" s="1"/>
  <c r="R73"/>
  <c r="AG73" s="1"/>
  <c r="S73"/>
  <c r="T73"/>
  <c r="AJ73" s="1"/>
  <c r="U73"/>
  <c r="AK73" s="1"/>
  <c r="W73"/>
  <c r="X73"/>
  <c r="Y73"/>
  <c r="Z73"/>
  <c r="AA73"/>
  <c r="AB73"/>
  <c r="AI73"/>
  <c r="P74"/>
  <c r="AE74" s="1"/>
  <c r="Q74"/>
  <c r="AF74" s="1"/>
  <c r="R74"/>
  <c r="AG74" s="1"/>
  <c r="S74"/>
  <c r="T74"/>
  <c r="AJ74" s="1"/>
  <c r="U74"/>
  <c r="AK74" s="1"/>
  <c r="W74"/>
  <c r="X74"/>
  <c r="Y74"/>
  <c r="Z74"/>
  <c r="AA74"/>
  <c r="AB74"/>
  <c r="AI74"/>
  <c r="P75"/>
  <c r="AE75" s="1"/>
  <c r="Q75"/>
  <c r="AF75" s="1"/>
  <c r="R75"/>
  <c r="AG75" s="1"/>
  <c r="S75"/>
  <c r="T75"/>
  <c r="AJ75" s="1"/>
  <c r="U75"/>
  <c r="AK75" s="1"/>
  <c r="W75"/>
  <c r="X75"/>
  <c r="Y75"/>
  <c r="Z75"/>
  <c r="AA75"/>
  <c r="AB75"/>
  <c r="AI75"/>
  <c r="P76"/>
  <c r="AE76" s="1"/>
  <c r="Q76"/>
  <c r="AF76" s="1"/>
  <c r="R76"/>
  <c r="AG76" s="1"/>
  <c r="S76"/>
  <c r="T76"/>
  <c r="AJ76" s="1"/>
  <c r="U76"/>
  <c r="AK76" s="1"/>
  <c r="W76"/>
  <c r="X76"/>
  <c r="Y76"/>
  <c r="Z76"/>
  <c r="AA76"/>
  <c r="AB76"/>
  <c r="AI76"/>
  <c r="P77"/>
  <c r="AE77" s="1"/>
  <c r="Q77"/>
  <c r="AF77" s="1"/>
  <c r="R77"/>
  <c r="AG77" s="1"/>
  <c r="S77"/>
  <c r="T77"/>
  <c r="AJ77" s="1"/>
  <c r="U77"/>
  <c r="AK77" s="1"/>
  <c r="W77"/>
  <c r="X77"/>
  <c r="Y77"/>
  <c r="Z77"/>
  <c r="AA77"/>
  <c r="AB77"/>
  <c r="AI77"/>
  <c r="P78"/>
  <c r="AE78" s="1"/>
  <c r="Q78"/>
  <c r="AF78" s="1"/>
  <c r="R78"/>
  <c r="AG78" s="1"/>
  <c r="S78"/>
  <c r="T78"/>
  <c r="AJ78" s="1"/>
  <c r="U78"/>
  <c r="AK78" s="1"/>
  <c r="W78"/>
  <c r="X78"/>
  <c r="Y78"/>
  <c r="Z78"/>
  <c r="AA78"/>
  <c r="AB78"/>
  <c r="AI78"/>
  <c r="P79"/>
  <c r="AE79" s="1"/>
  <c r="Q79"/>
  <c r="AF79" s="1"/>
  <c r="R79"/>
  <c r="AG79" s="1"/>
  <c r="S79"/>
  <c r="T79"/>
  <c r="AJ79" s="1"/>
  <c r="U79"/>
  <c r="AK79" s="1"/>
  <c r="W79"/>
  <c r="X79"/>
  <c r="Y79"/>
  <c r="Z79"/>
  <c r="AA79"/>
  <c r="AB79"/>
  <c r="AI79"/>
  <c r="P80"/>
  <c r="AE80" s="1"/>
  <c r="Q80"/>
  <c r="AF80" s="1"/>
  <c r="R80"/>
  <c r="AG80" s="1"/>
  <c r="S80"/>
  <c r="T80"/>
  <c r="AJ80" s="1"/>
  <c r="U80"/>
  <c r="AK80" s="1"/>
  <c r="W80"/>
  <c r="X80"/>
  <c r="Y80"/>
  <c r="Z80"/>
  <c r="AA80"/>
  <c r="AB80"/>
  <c r="AI80"/>
  <c r="P81"/>
  <c r="AE81" s="1"/>
  <c r="Q81"/>
  <c r="AF81" s="1"/>
  <c r="R81"/>
  <c r="AG81" s="1"/>
  <c r="S81"/>
  <c r="T81"/>
  <c r="AJ81" s="1"/>
  <c r="U81"/>
  <c r="AK81" s="1"/>
  <c r="W81"/>
  <c r="X81"/>
  <c r="Y81"/>
  <c r="Z81"/>
  <c r="AA81"/>
  <c r="AB81"/>
  <c r="AI81"/>
  <c r="P82"/>
  <c r="AE82" s="1"/>
  <c r="Q82"/>
  <c r="AF82" s="1"/>
  <c r="R82"/>
  <c r="AG82" s="1"/>
  <c r="S82"/>
  <c r="T82"/>
  <c r="AJ82" s="1"/>
  <c r="U82"/>
  <c r="AK82" s="1"/>
  <c r="W82"/>
  <c r="X82"/>
  <c r="Y82"/>
  <c r="Z82"/>
  <c r="AA82"/>
  <c r="AB82"/>
  <c r="AI82"/>
  <c r="P83"/>
  <c r="AE83" s="1"/>
  <c r="Q83"/>
  <c r="AF83" s="1"/>
  <c r="R83"/>
  <c r="AG83" s="1"/>
  <c r="S83"/>
  <c r="T83"/>
  <c r="AJ83" s="1"/>
  <c r="U83"/>
  <c r="AK83" s="1"/>
  <c r="W83"/>
  <c r="X83"/>
  <c r="Y83"/>
  <c r="Z83"/>
  <c r="AA83"/>
  <c r="AB83"/>
  <c r="AI83"/>
  <c r="P84"/>
  <c r="Q84"/>
  <c r="R84"/>
  <c r="S84"/>
  <c r="T84"/>
  <c r="AJ84" s="1"/>
  <c r="U84"/>
  <c r="AK84" s="1"/>
  <c r="W84"/>
  <c r="X84"/>
  <c r="Y84"/>
  <c r="Z84"/>
  <c r="AA84"/>
  <c r="AB84"/>
  <c r="AH84"/>
  <c r="AI84"/>
  <c r="P85"/>
  <c r="AE85" s="1"/>
  <c r="Q85"/>
  <c r="AF85" s="1"/>
  <c r="R85"/>
  <c r="AG85" s="1"/>
  <c r="S85"/>
  <c r="T85"/>
  <c r="AJ85" s="1"/>
  <c r="U85"/>
  <c r="AK85" s="1"/>
  <c r="W85"/>
  <c r="X85"/>
  <c r="Y85"/>
  <c r="Z85"/>
  <c r="AA85"/>
  <c r="AB85"/>
  <c r="AI85"/>
  <c r="P86"/>
  <c r="AE86" s="1"/>
  <c r="Q86"/>
  <c r="AF86" s="1"/>
  <c r="R86"/>
  <c r="AG86" s="1"/>
  <c r="S86"/>
  <c r="T86"/>
  <c r="AJ86" s="1"/>
  <c r="U86"/>
  <c r="AK86" s="1"/>
  <c r="W86"/>
  <c r="X86"/>
  <c r="Y86"/>
  <c r="Z86"/>
  <c r="AA86"/>
  <c r="AB86"/>
  <c r="AI86"/>
  <c r="P87"/>
  <c r="AE87" s="1"/>
  <c r="Q87"/>
  <c r="AF87" s="1"/>
  <c r="R87"/>
  <c r="AG87" s="1"/>
  <c r="S87"/>
  <c r="T87"/>
  <c r="AJ87" s="1"/>
  <c r="U87"/>
  <c r="AK87" s="1"/>
  <c r="W87"/>
  <c r="X87"/>
  <c r="Y87"/>
  <c r="Z87"/>
  <c r="AA87"/>
  <c r="AB87"/>
  <c r="AI87"/>
  <c r="P88"/>
  <c r="AE88" s="1"/>
  <c r="Q88"/>
  <c r="AF88" s="1"/>
  <c r="R88"/>
  <c r="AG88" s="1"/>
  <c r="S88"/>
  <c r="T88"/>
  <c r="AJ88" s="1"/>
  <c r="U88"/>
  <c r="AK88" s="1"/>
  <c r="W88"/>
  <c r="X88"/>
  <c r="Y88"/>
  <c r="Z88"/>
  <c r="AA88"/>
  <c r="AB88"/>
  <c r="AI88"/>
  <c r="P89"/>
  <c r="AE89" s="1"/>
  <c r="Q89"/>
  <c r="AF89" s="1"/>
  <c r="R89"/>
  <c r="AG89" s="1"/>
  <c r="S89"/>
  <c r="T89"/>
  <c r="AJ89" s="1"/>
  <c r="U89"/>
  <c r="AK89" s="1"/>
  <c r="W89"/>
  <c r="X89"/>
  <c r="Y89"/>
  <c r="Z89"/>
  <c r="AA89"/>
  <c r="AB89"/>
  <c r="AI89"/>
  <c r="P90"/>
  <c r="AE90" s="1"/>
  <c r="Q90"/>
  <c r="AF90" s="1"/>
  <c r="R90"/>
  <c r="AG90" s="1"/>
  <c r="S90"/>
  <c r="T90"/>
  <c r="AJ90" s="1"/>
  <c r="U90"/>
  <c r="AK90" s="1"/>
  <c r="W90"/>
  <c r="X90"/>
  <c r="Y90"/>
  <c r="Z90"/>
  <c r="AA90"/>
  <c r="AB90"/>
  <c r="AI90"/>
  <c r="P91"/>
  <c r="AE91" s="1"/>
  <c r="Q91"/>
  <c r="AF91" s="1"/>
  <c r="R91"/>
  <c r="AG91" s="1"/>
  <c r="S91"/>
  <c r="T91"/>
  <c r="AJ91" s="1"/>
  <c r="U91"/>
  <c r="AK91" s="1"/>
  <c r="W91"/>
  <c r="X91"/>
  <c r="Y91"/>
  <c r="Z91"/>
  <c r="AA91"/>
  <c r="AB91"/>
  <c r="AI91"/>
  <c r="P92"/>
  <c r="Q92"/>
  <c r="R92"/>
  <c r="S92"/>
  <c r="T92"/>
  <c r="AJ92" s="1"/>
  <c r="U92"/>
  <c r="AK92" s="1"/>
  <c r="W92"/>
  <c r="X92"/>
  <c r="Y92"/>
  <c r="Z92"/>
  <c r="AA92"/>
  <c r="AB92"/>
  <c r="AH92"/>
  <c r="AI92"/>
  <c r="P99"/>
  <c r="AE99" s="1"/>
  <c r="Q99"/>
  <c r="AF99" s="1"/>
  <c r="AH99" s="1"/>
  <c r="R99"/>
  <c r="AG99" s="1"/>
  <c r="S99"/>
  <c r="T99"/>
  <c r="AJ99" s="1"/>
  <c r="U99"/>
  <c r="AK99" s="1"/>
  <c r="W99"/>
  <c r="X99"/>
  <c r="Y99"/>
  <c r="Z99"/>
  <c r="AA99"/>
  <c r="AB99"/>
  <c r="AI99"/>
  <c r="P100"/>
  <c r="AE100" s="1"/>
  <c r="Q100"/>
  <c r="AF100" s="1"/>
  <c r="R100"/>
  <c r="AG100" s="1"/>
  <c r="AH100" s="1"/>
  <c r="AL100" s="1"/>
  <c r="S100"/>
  <c r="T100"/>
  <c r="AJ100" s="1"/>
  <c r="U100"/>
  <c r="AK100" s="1"/>
  <c r="W100"/>
  <c r="X100"/>
  <c r="Y100"/>
  <c r="Z100"/>
  <c r="AA100"/>
  <c r="AB100"/>
  <c r="AI100"/>
  <c r="P101"/>
  <c r="AE101" s="1"/>
  <c r="Q101"/>
  <c r="AF101" s="1"/>
  <c r="R101"/>
  <c r="AG101" s="1"/>
  <c r="S101"/>
  <c r="T101"/>
  <c r="AJ101" s="1"/>
  <c r="U101"/>
  <c r="AK101" s="1"/>
  <c r="W101"/>
  <c r="X101"/>
  <c r="Y101"/>
  <c r="Z101"/>
  <c r="AA101"/>
  <c r="AB101"/>
  <c r="AI101"/>
  <c r="P102"/>
  <c r="AE102" s="1"/>
  <c r="Q102"/>
  <c r="AF102" s="1"/>
  <c r="R102"/>
  <c r="AG102" s="1"/>
  <c r="S102"/>
  <c r="T102"/>
  <c r="AJ102" s="1"/>
  <c r="U102"/>
  <c r="AK102" s="1"/>
  <c r="W102"/>
  <c r="X102"/>
  <c r="Y102"/>
  <c r="Z102"/>
  <c r="AA102"/>
  <c r="AB102"/>
  <c r="AI102"/>
  <c r="P103"/>
  <c r="AE103" s="1"/>
  <c r="Q103"/>
  <c r="AF103" s="1"/>
  <c r="R103"/>
  <c r="AG103" s="1"/>
  <c r="S103"/>
  <c r="T103"/>
  <c r="AJ103" s="1"/>
  <c r="U103"/>
  <c r="AK103" s="1"/>
  <c r="W103"/>
  <c r="X103"/>
  <c r="Y103"/>
  <c r="Z103"/>
  <c r="AA103"/>
  <c r="AB103"/>
  <c r="AI103"/>
  <c r="P104"/>
  <c r="AE104" s="1"/>
  <c r="Q104"/>
  <c r="AF104" s="1"/>
  <c r="R104"/>
  <c r="AG104" s="1"/>
  <c r="S104"/>
  <c r="T104"/>
  <c r="AJ104" s="1"/>
  <c r="U104"/>
  <c r="AK104" s="1"/>
  <c r="W104"/>
  <c r="X104"/>
  <c r="Y104"/>
  <c r="Z104"/>
  <c r="AA104"/>
  <c r="AB104"/>
  <c r="AI104"/>
  <c r="P105"/>
  <c r="AE105" s="1"/>
  <c r="Q105"/>
  <c r="AF105" s="1"/>
  <c r="R105"/>
  <c r="AG105" s="1"/>
  <c r="S105"/>
  <c r="T105"/>
  <c r="AJ105" s="1"/>
  <c r="U105"/>
  <c r="AK105" s="1"/>
  <c r="W105"/>
  <c r="X105"/>
  <c r="Y105"/>
  <c r="Z105"/>
  <c r="AA105"/>
  <c r="AB105"/>
  <c r="AI105"/>
  <c r="P106"/>
  <c r="Q106"/>
  <c r="R106"/>
  <c r="S106"/>
  <c r="T106"/>
  <c r="AJ106" s="1"/>
  <c r="U106"/>
  <c r="AK106" s="1"/>
  <c r="W106"/>
  <c r="X106"/>
  <c r="Y106"/>
  <c r="Z106"/>
  <c r="AA106"/>
  <c r="AB106"/>
  <c r="AH106"/>
  <c r="AI106"/>
  <c r="AL106"/>
  <c r="P107"/>
  <c r="AE107" s="1"/>
  <c r="Q107"/>
  <c r="AF107" s="1"/>
  <c r="R107"/>
  <c r="AG107" s="1"/>
  <c r="S107"/>
  <c r="T107"/>
  <c r="AJ107" s="1"/>
  <c r="U107"/>
  <c r="AK107" s="1"/>
  <c r="W107"/>
  <c r="X107"/>
  <c r="Y107"/>
  <c r="Z107"/>
  <c r="AA107"/>
  <c r="AB107"/>
  <c r="AI107"/>
  <c r="P108"/>
  <c r="AE108" s="1"/>
  <c r="Q108"/>
  <c r="AF108" s="1"/>
  <c r="R108"/>
  <c r="AG108" s="1"/>
  <c r="AH108" s="1"/>
  <c r="AL108" s="1"/>
  <c r="S108"/>
  <c r="T108"/>
  <c r="AJ108" s="1"/>
  <c r="U108"/>
  <c r="AK108" s="1"/>
  <c r="W108"/>
  <c r="X108"/>
  <c r="Y108"/>
  <c r="Z108"/>
  <c r="AA108"/>
  <c r="AB108"/>
  <c r="AI108"/>
  <c r="P109"/>
  <c r="AE109" s="1"/>
  <c r="Q109"/>
  <c r="AF109" s="1"/>
  <c r="R109"/>
  <c r="AG109" s="1"/>
  <c r="S109"/>
  <c r="T109"/>
  <c r="AJ109" s="1"/>
  <c r="U109"/>
  <c r="AK109" s="1"/>
  <c r="W109"/>
  <c r="X109"/>
  <c r="Y109"/>
  <c r="Z109"/>
  <c r="AA109"/>
  <c r="AB109"/>
  <c r="AI109"/>
  <c r="P110"/>
  <c r="AE110" s="1"/>
  <c r="Q110"/>
  <c r="AF110" s="1"/>
  <c r="R110"/>
  <c r="AG110" s="1"/>
  <c r="S110"/>
  <c r="T110"/>
  <c r="AJ110" s="1"/>
  <c r="U110"/>
  <c r="AK110" s="1"/>
  <c r="W110"/>
  <c r="X110"/>
  <c r="Y110"/>
  <c r="Z110"/>
  <c r="AA110"/>
  <c r="AB110"/>
  <c r="AI110"/>
  <c r="P111"/>
  <c r="Q111"/>
  <c r="R111"/>
  <c r="S111"/>
  <c r="T111"/>
  <c r="AJ111" s="1"/>
  <c r="U111"/>
  <c r="AK111" s="1"/>
  <c r="W111"/>
  <c r="X111"/>
  <c r="Y111"/>
  <c r="Z111"/>
  <c r="AA111"/>
  <c r="AB111"/>
  <c r="AH111"/>
  <c r="AI111"/>
  <c r="P112"/>
  <c r="AE112" s="1"/>
  <c r="Q112"/>
  <c r="AF112" s="1"/>
  <c r="AH112" s="1"/>
  <c r="R112"/>
  <c r="AG112" s="1"/>
  <c r="S112"/>
  <c r="T112"/>
  <c r="AJ112" s="1"/>
  <c r="U112"/>
  <c r="AK112" s="1"/>
  <c r="W112"/>
  <c r="X112"/>
  <c r="Y112"/>
  <c r="Z112"/>
  <c r="AA112"/>
  <c r="AB112"/>
  <c r="AI112"/>
  <c r="P113"/>
  <c r="AE113" s="1"/>
  <c r="Q113"/>
  <c r="AF113" s="1"/>
  <c r="R113"/>
  <c r="AG113" s="1"/>
  <c r="S113"/>
  <c r="T113"/>
  <c r="AJ113" s="1"/>
  <c r="U113"/>
  <c r="AK113" s="1"/>
  <c r="W113"/>
  <c r="X113"/>
  <c r="Y113"/>
  <c r="Z113"/>
  <c r="AA113"/>
  <c r="AB113"/>
  <c r="AI113"/>
  <c r="P114"/>
  <c r="AE114" s="1"/>
  <c r="Q114"/>
  <c r="AF114" s="1"/>
  <c r="R114"/>
  <c r="AG114" s="1"/>
  <c r="S114"/>
  <c r="T114"/>
  <c r="AJ114" s="1"/>
  <c r="U114"/>
  <c r="AK114" s="1"/>
  <c r="W114"/>
  <c r="X114"/>
  <c r="Y114"/>
  <c r="Z114"/>
  <c r="AA114"/>
  <c r="AB114"/>
  <c r="AI114"/>
  <c r="P115"/>
  <c r="Q115"/>
  <c r="R115"/>
  <c r="S115"/>
  <c r="T115"/>
  <c r="AJ115" s="1"/>
  <c r="U115"/>
  <c r="AK115" s="1"/>
  <c r="W115"/>
  <c r="X115"/>
  <c r="Y115"/>
  <c r="Z115"/>
  <c r="AA115"/>
  <c r="AB115"/>
  <c r="AH115"/>
  <c r="AI115"/>
  <c r="P116"/>
  <c r="AE116" s="1"/>
  <c r="Q116"/>
  <c r="AF116" s="1"/>
  <c r="R116"/>
  <c r="AG116" s="1"/>
  <c r="S116"/>
  <c r="T116"/>
  <c r="AJ116" s="1"/>
  <c r="U116"/>
  <c r="AK116" s="1"/>
  <c r="W116"/>
  <c r="X116"/>
  <c r="Y116"/>
  <c r="Z116"/>
  <c r="AA116"/>
  <c r="AB116"/>
  <c r="AH116"/>
  <c r="AI116"/>
  <c r="P117"/>
  <c r="AE117" s="1"/>
  <c r="Q117"/>
  <c r="AF117" s="1"/>
  <c r="R117"/>
  <c r="AG117" s="1"/>
  <c r="S117"/>
  <c r="T117"/>
  <c r="AJ117" s="1"/>
  <c r="U117"/>
  <c r="AK117" s="1"/>
  <c r="W117"/>
  <c r="X117"/>
  <c r="Y117"/>
  <c r="Z117"/>
  <c r="AA117"/>
  <c r="AB117"/>
  <c r="AI117"/>
  <c r="P118"/>
  <c r="Q118"/>
  <c r="R118"/>
  <c r="S118"/>
  <c r="T118"/>
  <c r="AJ118" s="1"/>
  <c r="U118"/>
  <c r="AK118" s="1"/>
  <c r="W118"/>
  <c r="X118"/>
  <c r="Y118"/>
  <c r="Z118"/>
  <c r="AA118"/>
  <c r="AB118"/>
  <c r="AH118"/>
  <c r="AI118"/>
  <c r="P119"/>
  <c r="Q119"/>
  <c r="R119"/>
  <c r="S119"/>
  <c r="T119"/>
  <c r="AJ119" s="1"/>
  <c r="U119"/>
  <c r="AK119" s="1"/>
  <c r="W119"/>
  <c r="X119"/>
  <c r="Y119"/>
  <c r="Z119"/>
  <c r="AA119"/>
  <c r="AB119"/>
  <c r="AH119"/>
  <c r="AI119"/>
  <c r="P120"/>
  <c r="AE120" s="1"/>
  <c r="Q120"/>
  <c r="AF120" s="1"/>
  <c r="AH120" s="1"/>
  <c r="R120"/>
  <c r="AG120" s="1"/>
  <c r="S120"/>
  <c r="T120"/>
  <c r="AJ120" s="1"/>
  <c r="U120"/>
  <c r="AK120" s="1"/>
  <c r="W120"/>
  <c r="X120"/>
  <c r="Y120"/>
  <c r="Z120"/>
  <c r="AA120"/>
  <c r="AB120"/>
  <c r="AI120"/>
  <c r="P121"/>
  <c r="AE121" s="1"/>
  <c r="Q121"/>
  <c r="AF121" s="1"/>
  <c r="R121"/>
  <c r="AG121" s="1"/>
  <c r="S121"/>
  <c r="T121"/>
  <c r="AJ121" s="1"/>
  <c r="U121"/>
  <c r="AK121" s="1"/>
  <c r="W121"/>
  <c r="X121"/>
  <c r="Y121"/>
  <c r="Z121"/>
  <c r="AA121"/>
  <c r="AB121"/>
  <c r="AI121"/>
  <c r="P122"/>
  <c r="Q122"/>
  <c r="R122"/>
  <c r="S122"/>
  <c r="T122"/>
  <c r="AJ122" s="1"/>
  <c r="U122"/>
  <c r="AK122" s="1"/>
  <c r="AL122" s="1"/>
  <c r="W122"/>
  <c r="X122"/>
  <c r="Y122"/>
  <c r="Z122"/>
  <c r="AA122"/>
  <c r="AB122"/>
  <c r="AH122"/>
  <c r="AI122"/>
  <c r="P123"/>
  <c r="Q123"/>
  <c r="R123"/>
  <c r="S123"/>
  <c r="T123"/>
  <c r="AJ123" s="1"/>
  <c r="U123"/>
  <c r="AK123" s="1"/>
  <c r="W123"/>
  <c r="X123"/>
  <c r="Y123"/>
  <c r="Z123"/>
  <c r="AA123"/>
  <c r="AB123"/>
  <c r="AH123"/>
  <c r="AI123"/>
  <c r="P130"/>
  <c r="Q130"/>
  <c r="R130"/>
  <c r="S130"/>
  <c r="T130"/>
  <c r="AJ130" s="1"/>
  <c r="U130"/>
  <c r="AK130" s="1"/>
  <c r="W130"/>
  <c r="X130"/>
  <c r="Y130"/>
  <c r="Z130"/>
  <c r="AA130"/>
  <c r="AB130"/>
  <c r="AI130"/>
  <c r="P131"/>
  <c r="Q131"/>
  <c r="R131"/>
  <c r="S131"/>
  <c r="AI131" s="1"/>
  <c r="T131"/>
  <c r="AJ131" s="1"/>
  <c r="U131"/>
  <c r="AK131" s="1"/>
  <c r="W131"/>
  <c r="X131"/>
  <c r="Y131"/>
  <c r="Z131"/>
  <c r="AA131"/>
  <c r="AB131"/>
  <c r="P132"/>
  <c r="Q132"/>
  <c r="R132"/>
  <c r="S132"/>
  <c r="T132"/>
  <c r="AJ132" s="1"/>
  <c r="U132"/>
  <c r="AK132" s="1"/>
  <c r="W132"/>
  <c r="X132"/>
  <c r="Y132"/>
  <c r="Z132"/>
  <c r="AA132"/>
  <c r="AB132"/>
  <c r="AI132"/>
  <c r="P133"/>
  <c r="Q133"/>
  <c r="R133"/>
  <c r="S133"/>
  <c r="AI133" s="1"/>
  <c r="T133"/>
  <c r="AJ133" s="1"/>
  <c r="U133"/>
  <c r="AK133" s="1"/>
  <c r="W133"/>
  <c r="X133"/>
  <c r="Y133"/>
  <c r="Z133"/>
  <c r="AA133"/>
  <c r="AB133"/>
  <c r="P134"/>
  <c r="Q134"/>
  <c r="R134"/>
  <c r="S134"/>
  <c r="T134"/>
  <c r="AJ134" s="1"/>
  <c r="U134"/>
  <c r="AK134" s="1"/>
  <c r="W134"/>
  <c r="X134"/>
  <c r="Y134"/>
  <c r="Z134"/>
  <c r="AA134"/>
  <c r="AB134"/>
  <c r="AI134"/>
  <c r="P135"/>
  <c r="Q135"/>
  <c r="R135"/>
  <c r="S135"/>
  <c r="AI135" s="1"/>
  <c r="T135"/>
  <c r="AJ135" s="1"/>
  <c r="U135"/>
  <c r="AK135" s="1"/>
  <c r="W135"/>
  <c r="X135"/>
  <c r="Y135"/>
  <c r="Z135"/>
  <c r="AA135"/>
  <c r="AB135"/>
  <c r="P136"/>
  <c r="Q136"/>
  <c r="R136"/>
  <c r="S136"/>
  <c r="T136"/>
  <c r="AJ136" s="1"/>
  <c r="U136"/>
  <c r="AK136" s="1"/>
  <c r="W136"/>
  <c r="X136"/>
  <c r="Y136"/>
  <c r="Z136"/>
  <c r="AA136"/>
  <c r="AB136"/>
  <c r="AI136"/>
  <c r="P137"/>
  <c r="Q137"/>
  <c r="R137"/>
  <c r="S137"/>
  <c r="AI137" s="1"/>
  <c r="T137"/>
  <c r="AJ137" s="1"/>
  <c r="U137"/>
  <c r="AK137" s="1"/>
  <c r="W137"/>
  <c r="X137"/>
  <c r="Y137"/>
  <c r="Z137"/>
  <c r="AA137"/>
  <c r="AB137"/>
  <c r="P138"/>
  <c r="Q138"/>
  <c r="R138"/>
  <c r="S138"/>
  <c r="T138"/>
  <c r="AJ138" s="1"/>
  <c r="U138"/>
  <c r="AK138" s="1"/>
  <c r="W138"/>
  <c r="X138"/>
  <c r="Y138"/>
  <c r="Z138"/>
  <c r="AA138"/>
  <c r="AB138"/>
  <c r="AI138"/>
  <c r="P139"/>
  <c r="Q139"/>
  <c r="R139"/>
  <c r="S139"/>
  <c r="T139"/>
  <c r="AJ139" s="1"/>
  <c r="U139"/>
  <c r="AK139" s="1"/>
  <c r="W139"/>
  <c r="X139"/>
  <c r="Y139"/>
  <c r="Z139"/>
  <c r="AA139"/>
  <c r="AB139"/>
  <c r="AI139"/>
  <c r="P140"/>
  <c r="Q140"/>
  <c r="R140"/>
  <c r="S140"/>
  <c r="T140"/>
  <c r="AJ140" s="1"/>
  <c r="U140"/>
  <c r="AK140" s="1"/>
  <c r="W140"/>
  <c r="X140"/>
  <c r="Y140"/>
  <c r="Z140"/>
  <c r="AA140"/>
  <c r="AB140"/>
  <c r="AI140"/>
  <c r="P141"/>
  <c r="Q141"/>
  <c r="R141"/>
  <c r="S141"/>
  <c r="T141"/>
  <c r="AJ141" s="1"/>
  <c r="U141"/>
  <c r="AK141" s="1"/>
  <c r="W141"/>
  <c r="X141"/>
  <c r="Y141"/>
  <c r="Z141"/>
  <c r="AA141"/>
  <c r="AB141"/>
  <c r="AI141"/>
  <c r="P142"/>
  <c r="Q142"/>
  <c r="R142"/>
  <c r="S142"/>
  <c r="T142"/>
  <c r="AJ142" s="1"/>
  <c r="U142"/>
  <c r="AK142" s="1"/>
  <c r="W142"/>
  <c r="X142"/>
  <c r="Y142"/>
  <c r="Z142"/>
  <c r="AA142"/>
  <c r="AB142"/>
  <c r="AI142"/>
  <c r="P143"/>
  <c r="Q143"/>
  <c r="R143"/>
  <c r="S143"/>
  <c r="AI143" s="1"/>
  <c r="T143"/>
  <c r="AJ143" s="1"/>
  <c r="U143"/>
  <c r="AK143" s="1"/>
  <c r="W143"/>
  <c r="X143"/>
  <c r="Y143"/>
  <c r="Z143"/>
  <c r="AA143"/>
  <c r="AB143"/>
  <c r="P144"/>
  <c r="Q144"/>
  <c r="R144"/>
  <c r="S144"/>
  <c r="T144"/>
  <c r="AJ144" s="1"/>
  <c r="U144"/>
  <c r="AK144" s="1"/>
  <c r="W144"/>
  <c r="X144"/>
  <c r="Y144"/>
  <c r="Z144"/>
  <c r="AA144"/>
  <c r="AB144"/>
  <c r="AI144"/>
  <c r="P145"/>
  <c r="Q145"/>
  <c r="R145"/>
  <c r="S145"/>
  <c r="AI145" s="1"/>
  <c r="T145"/>
  <c r="AJ145" s="1"/>
  <c r="U145"/>
  <c r="AK145" s="1"/>
  <c r="W145"/>
  <c r="X145"/>
  <c r="Y145"/>
  <c r="Z145"/>
  <c r="AA145"/>
  <c r="AB145"/>
  <c r="P146"/>
  <c r="Q146"/>
  <c r="R146"/>
  <c r="S146"/>
  <c r="T146"/>
  <c r="AJ146" s="1"/>
  <c r="U146"/>
  <c r="AK146" s="1"/>
  <c r="W146"/>
  <c r="X146"/>
  <c r="Y146"/>
  <c r="Z146"/>
  <c r="AA146"/>
  <c r="AB146"/>
  <c r="AI146"/>
  <c r="P147"/>
  <c r="Q147"/>
  <c r="R147"/>
  <c r="S147"/>
  <c r="AI147" s="1"/>
  <c r="T147"/>
  <c r="AJ147" s="1"/>
  <c r="U147"/>
  <c r="AK147" s="1"/>
  <c r="W147"/>
  <c r="X147"/>
  <c r="Y147"/>
  <c r="Z147"/>
  <c r="AA147"/>
  <c r="AB147"/>
  <c r="P148"/>
  <c r="Q148"/>
  <c r="R148"/>
  <c r="S148"/>
  <c r="T148"/>
  <c r="AJ148" s="1"/>
  <c r="U148"/>
  <c r="AK148" s="1"/>
  <c r="W148"/>
  <c r="X148"/>
  <c r="Y148"/>
  <c r="Z148"/>
  <c r="AA148"/>
  <c r="AB148"/>
  <c r="AI148"/>
  <c r="P149"/>
  <c r="Q149"/>
  <c r="R149"/>
  <c r="S149"/>
  <c r="T149"/>
  <c r="AJ149" s="1"/>
  <c r="U149"/>
  <c r="AK149" s="1"/>
  <c r="W149"/>
  <c r="X149"/>
  <c r="Y149"/>
  <c r="Z149"/>
  <c r="AA149"/>
  <c r="AB149"/>
  <c r="AI149"/>
  <c r="P150"/>
  <c r="Q150"/>
  <c r="R150"/>
  <c r="S150"/>
  <c r="T150"/>
  <c r="AJ150" s="1"/>
  <c r="U150"/>
  <c r="AK150" s="1"/>
  <c r="W150"/>
  <c r="X150"/>
  <c r="Y150"/>
  <c r="Z150"/>
  <c r="AA150"/>
  <c r="AB150"/>
  <c r="AI150"/>
  <c r="P151"/>
  <c r="Q151"/>
  <c r="R151"/>
  <c r="S151"/>
  <c r="AI151" s="1"/>
  <c r="T151"/>
  <c r="AJ151" s="1"/>
  <c r="U151"/>
  <c r="AK151" s="1"/>
  <c r="W151"/>
  <c r="X151"/>
  <c r="Y151"/>
  <c r="Z151"/>
  <c r="AA151"/>
  <c r="AB151"/>
  <c r="P152"/>
  <c r="Q152"/>
  <c r="R152"/>
  <c r="S152"/>
  <c r="AI152" s="1"/>
  <c r="T152"/>
  <c r="AJ152" s="1"/>
  <c r="U152"/>
  <c r="AK152" s="1"/>
  <c r="W152"/>
  <c r="X152"/>
  <c r="Y152"/>
  <c r="Z152"/>
  <c r="AA152"/>
  <c r="AB152"/>
  <c r="P153"/>
  <c r="Q153"/>
  <c r="R153"/>
  <c r="S153"/>
  <c r="AI153" s="1"/>
  <c r="T153"/>
  <c r="AJ153" s="1"/>
  <c r="U153"/>
  <c r="AK153" s="1"/>
  <c r="W153"/>
  <c r="X153"/>
  <c r="Y153"/>
  <c r="Z153"/>
  <c r="AA153"/>
  <c r="AB153"/>
  <c r="P154"/>
  <c r="Q154"/>
  <c r="R154"/>
  <c r="S154"/>
  <c r="AI154" s="1"/>
  <c r="T154"/>
  <c r="AJ154" s="1"/>
  <c r="U154"/>
  <c r="AK154" s="1"/>
  <c r="W154"/>
  <c r="X154"/>
  <c r="Y154"/>
  <c r="Z154"/>
  <c r="AA154"/>
  <c r="AB154"/>
  <c r="P161"/>
  <c r="Q161"/>
  <c r="R161"/>
  <c r="S161"/>
  <c r="T161"/>
  <c r="U161"/>
  <c r="W161"/>
  <c r="X161"/>
  <c r="Y161"/>
  <c r="Z161"/>
  <c r="AA161"/>
  <c r="AB161"/>
  <c r="AI161"/>
  <c r="AJ161"/>
  <c r="AK161"/>
  <c r="P162"/>
  <c r="Q162"/>
  <c r="R162"/>
  <c r="S162"/>
  <c r="T162"/>
  <c r="U162"/>
  <c r="W162"/>
  <c r="X162"/>
  <c r="Y162"/>
  <c r="Z162"/>
  <c r="AA162"/>
  <c r="AB162"/>
  <c r="AI162"/>
  <c r="AJ162"/>
  <c r="AK162"/>
  <c r="P163"/>
  <c r="Q163"/>
  <c r="R163"/>
  <c r="S163"/>
  <c r="T163"/>
  <c r="U163"/>
  <c r="W163"/>
  <c r="X163"/>
  <c r="Y163"/>
  <c r="Z163"/>
  <c r="AA163"/>
  <c r="AB163"/>
  <c r="AI163"/>
  <c r="AJ163"/>
  <c r="AK163"/>
  <c r="P164"/>
  <c r="Q164"/>
  <c r="R164"/>
  <c r="S164"/>
  <c r="T164"/>
  <c r="U164"/>
  <c r="W164"/>
  <c r="X164"/>
  <c r="Y164"/>
  <c r="Z164"/>
  <c r="AA164"/>
  <c r="AB164"/>
  <c r="AI164"/>
  <c r="AJ164"/>
  <c r="AK164"/>
  <c r="P165"/>
  <c r="Q165"/>
  <c r="R165"/>
  <c r="S165"/>
  <c r="AI165" s="1"/>
  <c r="T165"/>
  <c r="U165"/>
  <c r="AK165" s="1"/>
  <c r="W165"/>
  <c r="X165"/>
  <c r="Y165"/>
  <c r="Z165"/>
  <c r="AA165"/>
  <c r="AB165"/>
  <c r="AJ165"/>
  <c r="P166"/>
  <c r="Q166"/>
  <c r="R166"/>
  <c r="S166"/>
  <c r="T166"/>
  <c r="AJ166" s="1"/>
  <c r="U166"/>
  <c r="W166"/>
  <c r="X166"/>
  <c r="Y166"/>
  <c r="Z166"/>
  <c r="AA166"/>
  <c r="AB166"/>
  <c r="AI166"/>
  <c r="AK166"/>
  <c r="P167"/>
  <c r="Q167"/>
  <c r="R167"/>
  <c r="S167"/>
  <c r="AI167" s="1"/>
  <c r="T167"/>
  <c r="U167"/>
  <c r="AK167" s="1"/>
  <c r="W167"/>
  <c r="X167"/>
  <c r="Y167"/>
  <c r="Z167"/>
  <c r="AA167"/>
  <c r="AB167"/>
  <c r="AJ167"/>
  <c r="P168"/>
  <c r="Q168"/>
  <c r="R168"/>
  <c r="S168"/>
  <c r="T168"/>
  <c r="AJ168" s="1"/>
  <c r="U168"/>
  <c r="W168"/>
  <c r="X168"/>
  <c r="Y168"/>
  <c r="Z168"/>
  <c r="AA168"/>
  <c r="AB168"/>
  <c r="AI168"/>
  <c r="AK168"/>
  <c r="P169"/>
  <c r="Q169"/>
  <c r="R169"/>
  <c r="S169"/>
  <c r="AI169" s="1"/>
  <c r="T169"/>
  <c r="U169"/>
  <c r="AK169" s="1"/>
  <c r="W169"/>
  <c r="X169"/>
  <c r="Y169"/>
  <c r="Z169"/>
  <c r="AA169"/>
  <c r="AB169"/>
  <c r="AJ169"/>
  <c r="P170"/>
  <c r="Q170"/>
  <c r="R170"/>
  <c r="S170"/>
  <c r="T170"/>
  <c r="U170"/>
  <c r="W170"/>
  <c r="X170"/>
  <c r="Y170"/>
  <c r="Z170"/>
  <c r="AA170"/>
  <c r="AB170"/>
  <c r="AI170"/>
  <c r="P171"/>
  <c r="Q171"/>
  <c r="R171"/>
  <c r="S171"/>
  <c r="AI171" s="1"/>
  <c r="T171"/>
  <c r="U171"/>
  <c r="W171"/>
  <c r="X171"/>
  <c r="Y171"/>
  <c r="Z171"/>
  <c r="AA171"/>
  <c r="AB171"/>
  <c r="P172"/>
  <c r="Q172"/>
  <c r="R172"/>
  <c r="S172"/>
  <c r="T172"/>
  <c r="U172"/>
  <c r="W172"/>
  <c r="X172"/>
  <c r="Y172"/>
  <c r="Z172"/>
  <c r="AA172"/>
  <c r="AB172"/>
  <c r="AI172"/>
  <c r="P173"/>
  <c r="Q173"/>
  <c r="R173"/>
  <c r="S173"/>
  <c r="AI173" s="1"/>
  <c r="T173"/>
  <c r="U173"/>
  <c r="W173"/>
  <c r="X173"/>
  <c r="Y173"/>
  <c r="Z173"/>
  <c r="AA173"/>
  <c r="AB173"/>
  <c r="AK173"/>
  <c r="P174"/>
  <c r="Q174"/>
  <c r="R174"/>
  <c r="S174"/>
  <c r="AI174" s="1"/>
  <c r="T174"/>
  <c r="U174"/>
  <c r="AK174" s="1"/>
  <c r="W174"/>
  <c r="X174"/>
  <c r="Y174"/>
  <c r="Z174"/>
  <c r="AA174"/>
  <c r="AB174"/>
  <c r="AJ174"/>
  <c r="P175"/>
  <c r="Q175"/>
  <c r="R175"/>
  <c r="S175"/>
  <c r="T175"/>
  <c r="AJ175" s="1"/>
  <c r="U175"/>
  <c r="W175"/>
  <c r="X175"/>
  <c r="Y175"/>
  <c r="Z175"/>
  <c r="AA175"/>
  <c r="AB175"/>
  <c r="AI175"/>
  <c r="AK175"/>
  <c r="P176"/>
  <c r="Q176"/>
  <c r="R176"/>
  <c r="S176"/>
  <c r="AI176" s="1"/>
  <c r="T176"/>
  <c r="U176"/>
  <c r="AK176" s="1"/>
  <c r="W176"/>
  <c r="X176"/>
  <c r="Y176"/>
  <c r="Z176"/>
  <c r="AA176"/>
  <c r="AB176"/>
  <c r="AJ176"/>
  <c r="P177"/>
  <c r="Q177"/>
  <c r="R177"/>
  <c r="S177"/>
  <c r="T177"/>
  <c r="AJ177" s="1"/>
  <c r="U177"/>
  <c r="W177"/>
  <c r="X177"/>
  <c r="Y177"/>
  <c r="Z177"/>
  <c r="AA177"/>
  <c r="AB177"/>
  <c r="AI177"/>
  <c r="AK177"/>
  <c r="P178"/>
  <c r="Q178"/>
  <c r="R178"/>
  <c r="S178"/>
  <c r="AI178" s="1"/>
  <c r="T178"/>
  <c r="U178"/>
  <c r="AK178" s="1"/>
  <c r="W178"/>
  <c r="X178"/>
  <c r="Y178"/>
  <c r="Z178"/>
  <c r="AA178"/>
  <c r="AB178"/>
  <c r="AJ178"/>
  <c r="P179"/>
  <c r="Q179"/>
  <c r="R179"/>
  <c r="S179"/>
  <c r="T179"/>
  <c r="AJ179" s="1"/>
  <c r="U179"/>
  <c r="W179"/>
  <c r="X179"/>
  <c r="Y179"/>
  <c r="Z179"/>
  <c r="AA179"/>
  <c r="AB179"/>
  <c r="AI179"/>
  <c r="AK179"/>
  <c r="P180"/>
  <c r="Q180"/>
  <c r="R180"/>
  <c r="S180"/>
  <c r="AI180" s="1"/>
  <c r="T180"/>
  <c r="U180"/>
  <c r="AK180" s="1"/>
  <c r="W180"/>
  <c r="X180"/>
  <c r="Y180"/>
  <c r="Z180"/>
  <c r="AA180"/>
  <c r="AB180"/>
  <c r="AJ180"/>
  <c r="P181"/>
  <c r="Q181"/>
  <c r="R181"/>
  <c r="S181"/>
  <c r="T181"/>
  <c r="AJ181" s="1"/>
  <c r="U181"/>
  <c r="W181"/>
  <c r="X181"/>
  <c r="Y181"/>
  <c r="Z181"/>
  <c r="AA181"/>
  <c r="AB181"/>
  <c r="AI181"/>
  <c r="AK181"/>
  <c r="P182"/>
  <c r="Q182"/>
  <c r="R182"/>
  <c r="S182"/>
  <c r="AI182" s="1"/>
  <c r="T182"/>
  <c r="U182"/>
  <c r="AK182" s="1"/>
  <c r="W182"/>
  <c r="X182"/>
  <c r="Y182"/>
  <c r="Z182"/>
  <c r="AA182"/>
  <c r="AB182"/>
  <c r="AJ182"/>
  <c r="P183"/>
  <c r="Q183"/>
  <c r="R183"/>
  <c r="S183"/>
  <c r="T183"/>
  <c r="AJ183" s="1"/>
  <c r="U183"/>
  <c r="W183"/>
  <c r="X183"/>
  <c r="Y183"/>
  <c r="Z183"/>
  <c r="AA183"/>
  <c r="AB183"/>
  <c r="AI183"/>
  <c r="AK183"/>
  <c r="P184"/>
  <c r="Q184"/>
  <c r="R184"/>
  <c r="S184"/>
  <c r="AI184" s="1"/>
  <c r="T184"/>
  <c r="U184"/>
  <c r="AK184" s="1"/>
  <c r="W184"/>
  <c r="X184"/>
  <c r="Y184"/>
  <c r="Z184"/>
  <c r="AA184"/>
  <c r="AB184"/>
  <c r="AJ184"/>
  <c r="P185"/>
  <c r="Q185"/>
  <c r="R185"/>
  <c r="S185"/>
  <c r="T185"/>
  <c r="AJ185" s="1"/>
  <c r="U185"/>
  <c r="W185"/>
  <c r="X185"/>
  <c r="Y185"/>
  <c r="Z185"/>
  <c r="AA185"/>
  <c r="AB185"/>
  <c r="AI185"/>
  <c r="AK185"/>
  <c r="P192"/>
  <c r="Q192"/>
  <c r="R192"/>
  <c r="S192"/>
  <c r="T192"/>
  <c r="AJ192" s="1"/>
  <c r="U192"/>
  <c r="W192"/>
  <c r="X192"/>
  <c r="Y192"/>
  <c r="Z192"/>
  <c r="AA192"/>
  <c r="AB192"/>
  <c r="AI192"/>
  <c r="AK192"/>
  <c r="P193"/>
  <c r="Q193"/>
  <c r="R193"/>
  <c r="S193"/>
  <c r="AI193" s="1"/>
  <c r="T193"/>
  <c r="U193"/>
  <c r="AK193" s="1"/>
  <c r="W193"/>
  <c r="X193"/>
  <c r="Y193"/>
  <c r="Z193"/>
  <c r="AA193"/>
  <c r="AB193"/>
  <c r="AJ193"/>
  <c r="P194"/>
  <c r="Q194"/>
  <c r="R194"/>
  <c r="S194"/>
  <c r="AI194" s="1"/>
  <c r="T194"/>
  <c r="U194"/>
  <c r="AK194" s="1"/>
  <c r="W194"/>
  <c r="X194"/>
  <c r="Y194"/>
  <c r="Z194"/>
  <c r="AA194"/>
  <c r="AB194"/>
  <c r="AJ194"/>
  <c r="P195"/>
  <c r="Q195"/>
  <c r="R195"/>
  <c r="S195"/>
  <c r="AI195" s="1"/>
  <c r="T195"/>
  <c r="U195"/>
  <c r="AK195" s="1"/>
  <c r="W195"/>
  <c r="X195"/>
  <c r="Y195"/>
  <c r="Z195"/>
  <c r="AA195"/>
  <c r="AB195"/>
  <c r="AJ195"/>
  <c r="P196"/>
  <c r="Q196"/>
  <c r="R196"/>
  <c r="S196"/>
  <c r="T196"/>
  <c r="AJ196" s="1"/>
  <c r="U196"/>
  <c r="W196"/>
  <c r="X196"/>
  <c r="Y196"/>
  <c r="Z196"/>
  <c r="AA196"/>
  <c r="AB196"/>
  <c r="AI196"/>
  <c r="AK196"/>
  <c r="Q197"/>
  <c r="R197"/>
  <c r="S197"/>
  <c r="T197"/>
  <c r="AJ197" s="1"/>
  <c r="U197"/>
  <c r="W197"/>
  <c r="X197"/>
  <c r="Y197"/>
  <c r="Z197"/>
  <c r="AA197"/>
  <c r="AB197"/>
  <c r="AI197"/>
  <c r="AK197"/>
  <c r="P198"/>
  <c r="Q198"/>
  <c r="R198"/>
  <c r="S198"/>
  <c r="AI198" s="1"/>
  <c r="T198"/>
  <c r="U198"/>
  <c r="AK198" s="1"/>
  <c r="W198"/>
  <c r="X198"/>
  <c r="Y198"/>
  <c r="Z198"/>
  <c r="AA198"/>
  <c r="AB198"/>
  <c r="AJ198"/>
  <c r="P199"/>
  <c r="Q199"/>
  <c r="R199"/>
  <c r="S199"/>
  <c r="T199"/>
  <c r="AJ199" s="1"/>
  <c r="U199"/>
  <c r="W199"/>
  <c r="X199"/>
  <c r="Y199"/>
  <c r="Z199"/>
  <c r="AA199"/>
  <c r="AB199"/>
  <c r="AI199"/>
  <c r="AK199"/>
  <c r="P200"/>
  <c r="Q200"/>
  <c r="R200"/>
  <c r="S200"/>
  <c r="AI200" s="1"/>
  <c r="T200"/>
  <c r="U200"/>
  <c r="AK200" s="1"/>
  <c r="W200"/>
  <c r="X200"/>
  <c r="Y200"/>
  <c r="Z200"/>
  <c r="AA200"/>
  <c r="AB200"/>
  <c r="AJ200"/>
  <c r="P201"/>
  <c r="Q201"/>
  <c r="R201"/>
  <c r="S201"/>
  <c r="T201"/>
  <c r="U201"/>
  <c r="W201"/>
  <c r="X201"/>
  <c r="Y201"/>
  <c r="Z201"/>
  <c r="AA201"/>
  <c r="AB201"/>
  <c r="AI201"/>
  <c r="P202"/>
  <c r="Q202"/>
  <c r="R202"/>
  <c r="S202"/>
  <c r="AI202" s="1"/>
  <c r="T202"/>
  <c r="U202"/>
  <c r="W202"/>
  <c r="X202"/>
  <c r="Y202"/>
  <c r="Z202"/>
  <c r="AA202"/>
  <c r="AB202"/>
  <c r="P203"/>
  <c r="Q203"/>
  <c r="R203"/>
  <c r="S203"/>
  <c r="T203"/>
  <c r="U203"/>
  <c r="W203"/>
  <c r="X203"/>
  <c r="Y203"/>
  <c r="Z203"/>
  <c r="AA203"/>
  <c r="AB203"/>
  <c r="AI203"/>
  <c r="P204"/>
  <c r="Q204"/>
  <c r="R204"/>
  <c r="S204"/>
  <c r="AI204" s="1"/>
  <c r="T204"/>
  <c r="U204"/>
  <c r="W204"/>
  <c r="X204"/>
  <c r="Y204"/>
  <c r="Z204"/>
  <c r="AA204"/>
  <c r="AB204"/>
  <c r="P205"/>
  <c r="Q205"/>
  <c r="R205"/>
  <c r="S205"/>
  <c r="T205"/>
  <c r="AJ205" s="1"/>
  <c r="U205"/>
  <c r="W205"/>
  <c r="X205"/>
  <c r="Y205"/>
  <c r="Z205"/>
  <c r="AA205"/>
  <c r="AB205"/>
  <c r="AI205"/>
  <c r="AK205"/>
  <c r="P206"/>
  <c r="Q206"/>
  <c r="R206"/>
  <c r="S206"/>
  <c r="AI206" s="1"/>
  <c r="T206"/>
  <c r="U206"/>
  <c r="AK206" s="1"/>
  <c r="W206"/>
  <c r="X206"/>
  <c r="Y206"/>
  <c r="Z206"/>
  <c r="AA206"/>
  <c r="AB206"/>
  <c r="AJ206"/>
  <c r="P207"/>
  <c r="Q207"/>
  <c r="R207"/>
  <c r="S207"/>
  <c r="T207"/>
  <c r="AJ207" s="1"/>
  <c r="U207"/>
  <c r="W207"/>
  <c r="X207"/>
  <c r="Y207"/>
  <c r="Z207"/>
  <c r="AA207"/>
  <c r="AB207"/>
  <c r="AI207"/>
  <c r="AK207"/>
  <c r="P208"/>
  <c r="Q208"/>
  <c r="R208"/>
  <c r="S208"/>
  <c r="AI208" s="1"/>
  <c r="T208"/>
  <c r="U208"/>
  <c r="AK208" s="1"/>
  <c r="W208"/>
  <c r="X208"/>
  <c r="Y208"/>
  <c r="Z208"/>
  <c r="AA208"/>
  <c r="AB208"/>
  <c r="AJ208"/>
  <c r="P209"/>
  <c r="Q209"/>
  <c r="R209"/>
  <c r="S209"/>
  <c r="T209"/>
  <c r="AJ209" s="1"/>
  <c r="U209"/>
  <c r="W209"/>
  <c r="X209"/>
  <c r="Y209"/>
  <c r="Z209"/>
  <c r="AA209"/>
  <c r="AB209"/>
  <c r="AI209"/>
  <c r="AK209"/>
  <c r="P210"/>
  <c r="Q210"/>
  <c r="R210"/>
  <c r="S210"/>
  <c r="AI210" s="1"/>
  <c r="T210"/>
  <c r="U210"/>
  <c r="AK210" s="1"/>
  <c r="W210"/>
  <c r="X210"/>
  <c r="Y210"/>
  <c r="Z210"/>
  <c r="AA210"/>
  <c r="AB210"/>
  <c r="AJ210"/>
  <c r="P211"/>
  <c r="Q211"/>
  <c r="R211"/>
  <c r="S211"/>
  <c r="T211"/>
  <c r="AJ211" s="1"/>
  <c r="U211"/>
  <c r="W211"/>
  <c r="X211"/>
  <c r="Y211"/>
  <c r="Z211"/>
  <c r="AA211"/>
  <c r="AB211"/>
  <c r="AI211"/>
  <c r="AK211"/>
  <c r="P212"/>
  <c r="Q212"/>
  <c r="R212"/>
  <c r="S212"/>
  <c r="AI212" s="1"/>
  <c r="T212"/>
  <c r="U212"/>
  <c r="AK212" s="1"/>
  <c r="W212"/>
  <c r="X212"/>
  <c r="Y212"/>
  <c r="Z212"/>
  <c r="AA212"/>
  <c r="AB212"/>
  <c r="AJ212"/>
  <c r="P213"/>
  <c r="Q213"/>
  <c r="R213"/>
  <c r="S213"/>
  <c r="T213"/>
  <c r="AJ213" s="1"/>
  <c r="U213"/>
  <c r="W213"/>
  <c r="X213"/>
  <c r="Y213"/>
  <c r="Z213"/>
  <c r="AA213"/>
  <c r="AB213"/>
  <c r="AI213"/>
  <c r="AK213"/>
  <c r="P214"/>
  <c r="Q214"/>
  <c r="R214"/>
  <c r="S214"/>
  <c r="AI214" s="1"/>
  <c r="T214"/>
  <c r="U214"/>
  <c r="AK214" s="1"/>
  <c r="W214"/>
  <c r="X214"/>
  <c r="Y214"/>
  <c r="Z214"/>
  <c r="AA214"/>
  <c r="AB214"/>
  <c r="AJ214"/>
  <c r="P215"/>
  <c r="Q215"/>
  <c r="R215"/>
  <c r="S215"/>
  <c r="T215"/>
  <c r="AJ215" s="1"/>
  <c r="U215"/>
  <c r="W215"/>
  <c r="X215"/>
  <c r="Y215"/>
  <c r="Z215"/>
  <c r="AA215"/>
  <c r="AB215"/>
  <c r="AI215"/>
  <c r="AK215"/>
  <c r="P216"/>
  <c r="Q216"/>
  <c r="R216"/>
  <c r="S216"/>
  <c r="AI216" s="1"/>
  <c r="T216"/>
  <c r="U216"/>
  <c r="AK216" s="1"/>
  <c r="W216"/>
  <c r="X216"/>
  <c r="Y216"/>
  <c r="Z216"/>
  <c r="AA216"/>
  <c r="AB216"/>
  <c r="AJ216"/>
  <c r="P223"/>
  <c r="Q223"/>
  <c r="R223"/>
  <c r="S223"/>
  <c r="T223"/>
  <c r="AJ223" s="1"/>
  <c r="U223"/>
  <c r="AK223" s="1"/>
  <c r="W223"/>
  <c r="X223"/>
  <c r="Y223"/>
  <c r="Z223"/>
  <c r="AA223"/>
  <c r="AB223"/>
  <c r="AI223"/>
  <c r="P224"/>
  <c r="Q224"/>
  <c r="R224"/>
  <c r="S224"/>
  <c r="T224"/>
  <c r="AJ224" s="1"/>
  <c r="U224"/>
  <c r="AK224" s="1"/>
  <c r="W224"/>
  <c r="X224"/>
  <c r="Y224"/>
  <c r="Z224"/>
  <c r="AA224"/>
  <c r="AB224"/>
  <c r="AI224"/>
  <c r="P225"/>
  <c r="Q225"/>
  <c r="R225"/>
  <c r="S225"/>
  <c r="T225"/>
  <c r="AJ225" s="1"/>
  <c r="U225"/>
  <c r="AK225" s="1"/>
  <c r="W225"/>
  <c r="X225"/>
  <c r="Y225"/>
  <c r="Z225"/>
  <c r="AA225"/>
  <c r="AB225"/>
  <c r="AI225"/>
  <c r="P226"/>
  <c r="Q226"/>
  <c r="R226"/>
  <c r="S226"/>
  <c r="T226"/>
  <c r="AJ226" s="1"/>
  <c r="U226"/>
  <c r="AK226" s="1"/>
  <c r="W226"/>
  <c r="X226"/>
  <c r="Y226"/>
  <c r="Z226"/>
  <c r="AA226"/>
  <c r="AB226"/>
  <c r="AI226"/>
  <c r="P227"/>
  <c r="Q227"/>
  <c r="R227"/>
  <c r="S227"/>
  <c r="T227"/>
  <c r="AJ227" s="1"/>
  <c r="U227"/>
  <c r="AK227" s="1"/>
  <c r="W227"/>
  <c r="X227"/>
  <c r="Y227"/>
  <c r="Z227"/>
  <c r="AA227"/>
  <c r="AB227"/>
  <c r="AI227"/>
  <c r="P228"/>
  <c r="Q228"/>
  <c r="R228"/>
  <c r="S228"/>
  <c r="T228"/>
  <c r="AJ228" s="1"/>
  <c r="U228"/>
  <c r="AK228" s="1"/>
  <c r="W228"/>
  <c r="X228"/>
  <c r="Y228"/>
  <c r="Z228"/>
  <c r="AA228"/>
  <c r="AB228"/>
  <c r="AI228"/>
  <c r="P229"/>
  <c r="Q229"/>
  <c r="R229"/>
  <c r="S229"/>
  <c r="T229"/>
  <c r="AJ229" s="1"/>
  <c r="U229"/>
  <c r="AK229" s="1"/>
  <c r="W229"/>
  <c r="X229"/>
  <c r="Y229"/>
  <c r="Z229"/>
  <c r="AA229"/>
  <c r="AB229"/>
  <c r="AI229"/>
  <c r="P230"/>
  <c r="Q230"/>
  <c r="R230"/>
  <c r="S230"/>
  <c r="T230"/>
  <c r="AJ230" s="1"/>
  <c r="U230"/>
  <c r="AK230" s="1"/>
  <c r="W230"/>
  <c r="X230"/>
  <c r="Y230"/>
  <c r="Z230"/>
  <c r="AA230"/>
  <c r="AB230"/>
  <c r="AH230"/>
  <c r="AI230"/>
  <c r="P231"/>
  <c r="Q231"/>
  <c r="R231"/>
  <c r="S231"/>
  <c r="T231"/>
  <c r="AJ231" s="1"/>
  <c r="U231"/>
  <c r="AK231" s="1"/>
  <c r="W231"/>
  <c r="X231"/>
  <c r="Y231"/>
  <c r="Z231"/>
  <c r="AA231"/>
  <c r="AB231"/>
  <c r="AI231"/>
  <c r="P232"/>
  <c r="Q232"/>
  <c r="R232"/>
  <c r="S232"/>
  <c r="T232"/>
  <c r="AJ232" s="1"/>
  <c r="U232"/>
  <c r="AK232" s="1"/>
  <c r="W232"/>
  <c r="X232"/>
  <c r="Y232"/>
  <c r="Z232"/>
  <c r="AA232"/>
  <c r="AB232"/>
  <c r="AI232"/>
  <c r="P233"/>
  <c r="Q233"/>
  <c r="R233"/>
  <c r="S233"/>
  <c r="T233"/>
  <c r="AJ233" s="1"/>
  <c r="U233"/>
  <c r="AK233" s="1"/>
  <c r="W233"/>
  <c r="X233"/>
  <c r="Y233"/>
  <c r="Z233"/>
  <c r="AA233"/>
  <c r="AB233"/>
  <c r="AI233"/>
  <c r="P234"/>
  <c r="Q234"/>
  <c r="R234"/>
  <c r="S234"/>
  <c r="T234"/>
  <c r="AJ234" s="1"/>
  <c r="U234"/>
  <c r="AK234" s="1"/>
  <c r="W234"/>
  <c r="X234"/>
  <c r="Y234"/>
  <c r="Z234"/>
  <c r="AA234"/>
  <c r="AB234"/>
  <c r="AI234"/>
  <c r="P235"/>
  <c r="Q235"/>
  <c r="R235"/>
  <c r="S235"/>
  <c r="T235"/>
  <c r="AJ235" s="1"/>
  <c r="U235"/>
  <c r="AK235" s="1"/>
  <c r="W235"/>
  <c r="X235"/>
  <c r="Y235"/>
  <c r="Z235"/>
  <c r="AA235"/>
  <c r="AB235"/>
  <c r="AI235"/>
  <c r="P236"/>
  <c r="Q236"/>
  <c r="R236"/>
  <c r="S236"/>
  <c r="AI236" s="1"/>
  <c r="T236"/>
  <c r="AJ236" s="1"/>
  <c r="U236"/>
  <c r="AK236" s="1"/>
  <c r="W236"/>
  <c r="X236"/>
  <c r="Y236"/>
  <c r="Z236"/>
  <c r="AA236"/>
  <c r="AB236"/>
  <c r="P237"/>
  <c r="Q237"/>
  <c r="R237"/>
  <c r="S237"/>
  <c r="T237"/>
  <c r="AJ237" s="1"/>
  <c r="U237"/>
  <c r="AK237" s="1"/>
  <c r="W237"/>
  <c r="X237"/>
  <c r="Y237"/>
  <c r="Z237"/>
  <c r="AA237"/>
  <c r="AB237"/>
  <c r="AI237"/>
  <c r="P238"/>
  <c r="Q238"/>
  <c r="R238"/>
  <c r="S238"/>
  <c r="AI238" s="1"/>
  <c r="T238"/>
  <c r="AJ238" s="1"/>
  <c r="U238"/>
  <c r="AK238" s="1"/>
  <c r="W238"/>
  <c r="X238"/>
  <c r="Y238"/>
  <c r="Z238"/>
  <c r="AA238"/>
  <c r="AB238"/>
  <c r="P239"/>
  <c r="Q239"/>
  <c r="R239"/>
  <c r="S239"/>
  <c r="T239"/>
  <c r="AJ239" s="1"/>
  <c r="U239"/>
  <c r="AK239" s="1"/>
  <c r="W239"/>
  <c r="X239"/>
  <c r="Y239"/>
  <c r="Z239"/>
  <c r="AA239"/>
  <c r="AB239"/>
  <c r="AI239"/>
  <c r="P240"/>
  <c r="Q240"/>
  <c r="R240"/>
  <c r="S240"/>
  <c r="AI240" s="1"/>
  <c r="T240"/>
  <c r="AJ240" s="1"/>
  <c r="U240"/>
  <c r="AK240" s="1"/>
  <c r="W240"/>
  <c r="X240"/>
  <c r="Y240"/>
  <c r="Z240"/>
  <c r="AA240"/>
  <c r="AB240"/>
  <c r="P241"/>
  <c r="Q241"/>
  <c r="R241"/>
  <c r="S241"/>
  <c r="T241"/>
  <c r="AJ241" s="1"/>
  <c r="U241"/>
  <c r="AK241" s="1"/>
  <c r="W241"/>
  <c r="X241"/>
  <c r="Y241"/>
  <c r="Z241"/>
  <c r="AA241"/>
  <c r="AB241"/>
  <c r="AI241"/>
  <c r="P242"/>
  <c r="Q242"/>
  <c r="R242"/>
  <c r="S242"/>
  <c r="T242"/>
  <c r="AJ242" s="1"/>
  <c r="U242"/>
  <c r="AK242" s="1"/>
  <c r="W242"/>
  <c r="X242"/>
  <c r="Y242"/>
  <c r="Z242"/>
  <c r="AA242"/>
  <c r="AB242"/>
  <c r="AH242"/>
  <c r="AI242"/>
  <c r="P243"/>
  <c r="Q243"/>
  <c r="R243"/>
  <c r="S243"/>
  <c r="AI243" s="1"/>
  <c r="T243"/>
  <c r="AJ243" s="1"/>
  <c r="U243"/>
  <c r="AK243" s="1"/>
  <c r="W243"/>
  <c r="X243"/>
  <c r="Y243"/>
  <c r="Z243"/>
  <c r="AA243"/>
  <c r="AB243"/>
  <c r="P244"/>
  <c r="Q244"/>
  <c r="R244"/>
  <c r="S244"/>
  <c r="T244"/>
  <c r="AJ244" s="1"/>
  <c r="U244"/>
  <c r="AK244" s="1"/>
  <c r="W244"/>
  <c r="X244"/>
  <c r="Y244"/>
  <c r="Z244"/>
  <c r="AA244"/>
  <c r="AB244"/>
  <c r="AI244"/>
  <c r="P245"/>
  <c r="Q245"/>
  <c r="R245"/>
  <c r="S245"/>
  <c r="AI245" s="1"/>
  <c r="T245"/>
  <c r="AJ245" s="1"/>
  <c r="U245"/>
  <c r="AK245" s="1"/>
  <c r="W245"/>
  <c r="X245"/>
  <c r="Y245"/>
  <c r="Z245"/>
  <c r="AA245"/>
  <c r="AB245"/>
  <c r="P246"/>
  <c r="Q246"/>
  <c r="R246"/>
  <c r="S246"/>
  <c r="T246"/>
  <c r="AJ246" s="1"/>
  <c r="U246"/>
  <c r="AK246" s="1"/>
  <c r="W246"/>
  <c r="X246"/>
  <c r="Y246"/>
  <c r="Z246"/>
  <c r="AA246"/>
  <c r="AB246"/>
  <c r="AI246"/>
  <c r="P247"/>
  <c r="Q247"/>
  <c r="R247"/>
  <c r="S247"/>
  <c r="AI247" s="1"/>
  <c r="T247"/>
  <c r="AJ247" s="1"/>
  <c r="U247"/>
  <c r="AK247" s="1"/>
  <c r="W247"/>
  <c r="X247"/>
  <c r="Y247"/>
  <c r="Z247"/>
  <c r="AA247"/>
  <c r="AB247"/>
  <c r="P254"/>
  <c r="AE254" s="1"/>
  <c r="Q254"/>
  <c r="AF254" s="1"/>
  <c r="R254"/>
  <c r="AG254" s="1"/>
  <c r="S254"/>
  <c r="T254"/>
  <c r="AJ254" s="1"/>
  <c r="U254"/>
  <c r="AK254" s="1"/>
  <c r="W254"/>
  <c r="X254"/>
  <c r="Y254"/>
  <c r="Z254"/>
  <c r="AA254"/>
  <c r="AB254"/>
  <c r="AI254"/>
  <c r="P255"/>
  <c r="AE255" s="1"/>
  <c r="Q255"/>
  <c r="AF255" s="1"/>
  <c r="R255"/>
  <c r="AG255" s="1"/>
  <c r="S255"/>
  <c r="AI255" s="1"/>
  <c r="T255"/>
  <c r="AJ255" s="1"/>
  <c r="U255"/>
  <c r="AK255" s="1"/>
  <c r="W255"/>
  <c r="X255"/>
  <c r="Y255"/>
  <c r="Z255"/>
  <c r="AA255"/>
  <c r="AB255"/>
  <c r="P256"/>
  <c r="AE256" s="1"/>
  <c r="Q256"/>
  <c r="AF256" s="1"/>
  <c r="R256"/>
  <c r="AG256" s="1"/>
  <c r="S256"/>
  <c r="T256"/>
  <c r="AJ256" s="1"/>
  <c r="U256"/>
  <c r="AK256" s="1"/>
  <c r="W256"/>
  <c r="X256"/>
  <c r="Y256"/>
  <c r="Z256"/>
  <c r="AA256"/>
  <c r="AB256"/>
  <c r="AI256"/>
  <c r="P257"/>
  <c r="AE257" s="1"/>
  <c r="Q257"/>
  <c r="AF257" s="1"/>
  <c r="R257"/>
  <c r="AG257" s="1"/>
  <c r="S257"/>
  <c r="T257"/>
  <c r="AJ257" s="1"/>
  <c r="U257"/>
  <c r="AK257" s="1"/>
  <c r="W257"/>
  <c r="X257"/>
  <c r="Y257"/>
  <c r="Z257"/>
  <c r="AA257"/>
  <c r="AB257"/>
  <c r="AI257"/>
  <c r="P258"/>
  <c r="AE258" s="1"/>
  <c r="Q258"/>
  <c r="AF258" s="1"/>
  <c r="R258"/>
  <c r="AG258" s="1"/>
  <c r="S258"/>
  <c r="T258"/>
  <c r="AJ258" s="1"/>
  <c r="U258"/>
  <c r="AK258" s="1"/>
  <c r="W258"/>
  <c r="X258"/>
  <c r="Y258"/>
  <c r="Z258"/>
  <c r="AA258"/>
  <c r="AB258"/>
  <c r="AI258"/>
  <c r="P259"/>
  <c r="AE259" s="1"/>
  <c r="Q259"/>
  <c r="AF259" s="1"/>
  <c r="R259"/>
  <c r="AG259" s="1"/>
  <c r="S259"/>
  <c r="AI259" s="1"/>
  <c r="T259"/>
  <c r="AJ259" s="1"/>
  <c r="U259"/>
  <c r="AK259" s="1"/>
  <c r="W259"/>
  <c r="X259"/>
  <c r="Y259"/>
  <c r="Z259"/>
  <c r="AA259"/>
  <c r="AB259"/>
  <c r="P260"/>
  <c r="AE260" s="1"/>
  <c r="Q260"/>
  <c r="AF260" s="1"/>
  <c r="R260"/>
  <c r="AG260" s="1"/>
  <c r="S260"/>
  <c r="T260"/>
  <c r="AJ260" s="1"/>
  <c r="U260"/>
  <c r="AK260" s="1"/>
  <c r="W260"/>
  <c r="X260"/>
  <c r="Y260"/>
  <c r="Z260"/>
  <c r="AA260"/>
  <c r="AB260"/>
  <c r="AI260"/>
  <c r="P261"/>
  <c r="Q261"/>
  <c r="R261"/>
  <c r="S261"/>
  <c r="T261"/>
  <c r="AJ261" s="1"/>
  <c r="U261"/>
  <c r="AK261" s="1"/>
  <c r="W261"/>
  <c r="X261"/>
  <c r="Y261"/>
  <c r="Z261"/>
  <c r="AA261"/>
  <c r="AB261"/>
  <c r="AI261"/>
  <c r="P262"/>
  <c r="AE262" s="1"/>
  <c r="Q262"/>
  <c r="AF262" s="1"/>
  <c r="R262"/>
  <c r="AG262" s="1"/>
  <c r="S262"/>
  <c r="T262"/>
  <c r="AJ262" s="1"/>
  <c r="U262"/>
  <c r="AK262" s="1"/>
  <c r="W262"/>
  <c r="X262"/>
  <c r="Y262"/>
  <c r="Z262"/>
  <c r="AA262"/>
  <c r="AB262"/>
  <c r="AI262"/>
  <c r="P263"/>
  <c r="AE263" s="1"/>
  <c r="Q263"/>
  <c r="AF263" s="1"/>
  <c r="R263"/>
  <c r="AG263" s="1"/>
  <c r="S263"/>
  <c r="T263"/>
  <c r="AJ263" s="1"/>
  <c r="U263"/>
  <c r="AK263" s="1"/>
  <c r="W263"/>
  <c r="X263"/>
  <c r="Y263"/>
  <c r="Z263"/>
  <c r="AA263"/>
  <c r="AB263"/>
  <c r="AI263"/>
  <c r="P264"/>
  <c r="Q264"/>
  <c r="R264"/>
  <c r="S264"/>
  <c r="T264"/>
  <c r="AJ264" s="1"/>
  <c r="U264"/>
  <c r="AK264" s="1"/>
  <c r="W264"/>
  <c r="X264"/>
  <c r="Y264"/>
  <c r="Z264"/>
  <c r="AA264"/>
  <c r="AB264"/>
  <c r="AH264"/>
  <c r="AL264" s="1"/>
  <c r="AI264"/>
  <c r="P265"/>
  <c r="AE265" s="1"/>
  <c r="Q265"/>
  <c r="AF265" s="1"/>
  <c r="R265"/>
  <c r="AG265" s="1"/>
  <c r="S265"/>
  <c r="T265"/>
  <c r="AJ265" s="1"/>
  <c r="U265"/>
  <c r="AK265" s="1"/>
  <c r="W265"/>
  <c r="X265"/>
  <c r="Y265"/>
  <c r="Z265"/>
  <c r="AA265"/>
  <c r="AB265"/>
  <c r="AI265"/>
  <c r="P266"/>
  <c r="Q266"/>
  <c r="R266"/>
  <c r="S266"/>
  <c r="T266"/>
  <c r="AJ266" s="1"/>
  <c r="U266"/>
  <c r="AK266" s="1"/>
  <c r="W266"/>
  <c r="X266"/>
  <c r="Y266"/>
  <c r="Z266"/>
  <c r="AA266"/>
  <c r="AB266"/>
  <c r="AH266"/>
  <c r="AI266"/>
  <c r="P267"/>
  <c r="AE267" s="1"/>
  <c r="Q267"/>
  <c r="AF267" s="1"/>
  <c r="R267"/>
  <c r="AG267" s="1"/>
  <c r="S267"/>
  <c r="AI267" s="1"/>
  <c r="T267"/>
  <c r="AJ267" s="1"/>
  <c r="U267"/>
  <c r="AK267" s="1"/>
  <c r="W267"/>
  <c r="X267"/>
  <c r="Y267"/>
  <c r="Z267"/>
  <c r="AA267"/>
  <c r="AB267"/>
  <c r="P268"/>
  <c r="AE268" s="1"/>
  <c r="Q268"/>
  <c r="AF268" s="1"/>
  <c r="R268"/>
  <c r="AG268" s="1"/>
  <c r="S268"/>
  <c r="T268"/>
  <c r="AJ268" s="1"/>
  <c r="U268"/>
  <c r="AK268" s="1"/>
  <c r="W268"/>
  <c r="X268"/>
  <c r="Y268"/>
  <c r="Z268"/>
  <c r="AA268"/>
  <c r="AB268"/>
  <c r="AI268"/>
  <c r="P269"/>
  <c r="AE269" s="1"/>
  <c r="Q269"/>
  <c r="AF269" s="1"/>
  <c r="R269"/>
  <c r="AG269" s="1"/>
  <c r="S269"/>
  <c r="T269"/>
  <c r="AJ269" s="1"/>
  <c r="U269"/>
  <c r="AK269" s="1"/>
  <c r="W269"/>
  <c r="X269"/>
  <c r="Y269"/>
  <c r="Z269"/>
  <c r="AA269"/>
  <c r="AB269"/>
  <c r="AI269"/>
  <c r="P270"/>
  <c r="Q270"/>
  <c r="R270"/>
  <c r="S270"/>
  <c r="T270"/>
  <c r="AJ270" s="1"/>
  <c r="U270"/>
  <c r="AK270" s="1"/>
  <c r="W270"/>
  <c r="X270"/>
  <c r="Y270"/>
  <c r="Z270"/>
  <c r="AA270"/>
  <c r="AB270"/>
  <c r="AH270"/>
  <c r="AI270"/>
  <c r="P271"/>
  <c r="AE271" s="1"/>
  <c r="Q271"/>
  <c r="AF271" s="1"/>
  <c r="R271"/>
  <c r="AG271" s="1"/>
  <c r="S271"/>
  <c r="AI271" s="1"/>
  <c r="T271"/>
  <c r="AJ271" s="1"/>
  <c r="U271"/>
  <c r="AK271" s="1"/>
  <c r="W271"/>
  <c r="X271"/>
  <c r="Y271"/>
  <c r="Z271"/>
  <c r="AA271"/>
  <c r="AB271"/>
  <c r="P272"/>
  <c r="AE272" s="1"/>
  <c r="Q272"/>
  <c r="AF272" s="1"/>
  <c r="R272"/>
  <c r="AG272" s="1"/>
  <c r="S272"/>
  <c r="T272"/>
  <c r="AJ272" s="1"/>
  <c r="U272"/>
  <c r="AK272" s="1"/>
  <c r="W272"/>
  <c r="X272"/>
  <c r="Y272"/>
  <c r="Z272"/>
  <c r="AA272"/>
  <c r="AB272"/>
  <c r="AI272"/>
  <c r="P273"/>
  <c r="Q273"/>
  <c r="R273"/>
  <c r="S273"/>
  <c r="T273"/>
  <c r="AJ273" s="1"/>
  <c r="U273"/>
  <c r="AK273" s="1"/>
  <c r="W273"/>
  <c r="X273"/>
  <c r="Y273"/>
  <c r="Z273"/>
  <c r="AA273"/>
  <c r="AB273"/>
  <c r="AI273"/>
  <c r="P274"/>
  <c r="Q274"/>
  <c r="R274"/>
  <c r="S274"/>
  <c r="T274"/>
  <c r="AJ274" s="1"/>
  <c r="U274"/>
  <c r="AK274" s="1"/>
  <c r="W274"/>
  <c r="X274"/>
  <c r="Y274"/>
  <c r="Z274"/>
  <c r="AA274"/>
  <c r="AB274"/>
  <c r="AH274"/>
  <c r="AI274"/>
  <c r="P275"/>
  <c r="AE275" s="1"/>
  <c r="Q275"/>
  <c r="AF275" s="1"/>
  <c r="R275"/>
  <c r="AG275" s="1"/>
  <c r="S275"/>
  <c r="AI275" s="1"/>
  <c r="T275"/>
  <c r="AJ275" s="1"/>
  <c r="U275"/>
  <c r="AK275" s="1"/>
  <c r="W275"/>
  <c r="X275"/>
  <c r="Y275"/>
  <c r="Z275"/>
  <c r="AA275"/>
  <c r="AB275"/>
  <c r="P276"/>
  <c r="AE276" s="1"/>
  <c r="Q276"/>
  <c r="AF276" s="1"/>
  <c r="R276"/>
  <c r="AG276" s="1"/>
  <c r="S276"/>
  <c r="T276"/>
  <c r="AJ276" s="1"/>
  <c r="U276"/>
  <c r="AK276" s="1"/>
  <c r="W276"/>
  <c r="X276"/>
  <c r="Y276"/>
  <c r="Z276"/>
  <c r="AA276"/>
  <c r="AB276"/>
  <c r="AI276"/>
  <c r="P277"/>
  <c r="Q277"/>
  <c r="R277"/>
  <c r="S277"/>
  <c r="T277"/>
  <c r="AJ277" s="1"/>
  <c r="U277"/>
  <c r="AK277" s="1"/>
  <c r="W277"/>
  <c r="X277"/>
  <c r="Y277"/>
  <c r="Z277"/>
  <c r="AA277"/>
  <c r="AB277"/>
  <c r="AI277"/>
  <c r="P278"/>
  <c r="Q278"/>
  <c r="R278"/>
  <c r="S278"/>
  <c r="T278"/>
  <c r="AJ278" s="1"/>
  <c r="U278"/>
  <c r="AK278" s="1"/>
  <c r="W278"/>
  <c r="X278"/>
  <c r="Y278"/>
  <c r="Z278"/>
  <c r="AA278"/>
  <c r="AB278"/>
  <c r="AH278"/>
  <c r="AI278"/>
  <c r="P285"/>
  <c r="AE285" s="1"/>
  <c r="Q285"/>
  <c r="AF285" s="1"/>
  <c r="R285"/>
  <c r="AG285" s="1"/>
  <c r="S285"/>
  <c r="T285"/>
  <c r="AJ285" s="1"/>
  <c r="U285"/>
  <c r="AK285" s="1"/>
  <c r="W285"/>
  <c r="X285"/>
  <c r="Y285"/>
  <c r="Z285"/>
  <c r="AA285"/>
  <c r="AB285"/>
  <c r="AI285"/>
  <c r="P286"/>
  <c r="AE286" s="1"/>
  <c r="Q286"/>
  <c r="AF286" s="1"/>
  <c r="AH286" s="1"/>
  <c r="AL286" s="1"/>
  <c r="R286"/>
  <c r="AG286" s="1"/>
  <c r="S286"/>
  <c r="T286"/>
  <c r="AJ286" s="1"/>
  <c r="U286"/>
  <c r="AK286" s="1"/>
  <c r="W286"/>
  <c r="X286"/>
  <c r="Y286"/>
  <c r="Z286"/>
  <c r="AA286"/>
  <c r="AB286"/>
  <c r="AI286"/>
  <c r="P287"/>
  <c r="AE287" s="1"/>
  <c r="Q287"/>
  <c r="AF287" s="1"/>
  <c r="R287"/>
  <c r="AG287" s="1"/>
  <c r="S287"/>
  <c r="T287"/>
  <c r="AJ287" s="1"/>
  <c r="U287"/>
  <c r="AK287" s="1"/>
  <c r="W287"/>
  <c r="X287"/>
  <c r="Y287"/>
  <c r="Z287"/>
  <c r="AA287"/>
  <c r="AB287"/>
  <c r="AI287"/>
  <c r="P288"/>
  <c r="AE288" s="1"/>
  <c r="Q288"/>
  <c r="AF288" s="1"/>
  <c r="R288"/>
  <c r="AG288" s="1"/>
  <c r="S288"/>
  <c r="T288"/>
  <c r="AJ288" s="1"/>
  <c r="U288"/>
  <c r="AK288" s="1"/>
  <c r="W288"/>
  <c r="X288"/>
  <c r="Y288"/>
  <c r="Z288"/>
  <c r="AA288"/>
  <c r="AB288"/>
  <c r="AI288"/>
  <c r="P289"/>
  <c r="AE289" s="1"/>
  <c r="Q289"/>
  <c r="AF289" s="1"/>
  <c r="R289"/>
  <c r="AG289" s="1"/>
  <c r="S289"/>
  <c r="T289"/>
  <c r="AJ289" s="1"/>
  <c r="U289"/>
  <c r="AK289" s="1"/>
  <c r="W289"/>
  <c r="X289"/>
  <c r="Y289"/>
  <c r="Z289"/>
  <c r="AA289"/>
  <c r="AB289"/>
  <c r="AI289"/>
  <c r="P290"/>
  <c r="AE290" s="1"/>
  <c r="Q290"/>
  <c r="AF290" s="1"/>
  <c r="R290"/>
  <c r="AG290" s="1"/>
  <c r="S290"/>
  <c r="T290"/>
  <c r="AJ290" s="1"/>
  <c r="U290"/>
  <c r="AK290" s="1"/>
  <c r="W290"/>
  <c r="X290"/>
  <c r="Y290"/>
  <c r="Z290"/>
  <c r="AA290"/>
  <c r="AB290"/>
  <c r="AH290"/>
  <c r="AI290"/>
  <c r="P291"/>
  <c r="AE291" s="1"/>
  <c r="Q291"/>
  <c r="AF291" s="1"/>
  <c r="R291"/>
  <c r="AG291" s="1"/>
  <c r="S291"/>
  <c r="T291"/>
  <c r="AJ291" s="1"/>
  <c r="U291"/>
  <c r="AK291" s="1"/>
  <c r="W291"/>
  <c r="X291"/>
  <c r="Y291"/>
  <c r="Z291"/>
  <c r="AA291"/>
  <c r="AB291"/>
  <c r="AI291"/>
  <c r="P292"/>
  <c r="Q292"/>
  <c r="R292"/>
  <c r="S292"/>
  <c r="T292"/>
  <c r="AJ292" s="1"/>
  <c r="U292"/>
  <c r="AK292" s="1"/>
  <c r="W292"/>
  <c r="X292"/>
  <c r="Y292"/>
  <c r="Z292"/>
  <c r="AA292"/>
  <c r="AB292"/>
  <c r="AH292"/>
  <c r="AI292"/>
  <c r="P293"/>
  <c r="AE293" s="1"/>
  <c r="Q293"/>
  <c r="AF293" s="1"/>
  <c r="R293"/>
  <c r="AG293" s="1"/>
  <c r="S293"/>
  <c r="T293"/>
  <c r="AJ293" s="1"/>
  <c r="U293"/>
  <c r="AK293" s="1"/>
  <c r="W293"/>
  <c r="X293"/>
  <c r="Y293"/>
  <c r="Z293"/>
  <c r="AA293"/>
  <c r="AB293"/>
  <c r="AI293"/>
  <c r="P294"/>
  <c r="AE294" s="1"/>
  <c r="Q294"/>
  <c r="AF294" s="1"/>
  <c r="R294"/>
  <c r="AG294" s="1"/>
  <c r="S294"/>
  <c r="T294"/>
  <c r="AJ294" s="1"/>
  <c r="U294"/>
  <c r="AK294" s="1"/>
  <c r="W294"/>
  <c r="X294"/>
  <c r="Y294"/>
  <c r="Z294"/>
  <c r="AA294"/>
  <c r="AB294"/>
  <c r="AI294"/>
  <c r="P295"/>
  <c r="Q295"/>
  <c r="R295"/>
  <c r="S295"/>
  <c r="AI295" s="1"/>
  <c r="T295"/>
  <c r="AJ295" s="1"/>
  <c r="U295"/>
  <c r="AK295" s="1"/>
  <c r="W295"/>
  <c r="X295"/>
  <c r="Y295"/>
  <c r="Z295"/>
  <c r="AA295"/>
  <c r="AB295"/>
  <c r="P296"/>
  <c r="AE296" s="1"/>
  <c r="Q296"/>
  <c r="AF296" s="1"/>
  <c r="R296"/>
  <c r="AG296" s="1"/>
  <c r="S296"/>
  <c r="T296"/>
  <c r="AJ296" s="1"/>
  <c r="U296"/>
  <c r="AK296" s="1"/>
  <c r="W296"/>
  <c r="X296"/>
  <c r="Y296"/>
  <c r="Z296"/>
  <c r="AA296"/>
  <c r="AB296"/>
  <c r="AI296"/>
  <c r="P297"/>
  <c r="AE297" s="1"/>
  <c r="Q297"/>
  <c r="AF297" s="1"/>
  <c r="R297"/>
  <c r="AG297" s="1"/>
  <c r="S297"/>
  <c r="AI297" s="1"/>
  <c r="T297"/>
  <c r="AJ297" s="1"/>
  <c r="U297"/>
  <c r="AK297" s="1"/>
  <c r="W297"/>
  <c r="X297"/>
  <c r="Y297"/>
  <c r="Z297"/>
  <c r="AA297"/>
  <c r="AB297"/>
  <c r="P298"/>
  <c r="AE298" s="1"/>
  <c r="Q298"/>
  <c r="AF298" s="1"/>
  <c r="R298"/>
  <c r="AG298" s="1"/>
  <c r="S298"/>
  <c r="T298"/>
  <c r="AJ298" s="1"/>
  <c r="U298"/>
  <c r="AK298" s="1"/>
  <c r="W298"/>
  <c r="X298"/>
  <c r="Y298"/>
  <c r="Z298"/>
  <c r="AA298"/>
  <c r="AB298"/>
  <c r="AI298"/>
  <c r="P299"/>
  <c r="AE299" s="1"/>
  <c r="Q299"/>
  <c r="AF299" s="1"/>
  <c r="R299"/>
  <c r="AG299" s="1"/>
  <c r="S299"/>
  <c r="AI299" s="1"/>
  <c r="T299"/>
  <c r="AJ299" s="1"/>
  <c r="U299"/>
  <c r="AK299" s="1"/>
  <c r="W299"/>
  <c r="X299"/>
  <c r="Y299"/>
  <c r="Z299"/>
  <c r="AA299"/>
  <c r="AB299"/>
  <c r="P300"/>
  <c r="AE300" s="1"/>
  <c r="Q300"/>
  <c r="AF300" s="1"/>
  <c r="R300"/>
  <c r="AG300" s="1"/>
  <c r="S300"/>
  <c r="T300"/>
  <c r="AJ300" s="1"/>
  <c r="U300"/>
  <c r="AK300" s="1"/>
  <c r="W300"/>
  <c r="X300"/>
  <c r="Y300"/>
  <c r="Z300"/>
  <c r="AA300"/>
  <c r="AB300"/>
  <c r="AI300"/>
  <c r="P301"/>
  <c r="Q301"/>
  <c r="R301"/>
  <c r="S301"/>
  <c r="AI301" s="1"/>
  <c r="T301"/>
  <c r="AJ301" s="1"/>
  <c r="U301"/>
  <c r="AK301" s="1"/>
  <c r="W301"/>
  <c r="X301"/>
  <c r="Y301"/>
  <c r="Z301"/>
  <c r="AA301"/>
  <c r="AB301"/>
  <c r="P302"/>
  <c r="AE302" s="1"/>
  <c r="Q302"/>
  <c r="AF302" s="1"/>
  <c r="R302"/>
  <c r="AG302" s="1"/>
  <c r="S302"/>
  <c r="T302"/>
  <c r="AJ302" s="1"/>
  <c r="U302"/>
  <c r="AK302" s="1"/>
  <c r="W302"/>
  <c r="X302"/>
  <c r="Y302"/>
  <c r="Z302"/>
  <c r="AA302"/>
  <c r="AB302"/>
  <c r="AI302"/>
  <c r="P303"/>
  <c r="AE303" s="1"/>
  <c r="Q303"/>
  <c r="AF303" s="1"/>
  <c r="R303"/>
  <c r="AG303" s="1"/>
  <c r="S303"/>
  <c r="AI303" s="1"/>
  <c r="T303"/>
  <c r="AJ303" s="1"/>
  <c r="U303"/>
  <c r="AK303" s="1"/>
  <c r="W303"/>
  <c r="X303"/>
  <c r="Y303"/>
  <c r="Z303"/>
  <c r="AA303"/>
  <c r="AB303"/>
  <c r="P304"/>
  <c r="Q304"/>
  <c r="R304"/>
  <c r="S304"/>
  <c r="T304"/>
  <c r="AJ304" s="1"/>
  <c r="U304"/>
  <c r="AK304" s="1"/>
  <c r="W304"/>
  <c r="X304"/>
  <c r="Y304"/>
  <c r="Z304"/>
  <c r="AA304"/>
  <c r="AB304"/>
  <c r="AI304"/>
  <c r="P305"/>
  <c r="Q305"/>
  <c r="R305"/>
  <c r="S305"/>
  <c r="AI305" s="1"/>
  <c r="T305"/>
  <c r="AJ305" s="1"/>
  <c r="U305"/>
  <c r="AK305" s="1"/>
  <c r="W305"/>
  <c r="X305"/>
  <c r="Y305"/>
  <c r="Z305"/>
  <c r="AA305"/>
  <c r="AB305"/>
  <c r="P306"/>
  <c r="AE306" s="1"/>
  <c r="Q306"/>
  <c r="AF306" s="1"/>
  <c r="R306"/>
  <c r="AG306" s="1"/>
  <c r="S306"/>
  <c r="T306"/>
  <c r="AJ306" s="1"/>
  <c r="U306"/>
  <c r="AK306" s="1"/>
  <c r="W306"/>
  <c r="X306"/>
  <c r="Y306"/>
  <c r="Z306"/>
  <c r="AA306"/>
  <c r="AB306"/>
  <c r="AI306"/>
  <c r="P307"/>
  <c r="AE307" s="1"/>
  <c r="Q307"/>
  <c r="AF307" s="1"/>
  <c r="R307"/>
  <c r="AG307" s="1"/>
  <c r="S307"/>
  <c r="AI307" s="1"/>
  <c r="T307"/>
  <c r="AJ307" s="1"/>
  <c r="U307"/>
  <c r="AK307" s="1"/>
  <c r="W307"/>
  <c r="X307"/>
  <c r="Y307"/>
  <c r="Z307"/>
  <c r="AA307"/>
  <c r="AB307"/>
  <c r="P308"/>
  <c r="Q308"/>
  <c r="R308"/>
  <c r="S308"/>
  <c r="T308"/>
  <c r="AJ308" s="1"/>
  <c r="U308"/>
  <c r="AK308" s="1"/>
  <c r="W308"/>
  <c r="X308"/>
  <c r="Y308"/>
  <c r="Z308"/>
  <c r="AA308"/>
  <c r="AB308"/>
  <c r="AI308"/>
  <c r="P309"/>
  <c r="Q309"/>
  <c r="R309"/>
  <c r="S309"/>
  <c r="AI309" s="1"/>
  <c r="T309"/>
  <c r="AJ309" s="1"/>
  <c r="U309"/>
  <c r="AK309" s="1"/>
  <c r="W309"/>
  <c r="X309"/>
  <c r="Y309"/>
  <c r="Z309"/>
  <c r="AA309"/>
  <c r="AB309"/>
  <c r="P316"/>
  <c r="Q316"/>
  <c r="R316"/>
  <c r="S316"/>
  <c r="AI316" s="1"/>
  <c r="T316"/>
  <c r="AJ316" s="1"/>
  <c r="U316"/>
  <c r="AK316" s="1"/>
  <c r="W316"/>
  <c r="X316"/>
  <c r="Y316"/>
  <c r="Z316"/>
  <c r="AA316"/>
  <c r="AB316"/>
  <c r="P317"/>
  <c r="Q317"/>
  <c r="R317"/>
  <c r="S317"/>
  <c r="T317"/>
  <c r="AJ317" s="1"/>
  <c r="U317"/>
  <c r="AK317" s="1"/>
  <c r="W317"/>
  <c r="X317"/>
  <c r="Y317"/>
  <c r="Z317"/>
  <c r="AA317"/>
  <c r="AB317"/>
  <c r="AI317"/>
  <c r="P318"/>
  <c r="Q318"/>
  <c r="R318"/>
  <c r="S318"/>
  <c r="AI318" s="1"/>
  <c r="T318"/>
  <c r="AJ318" s="1"/>
  <c r="U318"/>
  <c r="AK318" s="1"/>
  <c r="W318"/>
  <c r="X318"/>
  <c r="Y318"/>
  <c r="Z318"/>
  <c r="AA318"/>
  <c r="AB318"/>
  <c r="P319"/>
  <c r="Q319"/>
  <c r="R319"/>
  <c r="S319"/>
  <c r="AI319" s="1"/>
  <c r="T319"/>
  <c r="AJ319" s="1"/>
  <c r="U319"/>
  <c r="AK319" s="1"/>
  <c r="W319"/>
  <c r="X319"/>
  <c r="Y319"/>
  <c r="Z319"/>
  <c r="AA319"/>
  <c r="AB319"/>
  <c r="P320"/>
  <c r="Q320"/>
  <c r="R320"/>
  <c r="S320"/>
  <c r="AI320" s="1"/>
  <c r="T320"/>
  <c r="AJ320" s="1"/>
  <c r="U320"/>
  <c r="AK320" s="1"/>
  <c r="W320"/>
  <c r="X320"/>
  <c r="Y320"/>
  <c r="Z320"/>
  <c r="AA320"/>
  <c r="AB320"/>
  <c r="P321"/>
  <c r="Q321"/>
  <c r="R321"/>
  <c r="S321"/>
  <c r="T321"/>
  <c r="AJ321" s="1"/>
  <c r="U321"/>
  <c r="AK321" s="1"/>
  <c r="W321"/>
  <c r="X321"/>
  <c r="Y321"/>
  <c r="Z321"/>
  <c r="AA321"/>
  <c r="AB321"/>
  <c r="AI321"/>
  <c r="P322"/>
  <c r="Q322"/>
  <c r="R322"/>
  <c r="S322"/>
  <c r="AI322" s="1"/>
  <c r="T322"/>
  <c r="AJ322" s="1"/>
  <c r="U322"/>
  <c r="AK322" s="1"/>
  <c r="W322"/>
  <c r="X322"/>
  <c r="Y322"/>
  <c r="Z322"/>
  <c r="AA322"/>
  <c r="AB322"/>
  <c r="P323"/>
  <c r="Q323"/>
  <c r="R323"/>
  <c r="S323"/>
  <c r="AI323" s="1"/>
  <c r="T323"/>
  <c r="AJ323" s="1"/>
  <c r="U323"/>
  <c r="AK323" s="1"/>
  <c r="W323"/>
  <c r="X323"/>
  <c r="Y323"/>
  <c r="Z323"/>
  <c r="AA323"/>
  <c r="AB323"/>
  <c r="P324"/>
  <c r="Q324"/>
  <c r="R324"/>
  <c r="S324"/>
  <c r="AI324" s="1"/>
  <c r="T324"/>
  <c r="AJ324" s="1"/>
  <c r="U324"/>
  <c r="AK324" s="1"/>
  <c r="W324"/>
  <c r="X324"/>
  <c r="Y324"/>
  <c r="Z324"/>
  <c r="AA324"/>
  <c r="AB324"/>
  <c r="P325"/>
  <c r="Q325"/>
  <c r="R325"/>
  <c r="S325"/>
  <c r="T325"/>
  <c r="AJ325" s="1"/>
  <c r="U325"/>
  <c r="AK325" s="1"/>
  <c r="W325"/>
  <c r="X325"/>
  <c r="Y325"/>
  <c r="Z325"/>
  <c r="AA325"/>
  <c r="AB325"/>
  <c r="AI325"/>
  <c r="P326"/>
  <c r="Q326"/>
  <c r="R326"/>
  <c r="S326"/>
  <c r="AI326" s="1"/>
  <c r="T326"/>
  <c r="AJ326" s="1"/>
  <c r="U326"/>
  <c r="AK326" s="1"/>
  <c r="W326"/>
  <c r="X326"/>
  <c r="Y326"/>
  <c r="Z326"/>
  <c r="AA326"/>
  <c r="AB326"/>
  <c r="P327"/>
  <c r="Q327"/>
  <c r="R327"/>
  <c r="S327"/>
  <c r="AI327" s="1"/>
  <c r="T327"/>
  <c r="AJ327" s="1"/>
  <c r="U327"/>
  <c r="AK327" s="1"/>
  <c r="W327"/>
  <c r="X327"/>
  <c r="Y327"/>
  <c r="Z327"/>
  <c r="AA327"/>
  <c r="AB327"/>
  <c r="P328"/>
  <c r="Q328"/>
  <c r="R328"/>
  <c r="S328"/>
  <c r="AI328" s="1"/>
  <c r="T328"/>
  <c r="AJ328" s="1"/>
  <c r="U328"/>
  <c r="AK328" s="1"/>
  <c r="W328"/>
  <c r="X328"/>
  <c r="Y328"/>
  <c r="Z328"/>
  <c r="AA328"/>
  <c r="AB328"/>
  <c r="P329"/>
  <c r="Q329"/>
  <c r="R329"/>
  <c r="S329"/>
  <c r="T329"/>
  <c r="AJ329" s="1"/>
  <c r="U329"/>
  <c r="AK329" s="1"/>
  <c r="W329"/>
  <c r="X329"/>
  <c r="Y329"/>
  <c r="Z329"/>
  <c r="AA329"/>
  <c r="AB329"/>
  <c r="AI329"/>
  <c r="P330"/>
  <c r="Q330"/>
  <c r="R330"/>
  <c r="S330"/>
  <c r="AI330" s="1"/>
  <c r="T330"/>
  <c r="AJ330" s="1"/>
  <c r="U330"/>
  <c r="AK330" s="1"/>
  <c r="W330"/>
  <c r="X330"/>
  <c r="Y330"/>
  <c r="Z330"/>
  <c r="AA330"/>
  <c r="AB330"/>
  <c r="P331"/>
  <c r="Q331"/>
  <c r="R331"/>
  <c r="S331"/>
  <c r="AI331" s="1"/>
  <c r="T331"/>
  <c r="AJ331" s="1"/>
  <c r="U331"/>
  <c r="AK331" s="1"/>
  <c r="W331"/>
  <c r="X331"/>
  <c r="Y331"/>
  <c r="Z331"/>
  <c r="AA331"/>
  <c r="AB331"/>
  <c r="P332"/>
  <c r="Q332"/>
  <c r="R332"/>
  <c r="S332"/>
  <c r="T332"/>
  <c r="AJ332" s="1"/>
  <c r="U332"/>
  <c r="AK332" s="1"/>
  <c r="W332"/>
  <c r="X332"/>
  <c r="Y332"/>
  <c r="Z332"/>
  <c r="AA332"/>
  <c r="AB332"/>
  <c r="AH332"/>
  <c r="AI332"/>
  <c r="P333"/>
  <c r="Q333"/>
  <c r="R333"/>
  <c r="S333"/>
  <c r="AI333" s="1"/>
  <c r="T333"/>
  <c r="AJ333" s="1"/>
  <c r="U333"/>
  <c r="AK333" s="1"/>
  <c r="W333"/>
  <c r="X333"/>
  <c r="Y333"/>
  <c r="Z333"/>
  <c r="AA333"/>
  <c r="AB333"/>
  <c r="P334"/>
  <c r="Q334"/>
  <c r="R334"/>
  <c r="S334"/>
  <c r="T334"/>
  <c r="AJ334" s="1"/>
  <c r="U334"/>
  <c r="AK334" s="1"/>
  <c r="W334"/>
  <c r="X334"/>
  <c r="Y334"/>
  <c r="Z334"/>
  <c r="AA334"/>
  <c r="AB334"/>
  <c r="AH334"/>
  <c r="AI334"/>
  <c r="P335"/>
  <c r="Q335"/>
  <c r="R335"/>
  <c r="S335"/>
  <c r="T335"/>
  <c r="AJ335" s="1"/>
  <c r="U335"/>
  <c r="AK335" s="1"/>
  <c r="W335"/>
  <c r="X335"/>
  <c r="Y335"/>
  <c r="Z335"/>
  <c r="AA335"/>
  <c r="AB335"/>
  <c r="AI335"/>
  <c r="P336"/>
  <c r="Q336"/>
  <c r="R336"/>
  <c r="S336"/>
  <c r="T336"/>
  <c r="AJ336" s="1"/>
  <c r="U336"/>
  <c r="AK336" s="1"/>
  <c r="W336"/>
  <c r="X336"/>
  <c r="Y336"/>
  <c r="Z336"/>
  <c r="AA336"/>
  <c r="AB336"/>
  <c r="AH336"/>
  <c r="AI336"/>
  <c r="P337"/>
  <c r="Q337"/>
  <c r="R337"/>
  <c r="S337"/>
  <c r="AI337" s="1"/>
  <c r="T337"/>
  <c r="AJ337" s="1"/>
  <c r="U337"/>
  <c r="AK337" s="1"/>
  <c r="W337"/>
  <c r="X337"/>
  <c r="Y337"/>
  <c r="Z337"/>
  <c r="AA337"/>
  <c r="AB337"/>
  <c r="P338"/>
  <c r="Q338"/>
  <c r="R338"/>
  <c r="S338"/>
  <c r="AI338" s="1"/>
  <c r="T338"/>
  <c r="AJ338" s="1"/>
  <c r="U338"/>
  <c r="AK338" s="1"/>
  <c r="W338"/>
  <c r="X338"/>
  <c r="Y338"/>
  <c r="Z338"/>
  <c r="AA338"/>
  <c r="AB338"/>
  <c r="P339"/>
  <c r="Q339"/>
  <c r="R339"/>
  <c r="S339"/>
  <c r="AI339" s="1"/>
  <c r="T339"/>
  <c r="AJ339" s="1"/>
  <c r="U339"/>
  <c r="AK339" s="1"/>
  <c r="W339"/>
  <c r="X339"/>
  <c r="Y339"/>
  <c r="Z339"/>
  <c r="AA339"/>
  <c r="AB339"/>
  <c r="P340"/>
  <c r="Q340"/>
  <c r="R340"/>
  <c r="S340"/>
  <c r="T340"/>
  <c r="AJ340" s="1"/>
  <c r="U340"/>
  <c r="AK340" s="1"/>
  <c r="W340"/>
  <c r="X340"/>
  <c r="Y340"/>
  <c r="Z340"/>
  <c r="AA340"/>
  <c r="AB340"/>
  <c r="AI340"/>
  <c r="P347"/>
  <c r="Q347"/>
  <c r="R347"/>
  <c r="S347"/>
  <c r="T347"/>
  <c r="AJ347" s="1"/>
  <c r="U347"/>
  <c r="AK347" s="1"/>
  <c r="W347"/>
  <c r="X347"/>
  <c r="Y347"/>
  <c r="Z347"/>
  <c r="AA347"/>
  <c r="AB347"/>
  <c r="AI347"/>
  <c r="P348"/>
  <c r="Q348"/>
  <c r="R348"/>
  <c r="S348"/>
  <c r="T348"/>
  <c r="AJ348" s="1"/>
  <c r="U348"/>
  <c r="AK348" s="1"/>
  <c r="W348"/>
  <c r="X348"/>
  <c r="Y348"/>
  <c r="Z348"/>
  <c r="AA348"/>
  <c r="AB348"/>
  <c r="AI348"/>
  <c r="P349"/>
  <c r="Q349"/>
  <c r="R349"/>
  <c r="S349"/>
  <c r="T349"/>
  <c r="AJ349" s="1"/>
  <c r="U349"/>
  <c r="AK349" s="1"/>
  <c r="W349"/>
  <c r="X349"/>
  <c r="Y349"/>
  <c r="Z349"/>
  <c r="AA349"/>
  <c r="AB349"/>
  <c r="AI349"/>
  <c r="P350"/>
  <c r="Q350"/>
  <c r="R350"/>
  <c r="S350"/>
  <c r="T350"/>
  <c r="AJ350" s="1"/>
  <c r="U350"/>
  <c r="AK350" s="1"/>
  <c r="W350"/>
  <c r="X350"/>
  <c r="Y350"/>
  <c r="Z350"/>
  <c r="AA350"/>
  <c r="AB350"/>
  <c r="AI350"/>
  <c r="P351"/>
  <c r="Q351"/>
  <c r="R351"/>
  <c r="S351"/>
  <c r="T351"/>
  <c r="AJ351" s="1"/>
  <c r="U351"/>
  <c r="AK351" s="1"/>
  <c r="W351"/>
  <c r="X351"/>
  <c r="Y351"/>
  <c r="Z351"/>
  <c r="AA351"/>
  <c r="AB351"/>
  <c r="AI351"/>
  <c r="P352"/>
  <c r="Q352"/>
  <c r="R352"/>
  <c r="S352"/>
  <c r="T352"/>
  <c r="AJ352" s="1"/>
  <c r="U352"/>
  <c r="AK352" s="1"/>
  <c r="W352"/>
  <c r="X352"/>
  <c r="Y352"/>
  <c r="Z352"/>
  <c r="AA352"/>
  <c r="AB352"/>
  <c r="AI352"/>
  <c r="P353"/>
  <c r="Q353"/>
  <c r="R353"/>
  <c r="S353"/>
  <c r="T353"/>
  <c r="AJ353" s="1"/>
  <c r="U353"/>
  <c r="AK353" s="1"/>
  <c r="W353"/>
  <c r="X353"/>
  <c r="Y353"/>
  <c r="Z353"/>
  <c r="AA353"/>
  <c r="AB353"/>
  <c r="AI353"/>
  <c r="P354"/>
  <c r="Q354"/>
  <c r="R354"/>
  <c r="S354"/>
  <c r="T354"/>
  <c r="AJ354" s="1"/>
  <c r="U354"/>
  <c r="AK354" s="1"/>
  <c r="W354"/>
  <c r="X354"/>
  <c r="Y354"/>
  <c r="Z354"/>
  <c r="AA354"/>
  <c r="AB354"/>
  <c r="AI354"/>
  <c r="P355"/>
  <c r="Q355"/>
  <c r="R355"/>
  <c r="S355"/>
  <c r="T355"/>
  <c r="AJ355" s="1"/>
  <c r="U355"/>
  <c r="AK355" s="1"/>
  <c r="W355"/>
  <c r="X355"/>
  <c r="Y355"/>
  <c r="Z355"/>
  <c r="AA355"/>
  <c r="AB355"/>
  <c r="AI355"/>
  <c r="P356"/>
  <c r="Q356"/>
  <c r="R356"/>
  <c r="S356"/>
  <c r="T356"/>
  <c r="AJ356" s="1"/>
  <c r="U356"/>
  <c r="AK356" s="1"/>
  <c r="W356"/>
  <c r="X356"/>
  <c r="Y356"/>
  <c r="Z356"/>
  <c r="AA356"/>
  <c r="AB356"/>
  <c r="AI356"/>
  <c r="P357"/>
  <c r="Q357"/>
  <c r="R357"/>
  <c r="S357"/>
  <c r="T357"/>
  <c r="AJ357" s="1"/>
  <c r="U357"/>
  <c r="AK357" s="1"/>
  <c r="W357"/>
  <c r="X357"/>
  <c r="Y357"/>
  <c r="Z357"/>
  <c r="AA357"/>
  <c r="AB357"/>
  <c r="AI357"/>
  <c r="P358"/>
  <c r="Q358"/>
  <c r="R358"/>
  <c r="S358"/>
  <c r="T358"/>
  <c r="AJ358" s="1"/>
  <c r="U358"/>
  <c r="AK358" s="1"/>
  <c r="W358"/>
  <c r="X358"/>
  <c r="Y358"/>
  <c r="Z358"/>
  <c r="AA358"/>
  <c r="AB358"/>
  <c r="AI358"/>
  <c r="P359"/>
  <c r="Q359"/>
  <c r="R359"/>
  <c r="S359"/>
  <c r="T359"/>
  <c r="AJ359" s="1"/>
  <c r="U359"/>
  <c r="AK359" s="1"/>
  <c r="W359"/>
  <c r="X359"/>
  <c r="Y359"/>
  <c r="Z359"/>
  <c r="AA359"/>
  <c r="AB359"/>
  <c r="AI359"/>
  <c r="P360"/>
  <c r="Q360"/>
  <c r="R360"/>
  <c r="S360"/>
  <c r="T360"/>
  <c r="AJ360" s="1"/>
  <c r="U360"/>
  <c r="AK360" s="1"/>
  <c r="W360"/>
  <c r="X360"/>
  <c r="Y360"/>
  <c r="Z360"/>
  <c r="AA360"/>
  <c r="AB360"/>
  <c r="AI360"/>
  <c r="P361"/>
  <c r="Q361"/>
  <c r="R361"/>
  <c r="S361"/>
  <c r="T361"/>
  <c r="AJ361" s="1"/>
  <c r="U361"/>
  <c r="AK361" s="1"/>
  <c r="W361"/>
  <c r="X361"/>
  <c r="Y361"/>
  <c r="Z361"/>
  <c r="AA361"/>
  <c r="AB361"/>
  <c r="AI361"/>
  <c r="P362"/>
  <c r="Q362"/>
  <c r="R362"/>
  <c r="S362"/>
  <c r="T362"/>
  <c r="AJ362" s="1"/>
  <c r="U362"/>
  <c r="AK362" s="1"/>
  <c r="W362"/>
  <c r="X362"/>
  <c r="Y362"/>
  <c r="Z362"/>
  <c r="AA362"/>
  <c r="AB362"/>
  <c r="AI362"/>
  <c r="P363"/>
  <c r="Q363"/>
  <c r="R363"/>
  <c r="S363"/>
  <c r="T363"/>
  <c r="AJ363" s="1"/>
  <c r="U363"/>
  <c r="AK363" s="1"/>
  <c r="W363"/>
  <c r="X363"/>
  <c r="Y363"/>
  <c r="Z363"/>
  <c r="AA363"/>
  <c r="AB363"/>
  <c r="AI363"/>
  <c r="P364"/>
  <c r="Q364"/>
  <c r="R364"/>
  <c r="S364"/>
  <c r="T364"/>
  <c r="AJ364" s="1"/>
  <c r="U364"/>
  <c r="AK364" s="1"/>
  <c r="W364"/>
  <c r="X364"/>
  <c r="Y364"/>
  <c r="Z364"/>
  <c r="AA364"/>
  <c r="AB364"/>
  <c r="AI364"/>
  <c r="P365"/>
  <c r="Q365"/>
  <c r="R365"/>
  <c r="S365"/>
  <c r="T365"/>
  <c r="AJ365" s="1"/>
  <c r="U365"/>
  <c r="AK365" s="1"/>
  <c r="W365"/>
  <c r="X365"/>
  <c r="Y365"/>
  <c r="Z365"/>
  <c r="AA365"/>
  <c r="AB365"/>
  <c r="AI365"/>
  <c r="P366"/>
  <c r="Q366"/>
  <c r="R366"/>
  <c r="S366"/>
  <c r="T366"/>
  <c r="AJ366" s="1"/>
  <c r="U366"/>
  <c r="AK366" s="1"/>
  <c r="W366"/>
  <c r="X366"/>
  <c r="Y366"/>
  <c r="Z366"/>
  <c r="AA366"/>
  <c r="AB366"/>
  <c r="AH366"/>
  <c r="AL366" s="1"/>
  <c r="AI366"/>
  <c r="P367"/>
  <c r="Q367"/>
  <c r="R367"/>
  <c r="S367"/>
  <c r="T367"/>
  <c r="AJ367" s="1"/>
  <c r="U367"/>
  <c r="AK367" s="1"/>
  <c r="W367"/>
  <c r="X367"/>
  <c r="Y367"/>
  <c r="Z367"/>
  <c r="AA367"/>
  <c r="AB367"/>
  <c r="AI367"/>
  <c r="P368"/>
  <c r="Q368"/>
  <c r="R368"/>
  <c r="S368"/>
  <c r="AI368" s="1"/>
  <c r="T368"/>
  <c r="AJ368" s="1"/>
  <c r="U368"/>
  <c r="AK368" s="1"/>
  <c r="W368"/>
  <c r="X368"/>
  <c r="Y368"/>
  <c r="Z368"/>
  <c r="AA368"/>
  <c r="AB368"/>
  <c r="P369"/>
  <c r="Q369"/>
  <c r="R369"/>
  <c r="S369"/>
  <c r="T369"/>
  <c r="AJ369" s="1"/>
  <c r="U369"/>
  <c r="AK369" s="1"/>
  <c r="W369"/>
  <c r="X369"/>
  <c r="Y369"/>
  <c r="Z369"/>
  <c r="AA369"/>
  <c r="AB369"/>
  <c r="AI369"/>
  <c r="P370"/>
  <c r="Q370"/>
  <c r="R370"/>
  <c r="S370"/>
  <c r="AI370" s="1"/>
  <c r="T370"/>
  <c r="AJ370" s="1"/>
  <c r="U370"/>
  <c r="AK370" s="1"/>
  <c r="W370"/>
  <c r="X370"/>
  <c r="Y370"/>
  <c r="Z370"/>
  <c r="AA370"/>
  <c r="AB370"/>
  <c r="P371"/>
  <c r="Q371"/>
  <c r="R371"/>
  <c r="S371"/>
  <c r="T371"/>
  <c r="AJ371" s="1"/>
  <c r="U371"/>
  <c r="AK371" s="1"/>
  <c r="W371"/>
  <c r="X371"/>
  <c r="Y371"/>
  <c r="Z371"/>
  <c r="AA371"/>
  <c r="AB371"/>
  <c r="AI371"/>
  <c r="P378"/>
  <c r="Q378"/>
  <c r="R378"/>
  <c r="S378"/>
  <c r="T378"/>
  <c r="AJ378" s="1"/>
  <c r="U378"/>
  <c r="AK378" s="1"/>
  <c r="W378"/>
  <c r="X378"/>
  <c r="Y378"/>
  <c r="Z378"/>
  <c r="AA378"/>
  <c r="AB378"/>
  <c r="AI378"/>
  <c r="P379"/>
  <c r="Q379"/>
  <c r="R379"/>
  <c r="S379"/>
  <c r="T379"/>
  <c r="AJ379" s="1"/>
  <c r="U379"/>
  <c r="AK379" s="1"/>
  <c r="W379"/>
  <c r="X379"/>
  <c r="Y379"/>
  <c r="Z379"/>
  <c r="AA379"/>
  <c r="AB379"/>
  <c r="AI379"/>
  <c r="P380"/>
  <c r="Q380"/>
  <c r="R380"/>
  <c r="S380"/>
  <c r="T380"/>
  <c r="AJ380" s="1"/>
  <c r="U380"/>
  <c r="AK380" s="1"/>
  <c r="W380"/>
  <c r="X380"/>
  <c r="Y380"/>
  <c r="Z380"/>
  <c r="AA380"/>
  <c r="AB380"/>
  <c r="AI380"/>
  <c r="P381"/>
  <c r="Q381"/>
  <c r="R381"/>
  <c r="S381"/>
  <c r="AI381" s="1"/>
  <c r="T381"/>
  <c r="AJ381" s="1"/>
  <c r="U381"/>
  <c r="AK381" s="1"/>
  <c r="W381"/>
  <c r="X381"/>
  <c r="Y381"/>
  <c r="Z381"/>
  <c r="AA381"/>
  <c r="AB381"/>
  <c r="P382"/>
  <c r="Q382"/>
  <c r="R382"/>
  <c r="S382"/>
  <c r="T382"/>
  <c r="AJ382" s="1"/>
  <c r="U382"/>
  <c r="AK382" s="1"/>
  <c r="W382"/>
  <c r="X382"/>
  <c r="Y382"/>
  <c r="Z382"/>
  <c r="AA382"/>
  <c r="AB382"/>
  <c r="AI382"/>
  <c r="P383"/>
  <c r="Q383"/>
  <c r="R383"/>
  <c r="S383"/>
  <c r="T383"/>
  <c r="AJ383" s="1"/>
  <c r="U383"/>
  <c r="AK383" s="1"/>
  <c r="W383"/>
  <c r="X383"/>
  <c r="Y383"/>
  <c r="Z383"/>
  <c r="AA383"/>
  <c r="AB383"/>
  <c r="AI383"/>
  <c r="P384"/>
  <c r="Q384"/>
  <c r="R384"/>
  <c r="S384"/>
  <c r="T384"/>
  <c r="AJ384" s="1"/>
  <c r="U384"/>
  <c r="AK384" s="1"/>
  <c r="W384"/>
  <c r="X384"/>
  <c r="Y384"/>
  <c r="Z384"/>
  <c r="AA384"/>
  <c r="AB384"/>
  <c r="AI384"/>
  <c r="P385"/>
  <c r="AE385" s="1"/>
  <c r="Q385"/>
  <c r="AF385" s="1"/>
  <c r="R385"/>
  <c r="AG385" s="1"/>
  <c r="S385"/>
  <c r="AI385" s="1"/>
  <c r="T385"/>
  <c r="AJ385" s="1"/>
  <c r="U385"/>
  <c r="AK385" s="1"/>
  <c r="W385"/>
  <c r="X385"/>
  <c r="Y385"/>
  <c r="Z385"/>
  <c r="AA385"/>
  <c r="AB385"/>
  <c r="P386"/>
  <c r="Q386"/>
  <c r="R386"/>
  <c r="S386"/>
  <c r="T386"/>
  <c r="AJ386" s="1"/>
  <c r="U386"/>
  <c r="AK386" s="1"/>
  <c r="W386"/>
  <c r="X386"/>
  <c r="Y386"/>
  <c r="Z386"/>
  <c r="AA386"/>
  <c r="AB386"/>
  <c r="AI386"/>
  <c r="P387"/>
  <c r="Q387"/>
  <c r="R387"/>
  <c r="S387"/>
  <c r="T387"/>
  <c r="AJ387" s="1"/>
  <c r="U387"/>
  <c r="AK387" s="1"/>
  <c r="W387"/>
  <c r="X387"/>
  <c r="Y387"/>
  <c r="Z387"/>
  <c r="AA387"/>
  <c r="AB387"/>
  <c r="AI387"/>
  <c r="P388"/>
  <c r="Q388"/>
  <c r="R388"/>
  <c r="S388"/>
  <c r="T388"/>
  <c r="AJ388" s="1"/>
  <c r="U388"/>
  <c r="AK388" s="1"/>
  <c r="W388"/>
  <c r="X388"/>
  <c r="Y388"/>
  <c r="Z388"/>
  <c r="AA388"/>
  <c r="AB388"/>
  <c r="AI388"/>
  <c r="P389"/>
  <c r="Q389"/>
  <c r="R389"/>
  <c r="S389"/>
  <c r="T389"/>
  <c r="AJ389" s="1"/>
  <c r="U389"/>
  <c r="AK389" s="1"/>
  <c r="W389"/>
  <c r="X389"/>
  <c r="Y389"/>
  <c r="Z389"/>
  <c r="AA389"/>
  <c r="AB389"/>
  <c r="AI389"/>
  <c r="P390"/>
  <c r="Q390"/>
  <c r="R390"/>
  <c r="S390"/>
  <c r="T390"/>
  <c r="AJ390" s="1"/>
  <c r="U390"/>
  <c r="AK390" s="1"/>
  <c r="W390"/>
  <c r="X390"/>
  <c r="Y390"/>
  <c r="Z390"/>
  <c r="AA390"/>
  <c r="AB390"/>
  <c r="AI390"/>
  <c r="P391"/>
  <c r="Q391"/>
  <c r="R391"/>
  <c r="S391"/>
  <c r="T391"/>
  <c r="AJ391" s="1"/>
  <c r="U391"/>
  <c r="AK391" s="1"/>
  <c r="W391"/>
  <c r="X391"/>
  <c r="Y391"/>
  <c r="Z391"/>
  <c r="AA391"/>
  <c r="AB391"/>
  <c r="AI391"/>
  <c r="P392"/>
  <c r="Q392"/>
  <c r="R392"/>
  <c r="S392"/>
  <c r="T392"/>
  <c r="AJ392" s="1"/>
  <c r="U392"/>
  <c r="AK392" s="1"/>
  <c r="W392"/>
  <c r="X392"/>
  <c r="Y392"/>
  <c r="Z392"/>
  <c r="AA392"/>
  <c r="AB392"/>
  <c r="AI392"/>
  <c r="P393"/>
  <c r="AE393" s="1"/>
  <c r="Q393"/>
  <c r="AF393" s="1"/>
  <c r="R393"/>
  <c r="AG393" s="1"/>
  <c r="S393"/>
  <c r="AI393" s="1"/>
  <c r="T393"/>
  <c r="AJ393" s="1"/>
  <c r="U393"/>
  <c r="AK393" s="1"/>
  <c r="W393"/>
  <c r="X393"/>
  <c r="Y393"/>
  <c r="Z393"/>
  <c r="AA393"/>
  <c r="AB393"/>
  <c r="P394"/>
  <c r="Q394"/>
  <c r="R394"/>
  <c r="S394"/>
  <c r="T394"/>
  <c r="AJ394" s="1"/>
  <c r="U394"/>
  <c r="AK394" s="1"/>
  <c r="W394"/>
  <c r="X394"/>
  <c r="Y394"/>
  <c r="Z394"/>
  <c r="AA394"/>
  <c r="AB394"/>
  <c r="AH394"/>
  <c r="AI394"/>
  <c r="P395"/>
  <c r="Q395"/>
  <c r="R395"/>
  <c r="S395"/>
  <c r="T395"/>
  <c r="AJ395" s="1"/>
  <c r="U395"/>
  <c r="AK395" s="1"/>
  <c r="W395"/>
  <c r="X395"/>
  <c r="Y395"/>
  <c r="Z395"/>
  <c r="AA395"/>
  <c r="AB395"/>
  <c r="AI395"/>
  <c r="P396"/>
  <c r="Q396"/>
  <c r="R396"/>
  <c r="S396"/>
  <c r="T396"/>
  <c r="AJ396" s="1"/>
  <c r="U396"/>
  <c r="AK396" s="1"/>
  <c r="W396"/>
  <c r="X396"/>
  <c r="Y396"/>
  <c r="Z396"/>
  <c r="AA396"/>
  <c r="AB396"/>
  <c r="AI396"/>
  <c r="P397"/>
  <c r="AE397" s="1"/>
  <c r="Q397"/>
  <c r="AF397" s="1"/>
  <c r="R397"/>
  <c r="AG397" s="1"/>
  <c r="S397"/>
  <c r="AI397" s="1"/>
  <c r="T397"/>
  <c r="AJ397" s="1"/>
  <c r="U397"/>
  <c r="AK397" s="1"/>
  <c r="W397"/>
  <c r="X397"/>
  <c r="Y397"/>
  <c r="Z397"/>
  <c r="AA397"/>
  <c r="AB397"/>
  <c r="P398"/>
  <c r="AE398" s="1"/>
  <c r="Q398"/>
  <c r="AF398" s="1"/>
  <c r="R398"/>
  <c r="AG398" s="1"/>
  <c r="S398"/>
  <c r="T398"/>
  <c r="AJ398" s="1"/>
  <c r="U398"/>
  <c r="AK398" s="1"/>
  <c r="W398"/>
  <c r="X398"/>
  <c r="Y398"/>
  <c r="Z398"/>
  <c r="AA398"/>
  <c r="AB398"/>
  <c r="AI398"/>
  <c r="P399"/>
  <c r="Q399"/>
  <c r="R399"/>
  <c r="S399"/>
  <c r="T399"/>
  <c r="AJ399" s="1"/>
  <c r="U399"/>
  <c r="AK399" s="1"/>
  <c r="W399"/>
  <c r="X399"/>
  <c r="Y399"/>
  <c r="Z399"/>
  <c r="AA399"/>
  <c r="AB399"/>
  <c r="AI399"/>
  <c r="P400"/>
  <c r="Q400"/>
  <c r="R400"/>
  <c r="S400"/>
  <c r="T400"/>
  <c r="AJ400" s="1"/>
  <c r="U400"/>
  <c r="AK400" s="1"/>
  <c r="W400"/>
  <c r="X400"/>
  <c r="Y400"/>
  <c r="Z400"/>
  <c r="AA400"/>
  <c r="AB400"/>
  <c r="AI400"/>
  <c r="P401"/>
  <c r="Q401"/>
  <c r="R401"/>
  <c r="S401"/>
  <c r="T401"/>
  <c r="AJ401" s="1"/>
  <c r="U401"/>
  <c r="AK401" s="1"/>
  <c r="W401"/>
  <c r="X401"/>
  <c r="Y401"/>
  <c r="Z401"/>
  <c r="AA401"/>
  <c r="AB401"/>
  <c r="AI401"/>
  <c r="P402"/>
  <c r="Q402"/>
  <c r="R402"/>
  <c r="S402"/>
  <c r="T402"/>
  <c r="AJ402" s="1"/>
  <c r="U402"/>
  <c r="AK402" s="1"/>
  <c r="W402"/>
  <c r="X402"/>
  <c r="Y402"/>
  <c r="Z402"/>
  <c r="AA402"/>
  <c r="AB402"/>
  <c r="AH402"/>
  <c r="AI402"/>
  <c r="P409"/>
  <c r="Q409"/>
  <c r="R409"/>
  <c r="S409"/>
  <c r="AI409" s="1"/>
  <c r="T409"/>
  <c r="AJ409" s="1"/>
  <c r="U409"/>
  <c r="AK409" s="1"/>
  <c r="W409"/>
  <c r="X409"/>
  <c r="Y409"/>
  <c r="Z409"/>
  <c r="AA409"/>
  <c r="AB409"/>
  <c r="P410"/>
  <c r="Q410"/>
  <c r="R410"/>
  <c r="S410"/>
  <c r="T410"/>
  <c r="AJ410" s="1"/>
  <c r="U410"/>
  <c r="AK410" s="1"/>
  <c r="W410"/>
  <c r="X410"/>
  <c r="Y410"/>
  <c r="Z410"/>
  <c r="AA410"/>
  <c r="AB410"/>
  <c r="AI410"/>
  <c r="P411"/>
  <c r="Q411"/>
  <c r="R411"/>
  <c r="S411"/>
  <c r="T411"/>
  <c r="AJ411" s="1"/>
  <c r="U411"/>
  <c r="AK411" s="1"/>
  <c r="W411"/>
  <c r="X411"/>
  <c r="Y411"/>
  <c r="Z411"/>
  <c r="AA411"/>
  <c r="AB411"/>
  <c r="AI411"/>
  <c r="P412"/>
  <c r="Q412"/>
  <c r="R412"/>
  <c r="S412"/>
  <c r="T412"/>
  <c r="AJ412" s="1"/>
  <c r="U412"/>
  <c r="AK412" s="1"/>
  <c r="W412"/>
  <c r="X412"/>
  <c r="Y412"/>
  <c r="Z412"/>
  <c r="AA412"/>
  <c r="AB412"/>
  <c r="AI412"/>
  <c r="P413"/>
  <c r="Q413"/>
  <c r="R413"/>
  <c r="S413"/>
  <c r="AI413" s="1"/>
  <c r="T413"/>
  <c r="AJ413" s="1"/>
  <c r="U413"/>
  <c r="AK413" s="1"/>
  <c r="W413"/>
  <c r="X413"/>
  <c r="Y413"/>
  <c r="Z413"/>
  <c r="AA413"/>
  <c r="AB413"/>
  <c r="P414"/>
  <c r="Q414"/>
  <c r="R414"/>
  <c r="S414"/>
  <c r="T414"/>
  <c r="AJ414" s="1"/>
  <c r="U414"/>
  <c r="AK414" s="1"/>
  <c r="W414"/>
  <c r="X414"/>
  <c r="Y414"/>
  <c r="Z414"/>
  <c r="AA414"/>
  <c r="AB414"/>
  <c r="AI414"/>
  <c r="P415"/>
  <c r="Q415"/>
  <c r="R415"/>
  <c r="S415"/>
  <c r="T415"/>
  <c r="AJ415" s="1"/>
  <c r="U415"/>
  <c r="AK415" s="1"/>
  <c r="W415"/>
  <c r="X415"/>
  <c r="Y415"/>
  <c r="Z415"/>
  <c r="AA415"/>
  <c r="AB415"/>
  <c r="AI415"/>
  <c r="P416"/>
  <c r="AE416" s="1"/>
  <c r="Q416"/>
  <c r="AF416" s="1"/>
  <c r="R416"/>
  <c r="AG416" s="1"/>
  <c r="S416"/>
  <c r="T416"/>
  <c r="AJ416" s="1"/>
  <c r="U416"/>
  <c r="AK416" s="1"/>
  <c r="W416"/>
  <c r="X416"/>
  <c r="Y416"/>
  <c r="Z416"/>
  <c r="AA416"/>
  <c r="AB416"/>
  <c r="AI416"/>
  <c r="P417"/>
  <c r="Q417"/>
  <c r="R417"/>
  <c r="S417"/>
  <c r="AI417" s="1"/>
  <c r="T417"/>
  <c r="AJ417" s="1"/>
  <c r="U417"/>
  <c r="AK417" s="1"/>
  <c r="W417"/>
  <c r="X417"/>
  <c r="Y417"/>
  <c r="Z417"/>
  <c r="AA417"/>
  <c r="AB417"/>
  <c r="P418"/>
  <c r="Q418"/>
  <c r="R418"/>
  <c r="S418"/>
  <c r="T418"/>
  <c r="AJ418" s="1"/>
  <c r="U418"/>
  <c r="AK418" s="1"/>
  <c r="W418"/>
  <c r="X418"/>
  <c r="Y418"/>
  <c r="Z418"/>
  <c r="AA418"/>
  <c r="AB418"/>
  <c r="AI418"/>
  <c r="P419"/>
  <c r="Q419"/>
  <c r="R419"/>
  <c r="S419"/>
  <c r="T419"/>
  <c r="AJ419" s="1"/>
  <c r="U419"/>
  <c r="AK419" s="1"/>
  <c r="W419"/>
  <c r="X419"/>
  <c r="Y419"/>
  <c r="Z419"/>
  <c r="AA419"/>
  <c r="AB419"/>
  <c r="AI419"/>
  <c r="P420"/>
  <c r="Q420"/>
  <c r="R420"/>
  <c r="S420"/>
  <c r="T420"/>
  <c r="AJ420" s="1"/>
  <c r="U420"/>
  <c r="AK420" s="1"/>
  <c r="W420"/>
  <c r="X420"/>
  <c r="Y420"/>
  <c r="Z420"/>
  <c r="AA420"/>
  <c r="AB420"/>
  <c r="AI420"/>
  <c r="P421"/>
  <c r="Q421"/>
  <c r="R421"/>
  <c r="S421"/>
  <c r="T421"/>
  <c r="AJ421" s="1"/>
  <c r="U421"/>
  <c r="AK421" s="1"/>
  <c r="W421"/>
  <c r="X421"/>
  <c r="Y421"/>
  <c r="Z421"/>
  <c r="AA421"/>
  <c r="AB421"/>
  <c r="AI421"/>
  <c r="P422"/>
  <c r="Q422"/>
  <c r="R422"/>
  <c r="S422"/>
  <c r="T422"/>
  <c r="AJ422" s="1"/>
  <c r="U422"/>
  <c r="AK422" s="1"/>
  <c r="W422"/>
  <c r="X422"/>
  <c r="Y422"/>
  <c r="Z422"/>
  <c r="AA422"/>
  <c r="AB422"/>
  <c r="AI422"/>
  <c r="P423"/>
  <c r="Q423"/>
  <c r="R423"/>
  <c r="S423"/>
  <c r="T423"/>
  <c r="AJ423" s="1"/>
  <c r="U423"/>
  <c r="AK423" s="1"/>
  <c r="W423"/>
  <c r="X423"/>
  <c r="Y423"/>
  <c r="Z423"/>
  <c r="AA423"/>
  <c r="AB423"/>
  <c r="AI423"/>
  <c r="P424"/>
  <c r="Q424"/>
  <c r="R424"/>
  <c r="S424"/>
  <c r="T424"/>
  <c r="AJ424" s="1"/>
  <c r="U424"/>
  <c r="AK424" s="1"/>
  <c r="W424"/>
  <c r="X424"/>
  <c r="Y424"/>
  <c r="Z424"/>
  <c r="AA424"/>
  <c r="AB424"/>
  <c r="AI424"/>
  <c r="P425"/>
  <c r="Q425"/>
  <c r="R425"/>
  <c r="S425"/>
  <c r="AI425" s="1"/>
  <c r="T425"/>
  <c r="AJ425" s="1"/>
  <c r="U425"/>
  <c r="AK425" s="1"/>
  <c r="W425"/>
  <c r="X425"/>
  <c r="Y425"/>
  <c r="Z425"/>
  <c r="AA425"/>
  <c r="AB425"/>
  <c r="P426"/>
  <c r="Q426"/>
  <c r="R426"/>
  <c r="S426"/>
  <c r="T426"/>
  <c r="AJ426" s="1"/>
  <c r="U426"/>
  <c r="AK426" s="1"/>
  <c r="W426"/>
  <c r="X426"/>
  <c r="Y426"/>
  <c r="Z426"/>
  <c r="AA426"/>
  <c r="AB426"/>
  <c r="AI426"/>
  <c r="P427"/>
  <c r="Q427"/>
  <c r="R427"/>
  <c r="S427"/>
  <c r="T427"/>
  <c r="AJ427" s="1"/>
  <c r="U427"/>
  <c r="AK427" s="1"/>
  <c r="W427"/>
  <c r="X427"/>
  <c r="Y427"/>
  <c r="Z427"/>
  <c r="AA427"/>
  <c r="AB427"/>
  <c r="AI427"/>
  <c r="P428"/>
  <c r="AE428" s="1"/>
  <c r="Q428"/>
  <c r="AF428" s="1"/>
  <c r="R428"/>
  <c r="AG428" s="1"/>
  <c r="S428"/>
  <c r="T428"/>
  <c r="AJ428" s="1"/>
  <c r="U428"/>
  <c r="AK428" s="1"/>
  <c r="W428"/>
  <c r="X428"/>
  <c r="Y428"/>
  <c r="Z428"/>
  <c r="AA428"/>
  <c r="AB428"/>
  <c r="AI428"/>
  <c r="P429"/>
  <c r="AE429" s="1"/>
  <c r="Q429"/>
  <c r="AF429" s="1"/>
  <c r="R429"/>
  <c r="AG429" s="1"/>
  <c r="S429"/>
  <c r="T429"/>
  <c r="AJ429" s="1"/>
  <c r="U429"/>
  <c r="AK429" s="1"/>
  <c r="W429"/>
  <c r="X429"/>
  <c r="Y429"/>
  <c r="Z429"/>
  <c r="AA429"/>
  <c r="AB429"/>
  <c r="AI429"/>
  <c r="P430"/>
  <c r="Q430"/>
  <c r="R430"/>
  <c r="S430"/>
  <c r="T430"/>
  <c r="AJ430" s="1"/>
  <c r="U430"/>
  <c r="AK430" s="1"/>
  <c r="W430"/>
  <c r="X430"/>
  <c r="Y430"/>
  <c r="Z430"/>
  <c r="AA430"/>
  <c r="AB430"/>
  <c r="AI430"/>
  <c r="P431"/>
  <c r="Q431"/>
  <c r="R431"/>
  <c r="S431"/>
  <c r="T431"/>
  <c r="AJ431" s="1"/>
  <c r="U431"/>
  <c r="AK431" s="1"/>
  <c r="W431"/>
  <c r="X431"/>
  <c r="Y431"/>
  <c r="Z431"/>
  <c r="AA431"/>
  <c r="AB431"/>
  <c r="AI431"/>
  <c r="P432"/>
  <c r="Q432"/>
  <c r="R432"/>
  <c r="S432"/>
  <c r="T432"/>
  <c r="AJ432" s="1"/>
  <c r="U432"/>
  <c r="AK432" s="1"/>
  <c r="W432"/>
  <c r="X432"/>
  <c r="Y432"/>
  <c r="Z432"/>
  <c r="AA432"/>
  <c r="AB432"/>
  <c r="AI432"/>
  <c r="P433"/>
  <c r="Q433"/>
  <c r="R433"/>
  <c r="S433"/>
  <c r="T433"/>
  <c r="AJ433" s="1"/>
  <c r="U433"/>
  <c r="AK433" s="1"/>
  <c r="W433"/>
  <c r="X433"/>
  <c r="Y433"/>
  <c r="Z433"/>
  <c r="AA433"/>
  <c r="AB433"/>
  <c r="AI433"/>
  <c r="C1" i="17"/>
  <c r="E1"/>
  <c r="G1"/>
  <c r="B24"/>
  <c r="C24"/>
  <c r="D24"/>
  <c r="E24" s="1"/>
  <c r="B80"/>
  <c r="C80"/>
  <c r="D80"/>
  <c r="E80"/>
  <c r="F80"/>
  <c r="G80"/>
  <c r="H80"/>
  <c r="K80"/>
  <c r="L80"/>
  <c r="M80"/>
  <c r="N80"/>
  <c r="B81"/>
  <c r="C81"/>
  <c r="D81"/>
  <c r="E81"/>
  <c r="F81"/>
  <c r="G81"/>
  <c r="H81"/>
  <c r="L81"/>
  <c r="M81"/>
  <c r="P81" s="1"/>
  <c r="N81"/>
  <c r="R81"/>
  <c r="T81"/>
  <c r="B82"/>
  <c r="C82"/>
  <c r="D82"/>
  <c r="S82" s="1"/>
  <c r="E82"/>
  <c r="F82"/>
  <c r="G82"/>
  <c r="H82"/>
  <c r="L82"/>
  <c r="M82"/>
  <c r="N82"/>
  <c r="Q82" s="1"/>
  <c r="T82"/>
  <c r="B83"/>
  <c r="C83"/>
  <c r="D83"/>
  <c r="E83"/>
  <c r="P83" s="1"/>
  <c r="F83"/>
  <c r="G83"/>
  <c r="H83"/>
  <c r="L83"/>
  <c r="O83" s="1"/>
  <c r="M83"/>
  <c r="N83"/>
  <c r="B84"/>
  <c r="C84"/>
  <c r="D84"/>
  <c r="E84"/>
  <c r="F84"/>
  <c r="G84"/>
  <c r="H84"/>
  <c r="L84"/>
  <c r="O84" s="1"/>
  <c r="M84"/>
  <c r="N84"/>
  <c r="T84"/>
  <c r="B85"/>
  <c r="C85"/>
  <c r="AJ172" i="2" s="1"/>
  <c r="D85" i="17"/>
  <c r="E85"/>
  <c r="F85"/>
  <c r="G85"/>
  <c r="H85"/>
  <c r="L85"/>
  <c r="M85"/>
  <c r="N85"/>
  <c r="P85"/>
  <c r="B86"/>
  <c r="C86"/>
  <c r="AD169" i="2" s="1"/>
  <c r="AE169" s="1"/>
  <c r="D86" i="17"/>
  <c r="S86" s="1"/>
  <c r="E86"/>
  <c r="P86" s="1"/>
  <c r="F86"/>
  <c r="G86"/>
  <c r="H86"/>
  <c r="I86"/>
  <c r="K86"/>
  <c r="L86"/>
  <c r="M86"/>
  <c r="N86"/>
  <c r="T86"/>
  <c r="B87"/>
  <c r="I87" s="1"/>
  <c r="C87"/>
  <c r="AD185" i="2" s="1"/>
  <c r="AE185" s="1"/>
  <c r="D87" i="17"/>
  <c r="S87" s="1"/>
  <c r="E87"/>
  <c r="F87"/>
  <c r="G87"/>
  <c r="H87"/>
  <c r="J87"/>
  <c r="L87"/>
  <c r="M87"/>
  <c r="N87"/>
  <c r="P87"/>
  <c r="R87"/>
  <c r="B88"/>
  <c r="I88" s="1"/>
  <c r="C88"/>
  <c r="AD184" i="2" s="1"/>
  <c r="D88" i="17"/>
  <c r="S88" s="1"/>
  <c r="E88"/>
  <c r="P88" s="1"/>
  <c r="F88"/>
  <c r="G88"/>
  <c r="H88"/>
  <c r="L88"/>
  <c r="M88"/>
  <c r="N88"/>
  <c r="Q88"/>
  <c r="B89"/>
  <c r="C89"/>
  <c r="D89"/>
  <c r="E89"/>
  <c r="P89" s="1"/>
  <c r="F89"/>
  <c r="G89"/>
  <c r="H89"/>
  <c r="L89"/>
  <c r="M89"/>
  <c r="N89"/>
  <c r="B90"/>
  <c r="I90" s="1"/>
  <c r="C90"/>
  <c r="J90" s="1"/>
  <c r="D90"/>
  <c r="S90" s="1"/>
  <c r="E90"/>
  <c r="P90" s="1"/>
  <c r="F90"/>
  <c r="G90"/>
  <c r="H90"/>
  <c r="L90"/>
  <c r="M90"/>
  <c r="N90"/>
  <c r="B91"/>
  <c r="C91"/>
  <c r="D91"/>
  <c r="E91"/>
  <c r="F91"/>
  <c r="R91" s="1"/>
  <c r="G91"/>
  <c r="H91"/>
  <c r="L91"/>
  <c r="O91" s="1"/>
  <c r="M91"/>
  <c r="N91"/>
  <c r="Q91" s="1"/>
  <c r="B92"/>
  <c r="C92"/>
  <c r="D92"/>
  <c r="E92"/>
  <c r="F92"/>
  <c r="G92"/>
  <c r="H92"/>
  <c r="L92"/>
  <c r="O92" s="1"/>
  <c r="M92"/>
  <c r="N92"/>
  <c r="R92"/>
  <c r="B93"/>
  <c r="I93" s="1"/>
  <c r="C93"/>
  <c r="D93"/>
  <c r="S93" s="1"/>
  <c r="E93"/>
  <c r="F93"/>
  <c r="G93"/>
  <c r="H93"/>
  <c r="J93"/>
  <c r="L93"/>
  <c r="M93"/>
  <c r="N93"/>
  <c r="P93"/>
  <c r="B94"/>
  <c r="I94" s="1"/>
  <c r="C94"/>
  <c r="J94" s="1"/>
  <c r="D94"/>
  <c r="R94" s="1"/>
  <c r="E94"/>
  <c r="P94" s="1"/>
  <c r="F94"/>
  <c r="G94"/>
  <c r="H94"/>
  <c r="K94"/>
  <c r="L94"/>
  <c r="M94"/>
  <c r="N94"/>
  <c r="Q94"/>
  <c r="B95"/>
  <c r="I95" s="1"/>
  <c r="C95"/>
  <c r="J95" s="1"/>
  <c r="D95"/>
  <c r="S95" s="1"/>
  <c r="E95"/>
  <c r="F95"/>
  <c r="G95"/>
  <c r="H95"/>
  <c r="L95"/>
  <c r="O95" s="1"/>
  <c r="M95"/>
  <c r="N95"/>
  <c r="Q95" s="1"/>
  <c r="P95"/>
  <c r="R95"/>
  <c r="B96"/>
  <c r="I96" s="1"/>
  <c r="C96"/>
  <c r="J96" s="1"/>
  <c r="D96"/>
  <c r="S96" s="1"/>
  <c r="E96"/>
  <c r="P96" s="1"/>
  <c r="F96"/>
  <c r="G96"/>
  <c r="H96"/>
  <c r="K96"/>
  <c r="L96"/>
  <c r="M96"/>
  <c r="N96"/>
  <c r="O96"/>
  <c r="R96"/>
  <c r="T96"/>
  <c r="B97"/>
  <c r="I97" s="1"/>
  <c r="C97"/>
  <c r="J97" s="1"/>
  <c r="D97"/>
  <c r="S97" s="1"/>
  <c r="E97"/>
  <c r="F97"/>
  <c r="G97"/>
  <c r="H97"/>
  <c r="L97"/>
  <c r="M97"/>
  <c r="N97"/>
  <c r="P97"/>
  <c r="B98"/>
  <c r="I98" s="1"/>
  <c r="C98"/>
  <c r="J98" s="1"/>
  <c r="D98"/>
  <c r="R98" s="1"/>
  <c r="E98"/>
  <c r="P98" s="1"/>
  <c r="F98"/>
  <c r="G98"/>
  <c r="H98"/>
  <c r="L98"/>
  <c r="M98"/>
  <c r="N98"/>
  <c r="Q98"/>
  <c r="S98"/>
  <c r="B99"/>
  <c r="I99" s="1"/>
  <c r="C99"/>
  <c r="D99"/>
  <c r="S99" s="1"/>
  <c r="E99"/>
  <c r="F99"/>
  <c r="G99"/>
  <c r="H99"/>
  <c r="J99"/>
  <c r="L99"/>
  <c r="M99"/>
  <c r="N99"/>
  <c r="P99"/>
  <c r="R99"/>
  <c r="B100"/>
  <c r="C100"/>
  <c r="D100"/>
  <c r="T100" s="1"/>
  <c r="E100"/>
  <c r="F100"/>
  <c r="G100"/>
  <c r="H100"/>
  <c r="K100"/>
  <c r="L100"/>
  <c r="M100"/>
  <c r="N100"/>
  <c r="B101"/>
  <c r="I101" s="1"/>
  <c r="C101"/>
  <c r="D101"/>
  <c r="S101" s="1"/>
  <c r="E101"/>
  <c r="F101"/>
  <c r="G101"/>
  <c r="H101"/>
  <c r="J101"/>
  <c r="L101"/>
  <c r="M101"/>
  <c r="N101"/>
  <c r="P101"/>
  <c r="B102"/>
  <c r="I102" s="1"/>
  <c r="C102"/>
  <c r="J102" s="1"/>
  <c r="D102"/>
  <c r="R102" s="1"/>
  <c r="E102"/>
  <c r="P102" s="1"/>
  <c r="F102"/>
  <c r="G102"/>
  <c r="H102"/>
  <c r="K102"/>
  <c r="L102"/>
  <c r="M102"/>
  <c r="N102"/>
  <c r="Q102"/>
  <c r="B103"/>
  <c r="I103" s="1"/>
  <c r="C103"/>
  <c r="J103" s="1"/>
  <c r="D103"/>
  <c r="S103" s="1"/>
  <c r="E103"/>
  <c r="F103"/>
  <c r="G103"/>
  <c r="H103"/>
  <c r="L103"/>
  <c r="O103" s="1"/>
  <c r="M103"/>
  <c r="N103"/>
  <c r="Q103" s="1"/>
  <c r="P103"/>
  <c r="R103"/>
  <c r="B104"/>
  <c r="I104" s="1"/>
  <c r="C104"/>
  <c r="J104" s="1"/>
  <c r="D104"/>
  <c r="S104" s="1"/>
  <c r="E104"/>
  <c r="P104" s="1"/>
  <c r="F104"/>
  <c r="G104"/>
  <c r="H104"/>
  <c r="K104"/>
  <c r="L104"/>
  <c r="M104"/>
  <c r="N104"/>
  <c r="O104"/>
  <c r="R104"/>
  <c r="T104"/>
  <c r="B105"/>
  <c r="I105" s="1"/>
  <c r="C105"/>
  <c r="J105" s="1"/>
  <c r="D105"/>
  <c r="S105" s="1"/>
  <c r="E105"/>
  <c r="F105"/>
  <c r="G105"/>
  <c r="H105"/>
  <c r="L105"/>
  <c r="M105"/>
  <c r="N105"/>
  <c r="P105"/>
  <c r="B106"/>
  <c r="I106" s="1"/>
  <c r="C106"/>
  <c r="J106" s="1"/>
  <c r="D106"/>
  <c r="R106" s="1"/>
  <c r="E106"/>
  <c r="P106" s="1"/>
  <c r="F106"/>
  <c r="G106"/>
  <c r="H106"/>
  <c r="L106"/>
  <c r="M106"/>
  <c r="N106"/>
  <c r="Q106"/>
  <c r="S106"/>
  <c r="B107"/>
  <c r="I107" s="1"/>
  <c r="C107"/>
  <c r="D107"/>
  <c r="S107" s="1"/>
  <c r="E107"/>
  <c r="F107"/>
  <c r="G107"/>
  <c r="H107"/>
  <c r="J107"/>
  <c r="L107"/>
  <c r="M107"/>
  <c r="N107"/>
  <c r="P107"/>
  <c r="R107"/>
  <c r="B108"/>
  <c r="C108"/>
  <c r="D108"/>
  <c r="T108" s="1"/>
  <c r="E108"/>
  <c r="F108"/>
  <c r="G108"/>
  <c r="H108"/>
  <c r="K108"/>
  <c r="L108"/>
  <c r="M108"/>
  <c r="N108"/>
  <c r="O108"/>
  <c r="B109"/>
  <c r="C109"/>
  <c r="D109"/>
  <c r="E109"/>
  <c r="F109"/>
  <c r="G109"/>
  <c r="H109"/>
  <c r="L109"/>
  <c r="M109"/>
  <c r="P109" s="1"/>
  <c r="N109"/>
  <c r="B110"/>
  <c r="I110" s="1"/>
  <c r="C110"/>
  <c r="J110" s="1"/>
  <c r="D110"/>
  <c r="R110" s="1"/>
  <c r="E110"/>
  <c r="P110" s="1"/>
  <c r="F110"/>
  <c r="G110"/>
  <c r="H110"/>
  <c r="L110"/>
  <c r="M110"/>
  <c r="N110"/>
  <c r="Q110"/>
  <c r="S110"/>
  <c r="B111"/>
  <c r="I111" s="1"/>
  <c r="C111"/>
  <c r="D111"/>
  <c r="S111" s="1"/>
  <c r="E111"/>
  <c r="F111"/>
  <c r="G111"/>
  <c r="H111"/>
  <c r="J111"/>
  <c r="L111"/>
  <c r="M111"/>
  <c r="N111"/>
  <c r="P111"/>
  <c r="R111"/>
  <c r="B112"/>
  <c r="I112" s="1"/>
  <c r="C112"/>
  <c r="J112" s="1"/>
  <c r="D112"/>
  <c r="S112" s="1"/>
  <c r="E112"/>
  <c r="P112" s="1"/>
  <c r="F112"/>
  <c r="G112"/>
  <c r="H112"/>
  <c r="K112"/>
  <c r="L112"/>
  <c r="M112"/>
  <c r="N112"/>
  <c r="O112"/>
  <c r="B113"/>
  <c r="I113" s="1"/>
  <c r="C113"/>
  <c r="J113" s="1"/>
  <c r="D113"/>
  <c r="S113" s="1"/>
  <c r="E113"/>
  <c r="F113"/>
  <c r="G113"/>
  <c r="H113"/>
  <c r="L113"/>
  <c r="M113"/>
  <c r="N113"/>
  <c r="P113"/>
  <c r="R113"/>
  <c r="B114"/>
  <c r="I114" s="1"/>
  <c r="C114"/>
  <c r="J114" s="1"/>
  <c r="D114"/>
  <c r="R114" s="1"/>
  <c r="E114"/>
  <c r="P114" s="1"/>
  <c r="F114"/>
  <c r="G114"/>
  <c r="H114"/>
  <c r="K114"/>
  <c r="L114"/>
  <c r="M114"/>
  <c r="N114"/>
  <c r="Q114"/>
  <c r="S114"/>
  <c r="B115"/>
  <c r="I115" s="1"/>
  <c r="C115"/>
  <c r="D115"/>
  <c r="S115" s="1"/>
  <c r="E115"/>
  <c r="F115"/>
  <c r="G115"/>
  <c r="H115"/>
  <c r="J115"/>
  <c r="L115"/>
  <c r="M115"/>
  <c r="N115"/>
  <c r="Q115" s="1"/>
  <c r="P115"/>
  <c r="B116"/>
  <c r="I116" s="1"/>
  <c r="C116"/>
  <c r="J116" s="1"/>
  <c r="D116"/>
  <c r="S116" s="1"/>
  <c r="E116"/>
  <c r="P116" s="1"/>
  <c r="F116"/>
  <c r="G116"/>
  <c r="H116"/>
  <c r="K116"/>
  <c r="L116"/>
  <c r="M116"/>
  <c r="N116"/>
  <c r="O116"/>
  <c r="T116"/>
  <c r="B117"/>
  <c r="I117" s="1"/>
  <c r="C117"/>
  <c r="D117"/>
  <c r="S117" s="1"/>
  <c r="E117"/>
  <c r="F117"/>
  <c r="G117"/>
  <c r="H117"/>
  <c r="J117"/>
  <c r="L117"/>
  <c r="M117"/>
  <c r="N117"/>
  <c r="P117"/>
  <c r="R117"/>
  <c r="B118"/>
  <c r="I118" s="1"/>
  <c r="C118"/>
  <c r="J118" s="1"/>
  <c r="D118"/>
  <c r="R118" s="1"/>
  <c r="E118"/>
  <c r="P118" s="1"/>
  <c r="F118"/>
  <c r="G118"/>
  <c r="H118"/>
  <c r="K118"/>
  <c r="L118"/>
  <c r="M118"/>
  <c r="N118"/>
  <c r="Q118"/>
  <c r="B119"/>
  <c r="I119" s="1"/>
  <c r="C119"/>
  <c r="J119" s="1"/>
  <c r="D119"/>
  <c r="S119" s="1"/>
  <c r="E119"/>
  <c r="F119"/>
  <c r="G119"/>
  <c r="H119"/>
  <c r="L119"/>
  <c r="M119"/>
  <c r="N119"/>
  <c r="Q119" s="1"/>
  <c r="P119"/>
  <c r="B120"/>
  <c r="I120" s="1"/>
  <c r="C120"/>
  <c r="J120" s="1"/>
  <c r="D120"/>
  <c r="S120" s="1"/>
  <c r="E120"/>
  <c r="P120" s="1"/>
  <c r="F120"/>
  <c r="G120"/>
  <c r="H120"/>
  <c r="L120"/>
  <c r="M120"/>
  <c r="N120"/>
  <c r="O120"/>
  <c r="R120"/>
  <c r="T120"/>
  <c r="B121"/>
  <c r="I121" s="1"/>
  <c r="C121"/>
  <c r="D121"/>
  <c r="S121" s="1"/>
  <c r="E121"/>
  <c r="F121"/>
  <c r="G121"/>
  <c r="H121"/>
  <c r="J121"/>
  <c r="L121"/>
  <c r="M121"/>
  <c r="N121"/>
  <c r="P121"/>
  <c r="B122"/>
  <c r="I122" s="1"/>
  <c r="C122"/>
  <c r="J122" s="1"/>
  <c r="D122"/>
  <c r="R122" s="1"/>
  <c r="E122"/>
  <c r="P122" s="1"/>
  <c r="F122"/>
  <c r="G122"/>
  <c r="H122"/>
  <c r="K122"/>
  <c r="L122"/>
  <c r="M122"/>
  <c r="N122"/>
  <c r="Q122"/>
  <c r="B123"/>
  <c r="C123"/>
  <c r="D123"/>
  <c r="E123"/>
  <c r="F123"/>
  <c r="G123"/>
  <c r="H123"/>
  <c r="L123"/>
  <c r="O123" s="1"/>
  <c r="M123"/>
  <c r="P123" s="1"/>
  <c r="N123"/>
  <c r="Q123" s="1"/>
  <c r="B124"/>
  <c r="C124"/>
  <c r="D124"/>
  <c r="E124"/>
  <c r="F124"/>
  <c r="G124"/>
  <c r="H124"/>
  <c r="L124"/>
  <c r="O124" s="1"/>
  <c r="M124"/>
  <c r="N124"/>
  <c r="Q124" s="1"/>
  <c r="T124"/>
  <c r="B125"/>
  <c r="C125"/>
  <c r="D125"/>
  <c r="T125" s="1"/>
  <c r="E125"/>
  <c r="F125"/>
  <c r="G125"/>
  <c r="H125"/>
  <c r="L125"/>
  <c r="M125"/>
  <c r="N125"/>
  <c r="P125"/>
  <c r="B126"/>
  <c r="I126" s="1"/>
  <c r="C126"/>
  <c r="AK170" i="2" s="1"/>
  <c r="D126" i="17"/>
  <c r="E126"/>
  <c r="F126"/>
  <c r="G126"/>
  <c r="H126"/>
  <c r="L126"/>
  <c r="M126"/>
  <c r="N126"/>
  <c r="Q126" s="1"/>
  <c r="R126"/>
  <c r="S126"/>
  <c r="T126"/>
  <c r="B127"/>
  <c r="C127"/>
  <c r="D127"/>
  <c r="E127"/>
  <c r="F127"/>
  <c r="G127"/>
  <c r="H127"/>
  <c r="L127"/>
  <c r="O127" s="1"/>
  <c r="M127"/>
  <c r="N127"/>
  <c r="Q127" s="1"/>
  <c r="P127"/>
  <c r="B128"/>
  <c r="I128" s="1"/>
  <c r="C128"/>
  <c r="AD180" i="2" s="1"/>
  <c r="D128" i="17"/>
  <c r="S128" s="1"/>
  <c r="E128"/>
  <c r="P128" s="1"/>
  <c r="F128"/>
  <c r="G128"/>
  <c r="H128"/>
  <c r="L128"/>
  <c r="M128"/>
  <c r="N128"/>
  <c r="T128"/>
  <c r="B129"/>
  <c r="I129" s="1"/>
  <c r="C129"/>
  <c r="AD177" i="2" s="1"/>
  <c r="AE177" s="1"/>
  <c r="D129" i="17"/>
  <c r="S129" s="1"/>
  <c r="E129"/>
  <c r="F129"/>
  <c r="G129"/>
  <c r="H129"/>
  <c r="J129"/>
  <c r="L129"/>
  <c r="M129"/>
  <c r="N129"/>
  <c r="P129"/>
  <c r="R129"/>
  <c r="B130"/>
  <c r="C130"/>
  <c r="AD181" i="2" s="1"/>
  <c r="AE181" s="1"/>
  <c r="D130" i="17"/>
  <c r="S130" s="1"/>
  <c r="E130"/>
  <c r="P130" s="1"/>
  <c r="F130"/>
  <c r="G130"/>
  <c r="H130"/>
  <c r="I130"/>
  <c r="K130"/>
  <c r="L130"/>
  <c r="M130"/>
  <c r="N130"/>
  <c r="B131"/>
  <c r="C131"/>
  <c r="AK171" i="2" s="1"/>
  <c r="D131" i="17"/>
  <c r="E131"/>
  <c r="F131"/>
  <c r="R131" s="1"/>
  <c r="G131"/>
  <c r="H131"/>
  <c r="L131"/>
  <c r="O131" s="1"/>
  <c r="M131"/>
  <c r="N131"/>
  <c r="Q131" s="1"/>
  <c r="B132"/>
  <c r="I132" s="1"/>
  <c r="C132"/>
  <c r="AD168" i="2" s="1"/>
  <c r="D132" i="17"/>
  <c r="S132" s="1"/>
  <c r="E132"/>
  <c r="P132" s="1"/>
  <c r="F132"/>
  <c r="G132"/>
  <c r="H132"/>
  <c r="L132"/>
  <c r="M132"/>
  <c r="N132"/>
  <c r="O132"/>
  <c r="B133"/>
  <c r="C133"/>
  <c r="D133"/>
  <c r="E133"/>
  <c r="P133" s="1"/>
  <c r="F133"/>
  <c r="G133"/>
  <c r="H133"/>
  <c r="L133"/>
  <c r="M133"/>
  <c r="N133"/>
  <c r="B134"/>
  <c r="C134"/>
  <c r="D134"/>
  <c r="E134"/>
  <c r="F134"/>
  <c r="R134" s="1"/>
  <c r="G134"/>
  <c r="H134"/>
  <c r="L134"/>
  <c r="M134"/>
  <c r="N134"/>
  <c r="Q134" s="1"/>
  <c r="B135"/>
  <c r="C135"/>
  <c r="D135"/>
  <c r="E135"/>
  <c r="F135"/>
  <c r="G135"/>
  <c r="H135"/>
  <c r="L135"/>
  <c r="O135" s="1"/>
  <c r="M135"/>
  <c r="N135"/>
  <c r="Q135" s="1"/>
  <c r="R135"/>
  <c r="B136"/>
  <c r="C136"/>
  <c r="D136"/>
  <c r="R136" s="1"/>
  <c r="E136"/>
  <c r="F136"/>
  <c r="G136"/>
  <c r="H136"/>
  <c r="L136"/>
  <c r="M136"/>
  <c r="N136"/>
  <c r="T136"/>
  <c r="B137"/>
  <c r="C137"/>
  <c r="D137"/>
  <c r="E137"/>
  <c r="F137"/>
  <c r="R137" s="1"/>
  <c r="G137"/>
  <c r="H137"/>
  <c r="L137"/>
  <c r="O137" s="1"/>
  <c r="M137"/>
  <c r="N137"/>
  <c r="E152"/>
  <c r="C1" i="18"/>
  <c r="E1"/>
  <c r="G1"/>
  <c r="B24"/>
  <c r="C24"/>
  <c r="D24"/>
  <c r="E24" s="1"/>
  <c r="B80"/>
  <c r="C80"/>
  <c r="D80"/>
  <c r="E80"/>
  <c r="P80" s="1"/>
  <c r="F80"/>
  <c r="G80"/>
  <c r="H80"/>
  <c r="L80"/>
  <c r="O80" s="1"/>
  <c r="M80"/>
  <c r="N80"/>
  <c r="Q80" s="1"/>
  <c r="B81"/>
  <c r="C81"/>
  <c r="D81"/>
  <c r="E81"/>
  <c r="F81"/>
  <c r="G81"/>
  <c r="H81"/>
  <c r="L81"/>
  <c r="O81" s="1"/>
  <c r="M81"/>
  <c r="N81"/>
  <c r="T81"/>
  <c r="B82"/>
  <c r="C82"/>
  <c r="D82"/>
  <c r="E82"/>
  <c r="F82"/>
  <c r="G82"/>
  <c r="H82"/>
  <c r="L82"/>
  <c r="M82"/>
  <c r="P82" s="1"/>
  <c r="N82"/>
  <c r="R82"/>
  <c r="T82"/>
  <c r="B83"/>
  <c r="C83"/>
  <c r="D83"/>
  <c r="S83" s="1"/>
  <c r="E83"/>
  <c r="F83"/>
  <c r="G83"/>
  <c r="H83"/>
  <c r="L83"/>
  <c r="M83"/>
  <c r="N83"/>
  <c r="Q83" s="1"/>
  <c r="T83"/>
  <c r="B84"/>
  <c r="C84"/>
  <c r="D84"/>
  <c r="E84"/>
  <c r="P84" s="1"/>
  <c r="F84"/>
  <c r="G84"/>
  <c r="H84"/>
  <c r="L84"/>
  <c r="O84" s="1"/>
  <c r="M84"/>
  <c r="N84"/>
  <c r="B85"/>
  <c r="C85"/>
  <c r="D85"/>
  <c r="E85"/>
  <c r="F85"/>
  <c r="G85"/>
  <c r="H85"/>
  <c r="L85"/>
  <c r="O85" s="1"/>
  <c r="M85"/>
  <c r="N85"/>
  <c r="T85"/>
  <c r="B86"/>
  <c r="I86" s="1"/>
  <c r="C86"/>
  <c r="AD200" i="2" s="1"/>
  <c r="AE200" s="1"/>
  <c r="D86" i="18"/>
  <c r="S86" s="1"/>
  <c r="E86"/>
  <c r="P86" s="1"/>
  <c r="F86"/>
  <c r="G86"/>
  <c r="H86"/>
  <c r="L86"/>
  <c r="M86"/>
  <c r="N86"/>
  <c r="O86"/>
  <c r="B87"/>
  <c r="I87" s="1"/>
  <c r="C87"/>
  <c r="AD216" i="2" s="1"/>
  <c r="D87" i="18"/>
  <c r="R87" s="1"/>
  <c r="E87"/>
  <c r="P87" s="1"/>
  <c r="F87"/>
  <c r="G87"/>
  <c r="H87"/>
  <c r="L87"/>
  <c r="M87"/>
  <c r="N87"/>
  <c r="Q87"/>
  <c r="B88"/>
  <c r="I88" s="1"/>
  <c r="C88"/>
  <c r="AD215" i="2" s="1"/>
  <c r="AE215" s="1"/>
  <c r="D88" i="18"/>
  <c r="S88" s="1"/>
  <c r="E88"/>
  <c r="P88" s="1"/>
  <c r="F88"/>
  <c r="G88"/>
  <c r="H88"/>
  <c r="L88"/>
  <c r="M88"/>
  <c r="N88"/>
  <c r="O88"/>
  <c r="Q88"/>
  <c r="R88"/>
  <c r="B89"/>
  <c r="C89"/>
  <c r="D89"/>
  <c r="E89"/>
  <c r="F89"/>
  <c r="G89"/>
  <c r="H89"/>
  <c r="L89"/>
  <c r="O89" s="1"/>
  <c r="M89"/>
  <c r="N89"/>
  <c r="R89"/>
  <c r="B90"/>
  <c r="I90" s="1"/>
  <c r="C90"/>
  <c r="D90"/>
  <c r="S90" s="1"/>
  <c r="E90"/>
  <c r="P90" s="1"/>
  <c r="F90"/>
  <c r="G90"/>
  <c r="H90"/>
  <c r="J90"/>
  <c r="L90"/>
  <c r="M90"/>
  <c r="N90"/>
  <c r="O90"/>
  <c r="T90"/>
  <c r="B91"/>
  <c r="C91"/>
  <c r="D91"/>
  <c r="S91" s="1"/>
  <c r="E91"/>
  <c r="F91"/>
  <c r="G91"/>
  <c r="H91"/>
  <c r="L91"/>
  <c r="M91"/>
  <c r="N91"/>
  <c r="Q91" s="1"/>
  <c r="T91"/>
  <c r="B92"/>
  <c r="C92"/>
  <c r="D92"/>
  <c r="E92"/>
  <c r="P92" s="1"/>
  <c r="F92"/>
  <c r="G92"/>
  <c r="H92"/>
  <c r="L92"/>
  <c r="O92" s="1"/>
  <c r="M92"/>
  <c r="N92"/>
  <c r="B93"/>
  <c r="I93" s="1"/>
  <c r="C93"/>
  <c r="J93" s="1"/>
  <c r="D93"/>
  <c r="S93" s="1"/>
  <c r="E93"/>
  <c r="P93" s="1"/>
  <c r="F93"/>
  <c r="G93"/>
  <c r="H93"/>
  <c r="L93"/>
  <c r="M93"/>
  <c r="N93"/>
  <c r="Q93"/>
  <c r="B94"/>
  <c r="I94" s="1"/>
  <c r="C94"/>
  <c r="J94" s="1"/>
  <c r="D94"/>
  <c r="S94" s="1"/>
  <c r="E94"/>
  <c r="P94" s="1"/>
  <c r="F94"/>
  <c r="G94"/>
  <c r="H94"/>
  <c r="L94"/>
  <c r="M94"/>
  <c r="N94"/>
  <c r="O94"/>
  <c r="R94"/>
  <c r="B95"/>
  <c r="I95" s="1"/>
  <c r="C95"/>
  <c r="J95" s="1"/>
  <c r="D95"/>
  <c r="R95" s="1"/>
  <c r="E95"/>
  <c r="P95" s="1"/>
  <c r="F95"/>
  <c r="G95"/>
  <c r="H95"/>
  <c r="L95"/>
  <c r="M95"/>
  <c r="N95"/>
  <c r="S95"/>
  <c r="B96"/>
  <c r="I96" s="1"/>
  <c r="C96"/>
  <c r="J96" s="1"/>
  <c r="D96"/>
  <c r="S96" s="1"/>
  <c r="E96"/>
  <c r="P96" s="1"/>
  <c r="F96"/>
  <c r="G96"/>
  <c r="H96"/>
  <c r="L96"/>
  <c r="M96"/>
  <c r="N96"/>
  <c r="O96"/>
  <c r="R96"/>
  <c r="B97"/>
  <c r="I97" s="1"/>
  <c r="C97"/>
  <c r="J97" s="1"/>
  <c r="D97"/>
  <c r="S97" s="1"/>
  <c r="E97"/>
  <c r="P97" s="1"/>
  <c r="F97"/>
  <c r="G97"/>
  <c r="H97"/>
  <c r="K97"/>
  <c r="L97"/>
  <c r="M97"/>
  <c r="N97"/>
  <c r="O97"/>
  <c r="R97"/>
  <c r="B98"/>
  <c r="I98" s="1"/>
  <c r="C98"/>
  <c r="D98"/>
  <c r="S98" s="1"/>
  <c r="E98"/>
  <c r="P98" s="1"/>
  <c r="F98"/>
  <c r="G98"/>
  <c r="H98"/>
  <c r="J98"/>
  <c r="L98"/>
  <c r="M98"/>
  <c r="N98"/>
  <c r="O98"/>
  <c r="B99"/>
  <c r="I99" s="1"/>
  <c r="C99"/>
  <c r="J99" s="1"/>
  <c r="D99"/>
  <c r="S99" s="1"/>
  <c r="E99"/>
  <c r="P99" s="1"/>
  <c r="F99"/>
  <c r="G99"/>
  <c r="H99"/>
  <c r="K99"/>
  <c r="L99"/>
  <c r="M99"/>
  <c r="N99"/>
  <c r="B100"/>
  <c r="I100" s="1"/>
  <c r="C100"/>
  <c r="J100" s="1"/>
  <c r="D100"/>
  <c r="S100" s="1"/>
  <c r="E100"/>
  <c r="P100" s="1"/>
  <c r="F100"/>
  <c r="G100"/>
  <c r="H100"/>
  <c r="L100"/>
  <c r="M100"/>
  <c r="N100"/>
  <c r="O100"/>
  <c r="R100"/>
  <c r="B101"/>
  <c r="I101" s="1"/>
  <c r="C101"/>
  <c r="J101" s="1"/>
  <c r="D101"/>
  <c r="S101" s="1"/>
  <c r="E101"/>
  <c r="P101" s="1"/>
  <c r="F101"/>
  <c r="G101"/>
  <c r="H101"/>
  <c r="L101"/>
  <c r="M101"/>
  <c r="N101"/>
  <c r="T101"/>
  <c r="B102"/>
  <c r="I102" s="1"/>
  <c r="C102"/>
  <c r="J102" s="1"/>
  <c r="D102"/>
  <c r="S102" s="1"/>
  <c r="E102"/>
  <c r="P102" s="1"/>
  <c r="F102"/>
  <c r="G102"/>
  <c r="H102"/>
  <c r="L102"/>
  <c r="M102"/>
  <c r="N102"/>
  <c r="O102"/>
  <c r="R102"/>
  <c r="B103"/>
  <c r="I103" s="1"/>
  <c r="C103"/>
  <c r="J103" s="1"/>
  <c r="D103"/>
  <c r="R103" s="1"/>
  <c r="E103"/>
  <c r="P103" s="1"/>
  <c r="F103"/>
  <c r="G103"/>
  <c r="H103"/>
  <c r="L103"/>
  <c r="M103"/>
  <c r="N103"/>
  <c r="B104"/>
  <c r="I104" s="1"/>
  <c r="C104"/>
  <c r="J104" s="1"/>
  <c r="D104"/>
  <c r="S104" s="1"/>
  <c r="E104"/>
  <c r="P104" s="1"/>
  <c r="F104"/>
  <c r="G104"/>
  <c r="H104"/>
  <c r="L104"/>
  <c r="M104"/>
  <c r="N104"/>
  <c r="O104"/>
  <c r="Q104"/>
  <c r="B105"/>
  <c r="I105" s="1"/>
  <c r="C105"/>
  <c r="J105" s="1"/>
  <c r="D105"/>
  <c r="S105" s="1"/>
  <c r="E105"/>
  <c r="P105" s="1"/>
  <c r="F105"/>
  <c r="G105"/>
  <c r="H105"/>
  <c r="L105"/>
  <c r="M105"/>
  <c r="N105"/>
  <c r="B106"/>
  <c r="C106"/>
  <c r="D106"/>
  <c r="E106"/>
  <c r="F106"/>
  <c r="G106"/>
  <c r="H106"/>
  <c r="L106"/>
  <c r="M106"/>
  <c r="P106" s="1"/>
  <c r="N106"/>
  <c r="B107"/>
  <c r="I107" s="1"/>
  <c r="C107"/>
  <c r="J107" s="1"/>
  <c r="D107"/>
  <c r="R107" s="1"/>
  <c r="E107"/>
  <c r="P107" s="1"/>
  <c r="F107"/>
  <c r="G107"/>
  <c r="H107"/>
  <c r="L107"/>
  <c r="M107"/>
  <c r="N107"/>
  <c r="S107"/>
  <c r="B108"/>
  <c r="C108"/>
  <c r="D108"/>
  <c r="E108"/>
  <c r="P108" s="1"/>
  <c r="F108"/>
  <c r="G108"/>
  <c r="H108"/>
  <c r="L108"/>
  <c r="O108" s="1"/>
  <c r="M108"/>
  <c r="N108"/>
  <c r="B109"/>
  <c r="C109"/>
  <c r="D109"/>
  <c r="E109"/>
  <c r="F109"/>
  <c r="G109"/>
  <c r="H109"/>
  <c r="L109"/>
  <c r="O109" s="1"/>
  <c r="M109"/>
  <c r="N109"/>
  <c r="B110"/>
  <c r="I110" s="1"/>
  <c r="C110"/>
  <c r="D110"/>
  <c r="S110" s="1"/>
  <c r="E110"/>
  <c r="P110" s="1"/>
  <c r="F110"/>
  <c r="G110"/>
  <c r="H110"/>
  <c r="J110"/>
  <c r="L110"/>
  <c r="M110"/>
  <c r="N110"/>
  <c r="O110"/>
  <c r="B111"/>
  <c r="I111" s="1"/>
  <c r="C111"/>
  <c r="J111" s="1"/>
  <c r="D111"/>
  <c r="R111" s="1"/>
  <c r="E111"/>
  <c r="P111" s="1"/>
  <c r="F111"/>
  <c r="G111"/>
  <c r="H111"/>
  <c r="L111"/>
  <c r="M111"/>
  <c r="N111"/>
  <c r="S111"/>
  <c r="B112"/>
  <c r="C112"/>
  <c r="D112"/>
  <c r="E112"/>
  <c r="P112" s="1"/>
  <c r="F112"/>
  <c r="G112"/>
  <c r="H112"/>
  <c r="L112"/>
  <c r="O112" s="1"/>
  <c r="M112"/>
  <c r="N112"/>
  <c r="B113"/>
  <c r="I113" s="1"/>
  <c r="C113"/>
  <c r="J113" s="1"/>
  <c r="D113"/>
  <c r="S113" s="1"/>
  <c r="E113"/>
  <c r="P113" s="1"/>
  <c r="F113"/>
  <c r="G113"/>
  <c r="H113"/>
  <c r="L113"/>
  <c r="M113"/>
  <c r="N113"/>
  <c r="Q113"/>
  <c r="B114"/>
  <c r="I114" s="1"/>
  <c r="C114"/>
  <c r="J114" s="1"/>
  <c r="D114"/>
  <c r="S114" s="1"/>
  <c r="E114"/>
  <c r="P114" s="1"/>
  <c r="F114"/>
  <c r="G114"/>
  <c r="H114"/>
  <c r="L114"/>
  <c r="M114"/>
  <c r="N114"/>
  <c r="O114"/>
  <c r="R114"/>
  <c r="B115"/>
  <c r="I115" s="1"/>
  <c r="C115"/>
  <c r="J115" s="1"/>
  <c r="D115"/>
  <c r="R115" s="1"/>
  <c r="E115"/>
  <c r="P115" s="1"/>
  <c r="F115"/>
  <c r="G115"/>
  <c r="H115"/>
  <c r="L115"/>
  <c r="M115"/>
  <c r="N115"/>
  <c r="S115"/>
  <c r="B116"/>
  <c r="I116" s="1"/>
  <c r="C116"/>
  <c r="D116"/>
  <c r="S116" s="1"/>
  <c r="E116"/>
  <c r="P116" s="1"/>
  <c r="F116"/>
  <c r="G116"/>
  <c r="H116"/>
  <c r="J116"/>
  <c r="L116"/>
  <c r="M116"/>
  <c r="N116"/>
  <c r="O116"/>
  <c r="R116"/>
  <c r="B117"/>
  <c r="I117" s="1"/>
  <c r="C117"/>
  <c r="J117" s="1"/>
  <c r="D117"/>
  <c r="S117" s="1"/>
  <c r="E117"/>
  <c r="P117" s="1"/>
  <c r="F117"/>
  <c r="G117"/>
  <c r="H117"/>
  <c r="L117"/>
  <c r="M117"/>
  <c r="N117"/>
  <c r="O117"/>
  <c r="B118"/>
  <c r="I118" s="1"/>
  <c r="C118"/>
  <c r="J118" s="1"/>
  <c r="D118"/>
  <c r="S118" s="1"/>
  <c r="E118"/>
  <c r="P118" s="1"/>
  <c r="F118"/>
  <c r="G118"/>
  <c r="H118"/>
  <c r="L118"/>
  <c r="M118"/>
  <c r="N118"/>
  <c r="O118"/>
  <c r="B119"/>
  <c r="I119" s="1"/>
  <c r="C119"/>
  <c r="J119" s="1"/>
  <c r="D119"/>
  <c r="E119"/>
  <c r="P119" s="1"/>
  <c r="F119"/>
  <c r="G119"/>
  <c r="H119"/>
  <c r="K119"/>
  <c r="L119"/>
  <c r="M119"/>
  <c r="N119"/>
  <c r="R119"/>
  <c r="S119"/>
  <c r="T119"/>
  <c r="B120"/>
  <c r="I120" s="1"/>
  <c r="C120"/>
  <c r="J120" s="1"/>
  <c r="D120"/>
  <c r="S120" s="1"/>
  <c r="E120"/>
  <c r="P120" s="1"/>
  <c r="F120"/>
  <c r="G120"/>
  <c r="H120"/>
  <c r="L120"/>
  <c r="M120"/>
  <c r="N120"/>
  <c r="O120"/>
  <c r="B121"/>
  <c r="I121" s="1"/>
  <c r="C121"/>
  <c r="J121" s="1"/>
  <c r="D121"/>
  <c r="S121" s="1"/>
  <c r="E121"/>
  <c r="P121" s="1"/>
  <c r="F121"/>
  <c r="G121"/>
  <c r="H121"/>
  <c r="L121"/>
  <c r="M121"/>
  <c r="N121"/>
  <c r="Q121"/>
  <c r="B122"/>
  <c r="C122"/>
  <c r="D122"/>
  <c r="E122"/>
  <c r="F122"/>
  <c r="R122" s="1"/>
  <c r="G122"/>
  <c r="H122"/>
  <c r="L122"/>
  <c r="O122" s="1"/>
  <c r="M122"/>
  <c r="N122"/>
  <c r="Q122" s="1"/>
  <c r="B123"/>
  <c r="C123"/>
  <c r="D123"/>
  <c r="E123"/>
  <c r="F123"/>
  <c r="G123"/>
  <c r="H123"/>
  <c r="L123"/>
  <c r="O123" s="1"/>
  <c r="M123"/>
  <c r="N123"/>
  <c r="R123"/>
  <c r="B124"/>
  <c r="C124"/>
  <c r="D124"/>
  <c r="E124"/>
  <c r="F124"/>
  <c r="G124"/>
  <c r="H124"/>
  <c r="L124"/>
  <c r="O124" s="1"/>
  <c r="M124"/>
  <c r="N124"/>
  <c r="B125"/>
  <c r="C125"/>
  <c r="D125"/>
  <c r="E125"/>
  <c r="F125"/>
  <c r="G125"/>
  <c r="H125"/>
  <c r="L125"/>
  <c r="O125" s="1"/>
  <c r="M125"/>
  <c r="N125"/>
  <c r="T125"/>
  <c r="B126"/>
  <c r="C126"/>
  <c r="AD201" i="2" s="1"/>
  <c r="D126" i="18"/>
  <c r="R126" s="1"/>
  <c r="E126"/>
  <c r="F126"/>
  <c r="G126"/>
  <c r="H126"/>
  <c r="L126"/>
  <c r="M126"/>
  <c r="P126" s="1"/>
  <c r="N126"/>
  <c r="T126"/>
  <c r="B127"/>
  <c r="C127"/>
  <c r="D127"/>
  <c r="E127"/>
  <c r="F127"/>
  <c r="G127"/>
  <c r="H127"/>
  <c r="I127"/>
  <c r="L127"/>
  <c r="M127"/>
  <c r="N127"/>
  <c r="Q127"/>
  <c r="R127"/>
  <c r="S127"/>
  <c r="T127"/>
  <c r="B128"/>
  <c r="I128" s="1"/>
  <c r="C128"/>
  <c r="AD211" i="2" s="1"/>
  <c r="AE211" s="1"/>
  <c r="D128" i="18"/>
  <c r="S128" s="1"/>
  <c r="E128"/>
  <c r="F128"/>
  <c r="G128"/>
  <c r="H128"/>
  <c r="L128"/>
  <c r="M128"/>
  <c r="N128"/>
  <c r="O128"/>
  <c r="P128"/>
  <c r="Q128"/>
  <c r="R128"/>
  <c r="B129"/>
  <c r="I129" s="1"/>
  <c r="C129"/>
  <c r="AD208" i="2" s="1"/>
  <c r="AE208" s="1"/>
  <c r="D129" i="18"/>
  <c r="S129" s="1"/>
  <c r="E129"/>
  <c r="P129" s="1"/>
  <c r="F129"/>
  <c r="G129"/>
  <c r="H129"/>
  <c r="K129"/>
  <c r="L129"/>
  <c r="M129"/>
  <c r="N129"/>
  <c r="O129"/>
  <c r="T129"/>
  <c r="B130"/>
  <c r="I130" s="1"/>
  <c r="C130"/>
  <c r="AD212" i="2" s="1"/>
  <c r="AE212" s="1"/>
  <c r="D130" i="18"/>
  <c r="S130" s="1"/>
  <c r="E130"/>
  <c r="P130" s="1"/>
  <c r="F130"/>
  <c r="G130"/>
  <c r="H130"/>
  <c r="J130"/>
  <c r="L130"/>
  <c r="M130"/>
  <c r="N130"/>
  <c r="O130"/>
  <c r="T130"/>
  <c r="B131"/>
  <c r="C131"/>
  <c r="D131"/>
  <c r="S131" s="1"/>
  <c r="E131"/>
  <c r="F131"/>
  <c r="G131"/>
  <c r="H131"/>
  <c r="L131"/>
  <c r="M131"/>
  <c r="N131"/>
  <c r="R131"/>
  <c r="B132"/>
  <c r="I132" s="1"/>
  <c r="C132"/>
  <c r="AD199" i="2" s="1"/>
  <c r="AE199" s="1"/>
  <c r="D132" i="18"/>
  <c r="S132" s="1"/>
  <c r="E132"/>
  <c r="P132" s="1"/>
  <c r="F132"/>
  <c r="G132"/>
  <c r="H132"/>
  <c r="J132"/>
  <c r="L132"/>
  <c r="M132"/>
  <c r="N132"/>
  <c r="O132"/>
  <c r="B133"/>
  <c r="K133" s="1"/>
  <c r="C133"/>
  <c r="D133"/>
  <c r="E133"/>
  <c r="F133"/>
  <c r="R133" s="1"/>
  <c r="G133"/>
  <c r="H133"/>
  <c r="L133"/>
  <c r="O133" s="1"/>
  <c r="M133"/>
  <c r="N133"/>
  <c r="B134"/>
  <c r="C134"/>
  <c r="D134"/>
  <c r="R134" s="1"/>
  <c r="E134"/>
  <c r="F134"/>
  <c r="G134"/>
  <c r="H134"/>
  <c r="L134"/>
  <c r="M134"/>
  <c r="N134"/>
  <c r="B135"/>
  <c r="C135"/>
  <c r="D135"/>
  <c r="E135"/>
  <c r="F135"/>
  <c r="R135" s="1"/>
  <c r="G135"/>
  <c r="H135"/>
  <c r="L135"/>
  <c r="M135"/>
  <c r="N135"/>
  <c r="T135"/>
  <c r="B136"/>
  <c r="C136"/>
  <c r="D136"/>
  <c r="E136"/>
  <c r="P136" s="1"/>
  <c r="F136"/>
  <c r="R136" s="1"/>
  <c r="G136"/>
  <c r="H136"/>
  <c r="L136"/>
  <c r="O136" s="1"/>
  <c r="M136"/>
  <c r="N136"/>
  <c r="B137"/>
  <c r="C137"/>
  <c r="D137"/>
  <c r="E137"/>
  <c r="F137"/>
  <c r="F152" s="1"/>
  <c r="G137"/>
  <c r="H137"/>
  <c r="L137"/>
  <c r="M137"/>
  <c r="N137"/>
  <c r="O137"/>
  <c r="AL402" i="2" l="1"/>
  <c r="AL394"/>
  <c r="AH288"/>
  <c r="AL230"/>
  <c r="AH102"/>
  <c r="AL102" s="1"/>
  <c r="AH110"/>
  <c r="AL110" s="1"/>
  <c r="AH104"/>
  <c r="AL104" s="1"/>
  <c r="T89" i="18"/>
  <c r="T131"/>
  <c r="T123"/>
  <c r="Q116"/>
  <c r="I91"/>
  <c r="I83"/>
  <c r="AD192" i="2"/>
  <c r="S127" i="17"/>
  <c r="J125"/>
  <c r="O111"/>
  <c r="O107"/>
  <c r="J85"/>
  <c r="I82"/>
  <c r="AD162" i="2"/>
  <c r="AE162" s="1"/>
  <c r="O80" i="17"/>
  <c r="AL56" i="2"/>
  <c r="AL42"/>
  <c r="Q136" i="18"/>
  <c r="Q135"/>
  <c r="Q132"/>
  <c r="Q92"/>
  <c r="K89"/>
  <c r="J86"/>
  <c r="Q84"/>
  <c r="R83"/>
  <c r="Q137" i="17"/>
  <c r="I136"/>
  <c r="R130"/>
  <c r="R125"/>
  <c r="S123"/>
  <c r="R121"/>
  <c r="S118"/>
  <c r="R115"/>
  <c r="O115"/>
  <c r="R112"/>
  <c r="J109"/>
  <c r="R108"/>
  <c r="R101"/>
  <c r="O100"/>
  <c r="R93"/>
  <c r="R85"/>
  <c r="Q83"/>
  <c r="R82"/>
  <c r="AL123" i="2"/>
  <c r="AH114"/>
  <c r="AL114" s="1"/>
  <c r="AL111"/>
  <c r="AH109"/>
  <c r="AH107"/>
  <c r="AL107" s="1"/>
  <c r="AH105"/>
  <c r="AL105" s="1"/>
  <c r="AH103"/>
  <c r="AL103" s="1"/>
  <c r="AL60"/>
  <c r="R137" i="18"/>
  <c r="T133"/>
  <c r="I131"/>
  <c r="AD198" i="2"/>
  <c r="J126" i="18"/>
  <c r="T122"/>
  <c r="R117"/>
  <c r="R110"/>
  <c r="J106"/>
  <c r="R99"/>
  <c r="Q98"/>
  <c r="R91"/>
  <c r="R132"/>
  <c r="Q131"/>
  <c r="R129"/>
  <c r="J128"/>
  <c r="Q124"/>
  <c r="K123"/>
  <c r="T121"/>
  <c r="Q120"/>
  <c r="T118"/>
  <c r="Q115"/>
  <c r="T113"/>
  <c r="Q112"/>
  <c r="Q109"/>
  <c r="Q108"/>
  <c r="O105"/>
  <c r="Q103"/>
  <c r="T99"/>
  <c r="T93"/>
  <c r="S92"/>
  <c r="J91"/>
  <c r="J88"/>
  <c r="S87"/>
  <c r="R86"/>
  <c r="S84"/>
  <c r="AD213" i="2"/>
  <c r="J82" i="18"/>
  <c r="P131" i="17"/>
  <c r="T130"/>
  <c r="AD179" i="2"/>
  <c r="S122" i="17"/>
  <c r="K120"/>
  <c r="R119"/>
  <c r="O119"/>
  <c r="R116"/>
  <c r="T112"/>
  <c r="Q111"/>
  <c r="K110"/>
  <c r="R109"/>
  <c r="Q107"/>
  <c r="K106"/>
  <c r="R105"/>
  <c r="S102"/>
  <c r="Q99"/>
  <c r="K98"/>
  <c r="R97"/>
  <c r="S94"/>
  <c r="R90"/>
  <c r="K90"/>
  <c r="J89"/>
  <c r="R86"/>
  <c r="S83"/>
  <c r="AD161" i="2"/>
  <c r="J81" i="17"/>
  <c r="Q80"/>
  <c r="T80"/>
  <c r="AH101" i="2"/>
  <c r="AL84"/>
  <c r="AL57"/>
  <c r="Q85" i="18"/>
  <c r="T137"/>
  <c r="P134"/>
  <c r="Q133"/>
  <c r="AD202" i="2"/>
  <c r="AE202" s="1"/>
  <c r="Q125" i="18"/>
  <c r="Q123"/>
  <c r="P122"/>
  <c r="O121"/>
  <c r="T117"/>
  <c r="K117"/>
  <c r="K115"/>
  <c r="T114"/>
  <c r="O113"/>
  <c r="Q111"/>
  <c r="S109"/>
  <c r="Q107"/>
  <c r="R105"/>
  <c r="R104"/>
  <c r="S103"/>
  <c r="Q101"/>
  <c r="Q96"/>
  <c r="Q95"/>
  <c r="O93"/>
  <c r="Q89"/>
  <c r="K87"/>
  <c r="T86"/>
  <c r="Q81"/>
  <c r="S80"/>
  <c r="S136" i="17"/>
  <c r="K136"/>
  <c r="J133"/>
  <c r="R100"/>
  <c r="AL50" i="2"/>
  <c r="Q84" i="17"/>
  <c r="AL54" i="2"/>
  <c r="AL52"/>
  <c r="AL51"/>
  <c r="Q137" i="18"/>
  <c r="S135"/>
  <c r="I135"/>
  <c r="J134"/>
  <c r="Q130"/>
  <c r="S125"/>
  <c r="R120"/>
  <c r="Q118"/>
  <c r="S112"/>
  <c r="K111"/>
  <c r="T110"/>
  <c r="T109"/>
  <c r="S108"/>
  <c r="K107"/>
  <c r="R106"/>
  <c r="T105"/>
  <c r="K105"/>
  <c r="K103"/>
  <c r="T102"/>
  <c r="O101"/>
  <c r="Q100"/>
  <c r="T98"/>
  <c r="T97"/>
  <c r="K95"/>
  <c r="T94"/>
  <c r="Q90"/>
  <c r="S85"/>
  <c r="S81"/>
  <c r="S134" i="17"/>
  <c r="R132"/>
  <c r="Q128"/>
  <c r="O99"/>
  <c r="T92"/>
  <c r="K92"/>
  <c r="P91"/>
  <c r="T90"/>
  <c r="R89"/>
  <c r="T88"/>
  <c r="T85"/>
  <c r="AL290" i="2"/>
  <c r="AL44"/>
  <c r="AL39"/>
  <c r="H152" i="18"/>
  <c r="P131"/>
  <c r="P127"/>
  <c r="I125"/>
  <c r="I109"/>
  <c r="P91"/>
  <c r="I85"/>
  <c r="P83"/>
  <c r="I81"/>
  <c r="I134" i="17"/>
  <c r="S80"/>
  <c r="AL118" i="2"/>
  <c r="AL53"/>
  <c r="K137" i="18"/>
  <c r="S137"/>
  <c r="I137"/>
  <c r="S136"/>
  <c r="P135"/>
  <c r="AD197" i="2"/>
  <c r="T134" i="18"/>
  <c r="AD205" i="2"/>
  <c r="AF205" s="1"/>
  <c r="S133" i="18"/>
  <c r="I133"/>
  <c r="R130"/>
  <c r="Q129"/>
  <c r="R125"/>
  <c r="K125"/>
  <c r="P124"/>
  <c r="AD207" i="2"/>
  <c r="AE207" s="1"/>
  <c r="S123" i="18"/>
  <c r="I123"/>
  <c r="R121"/>
  <c r="K121"/>
  <c r="Q119"/>
  <c r="R118"/>
  <c r="Q117"/>
  <c r="T115"/>
  <c r="Q114"/>
  <c r="R113"/>
  <c r="K113"/>
  <c r="R112"/>
  <c r="T111"/>
  <c r="Q110"/>
  <c r="R109"/>
  <c r="K109"/>
  <c r="R108"/>
  <c r="T107"/>
  <c r="T106"/>
  <c r="Q105"/>
  <c r="T103"/>
  <c r="Q102"/>
  <c r="R101"/>
  <c r="K101"/>
  <c r="Q99"/>
  <c r="R98"/>
  <c r="Q97"/>
  <c r="T95"/>
  <c r="Q94"/>
  <c r="R93"/>
  <c r="K93"/>
  <c r="R92"/>
  <c r="R90"/>
  <c r="S89"/>
  <c r="I89"/>
  <c r="T87"/>
  <c r="Q86"/>
  <c r="R85"/>
  <c r="K85"/>
  <c r="R84"/>
  <c r="R81"/>
  <c r="K81"/>
  <c r="R80"/>
  <c r="P137" i="17"/>
  <c r="O136"/>
  <c r="P135"/>
  <c r="T134"/>
  <c r="R133"/>
  <c r="T132"/>
  <c r="K132"/>
  <c r="G152"/>
  <c r="T129"/>
  <c r="O128"/>
  <c r="S124"/>
  <c r="K124"/>
  <c r="Q108"/>
  <c r="Q100"/>
  <c r="Q92"/>
  <c r="T89"/>
  <c r="AD173" i="2"/>
  <c r="AG173" s="1"/>
  <c r="O88" i="17"/>
  <c r="S84"/>
  <c r="K84"/>
  <c r="AL116" i="2"/>
  <c r="I136" i="18"/>
  <c r="B152"/>
  <c r="P137"/>
  <c r="AD195" i="2"/>
  <c r="AE195" s="1"/>
  <c r="T136" i="18"/>
  <c r="J136"/>
  <c r="AD196" i="2"/>
  <c r="AE196" s="1"/>
  <c r="O135" i="18"/>
  <c r="K135"/>
  <c r="Q134"/>
  <c r="O134"/>
  <c r="S134"/>
  <c r="I134"/>
  <c r="P133"/>
  <c r="AD206" i="2"/>
  <c r="AE206" s="1"/>
  <c r="T132" i="18"/>
  <c r="O131"/>
  <c r="K131"/>
  <c r="T128"/>
  <c r="O127"/>
  <c r="K127"/>
  <c r="Q126"/>
  <c r="O126"/>
  <c r="AE201" i="2" s="1"/>
  <c r="S126" i="18"/>
  <c r="I126"/>
  <c r="P125"/>
  <c r="AD210" i="2"/>
  <c r="AE210" s="1"/>
  <c r="S124" i="18"/>
  <c r="I124"/>
  <c r="P123"/>
  <c r="AD209" i="2"/>
  <c r="AE209" s="1"/>
  <c r="S122" i="18"/>
  <c r="I122"/>
  <c r="G152"/>
  <c r="T120"/>
  <c r="O119"/>
  <c r="T116"/>
  <c r="O115"/>
  <c r="T112"/>
  <c r="J112"/>
  <c r="O111"/>
  <c r="P109"/>
  <c r="J109"/>
  <c r="T108"/>
  <c r="J108"/>
  <c r="O107"/>
  <c r="Q106"/>
  <c r="O106"/>
  <c r="S106"/>
  <c r="I106"/>
  <c r="T104"/>
  <c r="O103"/>
  <c r="T100"/>
  <c r="O99"/>
  <c r="T96"/>
  <c r="O95"/>
  <c r="T92"/>
  <c r="J92"/>
  <c r="O91"/>
  <c r="K91"/>
  <c r="P89"/>
  <c r="AD204" i="2"/>
  <c r="AE204" s="1"/>
  <c r="T88" i="18"/>
  <c r="O87"/>
  <c r="P85"/>
  <c r="AD203" i="2"/>
  <c r="AE203" s="1"/>
  <c r="T84" i="18"/>
  <c r="J84"/>
  <c r="AD214" i="2"/>
  <c r="AE214" s="1"/>
  <c r="O83" i="18"/>
  <c r="K83"/>
  <c r="Q82"/>
  <c r="AG192" i="2" s="1"/>
  <c r="O82" i="18"/>
  <c r="S82"/>
  <c r="I82"/>
  <c r="P81"/>
  <c r="AF193" i="2" s="1"/>
  <c r="AD193"/>
  <c r="AE193" s="1"/>
  <c r="T80" i="18"/>
  <c r="J80"/>
  <c r="AD194" i="2"/>
  <c r="AF194" s="1"/>
  <c r="C152" i="17"/>
  <c r="S137"/>
  <c r="Q136"/>
  <c r="S135"/>
  <c r="P134"/>
  <c r="AD174" i="2"/>
  <c r="T133" i="17"/>
  <c r="AD175" i="2"/>
  <c r="Q132" i="17"/>
  <c r="S131"/>
  <c r="Q130"/>
  <c r="R128"/>
  <c r="K128"/>
  <c r="R127"/>
  <c r="R124"/>
  <c r="R123"/>
  <c r="T122"/>
  <c r="T121"/>
  <c r="Q120"/>
  <c r="T118"/>
  <c r="T117"/>
  <c r="Q116"/>
  <c r="T114"/>
  <c r="T113"/>
  <c r="Q112"/>
  <c r="T110"/>
  <c r="T109"/>
  <c r="S108"/>
  <c r="I108"/>
  <c r="T106"/>
  <c r="T105"/>
  <c r="Q104"/>
  <c r="T102"/>
  <c r="T101"/>
  <c r="S100"/>
  <c r="I100"/>
  <c r="T98"/>
  <c r="T97"/>
  <c r="Q96"/>
  <c r="T94"/>
  <c r="T93"/>
  <c r="S92"/>
  <c r="I92"/>
  <c r="S91"/>
  <c r="Q90"/>
  <c r="R88"/>
  <c r="K88"/>
  <c r="Q87"/>
  <c r="O87"/>
  <c r="Q86"/>
  <c r="R84"/>
  <c r="R83"/>
  <c r="R80"/>
  <c r="AL112" i="2"/>
  <c r="AL61"/>
  <c r="AE198"/>
  <c r="I112" i="18"/>
  <c r="I108"/>
  <c r="I92"/>
  <c r="I84"/>
  <c r="AE213" i="2"/>
  <c r="AE192"/>
  <c r="I80" i="18"/>
  <c r="P126" i="17"/>
  <c r="I124"/>
  <c r="I84"/>
  <c r="P82"/>
  <c r="I80"/>
  <c r="AL120" i="2"/>
  <c r="AL119"/>
  <c r="AH276"/>
  <c r="AL276" s="1"/>
  <c r="AH272"/>
  <c r="AL272" s="1"/>
  <c r="AH268"/>
  <c r="AL268" s="1"/>
  <c r="AH258"/>
  <c r="AL258" s="1"/>
  <c r="AH256"/>
  <c r="AL256" s="1"/>
  <c r="AH121"/>
  <c r="AL121" s="1"/>
  <c r="AL115"/>
  <c r="AH113"/>
  <c r="AL113" s="1"/>
  <c r="AL55"/>
  <c r="AL47"/>
  <c r="AH294"/>
  <c r="AL294" s="1"/>
  <c r="AH262"/>
  <c r="AL262" s="1"/>
  <c r="AH260"/>
  <c r="AL260" s="1"/>
  <c r="AH254"/>
  <c r="AH117"/>
  <c r="AL117" s="1"/>
  <c r="AL109"/>
  <c r="AL101"/>
  <c r="AH89"/>
  <c r="AH428"/>
  <c r="AL428" s="1"/>
  <c r="AH416"/>
  <c r="AL416" s="1"/>
  <c r="AH398"/>
  <c r="AL398" s="1"/>
  <c r="AL332"/>
  <c r="AL336"/>
  <c r="AL334"/>
  <c r="AL292"/>
  <c r="AL288"/>
  <c r="AL278"/>
  <c r="AL274"/>
  <c r="AL270"/>
  <c r="AL266"/>
  <c r="AL242"/>
  <c r="AL92"/>
  <c r="AH90"/>
  <c r="AL90" s="1"/>
  <c r="AL89"/>
  <c r="AH88"/>
  <c r="AL88" s="1"/>
  <c r="AH83"/>
  <c r="AL83" s="1"/>
  <c r="AH81"/>
  <c r="AL81" s="1"/>
  <c r="AH77"/>
  <c r="AL77" s="1"/>
  <c r="AH75"/>
  <c r="AL75" s="1"/>
  <c r="AH69"/>
  <c r="AL69" s="1"/>
  <c r="AH91"/>
  <c r="AL91" s="1"/>
  <c r="AH87"/>
  <c r="AL87" s="1"/>
  <c r="AH85"/>
  <c r="AL85" s="1"/>
  <c r="AH82"/>
  <c r="AL82" s="1"/>
  <c r="AH80"/>
  <c r="AL80" s="1"/>
  <c r="AH78"/>
  <c r="AL78" s="1"/>
  <c r="AH76"/>
  <c r="AL76" s="1"/>
  <c r="AH74"/>
  <c r="AH72"/>
  <c r="AL72" s="1"/>
  <c r="AH70"/>
  <c r="AL70" s="1"/>
  <c r="AH68"/>
  <c r="AL68" s="1"/>
  <c r="AH86"/>
  <c r="AL86" s="1"/>
  <c r="AH79"/>
  <c r="AL79" s="1"/>
  <c r="AH73"/>
  <c r="AL73" s="1"/>
  <c r="AH71"/>
  <c r="AL71" s="1"/>
  <c r="AL74"/>
  <c r="AL99"/>
  <c r="AE216"/>
  <c r="AF216"/>
  <c r="AE194"/>
  <c r="D152" i="18"/>
  <c r="T124"/>
  <c r="R124"/>
  <c r="J124"/>
  <c r="J122"/>
  <c r="I137" i="17"/>
  <c r="P136"/>
  <c r="AD165" i="2"/>
  <c r="AE165" s="1"/>
  <c r="T135" i="17"/>
  <c r="J135"/>
  <c r="AD166" i="2"/>
  <c r="AG166" s="1"/>
  <c r="O134" i="17"/>
  <c r="K134"/>
  <c r="Q133"/>
  <c r="O133"/>
  <c r="S133"/>
  <c r="I133"/>
  <c r="T131"/>
  <c r="J131"/>
  <c r="O130"/>
  <c r="Q129"/>
  <c r="O129"/>
  <c r="T127"/>
  <c r="J127"/>
  <c r="AD167" i="2"/>
  <c r="O126" i="17"/>
  <c r="K126"/>
  <c r="Q125"/>
  <c r="AG179" i="2" s="1"/>
  <c r="O125" i="17"/>
  <c r="S125"/>
  <c r="I125"/>
  <c r="P124"/>
  <c r="AF176" i="2" s="1"/>
  <c r="AD176"/>
  <c r="T123" i="17"/>
  <c r="J123"/>
  <c r="AD178" i="2"/>
  <c r="AE178" s="1"/>
  <c r="O122" i="17"/>
  <c r="Q121"/>
  <c r="O121"/>
  <c r="T119"/>
  <c r="O118"/>
  <c r="Q117"/>
  <c r="O117"/>
  <c r="T115"/>
  <c r="O114"/>
  <c r="Q113"/>
  <c r="O113"/>
  <c r="T111"/>
  <c r="O110"/>
  <c r="Q109"/>
  <c r="O109"/>
  <c r="S109"/>
  <c r="I109"/>
  <c r="P108"/>
  <c r="J108"/>
  <c r="T107"/>
  <c r="O106"/>
  <c r="Q105"/>
  <c r="O105"/>
  <c r="T103"/>
  <c r="O102"/>
  <c r="Q101"/>
  <c r="O101"/>
  <c r="P100"/>
  <c r="J100"/>
  <c r="T99"/>
  <c r="O98"/>
  <c r="Q97"/>
  <c r="O97"/>
  <c r="T95"/>
  <c r="O94"/>
  <c r="Q93"/>
  <c r="O93"/>
  <c r="P92"/>
  <c r="J92"/>
  <c r="T91"/>
  <c r="J91"/>
  <c r="O90"/>
  <c r="Q89"/>
  <c r="O89"/>
  <c r="S89"/>
  <c r="I89"/>
  <c r="T87"/>
  <c r="O86"/>
  <c r="Q85"/>
  <c r="O85"/>
  <c r="S85"/>
  <c r="I85"/>
  <c r="P84"/>
  <c r="AD183" i="2"/>
  <c r="AE183" s="1"/>
  <c r="T83" i="17"/>
  <c r="J83"/>
  <c r="AD182" i="2"/>
  <c r="AE182" s="1"/>
  <c r="O82" i="17"/>
  <c r="K82"/>
  <c r="Q81"/>
  <c r="O81"/>
  <c r="S81"/>
  <c r="I81"/>
  <c r="P80"/>
  <c r="AF163" i="2" s="1"/>
  <c r="AD163"/>
  <c r="AE163" s="1"/>
  <c r="AK204"/>
  <c r="AK203"/>
  <c r="AK202"/>
  <c r="AK201"/>
  <c r="E152" i="18"/>
  <c r="C152"/>
  <c r="J137"/>
  <c r="K136"/>
  <c r="J135"/>
  <c r="K134"/>
  <c r="J133"/>
  <c r="K132"/>
  <c r="J131"/>
  <c r="K130"/>
  <c r="J129"/>
  <c r="K128"/>
  <c r="J127"/>
  <c r="K126"/>
  <c r="J125"/>
  <c r="K124"/>
  <c r="J123"/>
  <c r="K122"/>
  <c r="K120"/>
  <c r="K118"/>
  <c r="K116"/>
  <c r="K114"/>
  <c r="K112"/>
  <c r="K110"/>
  <c r="K108"/>
  <c r="K106"/>
  <c r="K104"/>
  <c r="K102"/>
  <c r="K100"/>
  <c r="K98"/>
  <c r="K96"/>
  <c r="K94"/>
  <c r="K92"/>
  <c r="K90"/>
  <c r="J89"/>
  <c r="K88"/>
  <c r="J87"/>
  <c r="K86"/>
  <c r="J85"/>
  <c r="K84"/>
  <c r="J83"/>
  <c r="K82"/>
  <c r="J81"/>
  <c r="K80"/>
  <c r="T137" i="17"/>
  <c r="J137"/>
  <c r="AD164" i="2"/>
  <c r="AE164" s="1"/>
  <c r="I135" i="17"/>
  <c r="I131"/>
  <c r="H152"/>
  <c r="F152"/>
  <c r="I127"/>
  <c r="I123"/>
  <c r="I91"/>
  <c r="I83"/>
  <c r="AE161" i="2"/>
  <c r="AJ204"/>
  <c r="AJ203"/>
  <c r="AJ202"/>
  <c r="AJ201"/>
  <c r="AF212"/>
  <c r="AH212" s="1"/>
  <c r="AL212" s="1"/>
  <c r="AF198"/>
  <c r="AG212"/>
  <c r="AG198"/>
  <c r="AH198" s="1"/>
  <c r="AL198" s="1"/>
  <c r="AG216"/>
  <c r="AF208"/>
  <c r="AE175"/>
  <c r="AE179"/>
  <c r="AF168"/>
  <c r="AE168"/>
  <c r="AG168"/>
  <c r="AE180"/>
  <c r="AG180"/>
  <c r="AH180" s="1"/>
  <c r="AL180" s="1"/>
  <c r="AF180"/>
  <c r="AE176"/>
  <c r="AG176"/>
  <c r="AF184"/>
  <c r="AE184"/>
  <c r="AG184"/>
  <c r="AE166"/>
  <c r="AE167"/>
  <c r="D152" i="17"/>
  <c r="B152"/>
  <c r="K137"/>
  <c r="J136"/>
  <c r="K135"/>
  <c r="J134"/>
  <c r="K133"/>
  <c r="J132"/>
  <c r="K131"/>
  <c r="J130"/>
  <c r="K129"/>
  <c r="J128"/>
  <c r="K127"/>
  <c r="J126"/>
  <c r="K125"/>
  <c r="J124"/>
  <c r="K123"/>
  <c r="K121"/>
  <c r="K119"/>
  <c r="K117"/>
  <c r="K115"/>
  <c r="K113"/>
  <c r="K111"/>
  <c r="K109"/>
  <c r="K107"/>
  <c r="K105"/>
  <c r="K103"/>
  <c r="K101"/>
  <c r="K99"/>
  <c r="K97"/>
  <c r="K95"/>
  <c r="K93"/>
  <c r="K91"/>
  <c r="K89"/>
  <c r="J88"/>
  <c r="K87"/>
  <c r="J86"/>
  <c r="K85"/>
  <c r="J84"/>
  <c r="K83"/>
  <c r="J82"/>
  <c r="K81"/>
  <c r="J80"/>
  <c r="AK172" i="2"/>
  <c r="AD172"/>
  <c r="AJ171"/>
  <c r="AD171"/>
  <c r="AE171" s="1"/>
  <c r="AJ170"/>
  <c r="AD170"/>
  <c r="AE170" s="1"/>
  <c r="AJ173"/>
  <c r="AG208"/>
  <c r="AH208" s="1"/>
  <c r="AL208" s="1"/>
  <c r="AF204"/>
  <c r="AF200"/>
  <c r="AF192"/>
  <c r="AF182"/>
  <c r="AF174"/>
  <c r="AF170"/>
  <c r="AF214"/>
  <c r="AF210"/>
  <c r="AG204"/>
  <c r="AG200"/>
  <c r="AG182"/>
  <c r="AG178"/>
  <c r="AG174"/>
  <c r="AG162"/>
  <c r="AG214"/>
  <c r="AG202"/>
  <c r="AG194"/>
  <c r="AL254"/>
  <c r="AF215"/>
  <c r="AF211"/>
  <c r="AF209"/>
  <c r="AF203"/>
  <c r="AF201"/>
  <c r="AF199"/>
  <c r="AF185"/>
  <c r="AF183"/>
  <c r="AF181"/>
  <c r="AF179"/>
  <c r="AF177"/>
  <c r="AF175"/>
  <c r="AF169"/>
  <c r="AF167"/>
  <c r="AF161"/>
  <c r="AH308"/>
  <c r="AL308" s="1"/>
  <c r="AH306"/>
  <c r="AL306" s="1"/>
  <c r="AH304"/>
  <c r="AL304" s="1"/>
  <c r="AH302"/>
  <c r="AL302" s="1"/>
  <c r="AH300"/>
  <c r="AL300" s="1"/>
  <c r="AH298"/>
  <c r="AL298" s="1"/>
  <c r="AH296"/>
  <c r="AL296" s="1"/>
  <c r="AH429"/>
  <c r="AL429" s="1"/>
  <c r="AH397"/>
  <c r="AL397" s="1"/>
  <c r="AH393"/>
  <c r="AL393" s="1"/>
  <c r="AH385"/>
  <c r="AL385" s="1"/>
  <c r="AH367"/>
  <c r="AL367" s="1"/>
  <c r="AH363"/>
  <c r="AL363" s="1"/>
  <c r="AH339"/>
  <c r="AL339" s="1"/>
  <c r="AH335"/>
  <c r="AL335" s="1"/>
  <c r="AH323"/>
  <c r="AL323" s="1"/>
  <c r="AH293"/>
  <c r="AL293" s="1"/>
  <c r="AH291"/>
  <c r="AL291" s="1"/>
  <c r="AH289"/>
  <c r="AL289" s="1"/>
  <c r="AH287"/>
  <c r="AL287" s="1"/>
  <c r="AH285"/>
  <c r="AL285" s="1"/>
  <c r="AH277"/>
  <c r="AL277" s="1"/>
  <c r="AH275"/>
  <c r="AL275" s="1"/>
  <c r="AH273"/>
  <c r="AL273" s="1"/>
  <c r="AH271"/>
  <c r="AL271" s="1"/>
  <c r="AH269"/>
  <c r="AL269" s="1"/>
  <c r="AH267"/>
  <c r="AL267" s="1"/>
  <c r="AH265"/>
  <c r="AL265" s="1"/>
  <c r="AH263"/>
  <c r="AL263" s="1"/>
  <c r="AH261"/>
  <c r="AL261" s="1"/>
  <c r="AH259"/>
  <c r="AL259" s="1"/>
  <c r="AH257"/>
  <c r="AL257" s="1"/>
  <c r="AH255"/>
  <c r="AL255" s="1"/>
  <c r="AH247"/>
  <c r="AL247" s="1"/>
  <c r="AH239"/>
  <c r="AL239" s="1"/>
  <c r="AH231"/>
  <c r="AL231" s="1"/>
  <c r="AG215"/>
  <c r="AH215" s="1"/>
  <c r="AL215" s="1"/>
  <c r="AG213"/>
  <c r="AG211"/>
  <c r="AH211" s="1"/>
  <c r="AL211" s="1"/>
  <c r="AG209"/>
  <c r="AH209" s="1"/>
  <c r="AL209" s="1"/>
  <c r="AG207"/>
  <c r="AG201"/>
  <c r="AG199"/>
  <c r="AH199" s="1"/>
  <c r="AL199" s="1"/>
  <c r="AG185"/>
  <c r="AH185" s="1"/>
  <c r="AL185" s="1"/>
  <c r="AG183"/>
  <c r="AH183" s="1"/>
  <c r="AL183" s="1"/>
  <c r="AG181"/>
  <c r="AH181" s="1"/>
  <c r="AL181" s="1"/>
  <c r="AG177"/>
  <c r="AH177" s="1"/>
  <c r="AL177" s="1"/>
  <c r="AG175"/>
  <c r="AG169"/>
  <c r="AH169" s="1"/>
  <c r="AL169" s="1"/>
  <c r="AG167"/>
  <c r="AG161"/>
  <c r="AH161" s="1"/>
  <c r="AL161" s="1"/>
  <c r="AH26"/>
  <c r="AL26" s="1"/>
  <c r="AH24"/>
  <c r="AL24" s="1"/>
  <c r="AH22"/>
  <c r="AL22" s="1"/>
  <c r="AH20"/>
  <c r="AL20" s="1"/>
  <c r="AH176" l="1"/>
  <c r="AL176" s="1"/>
  <c r="AH179"/>
  <c r="AL179" s="1"/>
  <c r="AE174"/>
  <c r="AE197"/>
  <c r="AG203"/>
  <c r="AH203" s="1"/>
  <c r="AL203" s="1"/>
  <c r="AH167"/>
  <c r="AL167" s="1"/>
  <c r="AH216"/>
  <c r="AL216" s="1"/>
  <c r="AH168"/>
  <c r="AL168" s="1"/>
  <c r="AF207"/>
  <c r="AH207" s="1"/>
  <c r="AL207" s="1"/>
  <c r="AF213"/>
  <c r="AH213" s="1"/>
  <c r="AL213" s="1"/>
  <c r="AG193"/>
  <c r="AH193" s="1"/>
  <c r="AL193" s="1"/>
  <c r="AG163"/>
  <c r="AH163" s="1"/>
  <c r="AL163" s="1"/>
  <c r="AH201"/>
  <c r="AL201" s="1"/>
  <c r="AH175"/>
  <c r="AL175" s="1"/>
  <c r="AH194"/>
  <c r="AL194" s="1"/>
  <c r="AG165"/>
  <c r="AG195"/>
  <c r="AG205"/>
  <c r="AF165"/>
  <c r="AF173"/>
  <c r="AF195"/>
  <c r="AG210"/>
  <c r="AG196"/>
  <c r="AF202"/>
  <c r="AF164"/>
  <c r="AH164" s="1"/>
  <c r="AL164" s="1"/>
  <c r="AF178"/>
  <c r="AE173"/>
  <c r="AH173" s="1"/>
  <c r="AL173" s="1"/>
  <c r="AF206"/>
  <c r="AF166"/>
  <c r="AH166" s="1"/>
  <c r="AL166" s="1"/>
  <c r="AG171"/>
  <c r="AF171"/>
  <c r="AG206"/>
  <c r="AH206" s="1"/>
  <c r="AL206" s="1"/>
  <c r="AF162"/>
  <c r="AH162" s="1"/>
  <c r="AL162" s="1"/>
  <c r="AF196"/>
  <c r="AH196" s="1"/>
  <c r="AL196" s="1"/>
  <c r="AG170"/>
  <c r="AH170" s="1"/>
  <c r="AL170" s="1"/>
  <c r="AH192"/>
  <c r="AL192" s="1"/>
  <c r="AG164"/>
  <c r="AF197"/>
  <c r="AG197"/>
  <c r="AH204"/>
  <c r="AL204" s="1"/>
  <c r="AE205"/>
  <c r="AH205" s="1"/>
  <c r="AL205" s="1"/>
  <c r="AH202"/>
  <c r="AL202" s="1"/>
  <c r="AH210"/>
  <c r="AL210" s="1"/>
  <c r="AH182"/>
  <c r="AL182" s="1"/>
  <c r="AH178"/>
  <c r="AL178" s="1"/>
  <c r="AH200"/>
  <c r="AL200" s="1"/>
  <c r="AH174"/>
  <c r="AL174" s="1"/>
  <c r="AH184"/>
  <c r="AL184" s="1"/>
  <c r="AH214"/>
  <c r="AL214" s="1"/>
  <c r="AE172"/>
  <c r="AG172"/>
  <c r="AF172"/>
  <c r="AH295"/>
  <c r="AL295" s="1"/>
  <c r="AH297"/>
  <c r="AL297" s="1"/>
  <c r="AH299"/>
  <c r="AL299" s="1"/>
  <c r="AH301"/>
  <c r="AL301" s="1"/>
  <c r="AH303"/>
  <c r="AL303" s="1"/>
  <c r="AH305"/>
  <c r="AL305" s="1"/>
  <c r="AH307"/>
  <c r="AL307" s="1"/>
  <c r="AH309"/>
  <c r="AL309" s="1"/>
  <c r="AH11"/>
  <c r="AL11" s="1"/>
  <c r="AH25"/>
  <c r="AL25" s="1"/>
  <c r="AH19"/>
  <c r="AL19" s="1"/>
  <c r="AH21"/>
  <c r="AL21" s="1"/>
  <c r="AH171" l="1"/>
  <c r="AL171" s="1"/>
  <c r="AH195"/>
  <c r="AL195" s="1"/>
  <c r="AH197"/>
  <c r="AL197" s="1"/>
  <c r="AH165"/>
  <c r="AL165" s="1"/>
  <c r="AH172"/>
  <c r="AL172" s="1"/>
  <c r="AH23"/>
  <c r="AL23" s="1"/>
  <c r="AH30"/>
  <c r="AL30" s="1"/>
  <c r="AH29"/>
  <c r="AL29" s="1"/>
  <c r="AH8"/>
  <c r="AL8" s="1"/>
  <c r="C24" i="33" l="1"/>
  <c r="F89" l="1"/>
  <c r="F88"/>
  <c r="F132"/>
  <c r="F86"/>
  <c r="F87"/>
  <c r="F85" l="1"/>
  <c r="H89"/>
  <c r="L87"/>
  <c r="E87"/>
  <c r="N89"/>
  <c r="M136"/>
  <c r="F95"/>
  <c r="H130"/>
  <c r="F115"/>
  <c r="L93"/>
  <c r="E93"/>
  <c r="F91"/>
  <c r="L131"/>
  <c r="N84"/>
  <c r="N103"/>
  <c r="L105"/>
  <c r="L118"/>
  <c r="D118"/>
  <c r="E118"/>
  <c r="L91"/>
  <c r="H83"/>
  <c r="M88"/>
  <c r="M133"/>
  <c r="F108"/>
  <c r="F103"/>
  <c r="F127"/>
  <c r="F100"/>
  <c r="M94"/>
  <c r="F96"/>
  <c r="F123"/>
  <c r="N125"/>
  <c r="F101"/>
  <c r="F116"/>
  <c r="M131"/>
  <c r="F122"/>
  <c r="L128"/>
  <c r="E128"/>
  <c r="E129"/>
  <c r="L129"/>
  <c r="E135"/>
  <c r="L135"/>
  <c r="D135"/>
  <c r="E107"/>
  <c r="L107"/>
  <c r="D107"/>
  <c r="M103"/>
  <c r="N116"/>
  <c r="F114"/>
  <c r="F93"/>
  <c r="D93"/>
  <c r="M121"/>
  <c r="L83"/>
  <c r="E83"/>
  <c r="N94"/>
  <c r="H96"/>
  <c r="M105"/>
  <c r="M86"/>
  <c r="N115"/>
  <c r="L101"/>
  <c r="E101"/>
  <c r="G131"/>
  <c r="E137"/>
  <c r="L137"/>
  <c r="H98"/>
  <c r="H103"/>
  <c r="H93"/>
  <c r="M132"/>
  <c r="L100"/>
  <c r="L99"/>
  <c r="M130"/>
  <c r="G89"/>
  <c r="F125"/>
  <c r="F98"/>
  <c r="F111"/>
  <c r="F81"/>
  <c r="L104"/>
  <c r="N130"/>
  <c r="H113"/>
  <c r="E133"/>
  <c r="L133"/>
  <c r="D133"/>
  <c r="L111"/>
  <c r="L81"/>
  <c r="H87"/>
  <c r="M118"/>
  <c r="F121"/>
  <c r="F136"/>
  <c r="F130"/>
  <c r="F117"/>
  <c r="M84"/>
  <c r="L117"/>
  <c r="F113"/>
  <c r="F128"/>
  <c r="F126"/>
  <c r="F99"/>
  <c r="F137"/>
  <c r="D137"/>
  <c r="F109"/>
  <c r="M95"/>
  <c r="L102"/>
  <c r="E102"/>
  <c r="L120"/>
  <c r="D120"/>
  <c r="E120"/>
  <c r="G104"/>
  <c r="N126"/>
  <c r="N99"/>
  <c r="F124"/>
  <c r="F97"/>
  <c r="N133"/>
  <c r="L126"/>
  <c r="F83"/>
  <c r="D83"/>
  <c r="E86"/>
  <c r="L86"/>
  <c r="H88"/>
  <c r="M89"/>
  <c r="L132"/>
  <c r="E132"/>
  <c r="M104"/>
  <c r="M85"/>
  <c r="N88"/>
  <c r="N118"/>
  <c r="L89"/>
  <c r="E89"/>
  <c r="E88"/>
  <c r="L88"/>
  <c r="D87"/>
  <c r="D86"/>
  <c r="D132"/>
  <c r="D88"/>
  <c r="D89"/>
  <c r="D125"/>
  <c r="D81"/>
  <c r="E126"/>
  <c r="D97"/>
  <c r="E131"/>
  <c r="E117"/>
  <c r="O131" l="1"/>
  <c r="P131"/>
  <c r="K131"/>
  <c r="Q117"/>
  <c r="O117"/>
  <c r="K117"/>
  <c r="T97"/>
  <c r="R97"/>
  <c r="S97"/>
  <c r="I97"/>
  <c r="J97"/>
  <c r="Q126"/>
  <c r="AG46" i="2" s="1"/>
  <c r="O126" i="33"/>
  <c r="AE46" i="2" s="1"/>
  <c r="K126" i="33"/>
  <c r="T81"/>
  <c r="R81"/>
  <c r="S81"/>
  <c r="I81"/>
  <c r="J81"/>
  <c r="S125"/>
  <c r="R125"/>
  <c r="J125"/>
  <c r="I125"/>
  <c r="L95"/>
  <c r="E95"/>
  <c r="E92"/>
  <c r="L92"/>
  <c r="H116"/>
  <c r="H99"/>
  <c r="N85"/>
  <c r="M100"/>
  <c r="F94"/>
  <c r="D94"/>
  <c r="D24"/>
  <c r="E24" s="1"/>
  <c r="N104"/>
  <c r="F82"/>
  <c r="D82"/>
  <c r="F92"/>
  <c r="D92"/>
  <c r="E94"/>
  <c r="L94"/>
  <c r="G85"/>
  <c r="H101"/>
  <c r="E90"/>
  <c r="L90"/>
  <c r="D90"/>
  <c r="L114"/>
  <c r="E114"/>
  <c r="L124"/>
  <c r="E124"/>
  <c r="M116"/>
  <c r="G99"/>
  <c r="G126"/>
  <c r="M125"/>
  <c r="E119"/>
  <c r="L119"/>
  <c r="D119"/>
  <c r="L134"/>
  <c r="D134"/>
  <c r="E134"/>
  <c r="H95"/>
  <c r="M91"/>
  <c r="M111"/>
  <c r="F104"/>
  <c r="D104"/>
  <c r="H104"/>
  <c r="F102"/>
  <c r="D102"/>
  <c r="L136"/>
  <c r="E136"/>
  <c r="E98"/>
  <c r="L98"/>
  <c r="E115"/>
  <c r="L115"/>
  <c r="E103"/>
  <c r="L103"/>
  <c r="H84"/>
  <c r="H152" s="1"/>
  <c r="E96"/>
  <c r="L96"/>
  <c r="H125"/>
  <c r="T125" s="1"/>
  <c r="H115"/>
  <c r="L116"/>
  <c r="E116"/>
  <c r="M108"/>
  <c r="S88"/>
  <c r="T88"/>
  <c r="R88"/>
  <c r="J88"/>
  <c r="I88"/>
  <c r="S86"/>
  <c r="T86"/>
  <c r="R86"/>
  <c r="J86"/>
  <c r="I86"/>
  <c r="P89"/>
  <c r="AF49" i="2" s="1"/>
  <c r="Q89" i="33"/>
  <c r="AG49" i="2" s="1"/>
  <c r="O89" i="33"/>
  <c r="AE49" i="2" s="1"/>
  <c r="K89" i="33"/>
  <c r="P132"/>
  <c r="Q132"/>
  <c r="O132"/>
  <c r="K132"/>
  <c r="T83"/>
  <c r="R83"/>
  <c r="S83"/>
  <c r="I83"/>
  <c r="J83"/>
  <c r="P120"/>
  <c r="Q120"/>
  <c r="O120"/>
  <c r="K120"/>
  <c r="N105"/>
  <c r="Q137"/>
  <c r="AG40" i="2" s="1"/>
  <c r="O137" i="33"/>
  <c r="AE40" i="2" s="1"/>
  <c r="P137" i="33"/>
  <c r="AF40" i="2" s="1"/>
  <c r="K137" i="33"/>
  <c r="S135"/>
  <c r="T135"/>
  <c r="R135"/>
  <c r="J135"/>
  <c r="I135"/>
  <c r="Q135"/>
  <c r="O135"/>
  <c r="P135"/>
  <c r="K135"/>
  <c r="Q129"/>
  <c r="O129"/>
  <c r="P129"/>
  <c r="K129"/>
  <c r="T118"/>
  <c r="R118"/>
  <c r="S118"/>
  <c r="I118"/>
  <c r="J118"/>
  <c r="D124"/>
  <c r="E111"/>
  <c r="E104"/>
  <c r="D111"/>
  <c r="D98"/>
  <c r="E100"/>
  <c r="D105"/>
  <c r="E105"/>
  <c r="L85"/>
  <c r="E85"/>
  <c r="L112"/>
  <c r="E112"/>
  <c r="E82"/>
  <c r="L82"/>
  <c r="H126"/>
  <c r="N95"/>
  <c r="M127"/>
  <c r="M117"/>
  <c r="P117" s="1"/>
  <c r="F84"/>
  <c r="F152" s="1"/>
  <c r="D84"/>
  <c r="N131"/>
  <c r="Q131" s="1"/>
  <c r="F112"/>
  <c r="D112"/>
  <c r="E84"/>
  <c r="L84"/>
  <c r="G95"/>
  <c r="H128"/>
  <c r="L110"/>
  <c r="D110"/>
  <c r="E110"/>
  <c r="E80"/>
  <c r="L80"/>
  <c r="D80"/>
  <c r="L97"/>
  <c r="E97"/>
  <c r="M99"/>
  <c r="M126"/>
  <c r="P126" s="1"/>
  <c r="AF46" i="2" s="1"/>
  <c r="G116" i="33"/>
  <c r="M115"/>
  <c r="M98"/>
  <c r="L106"/>
  <c r="D106"/>
  <c r="E106"/>
  <c r="H85"/>
  <c r="M81"/>
  <c r="F131"/>
  <c r="D131"/>
  <c r="H131"/>
  <c r="F129"/>
  <c r="D129"/>
  <c r="E121"/>
  <c r="L121"/>
  <c r="L108"/>
  <c r="E108"/>
  <c r="E125"/>
  <c r="L125"/>
  <c r="L130"/>
  <c r="E130"/>
  <c r="H94"/>
  <c r="E123"/>
  <c r="L123"/>
  <c r="E113"/>
  <c r="L113"/>
  <c r="E109"/>
  <c r="L109"/>
  <c r="L122"/>
  <c r="E122"/>
  <c r="N98"/>
  <c r="E127"/>
  <c r="L127"/>
  <c r="H123"/>
  <c r="T89"/>
  <c r="R89"/>
  <c r="S89"/>
  <c r="I89"/>
  <c r="J89"/>
  <c r="T132"/>
  <c r="R132"/>
  <c r="S132"/>
  <c r="I132"/>
  <c r="J132"/>
  <c r="T87"/>
  <c r="R87"/>
  <c r="S87"/>
  <c r="I87"/>
  <c r="J87"/>
  <c r="Q88"/>
  <c r="O88"/>
  <c r="P88"/>
  <c r="K88"/>
  <c r="Q86"/>
  <c r="AG45" i="2" s="1"/>
  <c r="O86" i="33"/>
  <c r="AE45" i="2" s="1"/>
  <c r="P86" i="33"/>
  <c r="AF45" i="2" s="1"/>
  <c r="K86" i="33"/>
  <c r="T120"/>
  <c r="R120"/>
  <c r="S120"/>
  <c r="I120"/>
  <c r="J120"/>
  <c r="P102"/>
  <c r="O102"/>
  <c r="Q102"/>
  <c r="K102"/>
  <c r="S137"/>
  <c r="T137"/>
  <c r="R137"/>
  <c r="J137"/>
  <c r="I137"/>
  <c r="S133"/>
  <c r="T133"/>
  <c r="R133"/>
  <c r="J133"/>
  <c r="I133"/>
  <c r="Q133"/>
  <c r="O133"/>
  <c r="P133"/>
  <c r="K133"/>
  <c r="Q101"/>
  <c r="P101"/>
  <c r="O101"/>
  <c r="K101"/>
  <c r="P83"/>
  <c r="AF58" i="2" s="1"/>
  <c r="Q83" i="33"/>
  <c r="AG58" i="2" s="1"/>
  <c r="O83" i="33"/>
  <c r="AE58" i="2" s="1"/>
  <c r="K83" i="33"/>
  <c r="T93"/>
  <c r="R93"/>
  <c r="S93"/>
  <c r="I93"/>
  <c r="J93"/>
  <c r="S107"/>
  <c r="T107"/>
  <c r="R107"/>
  <c r="J107"/>
  <c r="I107"/>
  <c r="Q107"/>
  <c r="O107"/>
  <c r="P107"/>
  <c r="K107"/>
  <c r="P128"/>
  <c r="Q128"/>
  <c r="O128"/>
  <c r="K128"/>
  <c r="P118"/>
  <c r="Q118"/>
  <c r="O118"/>
  <c r="K118"/>
  <c r="P93"/>
  <c r="Q93"/>
  <c r="O93"/>
  <c r="K93"/>
  <c r="P87"/>
  <c r="Q87"/>
  <c r="O87"/>
  <c r="K87"/>
  <c r="D109"/>
  <c r="D99"/>
  <c r="D126"/>
  <c r="D128"/>
  <c r="D113"/>
  <c r="D117"/>
  <c r="D130"/>
  <c r="D136"/>
  <c r="D121"/>
  <c r="E81"/>
  <c r="E99"/>
  <c r="D114"/>
  <c r="D122"/>
  <c r="D116"/>
  <c r="D101"/>
  <c r="D123"/>
  <c r="D96"/>
  <c r="D100"/>
  <c r="D127"/>
  <c r="D103"/>
  <c r="D108"/>
  <c r="E91"/>
  <c r="D91"/>
  <c r="D115"/>
  <c r="D95"/>
  <c r="D85"/>
  <c r="AH49" i="2" l="1"/>
  <c r="AL49" s="1"/>
  <c r="AH58"/>
  <c r="AL58" s="1"/>
  <c r="AH45"/>
  <c r="AL45" s="1"/>
  <c r="AH40"/>
  <c r="AL40" s="1"/>
  <c r="T85" i="33"/>
  <c r="R85"/>
  <c r="S85"/>
  <c r="I85"/>
  <c r="J85"/>
  <c r="S115"/>
  <c r="T115"/>
  <c r="R115"/>
  <c r="J115"/>
  <c r="I115"/>
  <c r="P91"/>
  <c r="Q91"/>
  <c r="O91"/>
  <c r="K91"/>
  <c r="T108"/>
  <c r="R108"/>
  <c r="S108"/>
  <c r="I108"/>
  <c r="J108"/>
  <c r="S127"/>
  <c r="T127"/>
  <c r="R127"/>
  <c r="J127"/>
  <c r="I127"/>
  <c r="S96"/>
  <c r="T96"/>
  <c r="R96"/>
  <c r="J96"/>
  <c r="I96"/>
  <c r="S101"/>
  <c r="T101"/>
  <c r="R101"/>
  <c r="I101"/>
  <c r="J101"/>
  <c r="T122"/>
  <c r="R122"/>
  <c r="S122"/>
  <c r="I122"/>
  <c r="J122"/>
  <c r="P99"/>
  <c r="Q99"/>
  <c r="O99"/>
  <c r="K99"/>
  <c r="P81"/>
  <c r="AF38" i="2" s="1"/>
  <c r="Q81" i="33"/>
  <c r="AG38" i="2" s="1"/>
  <c r="O81" i="33"/>
  <c r="AE38" i="2" s="1"/>
  <c r="K81" i="33"/>
  <c r="T136"/>
  <c r="R136"/>
  <c r="S136"/>
  <c r="I136"/>
  <c r="J136"/>
  <c r="S117"/>
  <c r="T117"/>
  <c r="R117"/>
  <c r="J117"/>
  <c r="I117"/>
  <c r="T128"/>
  <c r="R128"/>
  <c r="S128"/>
  <c r="I128"/>
  <c r="J128"/>
  <c r="T99"/>
  <c r="R99"/>
  <c r="S99"/>
  <c r="I99"/>
  <c r="J99"/>
  <c r="P122"/>
  <c r="Q122"/>
  <c r="O122"/>
  <c r="K122"/>
  <c r="Q113"/>
  <c r="O113"/>
  <c r="P113"/>
  <c r="K113"/>
  <c r="P130"/>
  <c r="Q130"/>
  <c r="O130"/>
  <c r="K130"/>
  <c r="Q125"/>
  <c r="O125"/>
  <c r="P125"/>
  <c r="K125"/>
  <c r="Q121"/>
  <c r="O121"/>
  <c r="P121"/>
  <c r="K121"/>
  <c r="T106"/>
  <c r="R106"/>
  <c r="S106"/>
  <c r="I106"/>
  <c r="J106"/>
  <c r="P97"/>
  <c r="Q97"/>
  <c r="O97"/>
  <c r="K97"/>
  <c r="D152"/>
  <c r="D154" s="1"/>
  <c r="E155" s="1"/>
  <c r="S80"/>
  <c r="T80"/>
  <c r="R80"/>
  <c r="J80"/>
  <c r="I80"/>
  <c r="E152"/>
  <c r="Q80"/>
  <c r="O80"/>
  <c r="P80"/>
  <c r="K80"/>
  <c r="T110"/>
  <c r="R110"/>
  <c r="S110"/>
  <c r="I110"/>
  <c r="J110"/>
  <c r="T112"/>
  <c r="R112"/>
  <c r="S112"/>
  <c r="I112"/>
  <c r="J112"/>
  <c r="S84"/>
  <c r="T84"/>
  <c r="R84"/>
  <c r="J84"/>
  <c r="I84"/>
  <c r="P112"/>
  <c r="Q112"/>
  <c r="O112"/>
  <c r="K112"/>
  <c r="P85"/>
  <c r="AF48" i="2" s="1"/>
  <c r="Q85" i="33"/>
  <c r="AG48" i="2" s="1"/>
  <c r="O85" i="33"/>
  <c r="AE48" i="2" s="1"/>
  <c r="K85" i="33"/>
  <c r="Q105"/>
  <c r="O105"/>
  <c r="P105"/>
  <c r="K105"/>
  <c r="Q100"/>
  <c r="O100"/>
  <c r="P100"/>
  <c r="K100"/>
  <c r="S111"/>
  <c r="T111"/>
  <c r="R111"/>
  <c r="J111"/>
  <c r="I111"/>
  <c r="Q111"/>
  <c r="O111"/>
  <c r="P111"/>
  <c r="K111"/>
  <c r="P116"/>
  <c r="Q116"/>
  <c r="O116"/>
  <c r="K116"/>
  <c r="Q103"/>
  <c r="O103"/>
  <c r="P103"/>
  <c r="K103"/>
  <c r="P136"/>
  <c r="AF41" i="2" s="1"/>
  <c r="Q136" i="33"/>
  <c r="AG41" i="2" s="1"/>
  <c r="O136" i="33"/>
  <c r="AE41" i="2" s="1"/>
  <c r="K136" i="33"/>
  <c r="T134"/>
  <c r="R134"/>
  <c r="S134"/>
  <c r="I134"/>
  <c r="J134"/>
  <c r="S119"/>
  <c r="T119"/>
  <c r="R119"/>
  <c r="J119"/>
  <c r="I119"/>
  <c r="Q119"/>
  <c r="O119"/>
  <c r="P119"/>
  <c r="K119"/>
  <c r="P114"/>
  <c r="Q114"/>
  <c r="O114"/>
  <c r="K114"/>
  <c r="S92"/>
  <c r="T92"/>
  <c r="R92"/>
  <c r="J92"/>
  <c r="I92"/>
  <c r="S82"/>
  <c r="T82"/>
  <c r="R82"/>
  <c r="J82"/>
  <c r="I82"/>
  <c r="S94"/>
  <c r="T94"/>
  <c r="R94"/>
  <c r="J94"/>
  <c r="I94"/>
  <c r="P95"/>
  <c r="Q95"/>
  <c r="O95"/>
  <c r="K95"/>
  <c r="G152"/>
  <c r="T95"/>
  <c r="R95"/>
  <c r="S95"/>
  <c r="I95"/>
  <c r="J95"/>
  <c r="T91"/>
  <c r="R91"/>
  <c r="S91"/>
  <c r="I91"/>
  <c r="J91"/>
  <c r="S103"/>
  <c r="T103"/>
  <c r="R103"/>
  <c r="J103"/>
  <c r="I103"/>
  <c r="S100"/>
  <c r="T100"/>
  <c r="R100"/>
  <c r="J100"/>
  <c r="I100"/>
  <c r="S123"/>
  <c r="T123"/>
  <c r="R123"/>
  <c r="J123"/>
  <c r="I123"/>
  <c r="T116"/>
  <c r="R116"/>
  <c r="S116"/>
  <c r="I116"/>
  <c r="J116"/>
  <c r="T114"/>
  <c r="R114"/>
  <c r="S114"/>
  <c r="I114"/>
  <c r="J114"/>
  <c r="S121"/>
  <c r="T121"/>
  <c r="R121"/>
  <c r="J121"/>
  <c r="I121"/>
  <c r="T130"/>
  <c r="R130"/>
  <c r="S130"/>
  <c r="I130"/>
  <c r="J130"/>
  <c r="S113"/>
  <c r="T113"/>
  <c r="R113"/>
  <c r="J113"/>
  <c r="I113"/>
  <c r="T126"/>
  <c r="R126"/>
  <c r="S126"/>
  <c r="I126"/>
  <c r="J126"/>
  <c r="S109"/>
  <c r="T109"/>
  <c r="R109"/>
  <c r="J109"/>
  <c r="I109"/>
  <c r="Q127"/>
  <c r="AG43" i="2" s="1"/>
  <c r="O127" i="33"/>
  <c r="AE43" i="2" s="1"/>
  <c r="P127" i="33"/>
  <c r="AF43" i="2" s="1"/>
  <c r="K127" i="33"/>
  <c r="Q109"/>
  <c r="O109"/>
  <c r="P109"/>
  <c r="K109"/>
  <c r="Q123"/>
  <c r="O123"/>
  <c r="P123"/>
  <c r="K123"/>
  <c r="P108"/>
  <c r="Q108"/>
  <c r="O108"/>
  <c r="K108"/>
  <c r="S129"/>
  <c r="T129"/>
  <c r="R129"/>
  <c r="J129"/>
  <c r="I129"/>
  <c r="S131"/>
  <c r="T131"/>
  <c r="R131"/>
  <c r="J131"/>
  <c r="I131"/>
  <c r="P106"/>
  <c r="Q106"/>
  <c r="O106"/>
  <c r="K106"/>
  <c r="P110"/>
  <c r="Q110"/>
  <c r="O110"/>
  <c r="K110"/>
  <c r="Q84"/>
  <c r="AG59" i="2" s="1"/>
  <c r="O84" i="33"/>
  <c r="AE59" i="2" s="1"/>
  <c r="P84" i="33"/>
  <c r="AF59" i="2" s="1"/>
  <c r="K84" i="33"/>
  <c r="Q82"/>
  <c r="AG37" i="2" s="1"/>
  <c r="O82" i="33"/>
  <c r="AE37" i="2" s="1"/>
  <c r="P82" i="33"/>
  <c r="AF37" i="2" s="1"/>
  <c r="K82" i="33"/>
  <c r="S105"/>
  <c r="T105"/>
  <c r="R105"/>
  <c r="J105"/>
  <c r="I105"/>
  <c r="S98"/>
  <c r="T98"/>
  <c r="R98"/>
  <c r="J98"/>
  <c r="I98"/>
  <c r="P104"/>
  <c r="Q104"/>
  <c r="O104"/>
  <c r="K104"/>
  <c r="T124"/>
  <c r="R124"/>
  <c r="S124"/>
  <c r="I124"/>
  <c r="J124"/>
  <c r="Q96"/>
  <c r="O96"/>
  <c r="P96"/>
  <c r="K96"/>
  <c r="Q115"/>
  <c r="O115"/>
  <c r="P115"/>
  <c r="K115"/>
  <c r="Q98"/>
  <c r="O98"/>
  <c r="P98"/>
  <c r="K98"/>
  <c r="T102"/>
  <c r="R102"/>
  <c r="S102"/>
  <c r="I102"/>
  <c r="J102"/>
  <c r="T104"/>
  <c r="R104"/>
  <c r="S104"/>
  <c r="I104"/>
  <c r="J104"/>
  <c r="P134"/>
  <c r="Q134"/>
  <c r="O134"/>
  <c r="K134"/>
  <c r="P124"/>
  <c r="Q124"/>
  <c r="O124"/>
  <c r="K124"/>
  <c r="S90"/>
  <c r="T90"/>
  <c r="R90"/>
  <c r="J90"/>
  <c r="I90"/>
  <c r="Q90"/>
  <c r="O90"/>
  <c r="P90"/>
  <c r="K90"/>
  <c r="Q94"/>
  <c r="O94"/>
  <c r="P94"/>
  <c r="K94"/>
  <c r="Q92"/>
  <c r="O92"/>
  <c r="P92"/>
  <c r="K92"/>
  <c r="AH46" i="2"/>
  <c r="AL46" s="1"/>
  <c r="AH37" l="1"/>
  <c r="AL37" s="1"/>
  <c r="AH59"/>
  <c r="AL59" s="1"/>
  <c r="AH43"/>
  <c r="AL43" s="1"/>
  <c r="AH41"/>
  <c r="AL41" s="1"/>
  <c r="AH38"/>
  <c r="AL38" s="1"/>
  <c r="AH48"/>
  <c r="AL48" s="1"/>
  <c r="C24" i="34" l="1"/>
  <c r="F86" l="1"/>
  <c r="F132"/>
  <c r="F87"/>
  <c r="F88"/>
  <c r="F89"/>
  <c r="D88"/>
  <c r="R88" l="1"/>
  <c r="J88"/>
  <c r="S88"/>
  <c r="I88"/>
  <c r="L132"/>
  <c r="E132"/>
  <c r="E89"/>
  <c r="L89"/>
  <c r="H104"/>
  <c r="M108"/>
  <c r="F131"/>
  <c r="D131"/>
  <c r="L115"/>
  <c r="L98"/>
  <c r="H116"/>
  <c r="L85"/>
  <c r="F128"/>
  <c r="E119"/>
  <c r="L119"/>
  <c r="D119"/>
  <c r="L134"/>
  <c r="D134"/>
  <c r="E134"/>
  <c r="L90"/>
  <c r="D90"/>
  <c r="E90"/>
  <c r="L120"/>
  <c r="D120"/>
  <c r="E120"/>
  <c r="E135"/>
  <c r="L135"/>
  <c r="D135"/>
  <c r="H93"/>
  <c r="L84"/>
  <c r="F109"/>
  <c r="M81"/>
  <c r="M91"/>
  <c r="G104"/>
  <c r="F129"/>
  <c r="H101"/>
  <c r="N116"/>
  <c r="N99"/>
  <c r="M95"/>
  <c r="L104"/>
  <c r="E104"/>
  <c r="F125"/>
  <c r="L130"/>
  <c r="L114"/>
  <c r="E114"/>
  <c r="L124"/>
  <c r="E124"/>
  <c r="G116"/>
  <c r="L105"/>
  <c r="L118"/>
  <c r="H94"/>
  <c r="E81"/>
  <c r="L81"/>
  <c r="N104"/>
  <c r="L136"/>
  <c r="E136"/>
  <c r="L108"/>
  <c r="E108"/>
  <c r="M94"/>
  <c r="M98"/>
  <c r="M125"/>
  <c r="H103"/>
  <c r="H123"/>
  <c r="M104"/>
  <c r="F99"/>
  <c r="F116"/>
  <c r="F85"/>
  <c r="M88"/>
  <c r="H89"/>
  <c r="H88"/>
  <c r="T88" s="1"/>
  <c r="G89"/>
  <c r="D89"/>
  <c r="H87"/>
  <c r="E87"/>
  <c r="L87"/>
  <c r="N89"/>
  <c r="H131"/>
  <c r="M136"/>
  <c r="M121"/>
  <c r="M132"/>
  <c r="F104"/>
  <c r="D104"/>
  <c r="L125"/>
  <c r="H99"/>
  <c r="H126"/>
  <c r="L95"/>
  <c r="F101"/>
  <c r="L106"/>
  <c r="D106"/>
  <c r="E106"/>
  <c r="L110"/>
  <c r="D110"/>
  <c r="E110"/>
  <c r="L80"/>
  <c r="D80"/>
  <c r="E80"/>
  <c r="E107"/>
  <c r="L107"/>
  <c r="D107"/>
  <c r="H83"/>
  <c r="L94"/>
  <c r="F137"/>
  <c r="F122"/>
  <c r="M111"/>
  <c r="G131"/>
  <c r="F102"/>
  <c r="H128"/>
  <c r="N126"/>
  <c r="M85"/>
  <c r="E131"/>
  <c r="L131"/>
  <c r="F98"/>
  <c r="F115"/>
  <c r="L103"/>
  <c r="E97"/>
  <c r="L97"/>
  <c r="G126"/>
  <c r="G99"/>
  <c r="L133"/>
  <c r="H84"/>
  <c r="E111"/>
  <c r="L111"/>
  <c r="E91"/>
  <c r="L91"/>
  <c r="N131"/>
  <c r="E121"/>
  <c r="L121"/>
  <c r="M84"/>
  <c r="M115"/>
  <c r="H130"/>
  <c r="H113"/>
  <c r="H96"/>
  <c r="M131"/>
  <c r="F126"/>
  <c r="F95"/>
  <c r="M89"/>
  <c r="L86"/>
  <c r="E86"/>
  <c r="L88"/>
  <c r="E88"/>
  <c r="N88"/>
  <c r="M86"/>
  <c r="D87"/>
  <c r="D132"/>
  <c r="D86"/>
  <c r="D137"/>
  <c r="N115"/>
  <c r="D101"/>
  <c r="N85"/>
  <c r="D102"/>
  <c r="D118"/>
  <c r="E105"/>
  <c r="O105" l="1"/>
  <c r="K105"/>
  <c r="T118"/>
  <c r="R118"/>
  <c r="S118"/>
  <c r="I118"/>
  <c r="J118"/>
  <c r="T102"/>
  <c r="R102"/>
  <c r="S102"/>
  <c r="I102"/>
  <c r="J102"/>
  <c r="S101"/>
  <c r="R101"/>
  <c r="I101"/>
  <c r="T101"/>
  <c r="J101"/>
  <c r="S137"/>
  <c r="T137"/>
  <c r="R137"/>
  <c r="J137"/>
  <c r="I137"/>
  <c r="M133"/>
  <c r="M117"/>
  <c r="M127"/>
  <c r="E129"/>
  <c r="L129"/>
  <c r="N95"/>
  <c r="F112"/>
  <c r="D112"/>
  <c r="F92"/>
  <c r="D92"/>
  <c r="L96"/>
  <c r="E96"/>
  <c r="F84"/>
  <c r="D84"/>
  <c r="N103"/>
  <c r="E83"/>
  <c r="L83"/>
  <c r="F127"/>
  <c r="D127"/>
  <c r="L128"/>
  <c r="E128"/>
  <c r="F136"/>
  <c r="D136"/>
  <c r="F108"/>
  <c r="D108"/>
  <c r="F111"/>
  <c r="D111"/>
  <c r="L126"/>
  <c r="E126"/>
  <c r="E99"/>
  <c r="L99"/>
  <c r="N98"/>
  <c r="M103"/>
  <c r="N94"/>
  <c r="D24"/>
  <c r="E24" s="1"/>
  <c r="H125"/>
  <c r="H95"/>
  <c r="N105"/>
  <c r="Q105" s="1"/>
  <c r="F130"/>
  <c r="D130"/>
  <c r="F124"/>
  <c r="D124"/>
  <c r="F114"/>
  <c r="D114"/>
  <c r="L112"/>
  <c r="E112"/>
  <c r="F93"/>
  <c r="D93"/>
  <c r="E109"/>
  <c r="L109"/>
  <c r="L122"/>
  <c r="E122"/>
  <c r="G95"/>
  <c r="E127"/>
  <c r="L127"/>
  <c r="F113"/>
  <c r="D113"/>
  <c r="F123"/>
  <c r="D123"/>
  <c r="M99"/>
  <c r="M126"/>
  <c r="T132"/>
  <c r="R132"/>
  <c r="S132"/>
  <c r="I132"/>
  <c r="J132"/>
  <c r="P88"/>
  <c r="Q88"/>
  <c r="O88"/>
  <c r="K88"/>
  <c r="P86"/>
  <c r="AF14" i="2" s="1"/>
  <c r="Q86" i="34"/>
  <c r="AG14" i="2" s="1"/>
  <c r="O86" i="34"/>
  <c r="AE14" i="2" s="1"/>
  <c r="K86" i="34"/>
  <c r="Q121"/>
  <c r="O121"/>
  <c r="P121"/>
  <c r="K121"/>
  <c r="Q91"/>
  <c r="O91"/>
  <c r="K91"/>
  <c r="P91"/>
  <c r="Q111"/>
  <c r="O111"/>
  <c r="P111"/>
  <c r="K111"/>
  <c r="S107"/>
  <c r="T107"/>
  <c r="R107"/>
  <c r="J107"/>
  <c r="I107"/>
  <c r="Q107"/>
  <c r="O107"/>
  <c r="P107"/>
  <c r="K107"/>
  <c r="T80"/>
  <c r="R80"/>
  <c r="J80"/>
  <c r="S80"/>
  <c r="I80"/>
  <c r="P110"/>
  <c r="Q110"/>
  <c r="O110"/>
  <c r="K110"/>
  <c r="T106"/>
  <c r="R106"/>
  <c r="S106"/>
  <c r="I106"/>
  <c r="J106"/>
  <c r="T104"/>
  <c r="R104"/>
  <c r="S104"/>
  <c r="I104"/>
  <c r="J104"/>
  <c r="S89"/>
  <c r="I89"/>
  <c r="T89"/>
  <c r="R89"/>
  <c r="J89"/>
  <c r="Q81"/>
  <c r="AG7" i="2" s="1"/>
  <c r="O81" i="34"/>
  <c r="AE7" i="2" s="1"/>
  <c r="K81" i="34"/>
  <c r="P81"/>
  <c r="AF7" i="2" s="1"/>
  <c r="P120" i="34"/>
  <c r="Q120"/>
  <c r="O120"/>
  <c r="K120"/>
  <c r="T90"/>
  <c r="R90"/>
  <c r="J90"/>
  <c r="S90"/>
  <c r="I90"/>
  <c r="P134"/>
  <c r="Q134"/>
  <c r="O134"/>
  <c r="K134"/>
  <c r="S131"/>
  <c r="T131"/>
  <c r="R131"/>
  <c r="J131"/>
  <c r="I131"/>
  <c r="P132"/>
  <c r="AF13" i="2" s="1"/>
  <c r="Q132" i="34"/>
  <c r="AG13" i="2" s="1"/>
  <c r="O132" i="34"/>
  <c r="AE13" i="2" s="1"/>
  <c r="K132" i="34"/>
  <c r="D115"/>
  <c r="D98"/>
  <c r="D122"/>
  <c r="E94"/>
  <c r="D105"/>
  <c r="D128"/>
  <c r="E98"/>
  <c r="M105"/>
  <c r="P105" s="1"/>
  <c r="M118"/>
  <c r="M100"/>
  <c r="L102"/>
  <c r="E102"/>
  <c r="F82"/>
  <c r="D82"/>
  <c r="E113"/>
  <c r="L113"/>
  <c r="E123"/>
  <c r="L123"/>
  <c r="F94"/>
  <c r="D94"/>
  <c r="N130"/>
  <c r="E93"/>
  <c r="L93"/>
  <c r="F100"/>
  <c r="D100"/>
  <c r="F117"/>
  <c r="D117"/>
  <c r="E101"/>
  <c r="L101"/>
  <c r="F121"/>
  <c r="D121"/>
  <c r="F81"/>
  <c r="D81"/>
  <c r="F91"/>
  <c r="D91"/>
  <c r="L116"/>
  <c r="E116"/>
  <c r="N125"/>
  <c r="M130"/>
  <c r="N84"/>
  <c r="H98"/>
  <c r="H115"/>
  <c r="H85"/>
  <c r="N118"/>
  <c r="N133"/>
  <c r="D103"/>
  <c r="F103"/>
  <c r="F97"/>
  <c r="D97"/>
  <c r="L92"/>
  <c r="E92"/>
  <c r="L82"/>
  <c r="E82"/>
  <c r="F83"/>
  <c r="D83"/>
  <c r="E137"/>
  <c r="L137"/>
  <c r="G85"/>
  <c r="G152" s="1"/>
  <c r="L100"/>
  <c r="E100"/>
  <c r="E117"/>
  <c r="L117"/>
  <c r="F96"/>
  <c r="D96"/>
  <c r="M116"/>
  <c r="T86"/>
  <c r="R86"/>
  <c r="J86"/>
  <c r="S86"/>
  <c r="I86"/>
  <c r="S87"/>
  <c r="I87"/>
  <c r="T87"/>
  <c r="R87"/>
  <c r="J87"/>
  <c r="Q97"/>
  <c r="O97"/>
  <c r="K97"/>
  <c r="P97"/>
  <c r="Q131"/>
  <c r="AG16" i="2" s="1"/>
  <c r="O131" i="34"/>
  <c r="AE16" i="2" s="1"/>
  <c r="P131" i="34"/>
  <c r="AF16" i="2" s="1"/>
  <c r="K131" i="34"/>
  <c r="P80"/>
  <c r="Q80"/>
  <c r="O80"/>
  <c r="K80"/>
  <c r="T110"/>
  <c r="R110"/>
  <c r="S110"/>
  <c r="I110"/>
  <c r="J110"/>
  <c r="P106"/>
  <c r="Q106"/>
  <c r="O106"/>
  <c r="K106"/>
  <c r="Q87"/>
  <c r="O87"/>
  <c r="K87"/>
  <c r="P87"/>
  <c r="P108"/>
  <c r="Q108"/>
  <c r="O108"/>
  <c r="K108"/>
  <c r="P136"/>
  <c r="AF10" i="2" s="1"/>
  <c r="Q136" i="34"/>
  <c r="AG10" i="2" s="1"/>
  <c r="O136" i="34"/>
  <c r="AE10" i="2" s="1"/>
  <c r="K136" i="34"/>
  <c r="P124"/>
  <c r="Q124"/>
  <c r="O124"/>
  <c r="K124"/>
  <c r="P114"/>
  <c r="Q114"/>
  <c r="O114"/>
  <c r="K114"/>
  <c r="P104"/>
  <c r="Q104"/>
  <c r="O104"/>
  <c r="K104"/>
  <c r="S135"/>
  <c r="T135"/>
  <c r="R135"/>
  <c r="J135"/>
  <c r="I135"/>
  <c r="Q135"/>
  <c r="O135"/>
  <c r="P135"/>
  <c r="K135"/>
  <c r="T120"/>
  <c r="R120"/>
  <c r="S120"/>
  <c r="I120"/>
  <c r="J120"/>
  <c r="P90"/>
  <c r="Q90"/>
  <c r="O90"/>
  <c r="K90"/>
  <c r="T134"/>
  <c r="R134"/>
  <c r="S134"/>
  <c r="I134"/>
  <c r="J134"/>
  <c r="S119"/>
  <c r="T119"/>
  <c r="R119"/>
  <c r="J119"/>
  <c r="I119"/>
  <c r="Q119"/>
  <c r="O119"/>
  <c r="P119"/>
  <c r="K119"/>
  <c r="Q89"/>
  <c r="AG18" i="2" s="1"/>
  <c r="O89" i="34"/>
  <c r="AE18" i="2" s="1"/>
  <c r="K89" i="34"/>
  <c r="P89"/>
  <c r="AF18" i="2" s="1"/>
  <c r="D95" i="34"/>
  <c r="D126"/>
  <c r="D133"/>
  <c r="E133"/>
  <c r="E103"/>
  <c r="E95"/>
  <c r="E125"/>
  <c r="D85"/>
  <c r="D116"/>
  <c r="D99"/>
  <c r="E118"/>
  <c r="E130"/>
  <c r="D125"/>
  <c r="D129"/>
  <c r="D109"/>
  <c r="E84"/>
  <c r="E85"/>
  <c r="E115"/>
  <c r="AH10" i="2" l="1"/>
  <c r="AL10" s="1"/>
  <c r="H152" i="34"/>
  <c r="AH14" i="2"/>
  <c r="AL14" s="1"/>
  <c r="AH13"/>
  <c r="AL13" s="1"/>
  <c r="D152" i="34"/>
  <c r="D154" s="1"/>
  <c r="E156" s="1"/>
  <c r="Q115"/>
  <c r="O115"/>
  <c r="P115"/>
  <c r="K115"/>
  <c r="P84"/>
  <c r="AF28" i="2" s="1"/>
  <c r="Q84" i="34"/>
  <c r="AG28" i="2" s="1"/>
  <c r="O84" i="34"/>
  <c r="AE28" i="2" s="1"/>
  <c r="K84" i="34"/>
  <c r="S129"/>
  <c r="T129"/>
  <c r="R129"/>
  <c r="J129"/>
  <c r="I129"/>
  <c r="P130"/>
  <c r="Q130"/>
  <c r="O130"/>
  <c r="K130"/>
  <c r="S99"/>
  <c r="I99"/>
  <c r="T99"/>
  <c r="R99"/>
  <c r="J99"/>
  <c r="S85"/>
  <c r="I85"/>
  <c r="T85"/>
  <c r="R85"/>
  <c r="J85"/>
  <c r="Q95"/>
  <c r="O95"/>
  <c r="K95"/>
  <c r="P95"/>
  <c r="Q133"/>
  <c r="O133"/>
  <c r="P133"/>
  <c r="K133"/>
  <c r="T126"/>
  <c r="R126"/>
  <c r="S126"/>
  <c r="I126"/>
  <c r="J126"/>
  <c r="T96"/>
  <c r="R96"/>
  <c r="J96"/>
  <c r="S96"/>
  <c r="I96"/>
  <c r="P100"/>
  <c r="Q100"/>
  <c r="O100"/>
  <c r="K100"/>
  <c r="S83"/>
  <c r="I83"/>
  <c r="T83"/>
  <c r="R83"/>
  <c r="J83"/>
  <c r="P82"/>
  <c r="AF6" i="2" s="1"/>
  <c r="Q82" i="34"/>
  <c r="AG6" i="2" s="1"/>
  <c r="O82" i="34"/>
  <c r="AE6" i="2" s="1"/>
  <c r="K82" i="34"/>
  <c r="P92"/>
  <c r="Q92"/>
  <c r="O92"/>
  <c r="K92"/>
  <c r="S97"/>
  <c r="I97"/>
  <c r="T97"/>
  <c r="R97"/>
  <c r="J97"/>
  <c r="P116"/>
  <c r="Q116"/>
  <c r="O116"/>
  <c r="K116"/>
  <c r="Q101"/>
  <c r="O101"/>
  <c r="K101"/>
  <c r="P101"/>
  <c r="S117"/>
  <c r="T117"/>
  <c r="R117"/>
  <c r="J117"/>
  <c r="I117"/>
  <c r="T100"/>
  <c r="R100"/>
  <c r="J100"/>
  <c r="S100"/>
  <c r="I100"/>
  <c r="T94"/>
  <c r="R94"/>
  <c r="J94"/>
  <c r="S94"/>
  <c r="I94"/>
  <c r="T82"/>
  <c r="R82"/>
  <c r="J82"/>
  <c r="S82"/>
  <c r="I82"/>
  <c r="P102"/>
  <c r="Q102"/>
  <c r="K102"/>
  <c r="O102"/>
  <c r="P98"/>
  <c r="Q98"/>
  <c r="O98"/>
  <c r="K98"/>
  <c r="S105"/>
  <c r="T105"/>
  <c r="R105"/>
  <c r="J105"/>
  <c r="I105"/>
  <c r="P94"/>
  <c r="Q94"/>
  <c r="O94"/>
  <c r="K94"/>
  <c r="T98"/>
  <c r="R98"/>
  <c r="J98"/>
  <c r="S98"/>
  <c r="I98"/>
  <c r="Q127"/>
  <c r="AG12" i="2" s="1"/>
  <c r="O127" i="34"/>
  <c r="AE12" i="2" s="1"/>
  <c r="P127" i="34"/>
  <c r="AF12" i="2" s="1"/>
  <c r="K127" i="34"/>
  <c r="Q109"/>
  <c r="O109"/>
  <c r="P109"/>
  <c r="K109"/>
  <c r="Q99"/>
  <c r="O99"/>
  <c r="K99"/>
  <c r="P99"/>
  <c r="Q83"/>
  <c r="AG27" i="2" s="1"/>
  <c r="O83" i="34"/>
  <c r="AE27" i="2" s="1"/>
  <c r="K83" i="34"/>
  <c r="P83"/>
  <c r="AF27" i="2" s="1"/>
  <c r="Q129" i="34"/>
  <c r="O129"/>
  <c r="P129"/>
  <c r="K129"/>
  <c r="AH18" i="2"/>
  <c r="AL18" s="1"/>
  <c r="AH16"/>
  <c r="AL16" s="1"/>
  <c r="F152" i="34"/>
  <c r="AH7" i="2"/>
  <c r="AL7" s="1"/>
  <c r="Q85" i="34"/>
  <c r="AG17" i="2" s="1"/>
  <c r="O85" i="34"/>
  <c r="AE17" i="2" s="1"/>
  <c r="K85" i="34"/>
  <c r="P85"/>
  <c r="AF17" i="2" s="1"/>
  <c r="S109" i="34"/>
  <c r="T109"/>
  <c r="R109"/>
  <c r="J109"/>
  <c r="I109"/>
  <c r="S125"/>
  <c r="T125"/>
  <c r="R125"/>
  <c r="J125"/>
  <c r="I125"/>
  <c r="P118"/>
  <c r="Q118"/>
  <c r="O118"/>
  <c r="K118"/>
  <c r="T116"/>
  <c r="R116"/>
  <c r="S116"/>
  <c r="I116"/>
  <c r="J116"/>
  <c r="Q125"/>
  <c r="O125"/>
  <c r="P125"/>
  <c r="K125"/>
  <c r="Q103"/>
  <c r="O103"/>
  <c r="P103"/>
  <c r="K103"/>
  <c r="S133"/>
  <c r="T133"/>
  <c r="R133"/>
  <c r="J133"/>
  <c r="I133"/>
  <c r="S95"/>
  <c r="I95"/>
  <c r="T95"/>
  <c r="R95"/>
  <c r="J95"/>
  <c r="Q117"/>
  <c r="O117"/>
  <c r="P117"/>
  <c r="K117"/>
  <c r="Q137"/>
  <c r="AG9" i="2" s="1"/>
  <c r="O137" i="34"/>
  <c r="AE9" i="2" s="1"/>
  <c r="P137" i="34"/>
  <c r="AF9" i="2" s="1"/>
  <c r="K137" i="34"/>
  <c r="S103"/>
  <c r="R103"/>
  <c r="J103"/>
  <c r="T103"/>
  <c r="I103"/>
  <c r="S91"/>
  <c r="I91"/>
  <c r="T91"/>
  <c r="R91"/>
  <c r="J91"/>
  <c r="S81"/>
  <c r="I81"/>
  <c r="T81"/>
  <c r="R81"/>
  <c r="J81"/>
  <c r="S121"/>
  <c r="T121"/>
  <c r="R121"/>
  <c r="J121"/>
  <c r="I121"/>
  <c r="Q93"/>
  <c r="O93"/>
  <c r="K93"/>
  <c r="P93"/>
  <c r="Q123"/>
  <c r="O123"/>
  <c r="P123"/>
  <c r="K123"/>
  <c r="Q113"/>
  <c r="O113"/>
  <c r="P113"/>
  <c r="K113"/>
  <c r="T128"/>
  <c r="R128"/>
  <c r="S128"/>
  <c r="I128"/>
  <c r="J128"/>
  <c r="T122"/>
  <c r="R122"/>
  <c r="S122"/>
  <c r="I122"/>
  <c r="J122"/>
  <c r="S115"/>
  <c r="T115"/>
  <c r="R115"/>
  <c r="J115"/>
  <c r="I115"/>
  <c r="S123"/>
  <c r="T123"/>
  <c r="R123"/>
  <c r="J123"/>
  <c r="I123"/>
  <c r="S113"/>
  <c r="T113"/>
  <c r="R113"/>
  <c r="J113"/>
  <c r="I113"/>
  <c r="P122"/>
  <c r="Q122"/>
  <c r="O122"/>
  <c r="K122"/>
  <c r="S93"/>
  <c r="I93"/>
  <c r="T93"/>
  <c r="R93"/>
  <c r="J93"/>
  <c r="P112"/>
  <c r="Q112"/>
  <c r="O112"/>
  <c r="K112"/>
  <c r="T114"/>
  <c r="R114"/>
  <c r="S114"/>
  <c r="I114"/>
  <c r="J114"/>
  <c r="T124"/>
  <c r="R124"/>
  <c r="S124"/>
  <c r="I124"/>
  <c r="J124"/>
  <c r="T130"/>
  <c r="R130"/>
  <c r="S130"/>
  <c r="I130"/>
  <c r="J130"/>
  <c r="P126"/>
  <c r="AF15" i="2" s="1"/>
  <c r="Q126" i="34"/>
  <c r="AG15" i="2" s="1"/>
  <c r="O126" i="34"/>
  <c r="AE15" i="2" s="1"/>
  <c r="K126" i="34"/>
  <c r="S111"/>
  <c r="T111"/>
  <c r="R111"/>
  <c r="J111"/>
  <c r="I111"/>
  <c r="T108"/>
  <c r="R108"/>
  <c r="S108"/>
  <c r="I108"/>
  <c r="J108"/>
  <c r="T136"/>
  <c r="R136"/>
  <c r="S136"/>
  <c r="I136"/>
  <c r="J136"/>
  <c r="P128"/>
  <c r="Q128"/>
  <c r="O128"/>
  <c r="K128"/>
  <c r="S127"/>
  <c r="T127"/>
  <c r="R127"/>
  <c r="J127"/>
  <c r="I127"/>
  <c r="T84"/>
  <c r="R84"/>
  <c r="J84"/>
  <c r="S84"/>
  <c r="I84"/>
  <c r="P96"/>
  <c r="Q96"/>
  <c r="O96"/>
  <c r="K96"/>
  <c r="T92"/>
  <c r="R92"/>
  <c r="J92"/>
  <c r="S92"/>
  <c r="I92"/>
  <c r="T112"/>
  <c r="R112"/>
  <c r="S112"/>
  <c r="I112"/>
  <c r="J112"/>
  <c r="E152"/>
  <c r="AH15" i="2" l="1"/>
  <c r="AL15" s="1"/>
  <c r="AH9"/>
  <c r="AL9" s="1"/>
  <c r="AH17"/>
  <c r="AL17" s="1"/>
  <c r="AH27"/>
  <c r="AL27" s="1"/>
  <c r="AH12"/>
  <c r="AL12" s="1"/>
  <c r="AH6"/>
  <c r="AL6" s="1"/>
  <c r="AH28"/>
  <c r="AL28" s="1"/>
  <c r="C24" i="23" l="1"/>
  <c r="C24" i="24"/>
  <c r="F132" i="23" l="1"/>
  <c r="D132"/>
  <c r="F88"/>
  <c r="F89" i="24"/>
  <c r="F86"/>
  <c r="F88"/>
  <c r="F132"/>
  <c r="F87"/>
  <c r="D87"/>
  <c r="F89" i="23" l="1"/>
  <c r="D89"/>
  <c r="M88"/>
  <c r="E88"/>
  <c r="L88"/>
  <c r="H89"/>
  <c r="H87"/>
  <c r="L89"/>
  <c r="E89"/>
  <c r="F87"/>
  <c r="D87"/>
  <c r="F86"/>
  <c r="D86"/>
  <c r="F125"/>
  <c r="F115"/>
  <c r="F111"/>
  <c r="F91"/>
  <c r="F102"/>
  <c r="F85"/>
  <c r="F100"/>
  <c r="F127"/>
  <c r="L133"/>
  <c r="F109"/>
  <c r="F137"/>
  <c r="F104"/>
  <c r="F97"/>
  <c r="F124"/>
  <c r="M118"/>
  <c r="M84"/>
  <c r="L103"/>
  <c r="M98"/>
  <c r="M125"/>
  <c r="E128"/>
  <c r="L128"/>
  <c r="H128"/>
  <c r="H131"/>
  <c r="G104"/>
  <c r="M99"/>
  <c r="M104"/>
  <c r="N131"/>
  <c r="F112"/>
  <c r="F92"/>
  <c r="M111"/>
  <c r="M91"/>
  <c r="E126"/>
  <c r="L126"/>
  <c r="M108"/>
  <c r="M136"/>
  <c r="F103"/>
  <c r="F96"/>
  <c r="M86"/>
  <c r="G89"/>
  <c r="M89"/>
  <c r="E132"/>
  <c r="L132"/>
  <c r="M132"/>
  <c r="L87"/>
  <c r="E87"/>
  <c r="N88"/>
  <c r="E86"/>
  <c r="L86"/>
  <c r="F98"/>
  <c r="F81"/>
  <c r="F129"/>
  <c r="F95"/>
  <c r="F117"/>
  <c r="L118"/>
  <c r="L105"/>
  <c r="F122"/>
  <c r="F131"/>
  <c r="F114"/>
  <c r="M105"/>
  <c r="M133"/>
  <c r="M94"/>
  <c r="L130"/>
  <c r="M115"/>
  <c r="L101"/>
  <c r="E101"/>
  <c r="H101"/>
  <c r="H104"/>
  <c r="G131"/>
  <c r="M116"/>
  <c r="M126"/>
  <c r="M131"/>
  <c r="N104"/>
  <c r="F82"/>
  <c r="N116"/>
  <c r="M81"/>
  <c r="E116"/>
  <c r="L116"/>
  <c r="L99"/>
  <c r="M85"/>
  <c r="M121"/>
  <c r="F130"/>
  <c r="F123"/>
  <c r="F113"/>
  <c r="H88"/>
  <c r="N89"/>
  <c r="N126"/>
  <c r="M95"/>
  <c r="S132"/>
  <c r="I132"/>
  <c r="T132"/>
  <c r="R132"/>
  <c r="J132"/>
  <c r="D88"/>
  <c r="D109"/>
  <c r="E130"/>
  <c r="D92"/>
  <c r="D124"/>
  <c r="D104"/>
  <c r="D105"/>
  <c r="E118"/>
  <c r="R87" i="24"/>
  <c r="J87"/>
  <c r="S87"/>
  <c r="I87"/>
  <c r="F83"/>
  <c r="N131"/>
  <c r="M116"/>
  <c r="M126"/>
  <c r="F103"/>
  <c r="F91"/>
  <c r="F111"/>
  <c r="E80"/>
  <c r="L80"/>
  <c r="D80"/>
  <c r="E90"/>
  <c r="L90"/>
  <c r="D90"/>
  <c r="F84"/>
  <c r="F128"/>
  <c r="F137"/>
  <c r="D137"/>
  <c r="N99"/>
  <c r="M85"/>
  <c r="L131"/>
  <c r="E131"/>
  <c r="M117"/>
  <c r="F124"/>
  <c r="F114"/>
  <c r="M94"/>
  <c r="L101"/>
  <c r="E101"/>
  <c r="F82"/>
  <c r="L137"/>
  <c r="E137"/>
  <c r="L83"/>
  <c r="E83"/>
  <c r="E132"/>
  <c r="L132"/>
  <c r="N89"/>
  <c r="H89"/>
  <c r="E86"/>
  <c r="L86"/>
  <c r="E88"/>
  <c r="L88"/>
  <c r="L133"/>
  <c r="F136"/>
  <c r="F121"/>
  <c r="E134"/>
  <c r="L134"/>
  <c r="D134"/>
  <c r="F115"/>
  <c r="F113"/>
  <c r="F96"/>
  <c r="F102"/>
  <c r="L107"/>
  <c r="D107"/>
  <c r="E107"/>
  <c r="F126"/>
  <c r="F116"/>
  <c r="F127"/>
  <c r="M86"/>
  <c r="N88"/>
  <c r="M88"/>
  <c r="H88"/>
  <c r="D132"/>
  <c r="F93"/>
  <c r="D93"/>
  <c r="N104"/>
  <c r="L99"/>
  <c r="E99"/>
  <c r="M99"/>
  <c r="F130"/>
  <c r="F81"/>
  <c r="E110"/>
  <c r="L110"/>
  <c r="D110"/>
  <c r="F94"/>
  <c r="F101"/>
  <c r="F109"/>
  <c r="D109"/>
  <c r="F122"/>
  <c r="D122"/>
  <c r="M104"/>
  <c r="M95"/>
  <c r="E104"/>
  <c r="L104"/>
  <c r="M100"/>
  <c r="M127"/>
  <c r="F97"/>
  <c r="E128"/>
  <c r="L128"/>
  <c r="F112"/>
  <c r="F92"/>
  <c r="E122"/>
  <c r="L122"/>
  <c r="L93"/>
  <c r="E93"/>
  <c r="L89"/>
  <c r="E89"/>
  <c r="M132"/>
  <c r="M89"/>
  <c r="L87"/>
  <c r="E87"/>
  <c r="H87"/>
  <c r="T87" s="1"/>
  <c r="L105"/>
  <c r="L118"/>
  <c r="F108"/>
  <c r="E106"/>
  <c r="L106"/>
  <c r="D106"/>
  <c r="L119"/>
  <c r="D119"/>
  <c r="E119"/>
  <c r="F98"/>
  <c r="F125"/>
  <c r="F123"/>
  <c r="F129"/>
  <c r="L135"/>
  <c r="D135"/>
  <c r="E135"/>
  <c r="E120"/>
  <c r="L120"/>
  <c r="D120"/>
  <c r="F99"/>
  <c r="F117"/>
  <c r="F100"/>
  <c r="E116"/>
  <c r="L116"/>
  <c r="M131"/>
  <c r="L109"/>
  <c r="E109"/>
  <c r="H93"/>
  <c r="N116"/>
  <c r="M84"/>
  <c r="H95"/>
  <c r="G89"/>
  <c r="D88"/>
  <c r="D86"/>
  <c r="D89"/>
  <c r="D124"/>
  <c r="H128"/>
  <c r="D117"/>
  <c r="M133"/>
  <c r="E118"/>
  <c r="H96"/>
  <c r="G126"/>
  <c r="D129"/>
  <c r="T105" i="23" l="1"/>
  <c r="R105"/>
  <c r="J105"/>
  <c r="S105"/>
  <c r="I105"/>
  <c r="O118"/>
  <c r="K118"/>
  <c r="P118"/>
  <c r="S104"/>
  <c r="T104"/>
  <c r="R104"/>
  <c r="I104"/>
  <c r="J104"/>
  <c r="S124"/>
  <c r="I124"/>
  <c r="T124"/>
  <c r="R124"/>
  <c r="J124"/>
  <c r="S92"/>
  <c r="I92"/>
  <c r="T92"/>
  <c r="R92"/>
  <c r="J92"/>
  <c r="O130"/>
  <c r="AE150" i="2" s="1"/>
  <c r="K130" i="23"/>
  <c r="T109"/>
  <c r="R109"/>
  <c r="J109"/>
  <c r="S109"/>
  <c r="I109"/>
  <c r="L111"/>
  <c r="E111"/>
  <c r="M100"/>
  <c r="M127"/>
  <c r="E108"/>
  <c r="L108"/>
  <c r="E80"/>
  <c r="L80"/>
  <c r="D80"/>
  <c r="E110"/>
  <c r="L110"/>
  <c r="D110"/>
  <c r="L85"/>
  <c r="E85"/>
  <c r="H99"/>
  <c r="H126"/>
  <c r="L93"/>
  <c r="E93"/>
  <c r="L125"/>
  <c r="E125"/>
  <c r="F128"/>
  <c r="D128"/>
  <c r="H93"/>
  <c r="L129"/>
  <c r="E129"/>
  <c r="N98"/>
  <c r="H95"/>
  <c r="H94"/>
  <c r="L113"/>
  <c r="E113"/>
  <c r="E96"/>
  <c r="L96"/>
  <c r="N133"/>
  <c r="G85"/>
  <c r="D24"/>
  <c r="E24" s="1"/>
  <c r="N85"/>
  <c r="E120"/>
  <c r="L120"/>
  <c r="D120"/>
  <c r="G126"/>
  <c r="G116"/>
  <c r="L127"/>
  <c r="E127"/>
  <c r="F83"/>
  <c r="D83"/>
  <c r="L131"/>
  <c r="E131"/>
  <c r="E106"/>
  <c r="L106"/>
  <c r="D106"/>
  <c r="E134"/>
  <c r="L134"/>
  <c r="D134"/>
  <c r="H103"/>
  <c r="L97"/>
  <c r="E97"/>
  <c r="N130"/>
  <c r="Q130" s="1"/>
  <c r="AG150" i="2" s="1"/>
  <c r="F94" i="23"/>
  <c r="D94"/>
  <c r="H96"/>
  <c r="H123"/>
  <c r="E112"/>
  <c r="L112"/>
  <c r="M103"/>
  <c r="H115"/>
  <c r="L137"/>
  <c r="E137"/>
  <c r="E122"/>
  <c r="L122"/>
  <c r="E84"/>
  <c r="L84"/>
  <c r="N84"/>
  <c r="F116"/>
  <c r="D116"/>
  <c r="F108"/>
  <c r="D108"/>
  <c r="F136"/>
  <c r="D136"/>
  <c r="Q116"/>
  <c r="O116"/>
  <c r="K116"/>
  <c r="P116"/>
  <c r="Q86"/>
  <c r="AG138" i="2" s="1"/>
  <c r="O86" i="23"/>
  <c r="AE138" i="2" s="1"/>
  <c r="K86" i="23"/>
  <c r="P86"/>
  <c r="AF138" i="2" s="1"/>
  <c r="Q132" i="23"/>
  <c r="AG137" i="2" s="1"/>
  <c r="O132" i="23"/>
  <c r="AE137" i="2" s="1"/>
  <c r="K132" i="23"/>
  <c r="P132"/>
  <c r="AF137" i="2" s="1"/>
  <c r="Q88" i="23"/>
  <c r="AG153" i="2" s="1"/>
  <c r="O88" i="23"/>
  <c r="AE153" i="2" s="1"/>
  <c r="K88" i="23"/>
  <c r="P88"/>
  <c r="AF153" i="2" s="1"/>
  <c r="D118" i="23"/>
  <c r="D96"/>
  <c r="D103"/>
  <c r="D112"/>
  <c r="D97"/>
  <c r="D137"/>
  <c r="E133"/>
  <c r="L81"/>
  <c r="E81"/>
  <c r="L91"/>
  <c r="E91"/>
  <c r="M117"/>
  <c r="E136"/>
  <c r="L136"/>
  <c r="L121"/>
  <c r="E121"/>
  <c r="E90"/>
  <c r="L90"/>
  <c r="D90"/>
  <c r="L95"/>
  <c r="E95"/>
  <c r="H116"/>
  <c r="L83"/>
  <c r="E83"/>
  <c r="L115"/>
  <c r="E115"/>
  <c r="E98"/>
  <c r="L98"/>
  <c r="F101"/>
  <c r="D101"/>
  <c r="H83"/>
  <c r="L102"/>
  <c r="E102"/>
  <c r="N125"/>
  <c r="N115"/>
  <c r="H85"/>
  <c r="H84"/>
  <c r="L123"/>
  <c r="E123"/>
  <c r="N118"/>
  <c r="Q118" s="1"/>
  <c r="N105"/>
  <c r="G95"/>
  <c r="N95"/>
  <c r="L107"/>
  <c r="D107"/>
  <c r="E107"/>
  <c r="L135"/>
  <c r="D135"/>
  <c r="E135"/>
  <c r="G99"/>
  <c r="L117"/>
  <c r="E117"/>
  <c r="E100"/>
  <c r="L100"/>
  <c r="F93"/>
  <c r="D93"/>
  <c r="L104"/>
  <c r="E104"/>
  <c r="L119"/>
  <c r="D119"/>
  <c r="E119"/>
  <c r="H130"/>
  <c r="E124"/>
  <c r="L124"/>
  <c r="E114"/>
  <c r="L114"/>
  <c r="N103"/>
  <c r="F84"/>
  <c r="D84"/>
  <c r="H113"/>
  <c r="E92"/>
  <c r="L92"/>
  <c r="E82"/>
  <c r="L82"/>
  <c r="M130"/>
  <c r="P130" s="1"/>
  <c r="AF150" i="2" s="1"/>
  <c r="H98" i="23"/>
  <c r="H125"/>
  <c r="L109"/>
  <c r="E109"/>
  <c r="E94"/>
  <c r="L94"/>
  <c r="N94"/>
  <c r="F99"/>
  <c r="D99"/>
  <c r="F126"/>
  <c r="D126"/>
  <c r="F121"/>
  <c r="D121"/>
  <c r="N99"/>
  <c r="S88"/>
  <c r="I88"/>
  <c r="T88"/>
  <c r="R88"/>
  <c r="J88"/>
  <c r="Q101"/>
  <c r="P101"/>
  <c r="O101"/>
  <c r="K101"/>
  <c r="P87"/>
  <c r="AF154" i="2" s="1"/>
  <c r="Q87" i="23"/>
  <c r="AG154" i="2" s="1"/>
  <c r="O87" i="23"/>
  <c r="AE154" i="2" s="1"/>
  <c r="K87" i="23"/>
  <c r="Q126"/>
  <c r="AG139" i="2" s="1"/>
  <c r="O126" i="23"/>
  <c r="AE139" i="2" s="1"/>
  <c r="K126" i="23"/>
  <c r="P126"/>
  <c r="AF139" i="2" s="1"/>
  <c r="Q128" i="23"/>
  <c r="AG149" i="2" s="1"/>
  <c r="O128" i="23"/>
  <c r="AE149" i="2" s="1"/>
  <c r="K128" i="23"/>
  <c r="P128"/>
  <c r="AF149" i="2" s="1"/>
  <c r="S86" i="23"/>
  <c r="I86"/>
  <c r="T86"/>
  <c r="R86"/>
  <c r="J86"/>
  <c r="T87"/>
  <c r="R87"/>
  <c r="J87"/>
  <c r="S87"/>
  <c r="I87"/>
  <c r="P89"/>
  <c r="AF142" i="2" s="1"/>
  <c r="Q89" i="23"/>
  <c r="AG142" i="2" s="1"/>
  <c r="O89" i="23"/>
  <c r="AE142" i="2" s="1"/>
  <c r="K89" i="23"/>
  <c r="T89"/>
  <c r="R89"/>
  <c r="J89"/>
  <c r="S89"/>
  <c r="I89"/>
  <c r="D113"/>
  <c r="D123"/>
  <c r="D130"/>
  <c r="E99"/>
  <c r="D82"/>
  <c r="D114"/>
  <c r="D131"/>
  <c r="D122"/>
  <c r="E105"/>
  <c r="D117"/>
  <c r="D95"/>
  <c r="D129"/>
  <c r="D81"/>
  <c r="D98"/>
  <c r="E103"/>
  <c r="D133"/>
  <c r="D127"/>
  <c r="D100"/>
  <c r="D85"/>
  <c r="D102"/>
  <c r="D91"/>
  <c r="D111"/>
  <c r="D115"/>
  <c r="D125"/>
  <c r="D103" i="24"/>
  <c r="S103" s="1"/>
  <c r="D108"/>
  <c r="D115"/>
  <c r="S115" s="1"/>
  <c r="D111"/>
  <c r="I111" s="1"/>
  <c r="D81"/>
  <c r="R81" s="1"/>
  <c r="D113"/>
  <c r="D123"/>
  <c r="R123" s="1"/>
  <c r="T129"/>
  <c r="R129"/>
  <c r="S129"/>
  <c r="I129"/>
  <c r="J129"/>
  <c r="R103"/>
  <c r="I103"/>
  <c r="J103"/>
  <c r="O118"/>
  <c r="K118"/>
  <c r="S108"/>
  <c r="T108"/>
  <c r="R108"/>
  <c r="J108"/>
  <c r="I108"/>
  <c r="T117"/>
  <c r="R117"/>
  <c r="S117"/>
  <c r="I117"/>
  <c r="J117"/>
  <c r="R115"/>
  <c r="I115"/>
  <c r="J115"/>
  <c r="S124"/>
  <c r="T124"/>
  <c r="R124"/>
  <c r="J124"/>
  <c r="I124"/>
  <c r="T111"/>
  <c r="J111"/>
  <c r="T81"/>
  <c r="R113"/>
  <c r="S113"/>
  <c r="I113"/>
  <c r="J113"/>
  <c r="S123"/>
  <c r="J123"/>
  <c r="H131"/>
  <c r="N130"/>
  <c r="M125"/>
  <c r="E102"/>
  <c r="L102"/>
  <c r="E84"/>
  <c r="L84"/>
  <c r="F95"/>
  <c r="D95"/>
  <c r="H130"/>
  <c r="N118"/>
  <c r="Q118" s="1"/>
  <c r="M111"/>
  <c r="M81"/>
  <c r="G99"/>
  <c r="H94"/>
  <c r="H123"/>
  <c r="T123" s="1"/>
  <c r="H113"/>
  <c r="T113" s="1"/>
  <c r="E130"/>
  <c r="L130"/>
  <c r="M105"/>
  <c r="M121"/>
  <c r="M136"/>
  <c r="E136"/>
  <c r="L136"/>
  <c r="E100"/>
  <c r="L100"/>
  <c r="E82"/>
  <c r="L82"/>
  <c r="L125"/>
  <c r="E125"/>
  <c r="E98"/>
  <c r="L98"/>
  <c r="H126"/>
  <c r="H115"/>
  <c r="T115" s="1"/>
  <c r="H98"/>
  <c r="N84"/>
  <c r="F131"/>
  <c r="D131"/>
  <c r="E114"/>
  <c r="L114"/>
  <c r="L91"/>
  <c r="E91"/>
  <c r="G85"/>
  <c r="E96"/>
  <c r="L96"/>
  <c r="M130"/>
  <c r="N125"/>
  <c r="N98"/>
  <c r="N95"/>
  <c r="L85"/>
  <c r="E85"/>
  <c r="G131"/>
  <c r="E126"/>
  <c r="L126"/>
  <c r="S86"/>
  <c r="I86"/>
  <c r="T86"/>
  <c r="R86"/>
  <c r="J86"/>
  <c r="P109"/>
  <c r="Q109"/>
  <c r="O109"/>
  <c r="K109"/>
  <c r="S120"/>
  <c r="T120"/>
  <c r="R120"/>
  <c r="J120"/>
  <c r="I120"/>
  <c r="Q120"/>
  <c r="O120"/>
  <c r="P120"/>
  <c r="K120"/>
  <c r="T135"/>
  <c r="R135"/>
  <c r="S135"/>
  <c r="I135"/>
  <c r="J135"/>
  <c r="P119"/>
  <c r="Q119"/>
  <c r="O119"/>
  <c r="K119"/>
  <c r="P87"/>
  <c r="Q87"/>
  <c r="O87"/>
  <c r="K87"/>
  <c r="Q122"/>
  <c r="O122"/>
  <c r="P122"/>
  <c r="K122"/>
  <c r="Q128"/>
  <c r="O128"/>
  <c r="P128"/>
  <c r="K128"/>
  <c r="Q104"/>
  <c r="O104"/>
  <c r="P104"/>
  <c r="K104"/>
  <c r="P99"/>
  <c r="Q99"/>
  <c r="O99"/>
  <c r="K99"/>
  <c r="T93"/>
  <c r="R93"/>
  <c r="J93"/>
  <c r="S93"/>
  <c r="I93"/>
  <c r="S132"/>
  <c r="T132"/>
  <c r="R132"/>
  <c r="J132"/>
  <c r="I132"/>
  <c r="H83"/>
  <c r="T107"/>
  <c r="R107"/>
  <c r="S107"/>
  <c r="I107"/>
  <c r="J107"/>
  <c r="S134"/>
  <c r="T134"/>
  <c r="R134"/>
  <c r="J134"/>
  <c r="I134"/>
  <c r="Q134"/>
  <c r="AG236" i="2" s="1"/>
  <c r="O134" i="24"/>
  <c r="AE236" i="2" s="1"/>
  <c r="P134" i="24"/>
  <c r="AF236" i="2" s="1"/>
  <c r="K134" i="24"/>
  <c r="P83"/>
  <c r="AF244" i="2" s="1"/>
  <c r="Q83" i="24"/>
  <c r="AG244" i="2" s="1"/>
  <c r="O83" i="24"/>
  <c r="AE244" i="2" s="1"/>
  <c r="K83" i="24"/>
  <c r="P137"/>
  <c r="AF226" i="2" s="1"/>
  <c r="Q137" i="24"/>
  <c r="AG226" i="2" s="1"/>
  <c r="O137" i="24"/>
  <c r="AE226" i="2" s="1"/>
  <c r="K137" i="24"/>
  <c r="P101"/>
  <c r="Q101"/>
  <c r="O101"/>
  <c r="K101"/>
  <c r="P131"/>
  <c r="AF233" i="2" s="1"/>
  <c r="Q131" i="24"/>
  <c r="AG233" i="2" s="1"/>
  <c r="O131" i="24"/>
  <c r="AE233" i="2" s="1"/>
  <c r="K131" i="24"/>
  <c r="T137"/>
  <c r="R137"/>
  <c r="S137"/>
  <c r="I137"/>
  <c r="J137"/>
  <c r="S90"/>
  <c r="I90"/>
  <c r="T90"/>
  <c r="R90"/>
  <c r="J90"/>
  <c r="Q90"/>
  <c r="O90"/>
  <c r="K90"/>
  <c r="P90"/>
  <c r="D100"/>
  <c r="D99"/>
  <c r="D125"/>
  <c r="D98"/>
  <c r="D118"/>
  <c r="D105"/>
  <c r="D130"/>
  <c r="D96"/>
  <c r="D133"/>
  <c r="D82"/>
  <c r="D114"/>
  <c r="D128"/>
  <c r="D84"/>
  <c r="D91"/>
  <c r="D83"/>
  <c r="H104"/>
  <c r="N103"/>
  <c r="M115"/>
  <c r="M98"/>
  <c r="L129"/>
  <c r="E129"/>
  <c r="E94"/>
  <c r="L94"/>
  <c r="F85"/>
  <c r="F152" s="1"/>
  <c r="D85"/>
  <c r="H103"/>
  <c r="N105"/>
  <c r="N133"/>
  <c r="M91"/>
  <c r="G116"/>
  <c r="H84"/>
  <c r="L103"/>
  <c r="E103"/>
  <c r="M118"/>
  <c r="P118" s="1"/>
  <c r="M108"/>
  <c r="L121"/>
  <c r="E121"/>
  <c r="E108"/>
  <c r="L108"/>
  <c r="L117"/>
  <c r="E117"/>
  <c r="L127"/>
  <c r="E127"/>
  <c r="D24"/>
  <c r="E24" s="1"/>
  <c r="E92"/>
  <c r="L92"/>
  <c r="E112"/>
  <c r="L112"/>
  <c r="H101"/>
  <c r="L115"/>
  <c r="E115"/>
  <c r="H99"/>
  <c r="H116"/>
  <c r="H125"/>
  <c r="N94"/>
  <c r="F104"/>
  <c r="D104"/>
  <c r="L97"/>
  <c r="E97"/>
  <c r="E124"/>
  <c r="L124"/>
  <c r="L111"/>
  <c r="E111"/>
  <c r="L81"/>
  <c r="E81"/>
  <c r="G95"/>
  <c r="L113"/>
  <c r="E113"/>
  <c r="L123"/>
  <c r="E123"/>
  <c r="M103"/>
  <c r="N115"/>
  <c r="N85"/>
  <c r="L95"/>
  <c r="E95"/>
  <c r="G104"/>
  <c r="N126"/>
  <c r="T89"/>
  <c r="R89"/>
  <c r="J89"/>
  <c r="S89"/>
  <c r="I89"/>
  <c r="S88"/>
  <c r="I88"/>
  <c r="T88"/>
  <c r="R88"/>
  <c r="J88"/>
  <c r="Q116"/>
  <c r="O116"/>
  <c r="P116"/>
  <c r="K116"/>
  <c r="P135"/>
  <c r="AF228" i="2" s="1"/>
  <c r="Q135" i="24"/>
  <c r="AG228" i="2" s="1"/>
  <c r="O135" i="24"/>
  <c r="AE228" i="2" s="1"/>
  <c r="K135" i="24"/>
  <c r="T119"/>
  <c r="R119"/>
  <c r="S119"/>
  <c r="I119"/>
  <c r="J119"/>
  <c r="S106"/>
  <c r="T106"/>
  <c r="R106"/>
  <c r="J106"/>
  <c r="I106"/>
  <c r="Q106"/>
  <c r="O106"/>
  <c r="P106"/>
  <c r="K106"/>
  <c r="P89"/>
  <c r="AF235" i="2" s="1"/>
  <c r="Q89" i="24"/>
  <c r="AG235" i="2" s="1"/>
  <c r="O89" i="24"/>
  <c r="AE235" i="2" s="1"/>
  <c r="K89" i="24"/>
  <c r="P93"/>
  <c r="Q93"/>
  <c r="O93"/>
  <c r="K93"/>
  <c r="S122"/>
  <c r="T122"/>
  <c r="R122"/>
  <c r="J122"/>
  <c r="I122"/>
  <c r="T109"/>
  <c r="R109"/>
  <c r="S109"/>
  <c r="I109"/>
  <c r="J109"/>
  <c r="S110"/>
  <c r="T110"/>
  <c r="R110"/>
  <c r="J110"/>
  <c r="I110"/>
  <c r="Q110"/>
  <c r="O110"/>
  <c r="P110"/>
  <c r="K110"/>
  <c r="H85"/>
  <c r="P107"/>
  <c r="Q107"/>
  <c r="O107"/>
  <c r="K107"/>
  <c r="Q88"/>
  <c r="AG246" i="2" s="1"/>
  <c r="O88" i="24"/>
  <c r="AE246" i="2" s="1"/>
  <c r="K88" i="24"/>
  <c r="P88"/>
  <c r="AF246" i="2" s="1"/>
  <c r="Q86" i="24"/>
  <c r="O86"/>
  <c r="K86"/>
  <c r="P86"/>
  <c r="Q132"/>
  <c r="O132"/>
  <c r="P132"/>
  <c r="K132"/>
  <c r="S80"/>
  <c r="I80"/>
  <c r="T80"/>
  <c r="R80"/>
  <c r="J80"/>
  <c r="Q80"/>
  <c r="AG225" i="2" s="1"/>
  <c r="O80" i="24"/>
  <c r="AE225" i="2" s="1"/>
  <c r="K80" i="24"/>
  <c r="P80"/>
  <c r="AF225" i="2" s="1"/>
  <c r="E105" i="24"/>
  <c r="D92"/>
  <c r="D112"/>
  <c r="D97"/>
  <c r="D101"/>
  <c r="D94"/>
  <c r="D127"/>
  <c r="D116"/>
  <c r="D126"/>
  <c r="D102"/>
  <c r="D121"/>
  <c r="D136"/>
  <c r="E133"/>
  <c r="R111" l="1"/>
  <c r="J81"/>
  <c r="S111"/>
  <c r="T103"/>
  <c r="I81"/>
  <c r="F152" i="23"/>
  <c r="AH233" i="2"/>
  <c r="AL233" s="1"/>
  <c r="AH226"/>
  <c r="AL226" s="1"/>
  <c r="I123" i="24"/>
  <c r="S81"/>
  <c r="AH244" i="2"/>
  <c r="AL244" s="1"/>
  <c r="AH142"/>
  <c r="AL142" s="1"/>
  <c r="AH154"/>
  <c r="AL154" s="1"/>
  <c r="T115" i="23"/>
  <c r="R115"/>
  <c r="J115"/>
  <c r="S115"/>
  <c r="I115"/>
  <c r="T91"/>
  <c r="R91"/>
  <c r="J91"/>
  <c r="S91"/>
  <c r="I91"/>
  <c r="T85"/>
  <c r="R85"/>
  <c r="J85"/>
  <c r="S85"/>
  <c r="I85"/>
  <c r="T127"/>
  <c r="R127"/>
  <c r="J127"/>
  <c r="S127"/>
  <c r="I127"/>
  <c r="Q103"/>
  <c r="O103"/>
  <c r="P103"/>
  <c r="K103"/>
  <c r="T81"/>
  <c r="R81"/>
  <c r="J81"/>
  <c r="S81"/>
  <c r="I81"/>
  <c r="T95"/>
  <c r="R95"/>
  <c r="J95"/>
  <c r="S95"/>
  <c r="I95"/>
  <c r="P105"/>
  <c r="Q105"/>
  <c r="O105"/>
  <c r="K105"/>
  <c r="T131"/>
  <c r="R131"/>
  <c r="J131"/>
  <c r="S131"/>
  <c r="I131"/>
  <c r="S82"/>
  <c r="I82"/>
  <c r="T82"/>
  <c r="R82"/>
  <c r="J82"/>
  <c r="S130"/>
  <c r="I130"/>
  <c r="T130"/>
  <c r="R130"/>
  <c r="J130"/>
  <c r="T113"/>
  <c r="R113"/>
  <c r="J113"/>
  <c r="S113"/>
  <c r="I113"/>
  <c r="Q94"/>
  <c r="O94"/>
  <c r="K94"/>
  <c r="P94"/>
  <c r="Q82"/>
  <c r="AG130" i="2" s="1"/>
  <c r="O82" i="23"/>
  <c r="AE130" i="2" s="1"/>
  <c r="K82" i="23"/>
  <c r="P82"/>
  <c r="AF130" i="2" s="1"/>
  <c r="S84" i="23"/>
  <c r="I84"/>
  <c r="T84"/>
  <c r="R84"/>
  <c r="J84"/>
  <c r="Q124"/>
  <c r="AG145" i="2" s="1"/>
  <c r="O124" i="23"/>
  <c r="AE145" i="2" s="1"/>
  <c r="K124" i="23"/>
  <c r="P124"/>
  <c r="AF145" i="2" s="1"/>
  <c r="T119" i="23"/>
  <c r="R119"/>
  <c r="J119"/>
  <c r="S119"/>
  <c r="I119"/>
  <c r="Q104"/>
  <c r="P104"/>
  <c r="O104"/>
  <c r="K104"/>
  <c r="T93"/>
  <c r="R93"/>
  <c r="J93"/>
  <c r="S93"/>
  <c r="I93"/>
  <c r="P117"/>
  <c r="Q117"/>
  <c r="O117"/>
  <c r="K117"/>
  <c r="P135"/>
  <c r="AF135" i="2" s="1"/>
  <c r="Q135" i="23"/>
  <c r="AG135" i="2" s="1"/>
  <c r="O135" i="23"/>
  <c r="AE135" i="2" s="1"/>
  <c r="K135" i="23"/>
  <c r="T107"/>
  <c r="R107"/>
  <c r="J107"/>
  <c r="S107"/>
  <c r="I107"/>
  <c r="P123"/>
  <c r="AF147" i="2" s="1"/>
  <c r="Q123" i="23"/>
  <c r="AG147" i="2" s="1"/>
  <c r="O123" i="23"/>
  <c r="AE147" i="2" s="1"/>
  <c r="K123" i="23"/>
  <c r="S101"/>
  <c r="T101"/>
  <c r="J101"/>
  <c r="R101"/>
  <c r="I101"/>
  <c r="P83"/>
  <c r="AF151" i="2" s="1"/>
  <c r="Q83" i="23"/>
  <c r="AG151" i="2" s="1"/>
  <c r="O83" i="23"/>
  <c r="AE151" i="2" s="1"/>
  <c r="K83" i="23"/>
  <c r="P95"/>
  <c r="Q95"/>
  <c r="O95"/>
  <c r="K95"/>
  <c r="S90"/>
  <c r="I90"/>
  <c r="T90"/>
  <c r="R90"/>
  <c r="J90"/>
  <c r="Q90"/>
  <c r="O90"/>
  <c r="K90"/>
  <c r="P90"/>
  <c r="Q136"/>
  <c r="AG134" i="2" s="1"/>
  <c r="O136" i="23"/>
  <c r="AE134" i="2" s="1"/>
  <c r="K136" i="23"/>
  <c r="P136"/>
  <c r="AF134" i="2" s="1"/>
  <c r="P81" i="23"/>
  <c r="AF131" i="2" s="1"/>
  <c r="Q81" i="23"/>
  <c r="AG131" i="2" s="1"/>
  <c r="O81" i="23"/>
  <c r="AE131" i="2" s="1"/>
  <c r="K81" i="23"/>
  <c r="T137"/>
  <c r="R137"/>
  <c r="J137"/>
  <c r="S137"/>
  <c r="I137"/>
  <c r="S112"/>
  <c r="I112"/>
  <c r="T112"/>
  <c r="R112"/>
  <c r="J112"/>
  <c r="S96"/>
  <c r="I96"/>
  <c r="T96"/>
  <c r="R96"/>
  <c r="J96"/>
  <c r="S118"/>
  <c r="I118"/>
  <c r="T118"/>
  <c r="R118"/>
  <c r="J118"/>
  <c r="Q84"/>
  <c r="AG152" i="2" s="1"/>
  <c r="O84" i="23"/>
  <c r="AE152" i="2" s="1"/>
  <c r="K84" i="23"/>
  <c r="P84"/>
  <c r="AF152" i="2" s="1"/>
  <c r="Q122" i="23"/>
  <c r="O122"/>
  <c r="K122"/>
  <c r="P122"/>
  <c r="Q112"/>
  <c r="O112"/>
  <c r="K112"/>
  <c r="P112"/>
  <c r="S106"/>
  <c r="I106"/>
  <c r="T106"/>
  <c r="R106"/>
  <c r="J106"/>
  <c r="Q106"/>
  <c r="O106"/>
  <c r="K106"/>
  <c r="P106"/>
  <c r="P113"/>
  <c r="Q113"/>
  <c r="O113"/>
  <c r="K113"/>
  <c r="P129"/>
  <c r="AF146" i="2" s="1"/>
  <c r="Q129" i="23"/>
  <c r="AG146" i="2" s="1"/>
  <c r="O129" i="23"/>
  <c r="AE146" i="2" s="1"/>
  <c r="K129" i="23"/>
  <c r="S128"/>
  <c r="I128"/>
  <c r="T128"/>
  <c r="R128"/>
  <c r="J128"/>
  <c r="P125"/>
  <c r="AF148" i="2" s="1"/>
  <c r="Q125" i="23"/>
  <c r="AG148" i="2" s="1"/>
  <c r="O125" i="23"/>
  <c r="AE148" i="2" s="1"/>
  <c r="K125" i="23"/>
  <c r="P93"/>
  <c r="Q93"/>
  <c r="O93"/>
  <c r="K93"/>
  <c r="P85"/>
  <c r="AF141" i="2" s="1"/>
  <c r="Q85" i="23"/>
  <c r="AG141" i="2" s="1"/>
  <c r="O85" i="23"/>
  <c r="AE141" i="2" s="1"/>
  <c r="K85" i="23"/>
  <c r="S110"/>
  <c r="I110"/>
  <c r="T110"/>
  <c r="R110"/>
  <c r="J110"/>
  <c r="Q110"/>
  <c r="O110"/>
  <c r="K110"/>
  <c r="P110"/>
  <c r="P111"/>
  <c r="Q111"/>
  <c r="O111"/>
  <c r="K111"/>
  <c r="AH149" i="2"/>
  <c r="AL149" s="1"/>
  <c r="AH139"/>
  <c r="AL139" s="1"/>
  <c r="H152" i="23"/>
  <c r="G152"/>
  <c r="T125"/>
  <c r="R125"/>
  <c r="J125"/>
  <c r="S125"/>
  <c r="I125"/>
  <c r="T111"/>
  <c r="R111"/>
  <c r="J111"/>
  <c r="S111"/>
  <c r="I111"/>
  <c r="T102"/>
  <c r="R102"/>
  <c r="S102"/>
  <c r="I102"/>
  <c r="J102"/>
  <c r="S100"/>
  <c r="I100"/>
  <c r="T100"/>
  <c r="R100"/>
  <c r="J100"/>
  <c r="T133"/>
  <c r="R133"/>
  <c r="J133"/>
  <c r="S133"/>
  <c r="I133"/>
  <c r="S98"/>
  <c r="I98"/>
  <c r="T98"/>
  <c r="R98"/>
  <c r="J98"/>
  <c r="T129"/>
  <c r="R129"/>
  <c r="J129"/>
  <c r="S129"/>
  <c r="I129"/>
  <c r="T117"/>
  <c r="R117"/>
  <c r="J117"/>
  <c r="S117"/>
  <c r="I117"/>
  <c r="S122"/>
  <c r="I122"/>
  <c r="T122"/>
  <c r="R122"/>
  <c r="J122"/>
  <c r="S114"/>
  <c r="I114"/>
  <c r="T114"/>
  <c r="R114"/>
  <c r="J114"/>
  <c r="P99"/>
  <c r="Q99"/>
  <c r="O99"/>
  <c r="K99"/>
  <c r="T123"/>
  <c r="R123"/>
  <c r="J123"/>
  <c r="S123"/>
  <c r="I123"/>
  <c r="T121"/>
  <c r="R121"/>
  <c r="J121"/>
  <c r="S121"/>
  <c r="I121"/>
  <c r="S126"/>
  <c r="I126"/>
  <c r="T126"/>
  <c r="R126"/>
  <c r="J126"/>
  <c r="T99"/>
  <c r="R99"/>
  <c r="J99"/>
  <c r="S99"/>
  <c r="I99"/>
  <c r="P109"/>
  <c r="Q109"/>
  <c r="O109"/>
  <c r="K109"/>
  <c r="Q92"/>
  <c r="O92"/>
  <c r="K92"/>
  <c r="P92"/>
  <c r="Q114"/>
  <c r="O114"/>
  <c r="K114"/>
  <c r="P114"/>
  <c r="P119"/>
  <c r="Q119"/>
  <c r="O119"/>
  <c r="K119"/>
  <c r="Q100"/>
  <c r="O100"/>
  <c r="K100"/>
  <c r="P100"/>
  <c r="T135"/>
  <c r="R135"/>
  <c r="J135"/>
  <c r="S135"/>
  <c r="I135"/>
  <c r="P107"/>
  <c r="Q107"/>
  <c r="O107"/>
  <c r="K107"/>
  <c r="P102"/>
  <c r="O102"/>
  <c r="Q102"/>
  <c r="K102"/>
  <c r="Q98"/>
  <c r="O98"/>
  <c r="K98"/>
  <c r="P98"/>
  <c r="P115"/>
  <c r="Q115"/>
  <c r="O115"/>
  <c r="K115"/>
  <c r="P121"/>
  <c r="Q121"/>
  <c r="O121"/>
  <c r="K121"/>
  <c r="P91"/>
  <c r="Q91"/>
  <c r="O91"/>
  <c r="K91"/>
  <c r="P133"/>
  <c r="AF144" i="2" s="1"/>
  <c r="Q133" i="23"/>
  <c r="AG144" i="2" s="1"/>
  <c r="O133" i="23"/>
  <c r="AE144" i="2" s="1"/>
  <c r="K133" i="23"/>
  <c r="T97"/>
  <c r="R97"/>
  <c r="J97"/>
  <c r="S97"/>
  <c r="I97"/>
  <c r="S103"/>
  <c r="T103"/>
  <c r="R103"/>
  <c r="J103"/>
  <c r="I103"/>
  <c r="S136"/>
  <c r="I136"/>
  <c r="T136"/>
  <c r="R136"/>
  <c r="J136"/>
  <c r="S108"/>
  <c r="I108"/>
  <c r="T108"/>
  <c r="R108"/>
  <c r="J108"/>
  <c r="S116"/>
  <c r="I116"/>
  <c r="T116"/>
  <c r="R116"/>
  <c r="J116"/>
  <c r="P137"/>
  <c r="AF133" i="2" s="1"/>
  <c r="Q137" i="23"/>
  <c r="AG133" i="2" s="1"/>
  <c r="O137" i="23"/>
  <c r="AE133" i="2" s="1"/>
  <c r="K137" i="23"/>
  <c r="S94"/>
  <c r="I94"/>
  <c r="T94"/>
  <c r="R94"/>
  <c r="J94"/>
  <c r="P97"/>
  <c r="Q97"/>
  <c r="O97"/>
  <c r="K97"/>
  <c r="S134"/>
  <c r="I134"/>
  <c r="T134"/>
  <c r="R134"/>
  <c r="J134"/>
  <c r="Q134"/>
  <c r="AG143" i="2" s="1"/>
  <c r="O134" i="23"/>
  <c r="AE143" i="2" s="1"/>
  <c r="K134" i="23"/>
  <c r="P134"/>
  <c r="AF143" i="2" s="1"/>
  <c r="P131" i="23"/>
  <c r="AF140" i="2" s="1"/>
  <c r="Q131" i="23"/>
  <c r="AG140" i="2" s="1"/>
  <c r="O131" i="23"/>
  <c r="AE140" i="2" s="1"/>
  <c r="K131" i="23"/>
  <c r="T83"/>
  <c r="R83"/>
  <c r="J83"/>
  <c r="S83"/>
  <c r="I83"/>
  <c r="P127"/>
  <c r="AF136" i="2" s="1"/>
  <c r="Q127" i="23"/>
  <c r="AG136" i="2" s="1"/>
  <c r="O127" i="23"/>
  <c r="AE136" i="2" s="1"/>
  <c r="K127" i="23"/>
  <c r="S120"/>
  <c r="I120"/>
  <c r="T120"/>
  <c r="R120"/>
  <c r="J120"/>
  <c r="Q120"/>
  <c r="O120"/>
  <c r="K120"/>
  <c r="P120"/>
  <c r="Q96"/>
  <c r="O96"/>
  <c r="K96"/>
  <c r="P96"/>
  <c r="D152"/>
  <c r="S80"/>
  <c r="I80"/>
  <c r="T80"/>
  <c r="R80"/>
  <c r="J80"/>
  <c r="E152"/>
  <c r="Q80"/>
  <c r="AG132" i="2" s="1"/>
  <c r="O80" i="23"/>
  <c r="AE132" i="2" s="1"/>
  <c r="K80" i="23"/>
  <c r="P80"/>
  <c r="AF132" i="2" s="1"/>
  <c r="Q108" i="23"/>
  <c r="O108"/>
  <c r="K108"/>
  <c r="P108"/>
  <c r="AH153" i="2"/>
  <c r="AL153" s="1"/>
  <c r="AH137"/>
  <c r="AL137" s="1"/>
  <c r="AH138"/>
  <c r="AL138" s="1"/>
  <c r="AH150"/>
  <c r="AL150" s="1"/>
  <c r="AH235"/>
  <c r="AL235" s="1"/>
  <c r="AH228"/>
  <c r="AL228" s="1"/>
  <c r="E152" i="24"/>
  <c r="P133"/>
  <c r="AF237" i="2" s="1"/>
  <c r="Q133" i="24"/>
  <c r="AG237" i="2" s="1"/>
  <c r="O133" i="24"/>
  <c r="AE237" i="2" s="1"/>
  <c r="K133" i="24"/>
  <c r="T121"/>
  <c r="R121"/>
  <c r="S121"/>
  <c r="I121"/>
  <c r="J121"/>
  <c r="S126"/>
  <c r="T126"/>
  <c r="R126"/>
  <c r="J126"/>
  <c r="I126"/>
  <c r="T127"/>
  <c r="R127"/>
  <c r="S127"/>
  <c r="I127"/>
  <c r="J127"/>
  <c r="S94"/>
  <c r="I94"/>
  <c r="T94"/>
  <c r="R94"/>
  <c r="J94"/>
  <c r="T97"/>
  <c r="R97"/>
  <c r="J97"/>
  <c r="S97"/>
  <c r="I97"/>
  <c r="S92"/>
  <c r="I92"/>
  <c r="T92"/>
  <c r="R92"/>
  <c r="J92"/>
  <c r="P95"/>
  <c r="Q95"/>
  <c r="O95"/>
  <c r="K95"/>
  <c r="P123"/>
  <c r="AF240" i="2" s="1"/>
  <c r="Q123" i="24"/>
  <c r="AG240" i="2" s="1"/>
  <c r="O123" i="24"/>
  <c r="AE240" i="2" s="1"/>
  <c r="K123" i="24"/>
  <c r="P113"/>
  <c r="Q113"/>
  <c r="O113"/>
  <c r="K113"/>
  <c r="P81"/>
  <c r="AF224" i="2" s="1"/>
  <c r="Q81" i="24"/>
  <c r="AG224" i="2" s="1"/>
  <c r="O81" i="24"/>
  <c r="AE224" i="2" s="1"/>
  <c r="K81" i="24"/>
  <c r="P111"/>
  <c r="Q111"/>
  <c r="O111"/>
  <c r="K111"/>
  <c r="Q112"/>
  <c r="O112"/>
  <c r="P112"/>
  <c r="K112"/>
  <c r="P121"/>
  <c r="Q121"/>
  <c r="O121"/>
  <c r="K121"/>
  <c r="Q94"/>
  <c r="O94"/>
  <c r="K94"/>
  <c r="P94"/>
  <c r="P129"/>
  <c r="Q129"/>
  <c r="O129"/>
  <c r="K129"/>
  <c r="T91"/>
  <c r="R91"/>
  <c r="J91"/>
  <c r="S91"/>
  <c r="I91"/>
  <c r="S128"/>
  <c r="T128"/>
  <c r="R128"/>
  <c r="J128"/>
  <c r="I128"/>
  <c r="S82"/>
  <c r="I82"/>
  <c r="T82"/>
  <c r="R82"/>
  <c r="J82"/>
  <c r="S96"/>
  <c r="I96"/>
  <c r="T96"/>
  <c r="R96"/>
  <c r="J96"/>
  <c r="T105"/>
  <c r="R105"/>
  <c r="S105"/>
  <c r="I105"/>
  <c r="J105"/>
  <c r="S98"/>
  <c r="I98"/>
  <c r="T98"/>
  <c r="R98"/>
  <c r="J98"/>
  <c r="T99"/>
  <c r="R99"/>
  <c r="J99"/>
  <c r="S99"/>
  <c r="I99"/>
  <c r="Q126"/>
  <c r="AG232" i="2" s="1"/>
  <c r="O126" i="24"/>
  <c r="AE232" i="2" s="1"/>
  <c r="P126" i="24"/>
  <c r="AF232" i="2" s="1"/>
  <c r="K126" i="24"/>
  <c r="Q96"/>
  <c r="O96"/>
  <c r="K96"/>
  <c r="P96"/>
  <c r="Q114"/>
  <c r="O114"/>
  <c r="P114"/>
  <c r="K114"/>
  <c r="Q98"/>
  <c r="O98"/>
  <c r="K98"/>
  <c r="P98"/>
  <c r="Q82"/>
  <c r="AG223" i="2" s="1"/>
  <c r="O82" i="24"/>
  <c r="AE223" i="2" s="1"/>
  <c r="K82" i="24"/>
  <c r="P82"/>
  <c r="AF223" i="2" s="1"/>
  <c r="Q100" i="24"/>
  <c r="O100"/>
  <c r="K100"/>
  <c r="P100"/>
  <c r="Q136"/>
  <c r="AG227" i="2" s="1"/>
  <c r="O136" i="24"/>
  <c r="AE227" i="2" s="1"/>
  <c r="P136" i="24"/>
  <c r="AF227" i="2" s="1"/>
  <c r="K136" i="24"/>
  <c r="Q130"/>
  <c r="AG243" i="2" s="1"/>
  <c r="O130" i="24"/>
  <c r="AE243" i="2" s="1"/>
  <c r="P130" i="24"/>
  <c r="AF243" i="2" s="1"/>
  <c r="K130" i="24"/>
  <c r="Q84"/>
  <c r="AG245" i="2" s="1"/>
  <c r="O84" i="24"/>
  <c r="AE245" i="2" s="1"/>
  <c r="K84" i="24"/>
  <c r="P84"/>
  <c r="AF245" i="2" s="1"/>
  <c r="Q102" i="24"/>
  <c r="O102"/>
  <c r="P102"/>
  <c r="K102"/>
  <c r="AH225" i="2"/>
  <c r="AL225" s="1"/>
  <c r="D152" i="24"/>
  <c r="AH236" i="2"/>
  <c r="AL236" s="1"/>
  <c r="H152" i="24"/>
  <c r="S136"/>
  <c r="T136"/>
  <c r="R136"/>
  <c r="J136"/>
  <c r="I136"/>
  <c r="S102"/>
  <c r="T102"/>
  <c r="J102"/>
  <c r="R102"/>
  <c r="I102"/>
  <c r="S116"/>
  <c r="T116"/>
  <c r="R116"/>
  <c r="J116"/>
  <c r="I116"/>
  <c r="T101"/>
  <c r="R101"/>
  <c r="J101"/>
  <c r="S101"/>
  <c r="I101"/>
  <c r="S112"/>
  <c r="T112"/>
  <c r="R112"/>
  <c r="J112"/>
  <c r="I112"/>
  <c r="P105"/>
  <c r="Q105"/>
  <c r="O105"/>
  <c r="K105"/>
  <c r="Q124"/>
  <c r="AG238" i="2" s="1"/>
  <c r="O124" i="24"/>
  <c r="AE238" i="2" s="1"/>
  <c r="P124" i="24"/>
  <c r="AF238" i="2" s="1"/>
  <c r="K124" i="24"/>
  <c r="P97"/>
  <c r="Q97"/>
  <c r="O97"/>
  <c r="K97"/>
  <c r="S104"/>
  <c r="T104"/>
  <c r="R104"/>
  <c r="J104"/>
  <c r="I104"/>
  <c r="P115"/>
  <c r="Q115"/>
  <c r="O115"/>
  <c r="K115"/>
  <c r="Q92"/>
  <c r="O92"/>
  <c r="K92"/>
  <c r="P92"/>
  <c r="P127"/>
  <c r="AF229" i="2" s="1"/>
  <c r="Q127" i="24"/>
  <c r="AG229" i="2" s="1"/>
  <c r="O127" i="24"/>
  <c r="AE229" i="2" s="1"/>
  <c r="K127" i="24"/>
  <c r="P117"/>
  <c r="Q117"/>
  <c r="O117"/>
  <c r="K117"/>
  <c r="Q108"/>
  <c r="O108"/>
  <c r="P108"/>
  <c r="K108"/>
  <c r="P103"/>
  <c r="O103"/>
  <c r="K103"/>
  <c r="Q103"/>
  <c r="T85"/>
  <c r="R85"/>
  <c r="J85"/>
  <c r="S85"/>
  <c r="I85"/>
  <c r="T83"/>
  <c r="R83"/>
  <c r="J83"/>
  <c r="S83"/>
  <c r="I83"/>
  <c r="S84"/>
  <c r="I84"/>
  <c r="T84"/>
  <c r="R84"/>
  <c r="J84"/>
  <c r="S114"/>
  <c r="T114"/>
  <c r="R114"/>
  <c r="J114"/>
  <c r="I114"/>
  <c r="T133"/>
  <c r="R133"/>
  <c r="S133"/>
  <c r="I133"/>
  <c r="J133"/>
  <c r="S130"/>
  <c r="T130"/>
  <c r="R130"/>
  <c r="J130"/>
  <c r="I130"/>
  <c r="S118"/>
  <c r="T118"/>
  <c r="R118"/>
  <c r="J118"/>
  <c r="I118"/>
  <c r="T125"/>
  <c r="R125"/>
  <c r="S125"/>
  <c r="I125"/>
  <c r="J125"/>
  <c r="S100"/>
  <c r="I100"/>
  <c r="T100"/>
  <c r="R100"/>
  <c r="J100"/>
  <c r="P85"/>
  <c r="AF234" i="2" s="1"/>
  <c r="Q85" i="24"/>
  <c r="AG234" i="2" s="1"/>
  <c r="O85" i="24"/>
  <c r="AE234" i="2" s="1"/>
  <c r="K85" i="24"/>
  <c r="P91"/>
  <c r="Q91"/>
  <c r="O91"/>
  <c r="K91"/>
  <c r="T131"/>
  <c r="R131"/>
  <c r="S131"/>
  <c r="I131"/>
  <c r="J131"/>
  <c r="P125"/>
  <c r="AF241" i="2" s="1"/>
  <c r="Q125" i="24"/>
  <c r="AG241" i="2" s="1"/>
  <c r="O125" i="24"/>
  <c r="AE241" i="2" s="1"/>
  <c r="K125" i="24"/>
  <c r="T95"/>
  <c r="R95"/>
  <c r="J95"/>
  <c r="S95"/>
  <c r="I95"/>
  <c r="AH246" i="2"/>
  <c r="AL246" s="1"/>
  <c r="G152" i="24"/>
  <c r="AH241" i="2" l="1"/>
  <c r="AL241" s="1"/>
  <c r="AH146"/>
  <c r="AL146" s="1"/>
  <c r="AH151"/>
  <c r="AL151" s="1"/>
  <c r="AH135"/>
  <c r="AL135" s="1"/>
  <c r="AH136"/>
  <c r="AL136" s="1"/>
  <c r="AH144"/>
  <c r="AL144" s="1"/>
  <c r="AH132"/>
  <c r="AL132" s="1"/>
  <c r="AH140"/>
  <c r="AL140" s="1"/>
  <c r="AH133"/>
  <c r="AL133" s="1"/>
  <c r="AH141"/>
  <c r="AL141" s="1"/>
  <c r="AH148"/>
  <c r="AL148" s="1"/>
  <c r="AH131"/>
  <c r="AL131" s="1"/>
  <c r="AH147"/>
  <c r="AL147" s="1"/>
  <c r="AH145"/>
  <c r="AL145" s="1"/>
  <c r="AH143"/>
  <c r="AL143" s="1"/>
  <c r="AH152"/>
  <c r="AL152" s="1"/>
  <c r="AH134"/>
  <c r="AL134" s="1"/>
  <c r="AH130"/>
  <c r="AL130" s="1"/>
  <c r="AH229"/>
  <c r="AL229" s="1"/>
  <c r="AH234"/>
  <c r="AL234" s="1"/>
  <c r="AH245"/>
  <c r="AL245" s="1"/>
  <c r="AH243"/>
  <c r="AL243" s="1"/>
  <c r="AH227"/>
  <c r="AL227" s="1"/>
  <c r="AH223"/>
  <c r="AL223" s="1"/>
  <c r="AH232"/>
  <c r="AL232" s="1"/>
  <c r="AH224"/>
  <c r="AL224" s="1"/>
  <c r="AH240"/>
  <c r="AL240" s="1"/>
  <c r="AH237"/>
  <c r="AL237" s="1"/>
  <c r="AH238"/>
  <c r="AL238" s="1"/>
  <c r="C24" i="27" l="1"/>
  <c r="F89" l="1"/>
  <c r="F88"/>
  <c r="F86"/>
  <c r="F132"/>
  <c r="F87"/>
  <c r="F114" l="1"/>
  <c r="F102"/>
  <c r="D102"/>
  <c r="N118"/>
  <c r="F83"/>
  <c r="D83"/>
  <c r="L126"/>
  <c r="G104"/>
  <c r="F109"/>
  <c r="D109"/>
  <c r="F84"/>
  <c r="F116"/>
  <c r="N130"/>
  <c r="N89"/>
  <c r="G89"/>
  <c r="F124"/>
  <c r="F97"/>
  <c r="F131"/>
  <c r="F129"/>
  <c r="D129"/>
  <c r="D103"/>
  <c r="F103"/>
  <c r="F93"/>
  <c r="N104"/>
  <c r="L99"/>
  <c r="L90"/>
  <c r="D90"/>
  <c r="E90"/>
  <c r="L80"/>
  <c r="D80"/>
  <c r="E80"/>
  <c r="F122"/>
  <c r="D122"/>
  <c r="F94"/>
  <c r="D94"/>
  <c r="F101"/>
  <c r="F126"/>
  <c r="F99"/>
  <c r="F85"/>
  <c r="N84"/>
  <c r="N103"/>
  <c r="E134"/>
  <c r="L134"/>
  <c r="D134"/>
  <c r="M130"/>
  <c r="M94"/>
  <c r="E112"/>
  <c r="L112"/>
  <c r="M86"/>
  <c r="F117"/>
  <c r="H104"/>
  <c r="H95"/>
  <c r="F115"/>
  <c r="M115"/>
  <c r="E122"/>
  <c r="L122"/>
  <c r="H115"/>
  <c r="H103"/>
  <c r="L129"/>
  <c r="E129"/>
  <c r="H84"/>
  <c r="N125"/>
  <c r="N98"/>
  <c r="F111"/>
  <c r="L118"/>
  <c r="L105"/>
  <c r="F113"/>
  <c r="H89"/>
  <c r="E89"/>
  <c r="L89"/>
  <c r="M132"/>
  <c r="M89"/>
  <c r="L86"/>
  <c r="E86"/>
  <c r="E87"/>
  <c r="L87"/>
  <c r="F104"/>
  <c r="F130"/>
  <c r="N131"/>
  <c r="E110"/>
  <c r="L110"/>
  <c r="D110"/>
  <c r="F137"/>
  <c r="D137"/>
  <c r="F128"/>
  <c r="F95"/>
  <c r="E93"/>
  <c r="L93"/>
  <c r="N94"/>
  <c r="L119"/>
  <c r="D119"/>
  <c r="E119"/>
  <c r="E106"/>
  <c r="L106"/>
  <c r="D106"/>
  <c r="M84"/>
  <c r="L92"/>
  <c r="E92"/>
  <c r="L82"/>
  <c r="E82"/>
  <c r="N88"/>
  <c r="F100"/>
  <c r="F127"/>
  <c r="H116"/>
  <c r="H131"/>
  <c r="H85"/>
  <c r="F125"/>
  <c r="F98"/>
  <c r="L137"/>
  <c r="E137"/>
  <c r="L109"/>
  <c r="E109"/>
  <c r="H98"/>
  <c r="H125"/>
  <c r="H130"/>
  <c r="L102"/>
  <c r="E102"/>
  <c r="H128"/>
  <c r="H94"/>
  <c r="N115"/>
  <c r="F91"/>
  <c r="F81"/>
  <c r="L133"/>
  <c r="F96"/>
  <c r="F123"/>
  <c r="N133"/>
  <c r="L116"/>
  <c r="E132"/>
  <c r="L132"/>
  <c r="E83"/>
  <c r="L83"/>
  <c r="M88"/>
  <c r="M103"/>
  <c r="L88"/>
  <c r="E88"/>
  <c r="H126"/>
  <c r="E103"/>
  <c r="L103"/>
  <c r="G131"/>
  <c r="M125"/>
  <c r="H87"/>
  <c r="H88"/>
  <c r="H101"/>
  <c r="L94"/>
  <c r="E94"/>
  <c r="H83"/>
  <c r="D87"/>
  <c r="D132"/>
  <c r="D86"/>
  <c r="D88"/>
  <c r="D89"/>
  <c r="D104"/>
  <c r="D123"/>
  <c r="D96"/>
  <c r="M133"/>
  <c r="R96" l="1"/>
  <c r="J96"/>
  <c r="S96"/>
  <c r="I96"/>
  <c r="R123"/>
  <c r="J123"/>
  <c r="S123"/>
  <c r="I123"/>
  <c r="S104"/>
  <c r="I104"/>
  <c r="T104"/>
  <c r="R104"/>
  <c r="J104"/>
  <c r="D24"/>
  <c r="E24" s="1"/>
  <c r="M136"/>
  <c r="M105"/>
  <c r="L117"/>
  <c r="E117"/>
  <c r="M104"/>
  <c r="L111"/>
  <c r="E111"/>
  <c r="E91"/>
  <c r="L91"/>
  <c r="E101"/>
  <c r="L101"/>
  <c r="L113"/>
  <c r="E113"/>
  <c r="M126"/>
  <c r="M99"/>
  <c r="M85"/>
  <c r="F112"/>
  <c r="D112"/>
  <c r="L131"/>
  <c r="E131"/>
  <c r="N99"/>
  <c r="N126"/>
  <c r="E85"/>
  <c r="L85"/>
  <c r="L121"/>
  <c r="E121"/>
  <c r="G99"/>
  <c r="G126"/>
  <c r="L115"/>
  <c r="E115"/>
  <c r="E114"/>
  <c r="L114"/>
  <c r="E97"/>
  <c r="L97"/>
  <c r="H123"/>
  <c r="T123" s="1"/>
  <c r="M111"/>
  <c r="G95"/>
  <c r="L135"/>
  <c r="D135"/>
  <c r="E135"/>
  <c r="L107"/>
  <c r="D107"/>
  <c r="E107"/>
  <c r="F121"/>
  <c r="D121"/>
  <c r="N95"/>
  <c r="M127"/>
  <c r="M100"/>
  <c r="H93"/>
  <c r="E130"/>
  <c r="L130"/>
  <c r="T88"/>
  <c r="R88"/>
  <c r="J88"/>
  <c r="S88"/>
  <c r="I88"/>
  <c r="S132"/>
  <c r="I132"/>
  <c r="T132"/>
  <c r="R132"/>
  <c r="J132"/>
  <c r="P94"/>
  <c r="Q94"/>
  <c r="O94"/>
  <c r="K94"/>
  <c r="P88"/>
  <c r="Q88"/>
  <c r="O88"/>
  <c r="K88"/>
  <c r="Q83"/>
  <c r="AG337" i="2" s="1"/>
  <c r="O83" i="27"/>
  <c r="AE337" i="2" s="1"/>
  <c r="K83" i="27"/>
  <c r="P83"/>
  <c r="AF337" i="2" s="1"/>
  <c r="Q132" i="27"/>
  <c r="O132"/>
  <c r="K132"/>
  <c r="P132"/>
  <c r="P119"/>
  <c r="Q119"/>
  <c r="O119"/>
  <c r="K119"/>
  <c r="Q93"/>
  <c r="O93"/>
  <c r="K93"/>
  <c r="P93"/>
  <c r="P86"/>
  <c r="AF324" i="2" s="1"/>
  <c r="Q86" i="27"/>
  <c r="AG324" i="2" s="1"/>
  <c r="O86" i="27"/>
  <c r="AE324" i="2" s="1"/>
  <c r="K86" i="27"/>
  <c r="P129"/>
  <c r="Q129"/>
  <c r="O129"/>
  <c r="K129"/>
  <c r="S134"/>
  <c r="I134"/>
  <c r="T134"/>
  <c r="R134"/>
  <c r="J134"/>
  <c r="Q134"/>
  <c r="AG329" i="2" s="1"/>
  <c r="O134" i="27"/>
  <c r="AE329" i="2" s="1"/>
  <c r="K134" i="27"/>
  <c r="P134"/>
  <c r="AF329" i="2" s="1"/>
  <c r="T80" i="27"/>
  <c r="R80"/>
  <c r="J80"/>
  <c r="S80"/>
  <c r="I80"/>
  <c r="P90"/>
  <c r="Q90"/>
  <c r="O90"/>
  <c r="K90"/>
  <c r="T103"/>
  <c r="S103"/>
  <c r="R103"/>
  <c r="J103"/>
  <c r="I103"/>
  <c r="E133"/>
  <c r="D130"/>
  <c r="D113"/>
  <c r="E105"/>
  <c r="D111"/>
  <c r="D115"/>
  <c r="D117"/>
  <c r="E99"/>
  <c r="E126"/>
  <c r="M121"/>
  <c r="M108"/>
  <c r="M118"/>
  <c r="L100"/>
  <c r="E100"/>
  <c r="L127"/>
  <c r="E127"/>
  <c r="M131"/>
  <c r="E81"/>
  <c r="L81"/>
  <c r="E128"/>
  <c r="L128"/>
  <c r="L96"/>
  <c r="E96"/>
  <c r="L123"/>
  <c r="E123"/>
  <c r="M116"/>
  <c r="M95"/>
  <c r="F82"/>
  <c r="D82"/>
  <c r="F92"/>
  <c r="D92"/>
  <c r="E104"/>
  <c r="L104"/>
  <c r="N116"/>
  <c r="E95"/>
  <c r="L95"/>
  <c r="E108"/>
  <c r="L108"/>
  <c r="E136"/>
  <c r="L136"/>
  <c r="G116"/>
  <c r="L98"/>
  <c r="E98"/>
  <c r="L125"/>
  <c r="E125"/>
  <c r="E124"/>
  <c r="L124"/>
  <c r="H113"/>
  <c r="H96"/>
  <c r="M91"/>
  <c r="M81"/>
  <c r="G85"/>
  <c r="G152" s="1"/>
  <c r="E120"/>
  <c r="L120"/>
  <c r="D120"/>
  <c r="F136"/>
  <c r="D136"/>
  <c r="F108"/>
  <c r="D108"/>
  <c r="N85"/>
  <c r="M117"/>
  <c r="M98"/>
  <c r="N105"/>
  <c r="L84"/>
  <c r="E84"/>
  <c r="H99"/>
  <c r="S89"/>
  <c r="I89"/>
  <c r="T89"/>
  <c r="R89"/>
  <c r="J89"/>
  <c r="T86"/>
  <c r="R86"/>
  <c r="J86"/>
  <c r="S86"/>
  <c r="I86"/>
  <c r="S87"/>
  <c r="I87"/>
  <c r="T87"/>
  <c r="R87"/>
  <c r="J87"/>
  <c r="Q103"/>
  <c r="O103"/>
  <c r="P103"/>
  <c r="K103"/>
  <c r="P102"/>
  <c r="Q102"/>
  <c r="K102"/>
  <c r="O102"/>
  <c r="P109"/>
  <c r="Q109"/>
  <c r="O109"/>
  <c r="K109"/>
  <c r="P137"/>
  <c r="AF319" i="2" s="1"/>
  <c r="Q137" i="27"/>
  <c r="AG319" i="2" s="1"/>
  <c r="O137" i="27"/>
  <c r="AE319" i="2" s="1"/>
  <c r="K137" i="27"/>
  <c r="P82"/>
  <c r="AF316" i="2" s="1"/>
  <c r="Q82" i="27"/>
  <c r="AG316" i="2" s="1"/>
  <c r="O82" i="27"/>
  <c r="AE316" i="2" s="1"/>
  <c r="K82" i="27"/>
  <c r="P92"/>
  <c r="Q92"/>
  <c r="O92"/>
  <c r="K92"/>
  <c r="S106"/>
  <c r="I106"/>
  <c r="T106"/>
  <c r="R106"/>
  <c r="J106"/>
  <c r="Q106"/>
  <c r="O106"/>
  <c r="K106"/>
  <c r="P106"/>
  <c r="T119"/>
  <c r="R119"/>
  <c r="J119"/>
  <c r="S119"/>
  <c r="I119"/>
  <c r="T137"/>
  <c r="R137"/>
  <c r="J137"/>
  <c r="S137"/>
  <c r="I137"/>
  <c r="S110"/>
  <c r="I110"/>
  <c r="T110"/>
  <c r="R110"/>
  <c r="J110"/>
  <c r="Q110"/>
  <c r="O110"/>
  <c r="K110"/>
  <c r="P110"/>
  <c r="Q87"/>
  <c r="AG340" i="2" s="1"/>
  <c r="O87" i="27"/>
  <c r="AE340" i="2" s="1"/>
  <c r="K87" i="27"/>
  <c r="P87"/>
  <c r="AF340" i="2" s="1"/>
  <c r="Q89" i="27"/>
  <c r="AG328" i="2" s="1"/>
  <c r="O89" i="27"/>
  <c r="AE328" i="2" s="1"/>
  <c r="K89" i="27"/>
  <c r="P89"/>
  <c r="AF328" i="2" s="1"/>
  <c r="Q122" i="27"/>
  <c r="O122"/>
  <c r="K122"/>
  <c r="P122"/>
  <c r="Q112"/>
  <c r="O112"/>
  <c r="K112"/>
  <c r="P112"/>
  <c r="T94"/>
  <c r="R94"/>
  <c r="J94"/>
  <c r="S94"/>
  <c r="I94"/>
  <c r="S122"/>
  <c r="I122"/>
  <c r="T122"/>
  <c r="R122"/>
  <c r="J122"/>
  <c r="P80"/>
  <c r="AF318" i="2" s="1"/>
  <c r="Q80" i="27"/>
  <c r="AG318" i="2" s="1"/>
  <c r="O80" i="27"/>
  <c r="AE318" i="2" s="1"/>
  <c r="K80" i="27"/>
  <c r="T90"/>
  <c r="R90"/>
  <c r="J90"/>
  <c r="S90"/>
  <c r="I90"/>
  <c r="T129"/>
  <c r="R129"/>
  <c r="J129"/>
  <c r="S129"/>
  <c r="I129"/>
  <c r="T109"/>
  <c r="R109"/>
  <c r="J109"/>
  <c r="S109"/>
  <c r="I109"/>
  <c r="S83"/>
  <c r="I83"/>
  <c r="T83"/>
  <c r="R83"/>
  <c r="J83"/>
  <c r="T102"/>
  <c r="R102"/>
  <c r="S102"/>
  <c r="I102"/>
  <c r="J102"/>
  <c r="E116"/>
  <c r="D133"/>
  <c r="D81"/>
  <c r="D91"/>
  <c r="D98"/>
  <c r="D125"/>
  <c r="D127"/>
  <c r="D100"/>
  <c r="D95"/>
  <c r="D128"/>
  <c r="D105"/>
  <c r="D118"/>
  <c r="E118"/>
  <c r="D85"/>
  <c r="D99"/>
  <c r="D126"/>
  <c r="D101"/>
  <c r="D93"/>
  <c r="D131"/>
  <c r="D97"/>
  <c r="D124"/>
  <c r="D116"/>
  <c r="D84"/>
  <c r="D114"/>
  <c r="AH318" i="2" l="1"/>
  <c r="AL318" s="1"/>
  <c r="AH324"/>
  <c r="AL324" s="1"/>
  <c r="H152" i="27"/>
  <c r="F152"/>
  <c r="T84"/>
  <c r="R84"/>
  <c r="J84"/>
  <c r="S84"/>
  <c r="I84"/>
  <c r="S124"/>
  <c r="I124"/>
  <c r="T124"/>
  <c r="R124"/>
  <c r="J124"/>
  <c r="T131"/>
  <c r="R131"/>
  <c r="J131"/>
  <c r="S131"/>
  <c r="I131"/>
  <c r="S101"/>
  <c r="R101"/>
  <c r="I101"/>
  <c r="T101"/>
  <c r="J101"/>
  <c r="S99"/>
  <c r="I99"/>
  <c r="T99"/>
  <c r="R99"/>
  <c r="J99"/>
  <c r="Q118"/>
  <c r="O118"/>
  <c r="K118"/>
  <c r="P118"/>
  <c r="T105"/>
  <c r="R105"/>
  <c r="J105"/>
  <c r="S105"/>
  <c r="I105"/>
  <c r="S95"/>
  <c r="I95"/>
  <c r="T95"/>
  <c r="R95"/>
  <c r="J95"/>
  <c r="T127"/>
  <c r="R127"/>
  <c r="J127"/>
  <c r="S127"/>
  <c r="I127"/>
  <c r="T98"/>
  <c r="R98"/>
  <c r="J98"/>
  <c r="S98"/>
  <c r="I98"/>
  <c r="S81"/>
  <c r="I81"/>
  <c r="T81"/>
  <c r="R81"/>
  <c r="J81"/>
  <c r="Q116"/>
  <c r="O116"/>
  <c r="K116"/>
  <c r="P116"/>
  <c r="P84"/>
  <c r="AF338" i="2" s="1"/>
  <c r="Q84" i="27"/>
  <c r="AG338" i="2" s="1"/>
  <c r="O84" i="27"/>
  <c r="AE338" i="2" s="1"/>
  <c r="K84" i="27"/>
  <c r="S108"/>
  <c r="I108"/>
  <c r="T108"/>
  <c r="R108"/>
  <c r="J108"/>
  <c r="S136"/>
  <c r="I136"/>
  <c r="T136"/>
  <c r="R136"/>
  <c r="J136"/>
  <c r="S120"/>
  <c r="I120"/>
  <c r="T120"/>
  <c r="R120"/>
  <c r="J120"/>
  <c r="Q120"/>
  <c r="O120"/>
  <c r="K120"/>
  <c r="P120"/>
  <c r="Q124"/>
  <c r="AG331" i="2" s="1"/>
  <c r="O124" i="27"/>
  <c r="AE331" i="2" s="1"/>
  <c r="K124" i="27"/>
  <c r="P124"/>
  <c r="AF331" i="2" s="1"/>
  <c r="P98" i="27"/>
  <c r="Q98"/>
  <c r="O98"/>
  <c r="K98"/>
  <c r="Q136"/>
  <c r="AG320" i="2" s="1"/>
  <c r="O136" i="27"/>
  <c r="AE320" i="2" s="1"/>
  <c r="K136" i="27"/>
  <c r="P136"/>
  <c r="AF320" i="2" s="1"/>
  <c r="Q108" i="27"/>
  <c r="O108"/>
  <c r="K108"/>
  <c r="P108"/>
  <c r="Q95"/>
  <c r="O95"/>
  <c r="K95"/>
  <c r="P95"/>
  <c r="Q104"/>
  <c r="O104"/>
  <c r="K104"/>
  <c r="P104"/>
  <c r="Q128"/>
  <c r="O128"/>
  <c r="K128"/>
  <c r="P128"/>
  <c r="Q99"/>
  <c r="O99"/>
  <c r="K99"/>
  <c r="P99"/>
  <c r="T115"/>
  <c r="R115"/>
  <c r="J115"/>
  <c r="S115"/>
  <c r="I115"/>
  <c r="P105"/>
  <c r="Q105"/>
  <c r="O105"/>
  <c r="K105"/>
  <c r="S130"/>
  <c r="I130"/>
  <c r="T130"/>
  <c r="R130"/>
  <c r="J130"/>
  <c r="P133"/>
  <c r="AF330" i="2" s="1"/>
  <c r="Q133" i="27"/>
  <c r="AG330" i="2" s="1"/>
  <c r="O133" i="27"/>
  <c r="AE330" i="2" s="1"/>
  <c r="K133" i="27"/>
  <c r="T121"/>
  <c r="R121"/>
  <c r="J121"/>
  <c r="S121"/>
  <c r="I121"/>
  <c r="P107"/>
  <c r="Q107"/>
  <c r="O107"/>
  <c r="K107"/>
  <c r="T135"/>
  <c r="R135"/>
  <c r="J135"/>
  <c r="S135"/>
  <c r="I135"/>
  <c r="Q114"/>
  <c r="O114"/>
  <c r="K114"/>
  <c r="P114"/>
  <c r="P115"/>
  <c r="Q115"/>
  <c r="O115"/>
  <c r="K115"/>
  <c r="Q85"/>
  <c r="AG327" i="2" s="1"/>
  <c r="O85" i="27"/>
  <c r="AE327" i="2" s="1"/>
  <c r="K85" i="27"/>
  <c r="P85"/>
  <c r="AF327" i="2" s="1"/>
  <c r="Q91" i="27"/>
  <c r="O91"/>
  <c r="K91"/>
  <c r="P91"/>
  <c r="P117"/>
  <c r="Q117"/>
  <c r="O117"/>
  <c r="K117"/>
  <c r="E152"/>
  <c r="AH316" i="2"/>
  <c r="AL316" s="1"/>
  <c r="AH319"/>
  <c r="AL319" s="1"/>
  <c r="D152" i="27"/>
  <c r="AH337" i="2"/>
  <c r="AL337" s="1"/>
  <c r="T96" i="27"/>
  <c r="S114"/>
  <c r="I114"/>
  <c r="T114"/>
  <c r="R114"/>
  <c r="J114"/>
  <c r="S116"/>
  <c r="I116"/>
  <c r="T116"/>
  <c r="R116"/>
  <c r="J116"/>
  <c r="S97"/>
  <c r="I97"/>
  <c r="T97"/>
  <c r="R97"/>
  <c r="J97"/>
  <c r="S93"/>
  <c r="I93"/>
  <c r="T93"/>
  <c r="R93"/>
  <c r="J93"/>
  <c r="S126"/>
  <c r="I126"/>
  <c r="T126"/>
  <c r="R126"/>
  <c r="J126"/>
  <c r="S85"/>
  <c r="I85"/>
  <c r="T85"/>
  <c r="R85"/>
  <c r="J85"/>
  <c r="S118"/>
  <c r="I118"/>
  <c r="T118"/>
  <c r="R118"/>
  <c r="J118"/>
  <c r="S128"/>
  <c r="I128"/>
  <c r="T128"/>
  <c r="R128"/>
  <c r="J128"/>
  <c r="T100"/>
  <c r="R100"/>
  <c r="J100"/>
  <c r="S100"/>
  <c r="I100"/>
  <c r="T125"/>
  <c r="R125"/>
  <c r="J125"/>
  <c r="S125"/>
  <c r="I125"/>
  <c r="S91"/>
  <c r="I91"/>
  <c r="T91"/>
  <c r="R91"/>
  <c r="J91"/>
  <c r="T133"/>
  <c r="R133"/>
  <c r="J133"/>
  <c r="S133"/>
  <c r="I133"/>
  <c r="P125"/>
  <c r="Q125"/>
  <c r="O125"/>
  <c r="K125"/>
  <c r="T92"/>
  <c r="R92"/>
  <c r="J92"/>
  <c r="S92"/>
  <c r="I92"/>
  <c r="T82"/>
  <c r="R82"/>
  <c r="J82"/>
  <c r="S82"/>
  <c r="I82"/>
  <c r="P123"/>
  <c r="AF333" i="2" s="1"/>
  <c r="Q123" i="27"/>
  <c r="AG333" i="2" s="1"/>
  <c r="O123" i="27"/>
  <c r="AE333" i="2" s="1"/>
  <c r="K123" i="27"/>
  <c r="P96"/>
  <c r="Q96"/>
  <c r="O96"/>
  <c r="K96"/>
  <c r="Q81"/>
  <c r="AG317" i="2" s="1"/>
  <c r="O81" i="27"/>
  <c r="AE317" i="2" s="1"/>
  <c r="K81" i="27"/>
  <c r="P81"/>
  <c r="AF317" i="2" s="1"/>
  <c r="P127" i="27"/>
  <c r="AF322" i="2" s="1"/>
  <c r="Q127" i="27"/>
  <c r="AG322" i="2" s="1"/>
  <c r="O127" i="27"/>
  <c r="AE322" i="2" s="1"/>
  <c r="K127" i="27"/>
  <c r="P100"/>
  <c r="Q100"/>
  <c r="O100"/>
  <c r="K100"/>
  <c r="Q126"/>
  <c r="AG325" i="2" s="1"/>
  <c r="O126" i="27"/>
  <c r="AE325" i="2" s="1"/>
  <c r="K126" i="27"/>
  <c r="P126"/>
  <c r="AF325" i="2" s="1"/>
  <c r="T117" i="27"/>
  <c r="R117"/>
  <c r="J117"/>
  <c r="S117"/>
  <c r="I117"/>
  <c r="T111"/>
  <c r="R111"/>
  <c r="J111"/>
  <c r="S111"/>
  <c r="I111"/>
  <c r="T113"/>
  <c r="R113"/>
  <c r="J113"/>
  <c r="S113"/>
  <c r="I113"/>
  <c r="Q130"/>
  <c r="O130"/>
  <c r="K130"/>
  <c r="P130"/>
  <c r="T107"/>
  <c r="R107"/>
  <c r="J107"/>
  <c r="S107"/>
  <c r="I107"/>
  <c r="P135"/>
  <c r="AF321" i="2" s="1"/>
  <c r="Q135" i="27"/>
  <c r="AG321" i="2" s="1"/>
  <c r="O135" i="27"/>
  <c r="AE321" i="2" s="1"/>
  <c r="K135" i="27"/>
  <c r="Q97"/>
  <c r="O97"/>
  <c r="K97"/>
  <c r="P97"/>
  <c r="P121"/>
  <c r="Q121"/>
  <c r="O121"/>
  <c r="K121"/>
  <c r="P131"/>
  <c r="AF326" i="2" s="1"/>
  <c r="Q131" i="27"/>
  <c r="AG326" i="2" s="1"/>
  <c r="O131" i="27"/>
  <c r="AE326" i="2" s="1"/>
  <c r="K131" i="27"/>
  <c r="S112"/>
  <c r="I112"/>
  <c r="T112"/>
  <c r="R112"/>
  <c r="J112"/>
  <c r="P113"/>
  <c r="Q113"/>
  <c r="O113"/>
  <c r="K113"/>
  <c r="Q101"/>
  <c r="O101"/>
  <c r="K101"/>
  <c r="P101"/>
  <c r="P111"/>
  <c r="Q111"/>
  <c r="O111"/>
  <c r="K111"/>
  <c r="AH328" i="2"/>
  <c r="AL328" s="1"/>
  <c r="AH340"/>
  <c r="AL340" s="1"/>
  <c r="AH329"/>
  <c r="AL329" s="1"/>
  <c r="AH338" l="1"/>
  <c r="AL338" s="1"/>
  <c r="AH325"/>
  <c r="AL325" s="1"/>
  <c r="AH317"/>
  <c r="AL317" s="1"/>
  <c r="AH327"/>
  <c r="AL327" s="1"/>
  <c r="AH320"/>
  <c r="AL320" s="1"/>
  <c r="AH331"/>
  <c r="AL331" s="1"/>
  <c r="AH326"/>
  <c r="AL326" s="1"/>
  <c r="AH321"/>
  <c r="AL321" s="1"/>
  <c r="AH322"/>
  <c r="AL322" s="1"/>
  <c r="AH333"/>
  <c r="AL333" s="1"/>
  <c r="AH330"/>
  <c r="AL330" s="1"/>
  <c r="C24" i="28" l="1"/>
  <c r="F89" l="1"/>
  <c r="F87"/>
  <c r="F88"/>
  <c r="F86"/>
  <c r="H89" l="1"/>
  <c r="E86"/>
  <c r="L86"/>
  <c r="E88"/>
  <c r="L88"/>
  <c r="M88"/>
  <c r="M132"/>
  <c r="N89"/>
  <c r="E132"/>
  <c r="L132"/>
  <c r="H101"/>
  <c r="F82"/>
  <c r="F84"/>
  <c r="N131"/>
  <c r="F122"/>
  <c r="N130"/>
  <c r="N85"/>
  <c r="H93"/>
  <c r="L85"/>
  <c r="E85"/>
  <c r="F96"/>
  <c r="F123"/>
  <c r="F125"/>
  <c r="N94"/>
  <c r="L93"/>
  <c r="E93"/>
  <c r="M131"/>
  <c r="F85"/>
  <c r="F131"/>
  <c r="H116"/>
  <c r="L94"/>
  <c r="M89"/>
  <c r="L87"/>
  <c r="E87"/>
  <c r="H87"/>
  <c r="M86"/>
  <c r="F132"/>
  <c r="D132"/>
  <c r="H128"/>
  <c r="H88"/>
  <c r="F92"/>
  <c r="F112"/>
  <c r="F94"/>
  <c r="N104"/>
  <c r="F109"/>
  <c r="F137"/>
  <c r="N103"/>
  <c r="H83"/>
  <c r="N126"/>
  <c r="L95"/>
  <c r="E95"/>
  <c r="F113"/>
  <c r="F98"/>
  <c r="F115"/>
  <c r="L83"/>
  <c r="E83"/>
  <c r="M104"/>
  <c r="G131"/>
  <c r="F95"/>
  <c r="F104"/>
  <c r="M95"/>
  <c r="H126"/>
  <c r="H99"/>
  <c r="L84"/>
  <c r="G89"/>
  <c r="N99"/>
  <c r="N84"/>
  <c r="L130"/>
  <c r="L89"/>
  <c r="E89"/>
  <c r="N95"/>
  <c r="N88"/>
  <c r="G104"/>
  <c r="M85"/>
  <c r="D86"/>
  <c r="D88"/>
  <c r="D87"/>
  <c r="D89"/>
  <c r="D92"/>
  <c r="D82"/>
  <c r="D122"/>
  <c r="D95"/>
  <c r="D98" l="1"/>
  <c r="R98" s="1"/>
  <c r="D96"/>
  <c r="S96" s="1"/>
  <c r="D104"/>
  <c r="D84"/>
  <c r="S84" s="1"/>
  <c r="I98"/>
  <c r="J98"/>
  <c r="R95"/>
  <c r="J95"/>
  <c r="I95"/>
  <c r="S122"/>
  <c r="T122"/>
  <c r="R122"/>
  <c r="I122"/>
  <c r="J122"/>
  <c r="S82"/>
  <c r="I82"/>
  <c r="T82"/>
  <c r="R82"/>
  <c r="J82"/>
  <c r="S92"/>
  <c r="I92"/>
  <c r="T92"/>
  <c r="R92"/>
  <c r="J92"/>
  <c r="I96"/>
  <c r="J96"/>
  <c r="S104"/>
  <c r="R104"/>
  <c r="J104"/>
  <c r="I104"/>
  <c r="L99"/>
  <c r="E99"/>
  <c r="E116"/>
  <c r="L116"/>
  <c r="L81"/>
  <c r="E81"/>
  <c r="E80"/>
  <c r="L80"/>
  <c r="D80"/>
  <c r="E110"/>
  <c r="L110"/>
  <c r="D110"/>
  <c r="G126"/>
  <c r="F102"/>
  <c r="D102"/>
  <c r="F128"/>
  <c r="D128"/>
  <c r="L125"/>
  <c r="E125"/>
  <c r="L115"/>
  <c r="E115"/>
  <c r="N133"/>
  <c r="F127"/>
  <c r="D127"/>
  <c r="F100"/>
  <c r="D100"/>
  <c r="G85"/>
  <c r="H125"/>
  <c r="L137"/>
  <c r="E137"/>
  <c r="L109"/>
  <c r="E109"/>
  <c r="F121"/>
  <c r="D121"/>
  <c r="N115"/>
  <c r="N98"/>
  <c r="E112"/>
  <c r="L112"/>
  <c r="F83"/>
  <c r="D83"/>
  <c r="H85"/>
  <c r="M91"/>
  <c r="M81"/>
  <c r="F111"/>
  <c r="D111"/>
  <c r="E106"/>
  <c r="L106"/>
  <c r="D106"/>
  <c r="L119"/>
  <c r="D119"/>
  <c r="E119"/>
  <c r="H123"/>
  <c r="H104"/>
  <c r="T104" s="1"/>
  <c r="L113"/>
  <c r="E113"/>
  <c r="L123"/>
  <c r="E123"/>
  <c r="E114"/>
  <c r="L114"/>
  <c r="L121"/>
  <c r="E121"/>
  <c r="E108"/>
  <c r="L108"/>
  <c r="L131"/>
  <c r="E131"/>
  <c r="H103"/>
  <c r="M115"/>
  <c r="M98"/>
  <c r="F126"/>
  <c r="D126"/>
  <c r="H84"/>
  <c r="T84" s="1"/>
  <c r="E120"/>
  <c r="L120"/>
  <c r="D120"/>
  <c r="F130"/>
  <c r="D130"/>
  <c r="F124"/>
  <c r="D124"/>
  <c r="F114"/>
  <c r="D114"/>
  <c r="L129"/>
  <c r="E129"/>
  <c r="M103"/>
  <c r="L127"/>
  <c r="E127"/>
  <c r="L133"/>
  <c r="D133"/>
  <c r="E133"/>
  <c r="E118"/>
  <c r="L118"/>
  <c r="D118"/>
  <c r="M108"/>
  <c r="M105"/>
  <c r="M133"/>
  <c r="M94"/>
  <c r="M126"/>
  <c r="M117"/>
  <c r="M100"/>
  <c r="E128"/>
  <c r="L128"/>
  <c r="N116"/>
  <c r="L103"/>
  <c r="E103"/>
  <c r="T87"/>
  <c r="R87"/>
  <c r="J87"/>
  <c r="S87"/>
  <c r="I87"/>
  <c r="S86"/>
  <c r="I86"/>
  <c r="T86"/>
  <c r="R86"/>
  <c r="J86"/>
  <c r="P83"/>
  <c r="AF368" i="2" s="1"/>
  <c r="Q83" i="28"/>
  <c r="AG368" i="2" s="1"/>
  <c r="O83" i="28"/>
  <c r="AE368" i="2" s="1"/>
  <c r="K83" i="28"/>
  <c r="P95"/>
  <c r="Q95"/>
  <c r="O95"/>
  <c r="K95"/>
  <c r="S132"/>
  <c r="T132"/>
  <c r="R132"/>
  <c r="J132"/>
  <c r="I132"/>
  <c r="P87"/>
  <c r="AF371" i="2" s="1"/>
  <c r="Q87" i="28"/>
  <c r="AG371" i="2" s="1"/>
  <c r="O87" i="28"/>
  <c r="AE371" i="2" s="1"/>
  <c r="K87" i="28"/>
  <c r="P93"/>
  <c r="Q93"/>
  <c r="O93"/>
  <c r="K93"/>
  <c r="P85"/>
  <c r="AF358" i="2" s="1"/>
  <c r="Q85" i="28"/>
  <c r="AG358" i="2" s="1"/>
  <c r="O85" i="28"/>
  <c r="AE358" i="2" s="1"/>
  <c r="K85" i="28"/>
  <c r="D115"/>
  <c r="D113"/>
  <c r="D137"/>
  <c r="D109"/>
  <c r="D94"/>
  <c r="D112"/>
  <c r="D131"/>
  <c r="D85"/>
  <c r="D125"/>
  <c r="D123"/>
  <c r="E126"/>
  <c r="L126"/>
  <c r="L91"/>
  <c r="E91"/>
  <c r="L111"/>
  <c r="E111"/>
  <c r="E90"/>
  <c r="L90"/>
  <c r="D90"/>
  <c r="G99"/>
  <c r="G116"/>
  <c r="F129"/>
  <c r="D129"/>
  <c r="F101"/>
  <c r="D101"/>
  <c r="E98"/>
  <c r="L98"/>
  <c r="N105"/>
  <c r="N118"/>
  <c r="F117"/>
  <c r="D117"/>
  <c r="G95"/>
  <c r="S95" s="1"/>
  <c r="H115"/>
  <c r="H98"/>
  <c r="E122"/>
  <c r="L122"/>
  <c r="F136"/>
  <c r="D136"/>
  <c r="F108"/>
  <c r="D108"/>
  <c r="N125"/>
  <c r="E82"/>
  <c r="L82"/>
  <c r="E92"/>
  <c r="L92"/>
  <c r="F93"/>
  <c r="D93"/>
  <c r="D24"/>
  <c r="E24" s="1"/>
  <c r="H95"/>
  <c r="T95" s="1"/>
  <c r="M111"/>
  <c r="F91"/>
  <c r="D91"/>
  <c r="F81"/>
  <c r="D81"/>
  <c r="E134"/>
  <c r="L134"/>
  <c r="D134"/>
  <c r="H113"/>
  <c r="H96"/>
  <c r="T96" s="1"/>
  <c r="H131"/>
  <c r="E96"/>
  <c r="L96"/>
  <c r="L97"/>
  <c r="E97"/>
  <c r="E124"/>
  <c r="L124"/>
  <c r="E136"/>
  <c r="L136"/>
  <c r="E104"/>
  <c r="L104"/>
  <c r="H130"/>
  <c r="M125"/>
  <c r="F116"/>
  <c r="D116"/>
  <c r="F99"/>
  <c r="D99"/>
  <c r="H94"/>
  <c r="L107"/>
  <c r="D107"/>
  <c r="E107"/>
  <c r="L135"/>
  <c r="D135"/>
  <c r="E135"/>
  <c r="F103"/>
  <c r="D103"/>
  <c r="F97"/>
  <c r="D97"/>
  <c r="E102"/>
  <c r="L102"/>
  <c r="M130"/>
  <c r="L117"/>
  <c r="E117"/>
  <c r="E100"/>
  <c r="L100"/>
  <c r="L105"/>
  <c r="D105"/>
  <c r="E105"/>
  <c r="M121"/>
  <c r="M136"/>
  <c r="M118"/>
  <c r="M84"/>
  <c r="M116"/>
  <c r="M99"/>
  <c r="M127"/>
  <c r="L101"/>
  <c r="E101"/>
  <c r="T89"/>
  <c r="R89"/>
  <c r="J89"/>
  <c r="S89"/>
  <c r="I89"/>
  <c r="S88"/>
  <c r="I88"/>
  <c r="T88"/>
  <c r="R88"/>
  <c r="J88"/>
  <c r="P89"/>
  <c r="AF359" i="2" s="1"/>
  <c r="Q89" i="28"/>
  <c r="AG359" i="2" s="1"/>
  <c r="O89" i="28"/>
  <c r="AE359" i="2" s="1"/>
  <c r="K89" i="28"/>
  <c r="Q132"/>
  <c r="AG354" i="2" s="1"/>
  <c r="O132" i="28"/>
  <c r="AE354" i="2" s="1"/>
  <c r="P132" i="28"/>
  <c r="AF354" i="2" s="1"/>
  <c r="K132" i="28"/>
  <c r="Q88"/>
  <c r="AG370" i="2" s="1"/>
  <c r="O88" i="28"/>
  <c r="AE370" i="2" s="1"/>
  <c r="K88" i="28"/>
  <c r="P88"/>
  <c r="AF370" i="2" s="1"/>
  <c r="Q86" i="28"/>
  <c r="AG355" i="2" s="1"/>
  <c r="O86" i="28"/>
  <c r="AE355" i="2" s="1"/>
  <c r="K86" i="28"/>
  <c r="P86"/>
  <c r="AF355" i="2" s="1"/>
  <c r="E130" i="28"/>
  <c r="E84"/>
  <c r="E94"/>
  <c r="S98" l="1"/>
  <c r="T98"/>
  <c r="H152"/>
  <c r="J84"/>
  <c r="I84"/>
  <c r="AH368" i="2"/>
  <c r="AL368" s="1"/>
  <c r="R84" i="28"/>
  <c r="R96"/>
  <c r="AH354" i="2"/>
  <c r="AL354" s="1"/>
  <c r="Q84" i="28"/>
  <c r="AG369" i="2" s="1"/>
  <c r="O84" i="28"/>
  <c r="AE369" i="2" s="1"/>
  <c r="K84" i="28"/>
  <c r="P84"/>
  <c r="AF369" i="2" s="1"/>
  <c r="P101" i="28"/>
  <c r="Q101"/>
  <c r="O101"/>
  <c r="K101"/>
  <c r="P105"/>
  <c r="Q105"/>
  <c r="O105"/>
  <c r="K105"/>
  <c r="Q100"/>
  <c r="O100"/>
  <c r="K100"/>
  <c r="P100"/>
  <c r="Q102"/>
  <c r="O102"/>
  <c r="P102"/>
  <c r="K102"/>
  <c r="T135"/>
  <c r="R135"/>
  <c r="S135"/>
  <c r="I135"/>
  <c r="J135"/>
  <c r="P107"/>
  <c r="Q107"/>
  <c r="O107"/>
  <c r="K107"/>
  <c r="Q104"/>
  <c r="O104"/>
  <c r="P104"/>
  <c r="K104"/>
  <c r="Q136"/>
  <c r="AG351" i="2" s="1"/>
  <c r="O136" i="28"/>
  <c r="AE351" i="2" s="1"/>
  <c r="P136" i="28"/>
  <c r="AF351" i="2" s="1"/>
  <c r="K136" i="28"/>
  <c r="Q124"/>
  <c r="AG362" i="2" s="1"/>
  <c r="O124" i="28"/>
  <c r="AE362" i="2" s="1"/>
  <c r="P124" i="28"/>
  <c r="AF362" i="2" s="1"/>
  <c r="K124" i="28"/>
  <c r="Q96"/>
  <c r="O96"/>
  <c r="K96"/>
  <c r="P96"/>
  <c r="T81"/>
  <c r="R81"/>
  <c r="J81"/>
  <c r="S81"/>
  <c r="I81"/>
  <c r="T91"/>
  <c r="R91"/>
  <c r="J91"/>
  <c r="S91"/>
  <c r="I91"/>
  <c r="T93"/>
  <c r="R93"/>
  <c r="J93"/>
  <c r="S93"/>
  <c r="I93"/>
  <c r="S108"/>
  <c r="T108"/>
  <c r="R108"/>
  <c r="J108"/>
  <c r="I108"/>
  <c r="S136"/>
  <c r="T136"/>
  <c r="R136"/>
  <c r="J136"/>
  <c r="I136"/>
  <c r="T117"/>
  <c r="R117"/>
  <c r="S117"/>
  <c r="J117"/>
  <c r="I117"/>
  <c r="T101"/>
  <c r="R101"/>
  <c r="J101"/>
  <c r="S101"/>
  <c r="I101"/>
  <c r="T129"/>
  <c r="R129"/>
  <c r="S129"/>
  <c r="J129"/>
  <c r="I129"/>
  <c r="S90"/>
  <c r="I90"/>
  <c r="T90"/>
  <c r="R90"/>
  <c r="J90"/>
  <c r="Q90"/>
  <c r="O90"/>
  <c r="K90"/>
  <c r="P90"/>
  <c r="Q126"/>
  <c r="AG356" i="2" s="1"/>
  <c r="O126" i="28"/>
  <c r="AE356" i="2" s="1"/>
  <c r="P126" i="28"/>
  <c r="AF356" i="2" s="1"/>
  <c r="K126" i="28"/>
  <c r="T125"/>
  <c r="R125"/>
  <c r="S125"/>
  <c r="J125"/>
  <c r="I125"/>
  <c r="T131"/>
  <c r="R131"/>
  <c r="S131"/>
  <c r="I131"/>
  <c r="J131"/>
  <c r="S94"/>
  <c r="I94"/>
  <c r="T94"/>
  <c r="R94"/>
  <c r="J94"/>
  <c r="T137"/>
  <c r="R137"/>
  <c r="S137"/>
  <c r="I137"/>
  <c r="J137"/>
  <c r="T113"/>
  <c r="R113"/>
  <c r="S113"/>
  <c r="J113"/>
  <c r="I113"/>
  <c r="Q128"/>
  <c r="O128"/>
  <c r="P128"/>
  <c r="K128"/>
  <c r="P133"/>
  <c r="AF361" i="2" s="1"/>
  <c r="Q133" i="28"/>
  <c r="AG361" i="2" s="1"/>
  <c r="O133" i="28"/>
  <c r="AE361" i="2" s="1"/>
  <c r="K133" i="28"/>
  <c r="S126"/>
  <c r="T126"/>
  <c r="R126"/>
  <c r="J126"/>
  <c r="I126"/>
  <c r="P131"/>
  <c r="AF357" i="2" s="1"/>
  <c r="Q131" i="28"/>
  <c r="AG357" i="2" s="1"/>
  <c r="O131" i="28"/>
  <c r="AE357" i="2" s="1"/>
  <c r="K131" i="28"/>
  <c r="P121"/>
  <c r="Q121"/>
  <c r="O121"/>
  <c r="K121"/>
  <c r="P123"/>
  <c r="AF364" i="2" s="1"/>
  <c r="Q123" i="28"/>
  <c r="AG364" i="2" s="1"/>
  <c r="O123" i="28"/>
  <c r="AE364" i="2" s="1"/>
  <c r="K123" i="28"/>
  <c r="P113"/>
  <c r="Q113"/>
  <c r="O113"/>
  <c r="K113"/>
  <c r="P119"/>
  <c r="Q119"/>
  <c r="O119"/>
  <c r="K119"/>
  <c r="T111"/>
  <c r="R111"/>
  <c r="S111"/>
  <c r="J111"/>
  <c r="I111"/>
  <c r="T83"/>
  <c r="R83"/>
  <c r="J83"/>
  <c r="S83"/>
  <c r="I83"/>
  <c r="T121"/>
  <c r="R121"/>
  <c r="S121"/>
  <c r="J121"/>
  <c r="I121"/>
  <c r="P109"/>
  <c r="Q109"/>
  <c r="O109"/>
  <c r="K109"/>
  <c r="S100"/>
  <c r="I100"/>
  <c r="T100"/>
  <c r="R100"/>
  <c r="J100"/>
  <c r="T127"/>
  <c r="R127"/>
  <c r="S127"/>
  <c r="J127"/>
  <c r="I127"/>
  <c r="P115"/>
  <c r="Q115"/>
  <c r="O115"/>
  <c r="K115"/>
  <c r="P125"/>
  <c r="AF365" i="2" s="1"/>
  <c r="Q125" i="28"/>
  <c r="AG365" i="2" s="1"/>
  <c r="O125" i="28"/>
  <c r="AE365" i="2" s="1"/>
  <c r="K125" i="28"/>
  <c r="D152"/>
  <c r="S80"/>
  <c r="I80"/>
  <c r="T80"/>
  <c r="R80"/>
  <c r="J80"/>
  <c r="E152"/>
  <c r="Q80"/>
  <c r="AG349" i="2" s="1"/>
  <c r="O80" i="28"/>
  <c r="AE349" i="2" s="1"/>
  <c r="K80" i="28"/>
  <c r="P80"/>
  <c r="AF349" i="2" s="1"/>
  <c r="Q116" i="28"/>
  <c r="O116"/>
  <c r="P116"/>
  <c r="K116"/>
  <c r="AH355" i="2"/>
  <c r="AL355" s="1"/>
  <c r="AH370"/>
  <c r="AL370" s="1"/>
  <c r="G152" i="28"/>
  <c r="Q94"/>
  <c r="O94"/>
  <c r="K94"/>
  <c r="P94"/>
  <c r="Q130"/>
  <c r="O130"/>
  <c r="P130"/>
  <c r="K130"/>
  <c r="T105"/>
  <c r="R105"/>
  <c r="S105"/>
  <c r="J105"/>
  <c r="I105"/>
  <c r="P117"/>
  <c r="Q117"/>
  <c r="O117"/>
  <c r="K117"/>
  <c r="T97"/>
  <c r="R97"/>
  <c r="J97"/>
  <c r="S97"/>
  <c r="I97"/>
  <c r="T103"/>
  <c r="R103"/>
  <c r="S103"/>
  <c r="J103"/>
  <c r="I103"/>
  <c r="P135"/>
  <c r="AF352" i="2" s="1"/>
  <c r="Q135" i="28"/>
  <c r="AG352" i="2" s="1"/>
  <c r="O135" i="28"/>
  <c r="AE352" i="2" s="1"/>
  <c r="K135" i="28"/>
  <c r="T107"/>
  <c r="R107"/>
  <c r="S107"/>
  <c r="I107"/>
  <c r="J107"/>
  <c r="T99"/>
  <c r="R99"/>
  <c r="J99"/>
  <c r="S99"/>
  <c r="I99"/>
  <c r="S116"/>
  <c r="T116"/>
  <c r="R116"/>
  <c r="J116"/>
  <c r="I116"/>
  <c r="P97"/>
  <c r="Q97"/>
  <c r="O97"/>
  <c r="K97"/>
  <c r="S134"/>
  <c r="T134"/>
  <c r="R134"/>
  <c r="J134"/>
  <c r="I134"/>
  <c r="Q134"/>
  <c r="AG360" i="2" s="1"/>
  <c r="O134" i="28"/>
  <c r="AE360" i="2" s="1"/>
  <c r="P134" i="28"/>
  <c r="AF360" i="2" s="1"/>
  <c r="K134" i="28"/>
  <c r="Q92"/>
  <c r="O92"/>
  <c r="K92"/>
  <c r="P92"/>
  <c r="Q82"/>
  <c r="AG347" i="2" s="1"/>
  <c r="O82" i="28"/>
  <c r="AE347" i="2" s="1"/>
  <c r="K82" i="28"/>
  <c r="P82"/>
  <c r="AF347" i="2" s="1"/>
  <c r="Q122" i="28"/>
  <c r="O122"/>
  <c r="P122"/>
  <c r="K122"/>
  <c r="Q98"/>
  <c r="O98"/>
  <c r="K98"/>
  <c r="P98"/>
  <c r="P111"/>
  <c r="Q111"/>
  <c r="O111"/>
  <c r="K111"/>
  <c r="P91"/>
  <c r="Q91"/>
  <c r="O91"/>
  <c r="K91"/>
  <c r="T123"/>
  <c r="R123"/>
  <c r="S123"/>
  <c r="J123"/>
  <c r="I123"/>
  <c r="T85"/>
  <c r="R85"/>
  <c r="J85"/>
  <c r="S85"/>
  <c r="I85"/>
  <c r="S112"/>
  <c r="T112"/>
  <c r="R112"/>
  <c r="J112"/>
  <c r="I112"/>
  <c r="T109"/>
  <c r="R109"/>
  <c r="S109"/>
  <c r="J109"/>
  <c r="I109"/>
  <c r="T115"/>
  <c r="R115"/>
  <c r="S115"/>
  <c r="J115"/>
  <c r="I115"/>
  <c r="P103"/>
  <c r="Q103"/>
  <c r="O103"/>
  <c r="K103"/>
  <c r="S118"/>
  <c r="T118"/>
  <c r="R118"/>
  <c r="J118"/>
  <c r="I118"/>
  <c r="Q118"/>
  <c r="O118"/>
  <c r="P118"/>
  <c r="K118"/>
  <c r="T133"/>
  <c r="R133"/>
  <c r="S133"/>
  <c r="J133"/>
  <c r="I133"/>
  <c r="P127"/>
  <c r="AF353" i="2" s="1"/>
  <c r="Q127" i="28"/>
  <c r="AG353" i="2" s="1"/>
  <c r="O127" i="28"/>
  <c r="AE353" i="2" s="1"/>
  <c r="K127" i="28"/>
  <c r="P129"/>
  <c r="Q129"/>
  <c r="O129"/>
  <c r="K129"/>
  <c r="S114"/>
  <c r="T114"/>
  <c r="R114"/>
  <c r="I114"/>
  <c r="J114"/>
  <c r="S124"/>
  <c r="T124"/>
  <c r="R124"/>
  <c r="I124"/>
  <c r="J124"/>
  <c r="S130"/>
  <c r="T130"/>
  <c r="R130"/>
  <c r="I130"/>
  <c r="J130"/>
  <c r="S120"/>
  <c r="T120"/>
  <c r="R120"/>
  <c r="J120"/>
  <c r="I120"/>
  <c r="Q120"/>
  <c r="O120"/>
  <c r="P120"/>
  <c r="K120"/>
  <c r="Q108"/>
  <c r="O108"/>
  <c r="P108"/>
  <c r="K108"/>
  <c r="Q114"/>
  <c r="O114"/>
  <c r="P114"/>
  <c r="K114"/>
  <c r="T119"/>
  <c r="R119"/>
  <c r="S119"/>
  <c r="J119"/>
  <c r="I119"/>
  <c r="S106"/>
  <c r="T106"/>
  <c r="R106"/>
  <c r="I106"/>
  <c r="J106"/>
  <c r="Q106"/>
  <c r="O106"/>
  <c r="P106"/>
  <c r="K106"/>
  <c r="Q112"/>
  <c r="O112"/>
  <c r="P112"/>
  <c r="K112"/>
  <c r="P137"/>
  <c r="AF350" i="2" s="1"/>
  <c r="Q137" i="28"/>
  <c r="AG350" i="2" s="1"/>
  <c r="O137" i="28"/>
  <c r="AE350" i="2" s="1"/>
  <c r="K137" i="28"/>
  <c r="S128"/>
  <c r="T128"/>
  <c r="R128"/>
  <c r="J128"/>
  <c r="I128"/>
  <c r="S102"/>
  <c r="T102"/>
  <c r="R102"/>
  <c r="J102"/>
  <c r="I102"/>
  <c r="S110"/>
  <c r="T110"/>
  <c r="R110"/>
  <c r="J110"/>
  <c r="I110"/>
  <c r="Q110"/>
  <c r="O110"/>
  <c r="P110"/>
  <c r="K110"/>
  <c r="P81"/>
  <c r="AF348" i="2" s="1"/>
  <c r="Q81" i="28"/>
  <c r="AG348" i="2" s="1"/>
  <c r="O81" i="28"/>
  <c r="AE348" i="2" s="1"/>
  <c r="K81" i="28"/>
  <c r="P99"/>
  <c r="Q99"/>
  <c r="O99"/>
  <c r="K99"/>
  <c r="AH359" i="2"/>
  <c r="AL359" s="1"/>
  <c r="F152" i="28"/>
  <c r="AH358" i="2"/>
  <c r="AL358" s="1"/>
  <c r="AH371"/>
  <c r="AL371" s="1"/>
  <c r="AH350" l="1"/>
  <c r="AL350" s="1"/>
  <c r="AH353"/>
  <c r="AL353" s="1"/>
  <c r="AH365"/>
  <c r="AL365" s="1"/>
  <c r="AH361"/>
  <c r="AL361" s="1"/>
  <c r="AH360"/>
  <c r="AL360" s="1"/>
  <c r="AH356"/>
  <c r="AL356" s="1"/>
  <c r="AH348"/>
  <c r="AL348" s="1"/>
  <c r="AH352"/>
  <c r="AL352" s="1"/>
  <c r="AH364"/>
  <c r="AL364" s="1"/>
  <c r="AH357"/>
  <c r="AL357" s="1"/>
  <c r="AH362"/>
  <c r="AL362" s="1"/>
  <c r="AH351"/>
  <c r="AL351" s="1"/>
  <c r="AH347"/>
  <c r="AL347" s="1"/>
  <c r="AH349"/>
  <c r="AL349" s="1"/>
  <c r="AH369"/>
  <c r="AL369" s="1"/>
  <c r="C24" i="29" l="1"/>
  <c r="F86" l="1"/>
  <c r="F89"/>
  <c r="F87"/>
  <c r="F88"/>
  <c r="F132"/>
  <c r="H89"/>
  <c r="H87"/>
  <c r="M130"/>
  <c r="M131"/>
  <c r="N84"/>
  <c r="N115"/>
  <c r="G89"/>
  <c r="H85"/>
  <c r="M88"/>
  <c r="H88"/>
  <c r="M85"/>
  <c r="M98"/>
  <c r="M91"/>
  <c r="N130"/>
  <c r="N131"/>
  <c r="H98"/>
  <c r="H130"/>
  <c r="N89"/>
  <c r="M86"/>
  <c r="M89"/>
  <c r="N88"/>
  <c r="N94"/>
  <c r="N98"/>
  <c r="N125"/>
  <c r="H95"/>
  <c r="N103"/>
  <c r="N104"/>
  <c r="H115"/>
  <c r="H125"/>
  <c r="H103"/>
  <c r="M103"/>
  <c r="M95"/>
  <c r="M125"/>
  <c r="M115"/>
  <c r="M81"/>
  <c r="M104"/>
  <c r="M132"/>
  <c r="C24" i="30"/>
  <c r="F86"/>
  <c r="F88"/>
  <c r="F87"/>
  <c r="F127" i="29" l="1"/>
  <c r="E110"/>
  <c r="L110"/>
  <c r="D110"/>
  <c r="L90"/>
  <c r="D90"/>
  <c r="E90"/>
  <c r="F137"/>
  <c r="F109"/>
  <c r="F124"/>
  <c r="F113"/>
  <c r="F123"/>
  <c r="F112"/>
  <c r="F85"/>
  <c r="F136"/>
  <c r="F108"/>
  <c r="F83"/>
  <c r="F99"/>
  <c r="F126"/>
  <c r="L127"/>
  <c r="L125"/>
  <c r="E125"/>
  <c r="L111"/>
  <c r="F102"/>
  <c r="F103"/>
  <c r="L123"/>
  <c r="E123"/>
  <c r="L121"/>
  <c r="L86"/>
  <c r="E86"/>
  <c r="E87"/>
  <c r="L87"/>
  <c r="L118"/>
  <c r="L105"/>
  <c r="F101"/>
  <c r="F84"/>
  <c r="L107"/>
  <c r="D107"/>
  <c r="E107"/>
  <c r="F98"/>
  <c r="D98"/>
  <c r="F125"/>
  <c r="D125"/>
  <c r="F91"/>
  <c r="D91"/>
  <c r="E134"/>
  <c r="L134"/>
  <c r="D134"/>
  <c r="E106"/>
  <c r="L106"/>
  <c r="D106"/>
  <c r="F104"/>
  <c r="E89"/>
  <c r="L89"/>
  <c r="L88"/>
  <c r="E88"/>
  <c r="L85"/>
  <c r="L108"/>
  <c r="L100"/>
  <c r="F117"/>
  <c r="F100"/>
  <c r="L80"/>
  <c r="D80"/>
  <c r="E80"/>
  <c r="F122"/>
  <c r="F97"/>
  <c r="F114"/>
  <c r="F96"/>
  <c r="F92"/>
  <c r="F82"/>
  <c r="F95"/>
  <c r="F121"/>
  <c r="F93"/>
  <c r="F116"/>
  <c r="L117"/>
  <c r="L115"/>
  <c r="E115"/>
  <c r="F129"/>
  <c r="F130"/>
  <c r="L95"/>
  <c r="L136"/>
  <c r="E132"/>
  <c r="L132"/>
  <c r="L133"/>
  <c r="F128"/>
  <c r="F94"/>
  <c r="E120"/>
  <c r="L120"/>
  <c r="D120"/>
  <c r="L135"/>
  <c r="D135"/>
  <c r="E135"/>
  <c r="F115"/>
  <c r="D115"/>
  <c r="F111"/>
  <c r="F81"/>
  <c r="L119"/>
  <c r="D119"/>
  <c r="E119"/>
  <c r="F131"/>
  <c r="E91"/>
  <c r="L91"/>
  <c r="L113"/>
  <c r="E113"/>
  <c r="L98"/>
  <c r="E98"/>
  <c r="D132"/>
  <c r="D88"/>
  <c r="D87"/>
  <c r="D89"/>
  <c r="D86"/>
  <c r="F132" i="30"/>
  <c r="D81" i="29"/>
  <c r="M111"/>
  <c r="H99"/>
  <c r="H116"/>
  <c r="H126"/>
  <c r="M118"/>
  <c r="M133"/>
  <c r="M105"/>
  <c r="G116"/>
  <c r="G126"/>
  <c r="G99"/>
  <c r="H128"/>
  <c r="H101"/>
  <c r="N85"/>
  <c r="N95"/>
  <c r="H123"/>
  <c r="H113"/>
  <c r="H96"/>
  <c r="M117"/>
  <c r="M100"/>
  <c r="M127"/>
  <c r="M84"/>
  <c r="M94"/>
  <c r="N105"/>
  <c r="N133"/>
  <c r="N118"/>
  <c r="M126"/>
  <c r="M116"/>
  <c r="M99"/>
  <c r="H93"/>
  <c r="H83"/>
  <c r="G131"/>
  <c r="G104"/>
  <c r="H94"/>
  <c r="H84"/>
  <c r="H131"/>
  <c r="H104"/>
  <c r="G85"/>
  <c r="G95"/>
  <c r="M136"/>
  <c r="M108"/>
  <c r="M121"/>
  <c r="N99"/>
  <c r="N126"/>
  <c r="N116"/>
  <c r="G89" i="30"/>
  <c r="M132"/>
  <c r="M89"/>
  <c r="M94"/>
  <c r="H98"/>
  <c r="M125"/>
  <c r="M116"/>
  <c r="M99"/>
  <c r="H95"/>
  <c r="M84"/>
  <c r="M98"/>
  <c r="G104"/>
  <c r="N89"/>
  <c r="N88"/>
  <c r="H125"/>
  <c r="H115"/>
  <c r="M126"/>
  <c r="M88"/>
  <c r="M86"/>
  <c r="H89"/>
  <c r="H88"/>
  <c r="H87"/>
  <c r="E132"/>
  <c r="L132"/>
  <c r="F89"/>
  <c r="D89"/>
  <c r="F99"/>
  <c r="F126"/>
  <c r="F125"/>
  <c r="F98"/>
  <c r="L118"/>
  <c r="L105"/>
  <c r="E110"/>
  <c r="L110"/>
  <c r="D110"/>
  <c r="E90"/>
  <c r="L90"/>
  <c r="D90"/>
  <c r="F129"/>
  <c r="F131"/>
  <c r="L135"/>
  <c r="D135"/>
  <c r="E135"/>
  <c r="E120"/>
  <c r="L120"/>
  <c r="D120"/>
  <c r="F93"/>
  <c r="L119"/>
  <c r="D119"/>
  <c r="E119"/>
  <c r="F137"/>
  <c r="L95"/>
  <c r="F85"/>
  <c r="F81"/>
  <c r="F91"/>
  <c r="F82"/>
  <c r="F136"/>
  <c r="F121"/>
  <c r="L87"/>
  <c r="E87"/>
  <c r="F116"/>
  <c r="F115"/>
  <c r="L133"/>
  <c r="E80"/>
  <c r="L80"/>
  <c r="D80"/>
  <c r="L89"/>
  <c r="E89"/>
  <c r="E86"/>
  <c r="L86"/>
  <c r="F102"/>
  <c r="F104"/>
  <c r="L107"/>
  <c r="D107"/>
  <c r="E107"/>
  <c r="F83"/>
  <c r="E106"/>
  <c r="L106"/>
  <c r="D106"/>
  <c r="E134"/>
  <c r="L134"/>
  <c r="D134"/>
  <c r="L100"/>
  <c r="F122"/>
  <c r="F109"/>
  <c r="L85"/>
  <c r="F95"/>
  <c r="F111"/>
  <c r="F92"/>
  <c r="F112"/>
  <c r="F108"/>
  <c r="E88"/>
  <c r="L88"/>
  <c r="L101"/>
  <c r="E101"/>
  <c r="L127"/>
  <c r="L136"/>
  <c r="D87"/>
  <c r="D132"/>
  <c r="D88"/>
  <c r="D86"/>
  <c r="G152" i="29" l="1"/>
  <c r="D94"/>
  <c r="T94" s="1"/>
  <c r="F152"/>
  <c r="J94"/>
  <c r="I94"/>
  <c r="S81"/>
  <c r="I81"/>
  <c r="T81"/>
  <c r="R81"/>
  <c r="J81"/>
  <c r="E128"/>
  <c r="L128"/>
  <c r="L82"/>
  <c r="E82"/>
  <c r="E102"/>
  <c r="L102"/>
  <c r="E83"/>
  <c r="L83"/>
  <c r="E124"/>
  <c r="L124"/>
  <c r="E126"/>
  <c r="L126"/>
  <c r="E99"/>
  <c r="L99"/>
  <c r="L131"/>
  <c r="E131"/>
  <c r="L84"/>
  <c r="E84"/>
  <c r="E122"/>
  <c r="L122"/>
  <c r="L103"/>
  <c r="E103"/>
  <c r="L96"/>
  <c r="E96"/>
  <c r="T86"/>
  <c r="R86"/>
  <c r="J86"/>
  <c r="S86"/>
  <c r="I86"/>
  <c r="S87"/>
  <c r="I87"/>
  <c r="T87"/>
  <c r="R87"/>
  <c r="J87"/>
  <c r="S132"/>
  <c r="T132"/>
  <c r="R132"/>
  <c r="I132"/>
  <c r="J132"/>
  <c r="Q91"/>
  <c r="O91"/>
  <c r="K91"/>
  <c r="P91"/>
  <c r="T119"/>
  <c r="R119"/>
  <c r="S119"/>
  <c r="J119"/>
  <c r="I119"/>
  <c r="T115"/>
  <c r="R115"/>
  <c r="S115"/>
  <c r="J115"/>
  <c r="I115"/>
  <c r="P135"/>
  <c r="AF383" i="2" s="1"/>
  <c r="Q135" i="29"/>
  <c r="AG383" i="2" s="1"/>
  <c r="O135" i="29"/>
  <c r="AE383" i="2" s="1"/>
  <c r="K135" i="29"/>
  <c r="Q132"/>
  <c r="O132"/>
  <c r="P132"/>
  <c r="K132"/>
  <c r="T80"/>
  <c r="R80"/>
  <c r="J80"/>
  <c r="S80"/>
  <c r="I80"/>
  <c r="P88"/>
  <c r="AF401" i="2" s="1"/>
  <c r="Q88" i="29"/>
  <c r="AG401" i="2" s="1"/>
  <c r="O88" i="29"/>
  <c r="AE401" i="2" s="1"/>
  <c r="K88" i="29"/>
  <c r="S106"/>
  <c r="T106"/>
  <c r="R106"/>
  <c r="J106"/>
  <c r="I106"/>
  <c r="Q106"/>
  <c r="O106"/>
  <c r="P106"/>
  <c r="K106"/>
  <c r="S91"/>
  <c r="I91"/>
  <c r="T91"/>
  <c r="R91"/>
  <c r="J91"/>
  <c r="T125"/>
  <c r="R125"/>
  <c r="S125"/>
  <c r="J125"/>
  <c r="I125"/>
  <c r="T98"/>
  <c r="R98"/>
  <c r="J98"/>
  <c r="S98"/>
  <c r="I98"/>
  <c r="P107"/>
  <c r="Q107"/>
  <c r="O107"/>
  <c r="K107"/>
  <c r="Q87"/>
  <c r="O87"/>
  <c r="K87"/>
  <c r="P87"/>
  <c r="T90"/>
  <c r="R90"/>
  <c r="J90"/>
  <c r="S90"/>
  <c r="I90"/>
  <c r="S110"/>
  <c r="T110"/>
  <c r="R110"/>
  <c r="J110"/>
  <c r="I110"/>
  <c r="Q110"/>
  <c r="O110"/>
  <c r="P110"/>
  <c r="K110"/>
  <c r="H152"/>
  <c r="D111"/>
  <c r="D128"/>
  <c r="E133"/>
  <c r="E136"/>
  <c r="E95"/>
  <c r="D100"/>
  <c r="D117"/>
  <c r="E100"/>
  <c r="D104"/>
  <c r="D105"/>
  <c r="D118"/>
  <c r="E118"/>
  <c r="E101"/>
  <c r="L101"/>
  <c r="E112"/>
  <c r="L112"/>
  <c r="L92"/>
  <c r="E92"/>
  <c r="L129"/>
  <c r="E129"/>
  <c r="E93"/>
  <c r="L93"/>
  <c r="D24"/>
  <c r="B3"/>
  <c r="E24" s="1"/>
  <c r="E97"/>
  <c r="L97"/>
  <c r="E114"/>
  <c r="L114"/>
  <c r="E116"/>
  <c r="L116"/>
  <c r="E104"/>
  <c r="L104"/>
  <c r="L94"/>
  <c r="E94"/>
  <c r="L109"/>
  <c r="E109"/>
  <c r="L137"/>
  <c r="E137"/>
  <c r="E130"/>
  <c r="L130"/>
  <c r="E81"/>
  <c r="L81"/>
  <c r="S89"/>
  <c r="I89"/>
  <c r="T89"/>
  <c r="R89"/>
  <c r="J89"/>
  <c r="T88"/>
  <c r="R88"/>
  <c r="J88"/>
  <c r="S88"/>
  <c r="I88"/>
  <c r="P98"/>
  <c r="Q98"/>
  <c r="O98"/>
  <c r="K98"/>
  <c r="P113"/>
  <c r="Q113"/>
  <c r="O113"/>
  <c r="K113"/>
  <c r="P119"/>
  <c r="Q119"/>
  <c r="O119"/>
  <c r="K119"/>
  <c r="T135"/>
  <c r="R135"/>
  <c r="J135"/>
  <c r="S135"/>
  <c r="I135"/>
  <c r="S120"/>
  <c r="T120"/>
  <c r="R120"/>
  <c r="J120"/>
  <c r="I120"/>
  <c r="Q120"/>
  <c r="O120"/>
  <c r="P120"/>
  <c r="K120"/>
  <c r="P115"/>
  <c r="Q115"/>
  <c r="O115"/>
  <c r="K115"/>
  <c r="P80"/>
  <c r="AF380" i="2" s="1"/>
  <c r="Q80" i="29"/>
  <c r="AG380" i="2" s="1"/>
  <c r="O80" i="29"/>
  <c r="AE380" i="2" s="1"/>
  <c r="K80" i="29"/>
  <c r="Q89"/>
  <c r="AG390" i="2" s="1"/>
  <c r="O89" i="29"/>
  <c r="AE390" i="2" s="1"/>
  <c r="K89" i="29"/>
  <c r="P89"/>
  <c r="AF390" i="2" s="1"/>
  <c r="S134" i="29"/>
  <c r="I134"/>
  <c r="T134"/>
  <c r="R134"/>
  <c r="J134"/>
  <c r="Q134"/>
  <c r="AG391" i="2" s="1"/>
  <c r="O134" i="29"/>
  <c r="AE391" i="2" s="1"/>
  <c r="P134" i="29"/>
  <c r="AF391" i="2" s="1"/>
  <c r="K134" i="29"/>
  <c r="T107"/>
  <c r="R107"/>
  <c r="S107"/>
  <c r="J107"/>
  <c r="I107"/>
  <c r="P86"/>
  <c r="AF386" i="2" s="1"/>
  <c r="Q86" i="29"/>
  <c r="AG386" i="2" s="1"/>
  <c r="O86" i="29"/>
  <c r="AE386" i="2" s="1"/>
  <c r="K86" i="29"/>
  <c r="P123"/>
  <c r="AF395" i="2" s="1"/>
  <c r="Q123" i="29"/>
  <c r="AG395" i="2" s="1"/>
  <c r="O123" i="29"/>
  <c r="AE395" i="2" s="1"/>
  <c r="K123" i="29"/>
  <c r="P125"/>
  <c r="AF396" i="2" s="1"/>
  <c r="Q125" i="29"/>
  <c r="AG396" i="2" s="1"/>
  <c r="O125" i="29"/>
  <c r="AE396" i="2" s="1"/>
  <c r="K125" i="29"/>
  <c r="P90"/>
  <c r="Q90"/>
  <c r="O90"/>
  <c r="K90"/>
  <c r="D131"/>
  <c r="D133"/>
  <c r="D130"/>
  <c r="D129"/>
  <c r="E117"/>
  <c r="D116"/>
  <c r="D93"/>
  <c r="D121"/>
  <c r="D95"/>
  <c r="D82"/>
  <c r="D92"/>
  <c r="D96"/>
  <c r="D114"/>
  <c r="D97"/>
  <c r="D122"/>
  <c r="E108"/>
  <c r="E85"/>
  <c r="D84"/>
  <c r="D101"/>
  <c r="E105"/>
  <c r="E121"/>
  <c r="D103"/>
  <c r="D102"/>
  <c r="E111"/>
  <c r="E127"/>
  <c r="D126"/>
  <c r="D99"/>
  <c r="D83"/>
  <c r="D108"/>
  <c r="D136"/>
  <c r="D85"/>
  <c r="D112"/>
  <c r="D123"/>
  <c r="D113"/>
  <c r="D124"/>
  <c r="D109"/>
  <c r="D137"/>
  <c r="D127"/>
  <c r="D24" i="30"/>
  <c r="E24" s="1"/>
  <c r="D133"/>
  <c r="R133" s="1"/>
  <c r="N98"/>
  <c r="N115"/>
  <c r="M100"/>
  <c r="D136"/>
  <c r="S136" s="1"/>
  <c r="D104"/>
  <c r="S104" s="1"/>
  <c r="M103"/>
  <c r="N116"/>
  <c r="N99"/>
  <c r="H83"/>
  <c r="H99"/>
  <c r="H126"/>
  <c r="N104"/>
  <c r="E95"/>
  <c r="H96"/>
  <c r="H103"/>
  <c r="H101"/>
  <c r="N94"/>
  <c r="N85"/>
  <c r="G95"/>
  <c r="M104"/>
  <c r="M111"/>
  <c r="M81"/>
  <c r="D91"/>
  <c r="R91" s="1"/>
  <c r="H94"/>
  <c r="N133"/>
  <c r="H104"/>
  <c r="G126"/>
  <c r="G99"/>
  <c r="D102"/>
  <c r="S102" s="1"/>
  <c r="N130"/>
  <c r="H85"/>
  <c r="M127"/>
  <c r="M130"/>
  <c r="N126"/>
  <c r="H93"/>
  <c r="H116"/>
  <c r="N131"/>
  <c r="M85"/>
  <c r="H113"/>
  <c r="H123"/>
  <c r="H130"/>
  <c r="H128"/>
  <c r="N84"/>
  <c r="N95"/>
  <c r="G85"/>
  <c r="M131"/>
  <c r="M91"/>
  <c r="H84"/>
  <c r="N105"/>
  <c r="N118"/>
  <c r="H131"/>
  <c r="G116"/>
  <c r="N103"/>
  <c r="M115"/>
  <c r="G131"/>
  <c r="L108"/>
  <c r="O95"/>
  <c r="R104"/>
  <c r="J104"/>
  <c r="M118"/>
  <c r="M105"/>
  <c r="N125"/>
  <c r="M117"/>
  <c r="M108"/>
  <c r="L99"/>
  <c r="E99"/>
  <c r="E116"/>
  <c r="L116"/>
  <c r="L131"/>
  <c r="E131"/>
  <c r="L137"/>
  <c r="E137"/>
  <c r="E114"/>
  <c r="L114"/>
  <c r="E124"/>
  <c r="L124"/>
  <c r="F114"/>
  <c r="D114"/>
  <c r="L93"/>
  <c r="E93"/>
  <c r="E94"/>
  <c r="L94"/>
  <c r="F130"/>
  <c r="D130"/>
  <c r="F128"/>
  <c r="D128"/>
  <c r="E98"/>
  <c r="L98"/>
  <c r="L115"/>
  <c r="E115"/>
  <c r="L111"/>
  <c r="E111"/>
  <c r="L81"/>
  <c r="E81"/>
  <c r="E82"/>
  <c r="L82"/>
  <c r="L113"/>
  <c r="E113"/>
  <c r="F94"/>
  <c r="D94"/>
  <c r="L103"/>
  <c r="E103"/>
  <c r="F100"/>
  <c r="D100"/>
  <c r="F117"/>
  <c r="D117"/>
  <c r="L129"/>
  <c r="E129"/>
  <c r="F123"/>
  <c r="D123"/>
  <c r="F96"/>
  <c r="D96"/>
  <c r="S88"/>
  <c r="T88"/>
  <c r="R88"/>
  <c r="J88"/>
  <c r="I88"/>
  <c r="T87"/>
  <c r="R87"/>
  <c r="S87"/>
  <c r="I87"/>
  <c r="J87"/>
  <c r="Q88"/>
  <c r="AG432" i="2" s="1"/>
  <c r="O88" i="30"/>
  <c r="AE432" i="2" s="1"/>
  <c r="P88" i="30"/>
  <c r="AF432" i="2" s="1"/>
  <c r="K88" i="30"/>
  <c r="S106"/>
  <c r="T106"/>
  <c r="R106"/>
  <c r="J106"/>
  <c r="I106"/>
  <c r="Q106"/>
  <c r="O106"/>
  <c r="P106"/>
  <c r="K106"/>
  <c r="T107"/>
  <c r="R107"/>
  <c r="S107"/>
  <c r="J107"/>
  <c r="I107"/>
  <c r="P89"/>
  <c r="AF421" i="2" s="1"/>
  <c r="Q89" i="30"/>
  <c r="AG421" i="2" s="1"/>
  <c r="O89" i="30"/>
  <c r="AE421" i="2" s="1"/>
  <c r="K89" i="30"/>
  <c r="S80"/>
  <c r="T80"/>
  <c r="R80"/>
  <c r="J80"/>
  <c r="I80"/>
  <c r="Q80"/>
  <c r="AG411" i="2" s="1"/>
  <c r="O80" i="30"/>
  <c r="AE411" i="2" s="1"/>
  <c r="P80" i="30"/>
  <c r="AF411" i="2" s="1"/>
  <c r="K80" i="30"/>
  <c r="L121"/>
  <c r="E121"/>
  <c r="L117"/>
  <c r="E117"/>
  <c r="P87"/>
  <c r="AF433" i="2" s="1"/>
  <c r="Q87" i="30"/>
  <c r="AG433" i="2" s="1"/>
  <c r="O87" i="30"/>
  <c r="AE433" i="2" s="1"/>
  <c r="K87" i="30"/>
  <c r="P119"/>
  <c r="Q119"/>
  <c r="O119"/>
  <c r="K119"/>
  <c r="P135"/>
  <c r="AF414" i="2" s="1"/>
  <c r="Q135" i="30"/>
  <c r="AG414" i="2" s="1"/>
  <c r="O135" i="30"/>
  <c r="AE414" i="2" s="1"/>
  <c r="K135" i="30"/>
  <c r="S110"/>
  <c r="T110"/>
  <c r="R110"/>
  <c r="J110"/>
  <c r="I110"/>
  <c r="Q110"/>
  <c r="O110"/>
  <c r="P110"/>
  <c r="K110"/>
  <c r="Q132"/>
  <c r="O132"/>
  <c r="P132"/>
  <c r="K132"/>
  <c r="E136"/>
  <c r="E108"/>
  <c r="E100"/>
  <c r="D115"/>
  <c r="D116"/>
  <c r="D121"/>
  <c r="D82"/>
  <c r="D81"/>
  <c r="D85"/>
  <c r="D137"/>
  <c r="D105"/>
  <c r="D118"/>
  <c r="E118"/>
  <c r="M133"/>
  <c r="M136"/>
  <c r="M121"/>
  <c r="E126"/>
  <c r="L126"/>
  <c r="E104"/>
  <c r="L104"/>
  <c r="L109"/>
  <c r="E109"/>
  <c r="E122"/>
  <c r="L122"/>
  <c r="L97"/>
  <c r="E97"/>
  <c r="F124"/>
  <c r="D124"/>
  <c r="F97"/>
  <c r="D97"/>
  <c r="L83"/>
  <c r="E83"/>
  <c r="E84"/>
  <c r="L84"/>
  <c r="M95"/>
  <c r="F103"/>
  <c r="D103"/>
  <c r="F101"/>
  <c r="D101"/>
  <c r="L125"/>
  <c r="E125"/>
  <c r="L91"/>
  <c r="E91"/>
  <c r="E92"/>
  <c r="L92"/>
  <c r="E112"/>
  <c r="L112"/>
  <c r="L123"/>
  <c r="E123"/>
  <c r="E96"/>
  <c r="L96"/>
  <c r="F84"/>
  <c r="D84"/>
  <c r="E130"/>
  <c r="L130"/>
  <c r="F127"/>
  <c r="D127"/>
  <c r="E102"/>
  <c r="L102"/>
  <c r="F113"/>
  <c r="D113"/>
  <c r="S86"/>
  <c r="T86"/>
  <c r="R86"/>
  <c r="J86"/>
  <c r="I86"/>
  <c r="S132"/>
  <c r="T132"/>
  <c r="R132"/>
  <c r="I132"/>
  <c r="J132"/>
  <c r="P101"/>
  <c r="Q101"/>
  <c r="O101"/>
  <c r="K101"/>
  <c r="S134"/>
  <c r="T134"/>
  <c r="R134"/>
  <c r="J134"/>
  <c r="I134"/>
  <c r="Q134"/>
  <c r="AG422" i="2" s="1"/>
  <c r="O134" i="30"/>
  <c r="AE422" i="2" s="1"/>
  <c r="P134" i="30"/>
  <c r="AF422" i="2" s="1"/>
  <c r="K134" i="30"/>
  <c r="P107"/>
  <c r="Q107"/>
  <c r="O107"/>
  <c r="K107"/>
  <c r="Q86"/>
  <c r="AG417" i="2" s="1"/>
  <c r="O86" i="30"/>
  <c r="AE417" i="2" s="1"/>
  <c r="P86" i="30"/>
  <c r="AF417" i="2" s="1"/>
  <c r="K86" i="30"/>
  <c r="E128"/>
  <c r="L128"/>
  <c r="T119"/>
  <c r="R119"/>
  <c r="S119"/>
  <c r="J119"/>
  <c r="I119"/>
  <c r="S120"/>
  <c r="T120"/>
  <c r="R120"/>
  <c r="J120"/>
  <c r="I120"/>
  <c r="Q120"/>
  <c r="O120"/>
  <c r="P120"/>
  <c r="K120"/>
  <c r="T135"/>
  <c r="R135"/>
  <c r="S135"/>
  <c r="J135"/>
  <c r="I135"/>
  <c r="S90"/>
  <c r="T90"/>
  <c r="R90"/>
  <c r="J90"/>
  <c r="I90"/>
  <c r="Q90"/>
  <c r="O90"/>
  <c r="P90"/>
  <c r="K90"/>
  <c r="T89"/>
  <c r="R89"/>
  <c r="S89"/>
  <c r="I89"/>
  <c r="J89"/>
  <c r="E127"/>
  <c r="D108"/>
  <c r="D112"/>
  <c r="D92"/>
  <c r="D111"/>
  <c r="D95"/>
  <c r="E85"/>
  <c r="D109"/>
  <c r="D122"/>
  <c r="D83"/>
  <c r="E133"/>
  <c r="D93"/>
  <c r="D131"/>
  <c r="D129"/>
  <c r="E105"/>
  <c r="D98"/>
  <c r="D125"/>
  <c r="D126"/>
  <c r="D99"/>
  <c r="AH383" i="2" l="1"/>
  <c r="AL383" s="1"/>
  <c r="R94" i="29"/>
  <c r="T133" i="30"/>
  <c r="S94" i="29"/>
  <c r="I136" i="30"/>
  <c r="J102"/>
  <c r="J133"/>
  <c r="T136"/>
  <c r="S133"/>
  <c r="AH401" i="2"/>
  <c r="AL401" s="1"/>
  <c r="T102" i="30"/>
  <c r="S91"/>
  <c r="T137" i="29"/>
  <c r="R137"/>
  <c r="J137"/>
  <c r="S137"/>
  <c r="I137"/>
  <c r="S124"/>
  <c r="T124"/>
  <c r="R124"/>
  <c r="I124"/>
  <c r="J124"/>
  <c r="T123"/>
  <c r="R123"/>
  <c r="S123"/>
  <c r="J123"/>
  <c r="I123"/>
  <c r="S85"/>
  <c r="I85"/>
  <c r="T85"/>
  <c r="R85"/>
  <c r="J85"/>
  <c r="S108"/>
  <c r="T108"/>
  <c r="R108"/>
  <c r="J108"/>
  <c r="I108"/>
  <c r="S99"/>
  <c r="I99"/>
  <c r="T99"/>
  <c r="R99"/>
  <c r="J99"/>
  <c r="P127"/>
  <c r="AF384" i="2" s="1"/>
  <c r="Q127" i="29"/>
  <c r="AG384" i="2" s="1"/>
  <c r="O127" i="29"/>
  <c r="AE384" i="2" s="1"/>
  <c r="K127" i="29"/>
  <c r="S102"/>
  <c r="T102"/>
  <c r="R102"/>
  <c r="J102"/>
  <c r="I102"/>
  <c r="P121"/>
  <c r="Q121"/>
  <c r="O121"/>
  <c r="K121"/>
  <c r="T101"/>
  <c r="S101"/>
  <c r="I101"/>
  <c r="R101"/>
  <c r="J101"/>
  <c r="Q85"/>
  <c r="AG389" i="2" s="1"/>
  <c r="O85" i="29"/>
  <c r="AE389" i="2" s="1"/>
  <c r="K85" i="29"/>
  <c r="P85"/>
  <c r="AF389" i="2" s="1"/>
  <c r="S122" i="29"/>
  <c r="T122"/>
  <c r="R122"/>
  <c r="J122"/>
  <c r="I122"/>
  <c r="S114"/>
  <c r="T114"/>
  <c r="R114"/>
  <c r="J114"/>
  <c r="I114"/>
  <c r="T92"/>
  <c r="R92"/>
  <c r="J92"/>
  <c r="S92"/>
  <c r="I92"/>
  <c r="S95"/>
  <c r="I95"/>
  <c r="T95"/>
  <c r="R95"/>
  <c r="J95"/>
  <c r="S93"/>
  <c r="I93"/>
  <c r="T93"/>
  <c r="R93"/>
  <c r="J93"/>
  <c r="P117"/>
  <c r="Q117"/>
  <c r="O117"/>
  <c r="K117"/>
  <c r="S130"/>
  <c r="T130"/>
  <c r="R130"/>
  <c r="J130"/>
  <c r="I130"/>
  <c r="T131"/>
  <c r="R131"/>
  <c r="S131"/>
  <c r="J131"/>
  <c r="I131"/>
  <c r="Q104"/>
  <c r="O104"/>
  <c r="P104"/>
  <c r="K104"/>
  <c r="Q116"/>
  <c r="O116"/>
  <c r="P116"/>
  <c r="K116"/>
  <c r="Q114"/>
  <c r="O114"/>
  <c r="P114"/>
  <c r="K114"/>
  <c r="Q97"/>
  <c r="O97"/>
  <c r="K97"/>
  <c r="P97"/>
  <c r="Q93"/>
  <c r="O93"/>
  <c r="K93"/>
  <c r="P93"/>
  <c r="Q112"/>
  <c r="O112"/>
  <c r="P112"/>
  <c r="K112"/>
  <c r="Q101"/>
  <c r="O101"/>
  <c r="K101"/>
  <c r="P101"/>
  <c r="S118"/>
  <c r="T118"/>
  <c r="R118"/>
  <c r="J118"/>
  <c r="I118"/>
  <c r="S104"/>
  <c r="T104"/>
  <c r="R104"/>
  <c r="I104"/>
  <c r="J104"/>
  <c r="T117"/>
  <c r="R117"/>
  <c r="S117"/>
  <c r="J117"/>
  <c r="I117"/>
  <c r="Q95"/>
  <c r="O95"/>
  <c r="K95"/>
  <c r="P95"/>
  <c r="P133"/>
  <c r="AF392" i="2" s="1"/>
  <c r="Q133" i="29"/>
  <c r="AG392" i="2" s="1"/>
  <c r="O133" i="29"/>
  <c r="AE392" i="2" s="1"/>
  <c r="K133" i="29"/>
  <c r="T111"/>
  <c r="R111"/>
  <c r="S111"/>
  <c r="J111"/>
  <c r="I111"/>
  <c r="Q122"/>
  <c r="O122"/>
  <c r="P122"/>
  <c r="K122"/>
  <c r="Q99"/>
  <c r="O99"/>
  <c r="K99"/>
  <c r="P99"/>
  <c r="Q126"/>
  <c r="AG387" i="2" s="1"/>
  <c r="O126" i="29"/>
  <c r="AE387" i="2" s="1"/>
  <c r="P126" i="29"/>
  <c r="AF387" i="2" s="1"/>
  <c r="K126" i="29"/>
  <c r="Q124"/>
  <c r="O124"/>
  <c r="P124"/>
  <c r="K124"/>
  <c r="Q83"/>
  <c r="AG399" i="2" s="1"/>
  <c r="O83" i="29"/>
  <c r="AE399" i="2" s="1"/>
  <c r="K83" i="29"/>
  <c r="P83"/>
  <c r="AF399" i="2" s="1"/>
  <c r="Q102" i="29"/>
  <c r="O102"/>
  <c r="P102"/>
  <c r="K102"/>
  <c r="Q128"/>
  <c r="O128"/>
  <c r="P128"/>
  <c r="K128"/>
  <c r="AH396" i="2"/>
  <c r="AL396" s="1"/>
  <c r="AH395"/>
  <c r="AL395" s="1"/>
  <c r="AH386"/>
  <c r="AL386" s="1"/>
  <c r="AH391"/>
  <c r="AL391" s="1"/>
  <c r="AH380"/>
  <c r="AL380" s="1"/>
  <c r="T127" i="29"/>
  <c r="R127"/>
  <c r="S127"/>
  <c r="J127"/>
  <c r="I127"/>
  <c r="T109"/>
  <c r="R109"/>
  <c r="S109"/>
  <c r="J109"/>
  <c r="I109"/>
  <c r="T113"/>
  <c r="R113"/>
  <c r="S113"/>
  <c r="J113"/>
  <c r="I113"/>
  <c r="S112"/>
  <c r="T112"/>
  <c r="R112"/>
  <c r="I112"/>
  <c r="J112"/>
  <c r="S136"/>
  <c r="I136"/>
  <c r="T136"/>
  <c r="R136"/>
  <c r="J136"/>
  <c r="S83"/>
  <c r="I83"/>
  <c r="T83"/>
  <c r="R83"/>
  <c r="J83"/>
  <c r="S126"/>
  <c r="T126"/>
  <c r="R126"/>
  <c r="J126"/>
  <c r="I126"/>
  <c r="P111"/>
  <c r="Q111"/>
  <c r="O111"/>
  <c r="K111"/>
  <c r="T103"/>
  <c r="R103"/>
  <c r="S103"/>
  <c r="J103"/>
  <c r="I103"/>
  <c r="P105"/>
  <c r="Q105"/>
  <c r="O105"/>
  <c r="K105"/>
  <c r="T84"/>
  <c r="R84"/>
  <c r="J84"/>
  <c r="S84"/>
  <c r="I84"/>
  <c r="Q108"/>
  <c r="O108"/>
  <c r="P108"/>
  <c r="K108"/>
  <c r="S97"/>
  <c r="I97"/>
  <c r="T97"/>
  <c r="R97"/>
  <c r="J97"/>
  <c r="T96"/>
  <c r="R96"/>
  <c r="J96"/>
  <c r="S96"/>
  <c r="I96"/>
  <c r="T82"/>
  <c r="R82"/>
  <c r="J82"/>
  <c r="S82"/>
  <c r="I82"/>
  <c r="T121"/>
  <c r="R121"/>
  <c r="S121"/>
  <c r="J121"/>
  <c r="I121"/>
  <c r="S116"/>
  <c r="T116"/>
  <c r="R116"/>
  <c r="I116"/>
  <c r="J116"/>
  <c r="T129"/>
  <c r="R129"/>
  <c r="S129"/>
  <c r="I129"/>
  <c r="J129"/>
  <c r="T133"/>
  <c r="R133"/>
  <c r="S133"/>
  <c r="I133"/>
  <c r="J133"/>
  <c r="Q81"/>
  <c r="AG379" i="2" s="1"/>
  <c r="O81" i="29"/>
  <c r="AE379" i="2" s="1"/>
  <c r="K81" i="29"/>
  <c r="P81"/>
  <c r="AF379" i="2" s="1"/>
  <c r="Q130" i="29"/>
  <c r="O130"/>
  <c r="P130"/>
  <c r="K130"/>
  <c r="P137"/>
  <c r="AF381" i="2" s="1"/>
  <c r="Q137" i="29"/>
  <c r="AG381" i="2" s="1"/>
  <c r="O137" i="29"/>
  <c r="AE381" i="2" s="1"/>
  <c r="K137" i="29"/>
  <c r="P109"/>
  <c r="Q109"/>
  <c r="O109"/>
  <c r="K109"/>
  <c r="P94"/>
  <c r="Q94"/>
  <c r="O94"/>
  <c r="K94"/>
  <c r="P129"/>
  <c r="Q129"/>
  <c r="O129"/>
  <c r="K129"/>
  <c r="P92"/>
  <c r="Q92"/>
  <c r="O92"/>
  <c r="K92"/>
  <c r="Q118"/>
  <c r="O118"/>
  <c r="P118"/>
  <c r="K118"/>
  <c r="T105"/>
  <c r="R105"/>
  <c r="S105"/>
  <c r="J105"/>
  <c r="I105"/>
  <c r="P100"/>
  <c r="Q100"/>
  <c r="O100"/>
  <c r="K100"/>
  <c r="T100"/>
  <c r="R100"/>
  <c r="J100"/>
  <c r="S100"/>
  <c r="I100"/>
  <c r="Q136"/>
  <c r="AG382" i="2" s="1"/>
  <c r="O136" i="29"/>
  <c r="AE382" i="2" s="1"/>
  <c r="K136" i="29"/>
  <c r="P136"/>
  <c r="AF382" i="2" s="1"/>
  <c r="S128" i="29"/>
  <c r="T128"/>
  <c r="R128"/>
  <c r="I128"/>
  <c r="J128"/>
  <c r="P96"/>
  <c r="Q96"/>
  <c r="O96"/>
  <c r="K96"/>
  <c r="P103"/>
  <c r="Q103"/>
  <c r="O103"/>
  <c r="K103"/>
  <c r="P84"/>
  <c r="AF400" i="2" s="1"/>
  <c r="Q84" i="29"/>
  <c r="AG400" i="2" s="1"/>
  <c r="O84" i="29"/>
  <c r="AE400" i="2" s="1"/>
  <c r="K84" i="29"/>
  <c r="P131"/>
  <c r="AF388" i="2" s="1"/>
  <c r="Q131" i="29"/>
  <c r="AG388" i="2" s="1"/>
  <c r="O131" i="29"/>
  <c r="AE388" i="2" s="1"/>
  <c r="K131" i="29"/>
  <c r="P82"/>
  <c r="AF378" i="2" s="1"/>
  <c r="Q82" i="29"/>
  <c r="AG378" i="2" s="1"/>
  <c r="O82" i="29"/>
  <c r="AE378" i="2" s="1"/>
  <c r="K82" i="29"/>
  <c r="AH390" i="2"/>
  <c r="AL390" s="1"/>
  <c r="E152" i="29"/>
  <c r="D152"/>
  <c r="P95" i="30"/>
  <c r="J91"/>
  <c r="T91"/>
  <c r="T104"/>
  <c r="I102"/>
  <c r="R102"/>
  <c r="I104"/>
  <c r="J136"/>
  <c r="R136"/>
  <c r="I133"/>
  <c r="G152"/>
  <c r="Q95"/>
  <c r="F152"/>
  <c r="I91"/>
  <c r="K95"/>
  <c r="H152"/>
  <c r="AH411" i="2"/>
  <c r="AL411" s="1"/>
  <c r="AH421"/>
  <c r="AL421" s="1"/>
  <c r="S126" i="30"/>
  <c r="T126"/>
  <c r="R126"/>
  <c r="J126"/>
  <c r="I126"/>
  <c r="S98"/>
  <c r="T98"/>
  <c r="R98"/>
  <c r="J98"/>
  <c r="I98"/>
  <c r="T129"/>
  <c r="R129"/>
  <c r="S129"/>
  <c r="I129"/>
  <c r="J129"/>
  <c r="T93"/>
  <c r="R93"/>
  <c r="S93"/>
  <c r="I93"/>
  <c r="J93"/>
  <c r="P133"/>
  <c r="AF423" i="2" s="1"/>
  <c r="Q133" i="30"/>
  <c r="AG423" i="2" s="1"/>
  <c r="O133" i="30"/>
  <c r="AE423" i="2" s="1"/>
  <c r="K133" i="30"/>
  <c r="S122"/>
  <c r="T122"/>
  <c r="R122"/>
  <c r="J122"/>
  <c r="I122"/>
  <c r="P85"/>
  <c r="AF420" i="2" s="1"/>
  <c r="Q85" i="30"/>
  <c r="AG420" i="2" s="1"/>
  <c r="O85" i="30"/>
  <c r="AE420" i="2" s="1"/>
  <c r="K85" i="30"/>
  <c r="T111"/>
  <c r="R111"/>
  <c r="S111"/>
  <c r="J111"/>
  <c r="I111"/>
  <c r="S112"/>
  <c r="T112"/>
  <c r="R112"/>
  <c r="I112"/>
  <c r="J112"/>
  <c r="P127"/>
  <c r="AF415" i="2" s="1"/>
  <c r="Q127" i="30"/>
  <c r="AG415" i="2" s="1"/>
  <c r="O127" i="30"/>
  <c r="AE415" i="2" s="1"/>
  <c r="K127" i="30"/>
  <c r="Q102"/>
  <c r="O102"/>
  <c r="P102"/>
  <c r="K102"/>
  <c r="Q130"/>
  <c r="O130"/>
  <c r="P130"/>
  <c r="K130"/>
  <c r="Q96"/>
  <c r="O96"/>
  <c r="P96"/>
  <c r="K96"/>
  <c r="Q112"/>
  <c r="O112"/>
  <c r="P112"/>
  <c r="K112"/>
  <c r="P125"/>
  <c r="AF427" i="2" s="1"/>
  <c r="Q125" i="30"/>
  <c r="AG427" i="2" s="1"/>
  <c r="O125" i="30"/>
  <c r="AE427" i="2" s="1"/>
  <c r="K125" i="30"/>
  <c r="T101"/>
  <c r="R101"/>
  <c r="S101"/>
  <c r="I101"/>
  <c r="J101"/>
  <c r="T103"/>
  <c r="R103"/>
  <c r="S103"/>
  <c r="J103"/>
  <c r="I103"/>
  <c r="P83"/>
  <c r="AF430" i="2" s="1"/>
  <c r="Q83" i="30"/>
  <c r="AG430" i="2" s="1"/>
  <c r="O83" i="30"/>
  <c r="AE430" i="2" s="1"/>
  <c r="K83" i="30"/>
  <c r="T97"/>
  <c r="R97"/>
  <c r="S97"/>
  <c r="I97"/>
  <c r="J97"/>
  <c r="S124"/>
  <c r="T124"/>
  <c r="R124"/>
  <c r="I124"/>
  <c r="J124"/>
  <c r="P97"/>
  <c r="Q97"/>
  <c r="O97"/>
  <c r="K97"/>
  <c r="Q118"/>
  <c r="O118"/>
  <c r="P118"/>
  <c r="K118"/>
  <c r="T105"/>
  <c r="R105"/>
  <c r="S105"/>
  <c r="J105"/>
  <c r="I105"/>
  <c r="T85"/>
  <c r="R85"/>
  <c r="S85"/>
  <c r="I85"/>
  <c r="J85"/>
  <c r="S82"/>
  <c r="T82"/>
  <c r="R82"/>
  <c r="J82"/>
  <c r="I82"/>
  <c r="S116"/>
  <c r="T116"/>
  <c r="R116"/>
  <c r="I116"/>
  <c r="J116"/>
  <c r="Q100"/>
  <c r="O100"/>
  <c r="P100"/>
  <c r="K100"/>
  <c r="Q136"/>
  <c r="AG413" i="2" s="1"/>
  <c r="O136" i="30"/>
  <c r="AE413" i="2" s="1"/>
  <c r="P136" i="30"/>
  <c r="AF413" i="2" s="1"/>
  <c r="K136" i="30"/>
  <c r="S96"/>
  <c r="T96"/>
  <c r="R96"/>
  <c r="J96"/>
  <c r="I96"/>
  <c r="T123"/>
  <c r="R123"/>
  <c r="S123"/>
  <c r="J123"/>
  <c r="I123"/>
  <c r="P129"/>
  <c r="AF425" i="2" s="1"/>
  <c r="Q129" i="30"/>
  <c r="AG425" i="2" s="1"/>
  <c r="O129" i="30"/>
  <c r="AE425" i="2" s="1"/>
  <c r="K129" i="30"/>
  <c r="T117"/>
  <c r="R117"/>
  <c r="S117"/>
  <c r="J117"/>
  <c r="I117"/>
  <c r="S100"/>
  <c r="T100"/>
  <c r="R100"/>
  <c r="J100"/>
  <c r="I100"/>
  <c r="P103"/>
  <c r="Q103"/>
  <c r="O103"/>
  <c r="K103"/>
  <c r="S94"/>
  <c r="T94"/>
  <c r="R94"/>
  <c r="J94"/>
  <c r="I94"/>
  <c r="P113"/>
  <c r="Q113"/>
  <c r="O113"/>
  <c r="K113"/>
  <c r="P81"/>
  <c r="AF410" i="2" s="1"/>
  <c r="Q81" i="30"/>
  <c r="AG410" i="2" s="1"/>
  <c r="O81" i="30"/>
  <c r="AE410" i="2" s="1"/>
  <c r="K81" i="30"/>
  <c r="P111"/>
  <c r="Q111"/>
  <c r="O111"/>
  <c r="K111"/>
  <c r="P115"/>
  <c r="Q115"/>
  <c r="O115"/>
  <c r="K115"/>
  <c r="S128"/>
  <c r="T128"/>
  <c r="R128"/>
  <c r="I128"/>
  <c r="J128"/>
  <c r="S130"/>
  <c r="T130"/>
  <c r="R130"/>
  <c r="J130"/>
  <c r="I130"/>
  <c r="P93"/>
  <c r="Q93"/>
  <c r="O93"/>
  <c r="K93"/>
  <c r="S114"/>
  <c r="T114"/>
  <c r="R114"/>
  <c r="J114"/>
  <c r="I114"/>
  <c r="P137"/>
  <c r="AF412" i="2" s="1"/>
  <c r="Q137" i="30"/>
  <c r="AG412" i="2" s="1"/>
  <c r="O137" i="30"/>
  <c r="AE412" i="2" s="1"/>
  <c r="K137" i="30"/>
  <c r="P131"/>
  <c r="AF419" i="2" s="1"/>
  <c r="Q131" i="30"/>
  <c r="AG419" i="2" s="1"/>
  <c r="O131" i="30"/>
  <c r="AE419" i="2" s="1"/>
  <c r="K131" i="30"/>
  <c r="P99"/>
  <c r="Q99"/>
  <c r="O99"/>
  <c r="K99"/>
  <c r="AH417" i="2"/>
  <c r="AL417" s="1"/>
  <c r="AH422"/>
  <c r="AL422" s="1"/>
  <c r="AH414"/>
  <c r="AL414" s="1"/>
  <c r="AH433"/>
  <c r="AL433" s="1"/>
  <c r="AH432"/>
  <c r="AL432" s="1"/>
  <c r="T99" i="30"/>
  <c r="R99"/>
  <c r="S99"/>
  <c r="I99"/>
  <c r="J99"/>
  <c r="T125"/>
  <c r="R125"/>
  <c r="S125"/>
  <c r="J125"/>
  <c r="I125"/>
  <c r="P105"/>
  <c r="Q105"/>
  <c r="O105"/>
  <c r="K105"/>
  <c r="T131"/>
  <c r="R131"/>
  <c r="S131"/>
  <c r="J131"/>
  <c r="I131"/>
  <c r="T83"/>
  <c r="R83"/>
  <c r="S83"/>
  <c r="J83"/>
  <c r="I83"/>
  <c r="T109"/>
  <c r="R109"/>
  <c r="S109"/>
  <c r="J109"/>
  <c r="I109"/>
  <c r="T95"/>
  <c r="R95"/>
  <c r="S95"/>
  <c r="I95"/>
  <c r="J95"/>
  <c r="S92"/>
  <c r="T92"/>
  <c r="R92"/>
  <c r="J92"/>
  <c r="I92"/>
  <c r="S108"/>
  <c r="T108"/>
  <c r="R108"/>
  <c r="J108"/>
  <c r="I108"/>
  <c r="Q128"/>
  <c r="O128"/>
  <c r="P128"/>
  <c r="K128"/>
  <c r="T113"/>
  <c r="R113"/>
  <c r="S113"/>
  <c r="J113"/>
  <c r="I113"/>
  <c r="T127"/>
  <c r="R127"/>
  <c r="S127"/>
  <c r="J127"/>
  <c r="I127"/>
  <c r="S84"/>
  <c r="T84"/>
  <c r="R84"/>
  <c r="J84"/>
  <c r="I84"/>
  <c r="P123"/>
  <c r="AF426" i="2" s="1"/>
  <c r="Q123" i="30"/>
  <c r="AG426" i="2" s="1"/>
  <c r="O123" i="30"/>
  <c r="AE426" i="2" s="1"/>
  <c r="K123" i="30"/>
  <c r="Q92"/>
  <c r="O92"/>
  <c r="P92"/>
  <c r="K92"/>
  <c r="P91"/>
  <c r="Q91"/>
  <c r="O91"/>
  <c r="K91"/>
  <c r="Q84"/>
  <c r="AG431" i="2" s="1"/>
  <c r="O84" i="30"/>
  <c r="AE431" i="2" s="1"/>
  <c r="P84" i="30"/>
  <c r="AF431" i="2" s="1"/>
  <c r="K84" i="30"/>
  <c r="Q122"/>
  <c r="O122"/>
  <c r="P122"/>
  <c r="K122"/>
  <c r="P109"/>
  <c r="Q109"/>
  <c r="O109"/>
  <c r="K109"/>
  <c r="Q104"/>
  <c r="O104"/>
  <c r="P104"/>
  <c r="K104"/>
  <c r="Q126"/>
  <c r="AG418" i="2" s="1"/>
  <c r="O126" i="30"/>
  <c r="AE418" i="2" s="1"/>
  <c r="P126" i="30"/>
  <c r="AF418" i="2" s="1"/>
  <c r="K126" i="30"/>
  <c r="S118"/>
  <c r="T118"/>
  <c r="R118"/>
  <c r="J118"/>
  <c r="I118"/>
  <c r="T137"/>
  <c r="R137"/>
  <c r="S137"/>
  <c r="I137"/>
  <c r="J137"/>
  <c r="T81"/>
  <c r="R81"/>
  <c r="S81"/>
  <c r="I81"/>
  <c r="J81"/>
  <c r="T121"/>
  <c r="R121"/>
  <c r="S121"/>
  <c r="J121"/>
  <c r="I121"/>
  <c r="T115"/>
  <c r="R115"/>
  <c r="S115"/>
  <c r="J115"/>
  <c r="I115"/>
  <c r="Q108"/>
  <c r="O108"/>
  <c r="P108"/>
  <c r="K108"/>
  <c r="P117"/>
  <c r="Q117"/>
  <c r="O117"/>
  <c r="K117"/>
  <c r="P121"/>
  <c r="Q121"/>
  <c r="O121"/>
  <c r="K121"/>
  <c r="Q82"/>
  <c r="AG409" i="2" s="1"/>
  <c r="O82" i="30"/>
  <c r="AE409" i="2" s="1"/>
  <c r="P82" i="30"/>
  <c r="AF409" i="2" s="1"/>
  <c r="K82" i="30"/>
  <c r="Q98"/>
  <c r="O98"/>
  <c r="P98"/>
  <c r="K98"/>
  <c r="Q94"/>
  <c r="O94"/>
  <c r="P94"/>
  <c r="K94"/>
  <c r="Q124"/>
  <c r="AG424" i="2" s="1"/>
  <c r="O124" i="30"/>
  <c r="AE424" i="2" s="1"/>
  <c r="P124" i="30"/>
  <c r="AF424" i="2" s="1"/>
  <c r="K124" i="30"/>
  <c r="Q114"/>
  <c r="O114"/>
  <c r="P114"/>
  <c r="K114"/>
  <c r="Q116"/>
  <c r="O116"/>
  <c r="P116"/>
  <c r="K116"/>
  <c r="E152"/>
  <c r="D152"/>
  <c r="AH425" i="2" l="1"/>
  <c r="AL425" s="1"/>
  <c r="AH430"/>
  <c r="AL430" s="1"/>
  <c r="AH378"/>
  <c r="AL378" s="1"/>
  <c r="AH388"/>
  <c r="AL388" s="1"/>
  <c r="AH400"/>
  <c r="AL400" s="1"/>
  <c r="AH381"/>
  <c r="AL381" s="1"/>
  <c r="AH399"/>
  <c r="AL399" s="1"/>
  <c r="AH387"/>
  <c r="AL387" s="1"/>
  <c r="AH392"/>
  <c r="AL392" s="1"/>
  <c r="AH384"/>
  <c r="AL384" s="1"/>
  <c r="AH382"/>
  <c r="AL382" s="1"/>
  <c r="AH379"/>
  <c r="AL379" s="1"/>
  <c r="AH389"/>
  <c r="AL389" s="1"/>
  <c r="AH427"/>
  <c r="AL427" s="1"/>
  <c r="AH415"/>
  <c r="AL415" s="1"/>
  <c r="AH420"/>
  <c r="AL420" s="1"/>
  <c r="AH424"/>
  <c r="AL424" s="1"/>
  <c r="AH409"/>
  <c r="AL409" s="1"/>
  <c r="AH426"/>
  <c r="AL426" s="1"/>
  <c r="AH419"/>
  <c r="AL419" s="1"/>
  <c r="AH412"/>
  <c r="AL412" s="1"/>
  <c r="AH418"/>
  <c r="AL418" s="1"/>
  <c r="AH431"/>
  <c r="AL431" s="1"/>
  <c r="AH410"/>
  <c r="AL410" s="1"/>
  <c r="AH413"/>
  <c r="AL413" s="1"/>
  <c r="AH423"/>
  <c r="AL423" s="1"/>
</calcChain>
</file>

<file path=xl/sharedStrings.xml><?xml version="1.0" encoding="utf-8"?>
<sst xmlns="http://schemas.openxmlformats.org/spreadsheetml/2006/main" count="4303" uniqueCount="284">
  <si>
    <t>CDCM Impact Assessment for DCP</t>
  </si>
  <si>
    <t>Tariff</t>
  </si>
  <si>
    <t>Current Prices</t>
  </si>
  <si>
    <t>Prices on New Basis</t>
  </si>
  <si>
    <t>%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</si>
  <si>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</si>
  <si>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</si>
  <si>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</si>
  <si>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</si>
  <si>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</si>
  <si>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</si>
  <si>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</si>
  <si>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</si>
  <si>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 xml:space="preserve">Domestic Off Peak </t>
  </si>
  <si>
    <t>Small Non Domestic Unrestricted</t>
  </si>
  <si>
    <t>Small Non Domestic Two Rate</t>
  </si>
  <si>
    <t>Small Non Domestic Off Peak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</si>
  <si>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</si>
  <si>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</si>
  <si>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</si>
  <si>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</si>
  <si>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</si>
  <si>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</si>
  <si>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</si>
  <si>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</si>
  <si>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</si>
  <si>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</si>
  <si>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</si>
  <si>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</si>
  <si>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</si>
  <si>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</si>
  <si>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</si>
  <si>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</si>
  <si>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</si>
  <si>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</si>
  <si>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</si>
  <si>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LDNO LV: Domestic Unrestricted</t>
  </si>
  <si>
    <t>LDNO LV: Domestic Two Rate</t>
  </si>
  <si>
    <t>LDNO LV: Small Non Domestic Unrestricted</t>
  </si>
  <si>
    <t>LDNO LV: Small Non Domestic Two Rate</t>
  </si>
  <si>
    <t>LDNO LV: LV Medium Non-Domestic</t>
  </si>
  <si>
    <t>LDNO LV: LV HH Metered</t>
  </si>
  <si>
    <t>LDNO LV: NHH UMS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</si>
  <si>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</si>
  <si>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</si>
  <si>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</si>
  <si>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</si>
  <si>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</si>
  <si>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</si>
  <si>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Small Non Domestic Unrestricted</t>
  </si>
  <si>
    <t>LDNO HV: Small Non Domestic Two Rate</t>
  </si>
  <si>
    <t>LDNO HV: LV Medium Non-Domestic</t>
  </si>
  <si>
    <t>LDNO HV: LV HH Metered</t>
  </si>
  <si>
    <t>LDNO HV: LV Sub HH Metered</t>
  </si>
  <si>
    <t>LDNO HV: HV HH Metered</t>
  </si>
  <si>
    <t>LDNO HV: NHH UMS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</si>
  <si>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</si>
  <si>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</si>
  <si>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</si>
  <si>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</si>
  <si>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</si>
  <si>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</si>
  <si>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</si>
  <si>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</si>
  <si>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</si>
  <si>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CDCM model 100: Summary statistics</t>
  </si>
  <si>
    <t>3801. Workbook build options and main parameters</t>
  </si>
  <si>
    <t/>
  </si>
  <si>
    <t>Include a 132kV/HV network level</t>
  </si>
  <si>
    <t>Network model: 500 MW at time of GSP peak</t>
  </si>
  <si>
    <t>Standing charges factors: 100/0/0 LV NHH, 100/100/20 network, 100/100/0 substation</t>
  </si>
  <si>
    <t>Put some 132kV costs into HV capacity charges</t>
  </si>
  <si>
    <t>Operating expenditure allocated by asset values</t>
  </si>
  <si>
    <t>LV circuit costs by exit point for profile classes 1-4</t>
  </si>
  <si>
    <t>Revenue matching by £/kW/year at transmission exit level</t>
  </si>
  <si>
    <t>Scaler subject to capping of each tariff component to zero</t>
  </si>
  <si>
    <t xml:space="preserve"> </t>
  </si>
  <si>
    <t>Data sources:</t>
  </si>
  <si>
    <t>x1 = 1010. Annuity proportion for customer-contributed assets (in Financial and general assumptions)</t>
  </si>
  <si>
    <t>x2 = 3510. Net revenues by tariff from scaler (in Scaler)</t>
  </si>
  <si>
    <t>x3 = 3607. Total net revenues (£/year) (in Revenue forecast summary)</t>
  </si>
  <si>
    <t>x4 = 3402. Allowed revenue (£/year)</t>
  </si>
  <si>
    <t>x5 = 3607. Deviation from target revenue (£/year) (in Workbook build options and main parameters) (in Revenue forecast summary)</t>
  </si>
  <si>
    <t>Kind:</t>
  </si>
  <si>
    <t>Copy cells</t>
  </si>
  <si>
    <t>Cell summation</t>
  </si>
  <si>
    <t>Cell-by-cell calculation</t>
  </si>
  <si>
    <t>Formula:</t>
  </si>
  <si>
    <t>= x1</t>
  </si>
  <si>
    <t>=SUM(x2)</t>
  </si>
  <si>
    <t>=x3-x4</t>
  </si>
  <si>
    <t>=x5/x4</t>
  </si>
  <si>
    <t>Annuity proportion for customer-contributed assets</t>
  </si>
  <si>
    <t>Total net revenues from scaler (£/year)</t>
  </si>
  <si>
    <t>Deviation from target revenue (£/year)</t>
  </si>
  <si>
    <t>Over/under recovery</t>
  </si>
  <si>
    <t>Workbook build options and main parameters</t>
  </si>
  <si>
    <t>3802.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</si>
  <si>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</si>
  <si>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</si>
  <si>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</si>
  <si>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</si>
  <si>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x5 = 1010. Days in the charging period (in Financial and general assumptions)</t>
  </si>
  <si>
    <t>x6 = 3605. Fixed charge p/MPAN/day (in Tariffs)</t>
  </si>
  <si>
    <t>x7 = 3605. Capacity charge p/kVA/day (in Tariffs)</t>
  </si>
  <si>
    <t>x8 = 1053. Import capacity (kVA) by tariff (in Volume forecasts for the charging year)</t>
  </si>
  <si>
    <t>x9 = 3605. Unit rate 1 p/kWh (in Tariffs)</t>
  </si>
  <si>
    <t>x10 = 3605. Unit rate 2 p/kWh (in Tariffs)</t>
  </si>
  <si>
    <t>x11 = 3605. Unit rate 3 p/kWh (in Tariffs)</t>
  </si>
  <si>
    <t>x12 = 3605. Reactive power charge p/kVArh (in Tariffs)</t>
  </si>
  <si>
    <t>x13 = 1053. Reactive power units (MVArh) by tariff (in Volume forecasts for the charging year)</t>
  </si>
  <si>
    <t>x14 = All units (MWh) (in Revenue summary)</t>
  </si>
  <si>
    <t>x15 = Net revenues (£/year) (in Revenue summary)</t>
  </si>
  <si>
    <t>x16 = MPANs by tariff (in Volume forecasts for the charging year) (copy) (in Revenue summary)</t>
  </si>
  <si>
    <t>x17 = Revenues from unit rates (£/year) (in Revenue summary)</t>
  </si>
  <si>
    <t>x18 = Net revenues from unit rate 1 (£/year) (in Revenue summary)</t>
  </si>
  <si>
    <t>x19 = Net revenues from unit rate 2 (£/year) (in Revenue summary)</t>
  </si>
  <si>
    <t>x20 = Net revenues from unit rate 3 (£/year) (in Revenue summary)</t>
  </si>
  <si>
    <t>x21 = Revenues from fixed charges (£/year) (in Revenue summary)</t>
  </si>
  <si>
    <t>x22 = Revenues from capacity charges (£/year) (in Revenue summary)</t>
  </si>
  <si>
    <t>x23 = Revenues from reactive power charges (£/year) (in Revenue summary)</t>
  </si>
  <si>
    <t>=x1+x2+x3</t>
  </si>
  <si>
    <t>= x4</t>
  </si>
  <si>
    <t>=0.01*x5*(x6*x4+x7*x8)+10*(x9*x1+x10*x2+x11*x3+x12*x13)</t>
  </si>
  <si>
    <t>=10*(x9*x1+x10*x2+x11*x3)</t>
  </si>
  <si>
    <t>=x6*x5*x4/100</t>
  </si>
  <si>
    <t>=x7*x5*x8/100</t>
  </si>
  <si>
    <t>=x12*x13*10</t>
  </si>
  <si>
    <t>=IF(x14&lt;&gt;0,0.1*x15/x14,"")</t>
  </si>
  <si>
    <t>=IF(x16&lt;&gt;0,x15/x16,"")</t>
  </si>
  <si>
    <t>=IF(x14&lt;&gt;0,0.1*x17/x14,0)</t>
  </si>
  <si>
    <t>=x9*x1*10</t>
  </si>
  <si>
    <t>=x10*x2*10</t>
  </si>
  <si>
    <t>=x11*x3*10</t>
  </si>
  <si>
    <t>=IF(x17&lt;&gt;0,x18/x17,"")</t>
  </si>
  <si>
    <t>=IF(x17&lt;&gt;0,x19/x17,"")</t>
  </si>
  <si>
    <t>=IF(x17&lt;&gt;0,x20/x17,"")</t>
  </si>
  <si>
    <t>=IF(x15&lt;&gt;0,x21/x15,"")</t>
  </si>
  <si>
    <t>=IF(x15&lt;&gt;0,x22/x15,"")</t>
  </si>
  <si>
    <t>=IF(x15&lt;&gt;0,x23/x15,"")</t>
  </si>
  <si>
    <t>All units (MWh)</t>
  </si>
  <si>
    <t>MPANs</t>
  </si>
  <si>
    <t>Net revenues (£/year)</t>
  </si>
  <si>
    <t>Revenues from unit rates (£/year)</t>
  </si>
  <si>
    <t>Revenues from fixed charges (£/year)</t>
  </si>
  <si>
    <t>Revenues from capacity charges (£/year)</t>
  </si>
  <si>
    <t>Revenues from reactive power charges (£/year)</t>
  </si>
  <si>
    <t>Average p/kWh</t>
  </si>
  <si>
    <t>Average £/MPAN/year</t>
  </si>
  <si>
    <t>Average unit rate p/kWh</t>
  </si>
  <si>
    <t>Net revenues from unit rate 1 (£/year)</t>
  </si>
  <si>
    <t>Net revenues from unit rate 2 (£/year)</t>
  </si>
  <si>
    <t>Net revenues from unit rate 3 (£/year)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</si>
  <si>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</si>
  <si>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</si>
  <si>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</si>
  <si>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</si>
  <si>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</si>
  <si>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Reactive power charge proportion</t>
  </si>
  <si>
    <t>Reactive power units (MVArh)</t>
  </si>
  <si>
    <t>Import capacity (kVA)</t>
  </si>
  <si>
    <t>&gt; Domestic Off Peak (related MPAN)</t>
  </si>
  <si>
    <t>&gt; Domestic Two Rate</t>
  </si>
  <si>
    <t>&gt; Domestic Unrestricted</t>
  </si>
  <si>
    <t>&gt; HV Generation Intermittent</t>
  </si>
  <si>
    <t>&gt; HV Generation Non-Intermittent</t>
  </si>
  <si>
    <t>&gt; HV HH Metered</t>
  </si>
  <si>
    <t>&gt; HV Medium Non-Domestic</t>
  </si>
  <si>
    <t>&gt; HV Sub Generation Intermittent</t>
  </si>
  <si>
    <t>&gt; HV Sub Generation Non-Intermittent</t>
  </si>
  <si>
    <t>&gt; HV Sub HH Metered</t>
  </si>
  <si>
    <t>&gt; LV Generation Intermittent</t>
  </si>
  <si>
    <t>&gt; LV Generation NHH</t>
  </si>
  <si>
    <t>&gt; LV Generation Non-Intermittent</t>
  </si>
  <si>
    <t>&gt; LV HH Metered</t>
  </si>
  <si>
    <t>&gt; LV Medium Non-Domestic</t>
  </si>
  <si>
    <t>&gt; LV Sub Generation Intermittent</t>
  </si>
  <si>
    <t>&gt; LV Sub Generation NHH</t>
  </si>
  <si>
    <t>&gt; LV Sub Generation Non-Intermittent</t>
  </si>
  <si>
    <t>&gt; LV Sub HH Metered</t>
  </si>
  <si>
    <t>&gt; LV Sub Medium Non-Domestic</t>
  </si>
  <si>
    <t>&gt; LV UMS (Pseudo HH Metered)</t>
  </si>
  <si>
    <t>&gt; NHH UMS</t>
  </si>
  <si>
    <t>&gt; Small Non Domestic Off Peak (related MPAN)</t>
  </si>
  <si>
    <t>&gt; Small Non Domestic Two Rate</t>
  </si>
  <si>
    <t>&gt; Small Non Domestic Unrestricted</t>
  </si>
  <si>
    <t>Domestic Off Peak (related MPAN)</t>
  </si>
  <si>
    <t>LDNO HV: Domestic Off Peak (related MPAN)</t>
  </si>
  <si>
    <t>LDNO HV: Small Non Domestic Off Peak (related MPAN)</t>
  </si>
  <si>
    <t>LDNO LV: Domestic Off Peak (related MPAN)</t>
  </si>
  <si>
    <t>LDNO LV: Small Non Domestic Off Peak (related MPAN)</t>
  </si>
  <si>
    <t>Small Non Domestic Off Peak (related MPAN)</t>
  </si>
  <si>
    <t>3803. Revenue summary by tariff component</t>
  </si>
  <si>
    <t>x1 = 3802. All units (MWh) (in Revenue summary)</t>
  </si>
  <si>
    <t>x2 = 3802. MPANs by tariff (in Volume forecasts for the charging year) (copy) (in Revenue summary)</t>
  </si>
  <si>
    <t>x3 = 3802. Net revenues (£/year) (in Revenue summary)</t>
  </si>
  <si>
    <t>x4 = 3802. Revenues from unit rates (£/year) (in Revenue summary)</t>
  </si>
  <si>
    <t>x5 = 3802. Revenues from fixed charges (£/year) (in Revenue summary)</t>
  </si>
  <si>
    <t>x6 = 3802. Revenues from capacity charges (£/year) (in Revenue summary)</t>
  </si>
  <si>
    <t>x7 = 3802. Revenues from reactive power charges (£/year) (in Revenue summary)</t>
  </si>
  <si>
    <t>=SUM(x1)</t>
  </si>
  <si>
    <t>=SUM(x3)</t>
  </si>
  <si>
    <t>=SUM(x4)</t>
  </si>
  <si>
    <t>=SUM(x5)</t>
  </si>
  <si>
    <t>=SUM(x6)</t>
  </si>
  <si>
    <t>=SUM(x7)</t>
  </si>
  <si>
    <t>Total units (MWh)</t>
  </si>
  <si>
    <t>Total MPANs</t>
  </si>
  <si>
    <t>Total net revenues (£/year)</t>
  </si>
  <si>
    <t>Total net revenues from unit rates (£/year)</t>
  </si>
  <si>
    <t>Total revenues from fixed charges (£/year)</t>
  </si>
  <si>
    <t>Total revenues from capacity charges (£/year)</t>
  </si>
  <si>
    <t>Total revenues from reactive power charges (£/year)</t>
  </si>
  <si>
    <t>Revenue summary by tariff component</t>
  </si>
  <si>
    <t>PRICE CHANGE</t>
  </si>
  <si>
    <t>PRICE CHANGE OVER CHARGINIG PERIOD (365 Days)</t>
  </si>
  <si>
    <t>Ave kWHs/ MPAN</t>
  </si>
  <si>
    <t>Annual Change for Rate 1 Units (pence)</t>
  </si>
  <si>
    <t>Total Annual Unit Charge (pence)</t>
  </si>
  <si>
    <t>Annaul Change in Fixed charge (pence)</t>
  </si>
  <si>
    <t>Annaul Change in Capacity Charge (pence)</t>
  </si>
  <si>
    <t>Annaul Change in Reactive Power Charge (pence)</t>
  </si>
  <si>
    <t>Change in Total Annual DUOS Charge (£)</t>
  </si>
  <si>
    <t>CDCM Table 3701 Effective from Oct 2011 DNO5</t>
  </si>
  <si>
    <t>CDCM Table 3701 Effective from Oct 2011  DNO6</t>
  </si>
  <si>
    <t>CDCM Table 3701 Effective from Oct 2011 DNO7</t>
  </si>
  <si>
    <t>CDCM Table 3701 Effective from Oct 2011  DNO8</t>
  </si>
  <si>
    <t>CDCM Table 3701 Effective from Oct 2011  DNO9</t>
  </si>
  <si>
    <t>CDCM Table 3701 Effective from Oct 2011  DNO10</t>
  </si>
  <si>
    <t>CDCM Table 3701 Effective from Oct 2011  DNO11</t>
  </si>
  <si>
    <t>CDCM Table 3701 Effective from Oct 2011  DNO12</t>
  </si>
  <si>
    <t>CDCM Table 3701 Effective from Oct 2011  DNO13</t>
  </si>
  <si>
    <t>CDCM Table 3701 Effective from Oct 2011  DNO14</t>
  </si>
  <si>
    <t>97A</t>
  </si>
  <si>
    <t>097A</t>
  </si>
  <si>
    <t>Specification in Section 3.8</t>
  </si>
  <si>
    <t>NO DATA RETURNED</t>
  </si>
  <si>
    <t>Scenario r4877: Summary statistics</t>
  </si>
  <si>
    <t>3802. Workbook build options and main parameters</t>
  </si>
  <si>
    <t>Revenue matching by £/kW/period at transmission exit level</t>
  </si>
  <si>
    <t>x2 = 3607. Total net revenues from scaler (£/period) (in Revenue forecast summary)</t>
  </si>
  <si>
    <t>x3 = 3607. Deviation from target revenue (£/period) (in Revenue forecast summary)</t>
  </si>
  <si>
    <t>x4 = 3801. Over/under recovery</t>
  </si>
  <si>
    <t>= x2</t>
  </si>
  <si>
    <t>= x3</t>
  </si>
  <si>
    <t>Total net revenues from scaler (£/period)</t>
  </si>
  <si>
    <t>Deviation from target revenue (£/period)</t>
  </si>
  <si>
    <t>3803. Revenue summary</t>
  </si>
  <si>
    <t>x5 = 1010. Days in the charging year (in Financial and general assumptions)</t>
  </si>
  <si>
    <t>x15 = Net revenues (£/period) (in Revenue summary)</t>
  </si>
  <si>
    <t>x17 = Revenues from unit rates (£/period) (in Revenue summary)</t>
  </si>
  <si>
    <t>x18 = Net revenues from unit rate 1 (£/period) (in Revenue summary)</t>
  </si>
  <si>
    <t>x19 = Net revenues from unit rate 2 (£/period) (in Revenue summary)</t>
  </si>
  <si>
    <t>x20 = Net revenues from unit rate 3 (£/period) (in Revenue summary)</t>
  </si>
  <si>
    <t>x21 = Revenues from fixed charges (£/period) (in Revenue summary)</t>
  </si>
  <si>
    <t>x22 = Revenues from capacity charges (£/period) (in Revenue summary)</t>
  </si>
  <si>
    <t>x23 = Revenues from reactive power charges (£/period) (in Revenue summary)</t>
  </si>
  <si>
    <t>Calculation</t>
  </si>
  <si>
    <t>Net revenues (£/period)</t>
  </si>
  <si>
    <t>Revenues from unit rates (£/period)</t>
  </si>
  <si>
    <t>Revenues from fixed charges (£/period)</t>
  </si>
  <si>
    <t>Revenues from capacity charges (£/period)</t>
  </si>
  <si>
    <t>Revenues from reactive power charges (£/period)</t>
  </si>
  <si>
    <t>Average £/MPAN/period</t>
  </si>
  <si>
    <t>Net revenues from unit rate 1 (£/period)</t>
  </si>
  <si>
    <t>Net revenues from unit rate 2 (£/period)</t>
  </si>
  <si>
    <t>Net revenues from unit rate 3 (£/period)</t>
  </si>
  <si>
    <t>3804. Revenue summary by tariff component</t>
  </si>
  <si>
    <t>x1 = 3803. All units (MWh) (in Revenue summary)</t>
  </si>
  <si>
    <t>x2 = 3803. MPANs by tariff (in Volume forecasts for the charging year) (copy) (in Revenue summary)</t>
  </si>
  <si>
    <t>x3 = 3803. Net revenues (£/period) (in Revenue summary)</t>
  </si>
  <si>
    <t>x4 = 3803. Revenues from unit rates (£/period) (in Revenue summary)</t>
  </si>
  <si>
    <t>x5 = 3803. Revenues from fixed charges (£/period) (in Revenue summary)</t>
  </si>
  <si>
    <t>x6 = 3803. Revenues from capacity charges (£/period) (in Revenue summary)</t>
  </si>
  <si>
    <t>x7 = 3803. Revenues from reactive power charges (£/period) (in Revenue summary)</t>
  </si>
  <si>
    <t>Total net revenues (£/period)</t>
  </si>
  <si>
    <t>Total net revenues from unit rates (£/period)</t>
  </si>
  <si>
    <t>Total revenues from fixed charges (£/period)</t>
  </si>
  <si>
    <t>Total revenues from capacity charges (£/period)</t>
  </si>
  <si>
    <t>Total revenues from reactive power charges (£/period)</t>
  </si>
  <si>
    <t>CDCM Table 3701 Effective from Oct 2011 DNO4</t>
  </si>
  <si>
    <t>CDCM Table 3701  Effective from Oct 2011 DNO3</t>
  </si>
  <si>
    <t>CDCM Table 3701  Effective from Oct 2011 DNO2</t>
  </si>
  <si>
    <t>CDCM Table 3701  Effective from Oct 2011 DNO1</t>
  </si>
</sst>
</file>

<file path=xl/styles.xml><?xml version="1.0" encoding="utf-8"?>
<styleSheet xmlns="http://schemas.openxmlformats.org/spreadsheetml/2006/main">
  <numFmts count="19">
    <numFmt numFmtId="164" formatCode="0.000"/>
    <numFmt numFmtId="165" formatCode="_(?,???,??0.000_);[Red]\(?,???,??0.000\);_(?,???,???.???_)"/>
    <numFmt numFmtId="166" formatCode="&quot;£&quot;#,##0.00"/>
    <numFmt numFmtId="167" formatCode="000"/>
    <numFmt numFmtId="168" formatCode="0.000;\-0.000;"/>
    <numFmt numFmtId="169" formatCode="_(??0.0%_);[Red]\(??0.0%\);"/>
    <numFmt numFmtId="170" formatCode="0.000%"/>
    <numFmt numFmtId="171" formatCode="_(?,???,???,??0_);[Red]\(?,???,???,??0\);"/>
    <numFmt numFmtId="172" formatCode="_(?,???,???,??0_);[Red]\(?,???,???,??0\);_(?,???,???,???_)"/>
    <numFmt numFmtId="173" formatCode="_(??0.0%_);[Red]\(??0.0%\);\-"/>
    <numFmt numFmtId="174" formatCode="_(?,???,???,??0_);[Red]\(?,???,???,??0\);_(?,???,???,???\-"/>
    <numFmt numFmtId="175" formatCode="_(?,???,??0.00_);[Red]\(?,???,??0.00\);"/>
    <numFmt numFmtId="176" formatCode="\ _(??0.0%_);[Red]\ \(??0.0%\);\ _(???.?_%_)"/>
    <numFmt numFmtId="177" formatCode="\ _(???,???,??0.000_);[Red]\ \(???,???,??0.000\);\ _(???,???,???.???_)"/>
    <numFmt numFmtId="178" formatCode="\ _(???,???,???,??0_);[Red]\ \(???,???,???,??0\);"/>
    <numFmt numFmtId="179" formatCode="\ _(???,???,???,??0_);[Red]\ \(???,???,???,??0\);\ _(???,???,???,???\-"/>
    <numFmt numFmtId="180" formatCode="\ _(???,???,???,??0_);[Red]\ \(???,???,???,??0\);\ _(???,???,???,???_)"/>
    <numFmt numFmtId="181" formatCode="\ _(???,???,??0.00_);[Red]\ \(???,???,??0.00\);"/>
    <numFmt numFmtId="182" formatCode="\ _(??0.0%_);[Red]\ \(??0.0%\);"/>
  </numFmts>
  <fonts count="46">
    <font>
      <sz val="10"/>
      <name val="Arial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b/>
      <sz val="10"/>
      <color indexed="9"/>
      <name val="Arial"/>
      <family val="2"/>
    </font>
    <font>
      <sz val="8"/>
      <color indexed="63"/>
      <name val="Arial"/>
      <family val="2"/>
    </font>
    <font>
      <b/>
      <sz val="14"/>
      <color indexed="53"/>
      <name val="Arial"/>
      <family val="2"/>
    </font>
    <font>
      <b/>
      <sz val="12"/>
      <color indexed="12"/>
      <name val="Arial"/>
      <family val="2"/>
    </font>
    <font>
      <sz val="11"/>
      <color indexed="20"/>
      <name val="Arial"/>
      <family val="2"/>
    </font>
    <font>
      <u/>
      <sz val="11"/>
      <color indexed="12"/>
      <name val="Arial"/>
      <family val="2"/>
    </font>
    <font>
      <i/>
      <sz val="11"/>
      <name val="Arial"/>
      <family val="2"/>
    </font>
    <font>
      <b/>
      <sz val="14"/>
      <color indexed="53"/>
      <name val="Arial"/>
    </font>
    <font>
      <b/>
      <sz val="12"/>
      <color indexed="12"/>
      <name val="Arial"/>
    </font>
    <font>
      <sz val="11"/>
      <color indexed="20"/>
      <name val="Arial"/>
    </font>
    <font>
      <u/>
      <sz val="11"/>
      <color indexed="12"/>
      <name val="Arial"/>
    </font>
    <font>
      <sz val="11"/>
      <name val="Arial"/>
    </font>
    <font>
      <b/>
      <sz val="10"/>
      <name val="Arial"/>
    </font>
    <font>
      <i/>
      <sz val="11"/>
      <name val="Arial"/>
    </font>
    <font>
      <sz val="11"/>
      <color indexed="12"/>
      <name val="Arial"/>
      <family val="2"/>
    </font>
    <font>
      <sz val="10"/>
      <color indexed="12"/>
      <name val="Arial"/>
      <family val="2"/>
    </font>
    <font>
      <sz val="9"/>
      <name val="Arial"/>
    </font>
    <font>
      <sz val="8"/>
      <name val="Arial"/>
    </font>
    <font>
      <b/>
      <sz val="14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lightGrid">
        <f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55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55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55"/>
      </right>
      <top style="thin">
        <color indexed="22"/>
      </top>
      <bottom/>
      <diagonal/>
    </border>
    <border>
      <left style="thin">
        <color indexed="55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55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55"/>
      </left>
      <right style="thin">
        <color indexed="22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55"/>
      </bottom>
      <diagonal/>
    </border>
    <border>
      <left style="thin">
        <color indexed="22"/>
      </left>
      <right style="thin">
        <color indexed="55"/>
      </right>
      <top/>
      <bottom style="thin">
        <color indexed="55"/>
      </bottom>
      <diagonal/>
    </border>
    <border>
      <left style="dashed">
        <color indexed="20"/>
      </left>
      <right/>
      <top style="dashed">
        <color indexed="20"/>
      </top>
      <bottom style="dashed">
        <color indexed="2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double">
        <color indexed="22"/>
      </right>
      <top/>
      <bottom style="thin">
        <color indexed="22"/>
      </bottom>
      <diagonal/>
    </border>
    <border>
      <left style="double">
        <color indexed="55"/>
      </left>
      <right/>
      <top style="double">
        <color indexed="55"/>
      </top>
      <bottom style="double">
        <color indexed="55"/>
      </bottom>
      <diagonal/>
    </border>
    <border>
      <left/>
      <right/>
      <top style="double">
        <color indexed="55"/>
      </top>
      <bottom style="double">
        <color indexed="55"/>
      </bottom>
      <diagonal/>
    </border>
    <border>
      <left/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double">
        <color indexed="55"/>
      </left>
      <right/>
      <top style="double">
        <color indexed="55"/>
      </top>
      <bottom style="thin">
        <color indexed="22"/>
      </bottom>
      <diagonal/>
    </border>
    <border>
      <left/>
      <right/>
      <top style="double">
        <color indexed="55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double">
        <color indexed="55"/>
      </left>
      <right/>
      <top style="double">
        <color indexed="55"/>
      </top>
      <bottom/>
      <diagonal/>
    </border>
    <border>
      <left/>
      <right/>
      <top style="double">
        <color indexed="55"/>
      </top>
      <bottom/>
      <diagonal/>
    </border>
    <border>
      <left/>
      <right style="double">
        <color indexed="55"/>
      </right>
      <top style="double">
        <color indexed="55"/>
      </top>
      <bottom/>
      <diagonal/>
    </border>
    <border>
      <left style="thin">
        <color indexed="55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55"/>
      </right>
      <top style="thin">
        <color indexed="22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46">
    <xf numFmtId="0" fontId="0" fillId="0" borderId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16" fillId="23" borderId="7" applyNumberFormat="0" applyFont="0" applyAlignment="0" applyProtection="0"/>
    <xf numFmtId="0" fontId="17" fillId="20" borderId="8" applyNumberFormat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210">
    <xf numFmtId="0" fontId="0" fillId="0" borderId="0" xfId="0"/>
    <xf numFmtId="0" fontId="22" fillId="24" borderId="0" xfId="0" applyFont="1" applyFill="1" applyAlignment="1">
      <alignment horizontal="left"/>
    </xf>
    <xf numFmtId="167" fontId="22" fillId="24" borderId="0" xfId="0" applyNumberFormat="1" applyFont="1" applyFill="1"/>
    <xf numFmtId="0" fontId="23" fillId="24" borderId="0" xfId="0" applyFont="1" applyFill="1"/>
    <xf numFmtId="0" fontId="22" fillId="24" borderId="0" xfId="0" applyFont="1" applyFill="1"/>
    <xf numFmtId="0" fontId="23" fillId="24" borderId="0" xfId="0" applyFont="1" applyFill="1" applyBorder="1"/>
    <xf numFmtId="0" fontId="24" fillId="24" borderId="0" xfId="0" applyFont="1" applyFill="1" applyBorder="1" applyAlignment="1">
      <alignment horizontal="center"/>
    </xf>
    <xf numFmtId="0" fontId="25" fillId="24" borderId="0" xfId="0" applyFont="1" applyFill="1"/>
    <xf numFmtId="0" fontId="26" fillId="24" borderId="0" xfId="0" applyFont="1" applyFill="1"/>
    <xf numFmtId="0" fontId="25" fillId="24" borderId="0" xfId="0" applyFont="1" applyFill="1" applyBorder="1"/>
    <xf numFmtId="0" fontId="0" fillId="24" borderId="0" xfId="0" applyFill="1"/>
    <xf numFmtId="0" fontId="0" fillId="24" borderId="0" xfId="0" applyFill="1" applyBorder="1"/>
    <xf numFmtId="0" fontId="21" fillId="24" borderId="10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0" xfId="0" applyFont="1" applyFill="1" applyBorder="1" applyAlignment="1">
      <alignment horizontal="center" vertical="center" wrapText="1"/>
    </xf>
    <xf numFmtId="2" fontId="28" fillId="24" borderId="13" xfId="0" applyNumberFormat="1" applyFont="1" applyFill="1" applyBorder="1" applyAlignment="1">
      <alignment vertical="center" wrapText="1"/>
    </xf>
    <xf numFmtId="164" fontId="21" fillId="24" borderId="0" xfId="0" applyNumberFormat="1" applyFont="1" applyFill="1" applyBorder="1"/>
    <xf numFmtId="164" fontId="21" fillId="24" borderId="14" xfId="0" applyNumberFormat="1" applyFont="1" applyFill="1" applyBorder="1"/>
    <xf numFmtId="164" fontId="21" fillId="24" borderId="15" xfId="0" applyNumberFormat="1" applyFont="1" applyFill="1" applyBorder="1"/>
    <xf numFmtId="164" fontId="21" fillId="24" borderId="16" xfId="0" applyNumberFormat="1" applyFont="1" applyFill="1" applyBorder="1"/>
    <xf numFmtId="0" fontId="16" fillId="24" borderId="0" xfId="0" applyFont="1" applyFill="1"/>
    <xf numFmtId="164" fontId="21" fillId="24" borderId="17" xfId="0" applyNumberFormat="1" applyFont="1" applyFill="1" applyBorder="1"/>
    <xf numFmtId="164" fontId="21" fillId="24" borderId="18" xfId="0" applyNumberFormat="1" applyFont="1" applyFill="1" applyBorder="1"/>
    <xf numFmtId="164" fontId="21" fillId="24" borderId="19" xfId="0" applyNumberFormat="1" applyFont="1" applyFill="1" applyBorder="1"/>
    <xf numFmtId="2" fontId="28" fillId="24" borderId="20" xfId="0" applyNumberFormat="1" applyFont="1" applyFill="1" applyBorder="1" applyAlignment="1">
      <alignment vertical="center" wrapText="1"/>
    </xf>
    <xf numFmtId="164" fontId="21" fillId="24" borderId="21" xfId="0" applyNumberFormat="1" applyFont="1" applyFill="1" applyBorder="1"/>
    <xf numFmtId="164" fontId="21" fillId="24" borderId="22" xfId="0" applyNumberFormat="1" applyFont="1" applyFill="1" applyBorder="1"/>
    <xf numFmtId="164" fontId="21" fillId="24" borderId="23" xfId="0" applyNumberFormat="1" applyFont="1" applyFill="1" applyBorder="1"/>
    <xf numFmtId="0" fontId="21" fillId="24" borderId="0" xfId="0" applyFont="1" applyFill="1"/>
    <xf numFmtId="0" fontId="29" fillId="0" borderId="0" xfId="39" applyFont="1" applyAlignment="1">
      <alignment vertical="center"/>
    </xf>
    <xf numFmtId="0" fontId="2" fillId="0" borderId="0" xfId="39"/>
    <xf numFmtId="0" fontId="30" fillId="0" borderId="0" xfId="39" applyFont="1" applyAlignment="1">
      <alignment vertical="center"/>
    </xf>
    <xf numFmtId="0" fontId="31" fillId="0" borderId="24" xfId="39" applyFont="1" applyBorder="1" applyAlignment="1" applyProtection="1">
      <alignment vertical="center"/>
      <protection locked="0"/>
    </xf>
    <xf numFmtId="0" fontId="32" fillId="0" borderId="0" xfId="39" applyFont="1" applyAlignment="1">
      <alignment vertical="center"/>
    </xf>
    <xf numFmtId="0" fontId="23" fillId="0" borderId="25" xfId="39" applyFont="1" applyBorder="1" applyAlignment="1">
      <alignment horizontal="centerContinuous" vertical="center" wrapText="1"/>
    </xf>
    <xf numFmtId="0" fontId="24" fillId="26" borderId="0" xfId="39" applyFont="1" applyFill="1" applyAlignment="1">
      <alignment horizontal="center" vertical="center" wrapText="1"/>
    </xf>
    <xf numFmtId="0" fontId="24" fillId="26" borderId="0" xfId="39" applyFont="1" applyFill="1" applyAlignment="1">
      <alignment vertical="center" wrapText="1"/>
    </xf>
    <xf numFmtId="165" fontId="2" fillId="27" borderId="0" xfId="39" applyNumberFormat="1" applyFill="1" applyAlignment="1">
      <alignment horizontal="center" vertical="center"/>
    </xf>
    <xf numFmtId="171" fontId="2" fillId="28" borderId="0" xfId="39" applyNumberFormat="1" applyFill="1" applyAlignment="1">
      <alignment horizontal="center" vertical="center"/>
    </xf>
    <xf numFmtId="172" fontId="2" fillId="28" borderId="0" xfId="39" applyNumberFormat="1" applyFill="1" applyAlignment="1">
      <alignment horizontal="center" vertical="center"/>
    </xf>
    <xf numFmtId="173" fontId="2" fillId="28" borderId="0" xfId="39" applyNumberFormat="1" applyFill="1" applyAlignment="1">
      <alignment horizontal="center" vertical="center"/>
    </xf>
    <xf numFmtId="0" fontId="31" fillId="0" borderId="24" xfId="39" applyFont="1" applyBorder="1" applyAlignment="1" applyProtection="1">
      <alignment vertical="center" wrapText="1"/>
      <protection locked="0"/>
    </xf>
    <xf numFmtId="1" fontId="2" fillId="0" borderId="0" xfId="39" applyNumberFormat="1"/>
    <xf numFmtId="1" fontId="24" fillId="26" borderId="0" xfId="39" applyNumberFormat="1" applyFont="1" applyFill="1" applyAlignment="1">
      <alignment horizontal="center" vertical="center" wrapText="1"/>
    </xf>
    <xf numFmtId="0" fontId="33" fillId="26" borderId="0" xfId="39" applyFont="1" applyFill="1" applyAlignment="1">
      <alignment vertical="center" wrapText="1"/>
    </xf>
    <xf numFmtId="168" fontId="2" fillId="29" borderId="0" xfId="39" applyNumberFormat="1" applyFill="1" applyAlignment="1" applyProtection="1">
      <alignment horizontal="center" vertical="center"/>
      <protection locked="0"/>
    </xf>
    <xf numFmtId="174" fontId="2" fillId="30" borderId="0" xfId="39" applyNumberFormat="1" applyFill="1" applyAlignment="1">
      <alignment horizontal="center" vertical="center"/>
    </xf>
    <xf numFmtId="165" fontId="2" fillId="28" borderId="0" xfId="39" applyNumberFormat="1" applyFill="1" applyAlignment="1">
      <alignment horizontal="center" vertical="center"/>
    </xf>
    <xf numFmtId="175" fontId="2" fillId="28" borderId="0" xfId="39" applyNumberFormat="1" applyFill="1" applyAlignment="1">
      <alignment horizontal="center" vertical="center"/>
    </xf>
    <xf numFmtId="169" fontId="2" fillId="28" borderId="0" xfId="39" applyNumberFormat="1" applyFill="1" applyAlignment="1">
      <alignment horizontal="center" vertical="center"/>
    </xf>
    <xf numFmtId="172" fontId="2" fillId="31" borderId="0" xfId="39" applyNumberFormat="1" applyFill="1" applyAlignment="1" applyProtection="1">
      <alignment horizontal="center" vertical="center"/>
      <protection locked="0"/>
    </xf>
    <xf numFmtId="170" fontId="16" fillId="24" borderId="7" xfId="0" applyNumberFormat="1" applyFont="1" applyFill="1" applyBorder="1" applyAlignment="1">
      <alignment horizontal="center" vertical="center" wrapText="1"/>
    </xf>
    <xf numFmtId="170" fontId="16" fillId="24" borderId="26" xfId="0" applyNumberFormat="1" applyFont="1" applyFill="1" applyBorder="1" applyAlignment="1">
      <alignment horizontal="center" vertical="center" wrapText="1"/>
    </xf>
    <xf numFmtId="170" fontId="16" fillId="24" borderId="11" xfId="0" applyNumberFormat="1" applyFont="1" applyFill="1" applyBorder="1" applyAlignment="1">
      <alignment horizontal="center" vertical="center" wrapText="1"/>
    </xf>
    <xf numFmtId="170" fontId="16" fillId="24" borderId="27" xfId="0" applyNumberFormat="1" applyFont="1" applyFill="1" applyBorder="1" applyAlignment="1">
      <alignment horizontal="center" vertical="center" wrapText="1"/>
    </xf>
    <xf numFmtId="164" fontId="16" fillId="25" borderId="18" xfId="42" applyNumberFormat="1" applyFont="1" applyFill="1" applyBorder="1"/>
    <xf numFmtId="170" fontId="16" fillId="25" borderId="15" xfId="42" applyNumberFormat="1" applyFont="1" applyFill="1" applyBorder="1"/>
    <xf numFmtId="1" fontId="16" fillId="25" borderId="15" xfId="42" applyNumberFormat="1" applyFont="1" applyFill="1" applyBorder="1"/>
    <xf numFmtId="164" fontId="16" fillId="25" borderId="15" xfId="42" applyNumberFormat="1" applyFont="1" applyFill="1" applyBorder="1"/>
    <xf numFmtId="166" fontId="16" fillId="25" borderId="15" xfId="42" applyNumberFormat="1" applyFont="1" applyFill="1" applyBorder="1"/>
    <xf numFmtId="170" fontId="16" fillId="25" borderId="18" xfId="42" applyNumberFormat="1" applyFont="1" applyFill="1" applyBorder="1"/>
    <xf numFmtId="1" fontId="16" fillId="25" borderId="18" xfId="42" applyNumberFormat="1" applyFont="1" applyFill="1" applyBorder="1"/>
    <xf numFmtId="166" fontId="16" fillId="25" borderId="18" xfId="42" applyNumberFormat="1" applyFont="1" applyFill="1" applyBorder="1"/>
    <xf numFmtId="164" fontId="16" fillId="25" borderId="11" xfId="42" applyNumberFormat="1" applyFont="1" applyFill="1" applyBorder="1"/>
    <xf numFmtId="170" fontId="16" fillId="25" borderId="11" xfId="42" applyNumberFormat="1" applyFont="1" applyFill="1" applyBorder="1"/>
    <xf numFmtId="1" fontId="16" fillId="25" borderId="11" xfId="42" applyNumberFormat="1" applyFont="1" applyFill="1" applyBorder="1"/>
    <xf numFmtId="166" fontId="16" fillId="25" borderId="11" xfId="42" applyNumberFormat="1" applyFont="1" applyFill="1" applyBorder="1"/>
    <xf numFmtId="0" fontId="24" fillId="26" borderId="0" xfId="0" applyFont="1" applyFill="1" applyAlignment="1">
      <alignment horizontal="center" vertical="center" wrapText="1"/>
    </xf>
    <xf numFmtId="0" fontId="23" fillId="0" borderId="0" xfId="0" applyFont="1" applyAlignment="1" applyProtection="1">
      <alignment vertical="center"/>
      <protection locked="0"/>
    </xf>
    <xf numFmtId="168" fontId="0" fillId="29" borderId="0" xfId="0" applyNumberFormat="1" applyFill="1" applyAlignment="1" applyProtection="1">
      <alignment horizontal="center" vertical="center"/>
      <protection locked="0"/>
    </xf>
    <xf numFmtId="172" fontId="0" fillId="31" borderId="0" xfId="0" applyNumberFormat="1" applyFill="1" applyAlignment="1" applyProtection="1">
      <alignment horizontal="center" vertical="center"/>
      <protection locked="0"/>
    </xf>
    <xf numFmtId="165" fontId="0" fillId="31" borderId="0" xfId="0" applyNumberFormat="1" applyFill="1" applyAlignment="1" applyProtection="1">
      <alignment horizontal="center" vertical="center"/>
      <protection locked="0"/>
    </xf>
    <xf numFmtId="0" fontId="33" fillId="26" borderId="0" xfId="0" applyFont="1" applyFill="1" applyAlignment="1">
      <alignment vertical="center" wrapText="1"/>
    </xf>
    <xf numFmtId="0" fontId="24" fillId="26" borderId="0" xfId="0" applyFont="1" applyFill="1" applyAlignment="1">
      <alignment vertical="center" wrapText="1"/>
    </xf>
    <xf numFmtId="171" fontId="0" fillId="28" borderId="0" xfId="0" applyNumberFormat="1" applyFill="1" applyAlignment="1">
      <alignment horizontal="center" vertical="center"/>
    </xf>
    <xf numFmtId="174" fontId="0" fillId="30" borderId="0" xfId="0" applyNumberFormat="1" applyFill="1" applyAlignment="1">
      <alignment horizontal="center" vertical="center"/>
    </xf>
    <xf numFmtId="172" fontId="0" fillId="28" borderId="0" xfId="0" applyNumberFormat="1" applyFill="1" applyAlignment="1">
      <alignment horizontal="center" vertical="center"/>
    </xf>
    <xf numFmtId="165" fontId="0" fillId="28" borderId="0" xfId="0" applyNumberFormat="1" applyFill="1" applyAlignment="1">
      <alignment horizontal="center" vertical="center"/>
    </xf>
    <xf numFmtId="175" fontId="0" fillId="28" borderId="0" xfId="0" applyNumberFormat="1" applyFill="1" applyAlignment="1">
      <alignment horizontal="center" vertical="center"/>
    </xf>
    <xf numFmtId="169" fontId="0" fillId="28" borderId="0" xfId="0" applyNumberFormat="1" applyFill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24" xfId="0" applyFont="1" applyBorder="1" applyAlignment="1" applyProtection="1">
      <alignment vertical="center"/>
      <protection locked="0"/>
    </xf>
    <xf numFmtId="0" fontId="32" fillId="0" borderId="0" xfId="0" applyFont="1" applyAlignment="1">
      <alignment vertical="center"/>
    </xf>
    <xf numFmtId="0" fontId="23" fillId="0" borderId="25" xfId="0" applyFont="1" applyBorder="1" applyAlignment="1">
      <alignment horizontal="centerContinuous" vertical="center" wrapText="1"/>
    </xf>
    <xf numFmtId="165" fontId="0" fillId="27" borderId="0" xfId="0" applyNumberFormat="1" applyFill="1" applyAlignment="1">
      <alignment horizontal="center" vertical="center"/>
    </xf>
    <xf numFmtId="173" fontId="0" fillId="28" borderId="0" xfId="0" applyNumberFormat="1" applyFill="1" applyAlignment="1">
      <alignment horizontal="center" vertical="center"/>
    </xf>
    <xf numFmtId="0" fontId="31" fillId="0" borderId="24" xfId="0" applyFont="1" applyBorder="1" applyAlignment="1" applyProtection="1">
      <alignment vertical="center" wrapText="1"/>
      <protection locked="0"/>
    </xf>
    <xf numFmtId="0" fontId="34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0" fontId="36" fillId="0" borderId="24" xfId="1" applyFont="1" applyBorder="1" applyAlignment="1" applyProtection="1">
      <alignment vertical="center"/>
      <protection locked="0"/>
    </xf>
    <xf numFmtId="0" fontId="37" fillId="0" borderId="0" xfId="1" applyFont="1" applyAlignment="1">
      <alignment vertical="center"/>
    </xf>
    <xf numFmtId="0" fontId="38" fillId="0" borderId="25" xfId="1" applyFont="1" applyBorder="1" applyAlignment="1">
      <alignment horizontal="centerContinuous" vertical="center" wrapText="1"/>
    </xf>
    <xf numFmtId="0" fontId="39" fillId="26" borderId="0" xfId="1" applyFont="1" applyFill="1" applyAlignment="1">
      <alignment horizontal="center" vertical="center" wrapText="1"/>
    </xf>
    <xf numFmtId="0" fontId="39" fillId="26" borderId="0" xfId="1" applyFont="1" applyFill="1" applyAlignment="1">
      <alignment vertical="center" wrapText="1"/>
    </xf>
    <xf numFmtId="165" fontId="0" fillId="27" borderId="0" xfId="1" applyNumberFormat="1" applyFont="1" applyFill="1" applyAlignment="1">
      <alignment horizontal="center" vertical="center"/>
    </xf>
    <xf numFmtId="171" fontId="0" fillId="28" borderId="0" xfId="1" applyNumberFormat="1" applyFont="1" applyFill="1" applyAlignment="1">
      <alignment horizontal="center" vertical="center"/>
    </xf>
    <xf numFmtId="172" fontId="0" fillId="28" borderId="0" xfId="1" applyNumberFormat="1" applyFont="1" applyFill="1" applyAlignment="1">
      <alignment horizontal="center" vertical="center"/>
    </xf>
    <xf numFmtId="173" fontId="0" fillId="28" borderId="0" xfId="1" applyNumberFormat="1" applyFont="1" applyFill="1" applyAlignment="1">
      <alignment horizontal="center" vertical="center"/>
    </xf>
    <xf numFmtId="0" fontId="36" fillId="0" borderId="24" xfId="1" applyFont="1" applyBorder="1" applyAlignment="1" applyProtection="1">
      <alignment vertical="center" wrapText="1"/>
      <protection locked="0"/>
    </xf>
    <xf numFmtId="0" fontId="40" fillId="26" borderId="0" xfId="1" applyFont="1" applyFill="1" applyAlignment="1">
      <alignment vertical="center" wrapText="1"/>
    </xf>
    <xf numFmtId="0" fontId="38" fillId="0" borderId="0" xfId="1" applyFont="1" applyAlignment="1" applyProtection="1">
      <alignment vertical="center"/>
      <protection locked="0"/>
    </xf>
    <xf numFmtId="174" fontId="0" fillId="30" borderId="0" xfId="1" applyNumberFormat="1" applyFont="1" applyFill="1" applyAlignment="1">
      <alignment horizontal="center" vertical="center"/>
    </xf>
    <xf numFmtId="165" fontId="0" fillId="28" borderId="0" xfId="1" applyNumberFormat="1" applyFont="1" applyFill="1" applyAlignment="1">
      <alignment horizontal="center" vertical="center"/>
    </xf>
    <xf numFmtId="175" fontId="0" fillId="28" borderId="0" xfId="1" applyNumberFormat="1" applyFont="1" applyFill="1" applyAlignment="1">
      <alignment horizontal="center" vertical="center"/>
    </xf>
    <xf numFmtId="169" fontId="0" fillId="28" borderId="0" xfId="1" applyNumberFormat="1" applyFont="1" applyFill="1" applyAlignment="1">
      <alignment horizontal="center" vertical="center"/>
    </xf>
    <xf numFmtId="168" fontId="0" fillId="29" borderId="0" xfId="1" applyNumberFormat="1" applyFont="1" applyFill="1" applyAlignment="1" applyProtection="1">
      <alignment horizontal="center" vertical="center"/>
      <protection locked="0"/>
    </xf>
    <xf numFmtId="165" fontId="0" fillId="31" borderId="0" xfId="1" applyNumberFormat="1" applyFont="1" applyFill="1" applyAlignment="1" applyProtection="1">
      <alignment horizontal="center" vertical="center"/>
      <protection locked="0"/>
    </xf>
    <xf numFmtId="172" fontId="0" fillId="31" borderId="0" xfId="1" applyNumberFormat="1" applyFont="1" applyFill="1" applyAlignment="1" applyProtection="1">
      <alignment horizontal="center" vertical="center"/>
      <protection locked="0"/>
    </xf>
    <xf numFmtId="172" fontId="0" fillId="0" borderId="0" xfId="1" applyNumberFormat="1" applyFont="1"/>
    <xf numFmtId="0" fontId="41" fillId="0" borderId="0" xfId="0" applyFont="1" applyAlignment="1" applyProtection="1">
      <alignment vertical="center"/>
      <protection locked="0"/>
    </xf>
    <xf numFmtId="168" fontId="42" fillId="29" borderId="0" xfId="0" applyNumberFormat="1" applyFont="1" applyFill="1" applyAlignment="1" applyProtection="1">
      <alignment horizontal="center" vertical="center"/>
      <protection locked="0"/>
    </xf>
    <xf numFmtId="165" fontId="42" fillId="31" borderId="0" xfId="0" applyNumberFormat="1" applyFont="1" applyFill="1" applyAlignment="1" applyProtection="1">
      <alignment horizontal="center" vertical="center"/>
      <protection locked="0"/>
    </xf>
    <xf numFmtId="172" fontId="42" fillId="31" borderId="0" xfId="0" applyNumberFormat="1" applyFont="1" applyFill="1" applyAlignment="1" applyProtection="1">
      <alignment horizontal="center" vertical="center"/>
      <protection locked="0"/>
    </xf>
    <xf numFmtId="0" fontId="24" fillId="24" borderId="0" xfId="0" applyFont="1" applyFill="1" applyBorder="1" applyAlignment="1">
      <alignment horizontal="center"/>
    </xf>
    <xf numFmtId="0" fontId="43" fillId="24" borderId="0" xfId="0" applyFont="1" applyFill="1"/>
    <xf numFmtId="0" fontId="44" fillId="24" borderId="10" xfId="0" applyFont="1" applyFill="1" applyBorder="1" applyAlignment="1">
      <alignment horizontal="center" vertical="center" wrapText="1"/>
    </xf>
    <xf numFmtId="0" fontId="44" fillId="24" borderId="11" xfId="0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 wrapText="1"/>
    </xf>
    <xf numFmtId="0" fontId="44" fillId="24" borderId="0" xfId="0" applyFont="1" applyFill="1" applyBorder="1" applyAlignment="1">
      <alignment horizontal="center" vertical="center" wrapText="1"/>
    </xf>
    <xf numFmtId="164" fontId="44" fillId="25" borderId="14" xfId="0" applyNumberFormat="1" applyFont="1" applyFill="1" applyBorder="1"/>
    <xf numFmtId="164" fontId="44" fillId="25" borderId="15" xfId="0" applyNumberFormat="1" applyFont="1" applyFill="1" applyBorder="1"/>
    <xf numFmtId="164" fontId="44" fillId="25" borderId="16" xfId="0" applyNumberFormat="1" applyFont="1" applyFill="1" applyBorder="1"/>
    <xf numFmtId="164" fontId="44" fillId="24" borderId="0" xfId="0" applyNumberFormat="1" applyFont="1" applyFill="1" applyBorder="1"/>
    <xf numFmtId="164" fontId="44" fillId="24" borderId="14" xfId="0" applyNumberFormat="1" applyFont="1" applyFill="1" applyBorder="1"/>
    <xf numFmtId="164" fontId="44" fillId="24" borderId="15" xfId="0" applyNumberFormat="1" applyFont="1" applyFill="1" applyBorder="1"/>
    <xf numFmtId="164" fontId="44" fillId="24" borderId="16" xfId="0" applyNumberFormat="1" applyFont="1" applyFill="1" applyBorder="1"/>
    <xf numFmtId="164" fontId="44" fillId="25" borderId="17" xfId="0" applyNumberFormat="1" applyFont="1" applyFill="1" applyBorder="1"/>
    <xf numFmtId="164" fontId="44" fillId="25" borderId="18" xfId="0" applyNumberFormat="1" applyFont="1" applyFill="1" applyBorder="1"/>
    <xf numFmtId="164" fontId="44" fillId="25" borderId="19" xfId="0" applyNumberFormat="1" applyFont="1" applyFill="1" applyBorder="1"/>
    <xf numFmtId="164" fontId="44" fillId="24" borderId="17" xfId="0" applyNumberFormat="1" applyFont="1" applyFill="1" applyBorder="1"/>
    <xf numFmtId="164" fontId="44" fillId="24" borderId="18" xfId="0" applyNumberFormat="1" applyFont="1" applyFill="1" applyBorder="1"/>
    <xf numFmtId="164" fontId="44" fillId="24" borderId="19" xfId="0" applyNumberFormat="1" applyFont="1" applyFill="1" applyBorder="1"/>
    <xf numFmtId="164" fontId="44" fillId="25" borderId="21" xfId="0" applyNumberFormat="1" applyFont="1" applyFill="1" applyBorder="1"/>
    <xf numFmtId="164" fontId="44" fillId="25" borderId="22" xfId="0" applyNumberFormat="1" applyFont="1" applyFill="1" applyBorder="1"/>
    <xf numFmtId="164" fontId="44" fillId="25" borderId="23" xfId="0" applyNumberFormat="1" applyFont="1" applyFill="1" applyBorder="1"/>
    <xf numFmtId="164" fontId="44" fillId="24" borderId="21" xfId="0" applyNumberFormat="1" applyFont="1" applyFill="1" applyBorder="1"/>
    <xf numFmtId="164" fontId="44" fillId="24" borderId="22" xfId="0" applyNumberFormat="1" applyFont="1" applyFill="1" applyBorder="1"/>
    <xf numFmtId="164" fontId="44" fillId="24" borderId="23" xfId="0" applyNumberFormat="1" applyFont="1" applyFill="1" applyBorder="1"/>
    <xf numFmtId="0" fontId="16" fillId="24" borderId="10" xfId="0" applyFont="1" applyFill="1" applyBorder="1" applyAlignment="1">
      <alignment horizontal="center" vertical="center" wrapText="1"/>
    </xf>
    <xf numFmtId="0" fontId="16" fillId="24" borderId="11" xfId="0" applyFont="1" applyFill="1" applyBorder="1" applyAlignment="1">
      <alignment horizontal="center" vertical="center" wrapText="1"/>
    </xf>
    <xf numFmtId="0" fontId="16" fillId="24" borderId="12" xfId="0" applyFont="1" applyFill="1" applyBorder="1" applyAlignment="1">
      <alignment horizontal="center" vertical="center" wrapText="1"/>
    </xf>
    <xf numFmtId="0" fontId="16" fillId="24" borderId="0" xfId="0" applyFont="1" applyFill="1" applyBorder="1" applyAlignment="1">
      <alignment horizontal="center" vertical="center" wrapText="1"/>
    </xf>
    <xf numFmtId="164" fontId="16" fillId="25" borderId="14" xfId="0" applyNumberFormat="1" applyFont="1" applyFill="1" applyBorder="1"/>
    <xf numFmtId="164" fontId="16" fillId="25" borderId="15" xfId="0" applyNumberFormat="1" applyFont="1" applyFill="1" applyBorder="1"/>
    <xf numFmtId="164" fontId="16" fillId="25" borderId="16" xfId="0" applyNumberFormat="1" applyFont="1" applyFill="1" applyBorder="1"/>
    <xf numFmtId="164" fontId="16" fillId="24" borderId="0" xfId="0" applyNumberFormat="1" applyFont="1" applyFill="1" applyBorder="1"/>
    <xf numFmtId="164" fontId="16" fillId="24" borderId="14" xfId="0" applyNumberFormat="1" applyFont="1" applyFill="1" applyBorder="1"/>
    <xf numFmtId="164" fontId="16" fillId="24" borderId="15" xfId="0" applyNumberFormat="1" applyFont="1" applyFill="1" applyBorder="1"/>
    <xf numFmtId="164" fontId="16" fillId="24" borderId="16" xfId="0" applyNumberFormat="1" applyFont="1" applyFill="1" applyBorder="1"/>
    <xf numFmtId="164" fontId="16" fillId="25" borderId="17" xfId="0" applyNumberFormat="1" applyFont="1" applyFill="1" applyBorder="1"/>
    <xf numFmtId="164" fontId="16" fillId="25" borderId="18" xfId="0" applyNumberFormat="1" applyFont="1" applyFill="1" applyBorder="1"/>
    <xf numFmtId="164" fontId="16" fillId="25" borderId="19" xfId="0" applyNumberFormat="1" applyFont="1" applyFill="1" applyBorder="1"/>
    <xf numFmtId="164" fontId="16" fillId="24" borderId="17" xfId="0" applyNumberFormat="1" applyFont="1" applyFill="1" applyBorder="1"/>
    <xf numFmtId="164" fontId="16" fillId="24" borderId="18" xfId="0" applyNumberFormat="1" applyFont="1" applyFill="1" applyBorder="1"/>
    <xf numFmtId="164" fontId="16" fillId="24" borderId="19" xfId="0" applyNumberFormat="1" applyFont="1" applyFill="1" applyBorder="1"/>
    <xf numFmtId="164" fontId="16" fillId="25" borderId="21" xfId="0" applyNumberFormat="1" applyFont="1" applyFill="1" applyBorder="1"/>
    <xf numFmtId="164" fontId="16" fillId="25" borderId="22" xfId="0" applyNumberFormat="1" applyFont="1" applyFill="1" applyBorder="1"/>
    <xf numFmtId="164" fontId="16" fillId="25" borderId="23" xfId="0" applyNumberFormat="1" applyFont="1" applyFill="1" applyBorder="1"/>
    <xf numFmtId="164" fontId="16" fillId="24" borderId="21" xfId="0" applyNumberFormat="1" applyFont="1" applyFill="1" applyBorder="1"/>
    <xf numFmtId="164" fontId="16" fillId="24" borderId="22" xfId="0" applyNumberFormat="1" applyFont="1" applyFill="1" applyBorder="1"/>
    <xf numFmtId="164" fontId="16" fillId="24" borderId="23" xfId="0" applyNumberFormat="1" applyFont="1" applyFill="1" applyBorder="1"/>
    <xf numFmtId="49" fontId="29" fillId="0" borderId="0" xfId="0" applyNumberFormat="1" applyFont="1" applyAlignment="1">
      <alignment vertical="center"/>
    </xf>
    <xf numFmtId="49" fontId="24" fillId="26" borderId="0" xfId="0" applyNumberFormat="1" applyFont="1" applyFill="1" applyAlignment="1">
      <alignment horizontal="center" vertical="center" wrapText="1"/>
    </xf>
    <xf numFmtId="49" fontId="24" fillId="26" borderId="0" xfId="0" applyNumberFormat="1" applyFont="1" applyFill="1" applyAlignment="1">
      <alignment vertical="center" wrapText="1"/>
    </xf>
    <xf numFmtId="176" fontId="0" fillId="28" borderId="0" xfId="0" applyNumberFormat="1" applyFill="1" applyAlignment="1">
      <alignment horizontal="center" vertical="center"/>
    </xf>
    <xf numFmtId="49" fontId="30" fillId="0" borderId="0" xfId="0" applyNumberFormat="1" applyFont="1" applyAlignment="1">
      <alignment vertical="center"/>
    </xf>
    <xf numFmtId="49" fontId="32" fillId="0" borderId="0" xfId="0" applyNumberFormat="1" applyFont="1" applyAlignment="1">
      <alignment vertical="center"/>
    </xf>
    <xf numFmtId="49" fontId="23" fillId="0" borderId="25" xfId="0" applyNumberFormat="1" applyFont="1" applyBorder="1" applyAlignment="1">
      <alignment horizontal="centerContinuous" vertical="center" wrapText="1"/>
    </xf>
    <xf numFmtId="177" fontId="0" fillId="27" borderId="0" xfId="0" applyNumberFormat="1" applyFill="1" applyAlignment="1">
      <alignment horizontal="center" vertical="center"/>
    </xf>
    <xf numFmtId="178" fontId="0" fillId="30" borderId="0" xfId="0" applyNumberFormat="1" applyFill="1" applyAlignment="1">
      <alignment horizontal="center" vertical="center"/>
    </xf>
    <xf numFmtId="179" fontId="0" fillId="30" borderId="0" xfId="0" applyNumberFormat="1" applyFill="1" applyAlignment="1">
      <alignment horizontal="center" vertical="center"/>
    </xf>
    <xf numFmtId="176" fontId="0" fillId="30" borderId="0" xfId="0" applyNumberFormat="1" applyFill="1" applyAlignment="1">
      <alignment horizontal="center" vertical="center"/>
    </xf>
    <xf numFmtId="49" fontId="33" fillId="26" borderId="0" xfId="0" applyNumberFormat="1" applyFont="1" applyFill="1" applyAlignment="1">
      <alignment vertical="center" wrapText="1"/>
    </xf>
    <xf numFmtId="178" fontId="0" fillId="28" borderId="0" xfId="0" applyNumberFormat="1" applyFill="1" applyAlignment="1">
      <alignment horizontal="center" vertical="center"/>
    </xf>
    <xf numFmtId="180" fontId="0" fillId="28" borderId="0" xfId="0" applyNumberFormat="1" applyFill="1" applyAlignment="1">
      <alignment horizontal="center" vertical="center"/>
    </xf>
    <xf numFmtId="177" fontId="0" fillId="28" borderId="0" xfId="0" applyNumberFormat="1" applyFill="1" applyAlignment="1">
      <alignment horizontal="center" vertical="center"/>
    </xf>
    <xf numFmtId="181" fontId="0" fillId="28" borderId="0" xfId="0" applyNumberFormat="1" applyFill="1" applyAlignment="1">
      <alignment horizontal="center" vertical="center"/>
    </xf>
    <xf numFmtId="182" fontId="0" fillId="28" borderId="0" xfId="0" applyNumberFormat="1" applyFill="1" applyAlignment="1">
      <alignment horizontal="center" vertical="center"/>
    </xf>
    <xf numFmtId="164" fontId="45" fillId="25" borderId="37" xfId="0" applyNumberFormat="1" applyFont="1" applyFill="1" applyBorder="1" applyAlignment="1">
      <alignment horizontal="center"/>
    </xf>
    <xf numFmtId="164" fontId="21" fillId="25" borderId="38" xfId="0" applyNumberFormat="1" applyFont="1" applyFill="1" applyBorder="1" applyAlignment="1">
      <alignment horizontal="center"/>
    </xf>
    <xf numFmtId="164" fontId="21" fillId="25" borderId="39" xfId="0" applyNumberFormat="1" applyFont="1" applyFill="1" applyBorder="1" applyAlignment="1">
      <alignment horizontal="center"/>
    </xf>
    <xf numFmtId="164" fontId="21" fillId="25" borderId="40" xfId="0" applyNumberFormat="1" applyFont="1" applyFill="1" applyBorder="1" applyAlignment="1">
      <alignment horizontal="center"/>
    </xf>
    <xf numFmtId="164" fontId="21" fillId="25" borderId="0" xfId="0" applyNumberFormat="1" applyFont="1" applyFill="1" applyBorder="1" applyAlignment="1">
      <alignment horizontal="center"/>
    </xf>
    <xf numFmtId="164" fontId="21" fillId="25" borderId="41" xfId="0" applyNumberFormat="1" applyFont="1" applyFill="1" applyBorder="1" applyAlignment="1">
      <alignment horizontal="center"/>
    </xf>
    <xf numFmtId="164" fontId="21" fillId="25" borderId="42" xfId="0" applyNumberFormat="1" applyFont="1" applyFill="1" applyBorder="1" applyAlignment="1">
      <alignment horizontal="center"/>
    </xf>
    <xf numFmtId="164" fontId="21" fillId="25" borderId="43" xfId="0" applyNumberFormat="1" applyFont="1" applyFill="1" applyBorder="1" applyAlignment="1">
      <alignment horizontal="center"/>
    </xf>
    <xf numFmtId="164" fontId="21" fillId="25" borderId="44" xfId="0" applyNumberFormat="1" applyFont="1" applyFill="1" applyBorder="1" applyAlignment="1">
      <alignment horizontal="center"/>
    </xf>
    <xf numFmtId="170" fontId="27" fillId="32" borderId="28" xfId="0" applyNumberFormat="1" applyFont="1" applyFill="1" applyBorder="1" applyAlignment="1">
      <alignment horizontal="center"/>
    </xf>
    <xf numFmtId="170" fontId="27" fillId="32" borderId="29" xfId="0" applyNumberFormat="1" applyFont="1" applyFill="1" applyBorder="1" applyAlignment="1">
      <alignment horizontal="center"/>
    </xf>
    <xf numFmtId="170" fontId="27" fillId="32" borderId="30" xfId="0" applyNumberFormat="1" applyFont="1" applyFill="1" applyBorder="1" applyAlignment="1">
      <alignment horizontal="center"/>
    </xf>
    <xf numFmtId="170" fontId="27" fillId="32" borderId="31" xfId="0" applyNumberFormat="1" applyFont="1" applyFill="1" applyBorder="1" applyAlignment="1">
      <alignment horizontal="center"/>
    </xf>
    <xf numFmtId="170" fontId="27" fillId="32" borderId="32" xfId="0" applyNumberFormat="1" applyFont="1" applyFill="1" applyBorder="1" applyAlignment="1">
      <alignment horizontal="center"/>
    </xf>
    <xf numFmtId="0" fontId="25" fillId="24" borderId="33" xfId="0" applyFont="1" applyFill="1" applyBorder="1" applyAlignment="1">
      <alignment horizontal="left" vertical="center"/>
    </xf>
    <xf numFmtId="0" fontId="25" fillId="24" borderId="20" xfId="0" applyFont="1" applyFill="1" applyBorder="1" applyAlignment="1">
      <alignment horizontal="left" vertical="center"/>
    </xf>
    <xf numFmtId="17" fontId="27" fillId="32" borderId="28" xfId="0" quotePrefix="1" applyNumberFormat="1" applyFont="1" applyFill="1" applyBorder="1" applyAlignment="1">
      <alignment horizontal="center"/>
    </xf>
    <xf numFmtId="0" fontId="27" fillId="32" borderId="29" xfId="0" applyFont="1" applyFill="1" applyBorder="1" applyAlignment="1">
      <alignment horizontal="center"/>
    </xf>
    <xf numFmtId="0" fontId="27" fillId="32" borderId="30" xfId="0" applyFont="1" applyFill="1" applyBorder="1" applyAlignment="1">
      <alignment horizontal="center"/>
    </xf>
    <xf numFmtId="17" fontId="27" fillId="32" borderId="28" xfId="0" applyNumberFormat="1" applyFont="1" applyFill="1" applyBorder="1" applyAlignment="1">
      <alignment horizontal="center"/>
    </xf>
    <xf numFmtId="170" fontId="27" fillId="32" borderId="34" xfId="0" applyNumberFormat="1" applyFont="1" applyFill="1" applyBorder="1" applyAlignment="1">
      <alignment horizontal="center"/>
    </xf>
    <xf numFmtId="170" fontId="27" fillId="32" borderId="35" xfId="0" applyNumberFormat="1" applyFont="1" applyFill="1" applyBorder="1" applyAlignment="1">
      <alignment horizontal="center"/>
    </xf>
    <xf numFmtId="170" fontId="27" fillId="32" borderId="36" xfId="0" applyNumberFormat="1" applyFont="1" applyFill="1" applyBorder="1" applyAlignment="1">
      <alignment horizontal="center"/>
    </xf>
    <xf numFmtId="0" fontId="24" fillId="24" borderId="0" xfId="0" applyFont="1" applyFill="1" applyBorder="1" applyAlignment="1">
      <alignment horizontal="center"/>
    </xf>
    <xf numFmtId="17" fontId="27" fillId="32" borderId="29" xfId="0" quotePrefix="1" applyNumberFormat="1" applyFont="1" applyFill="1" applyBorder="1" applyAlignment="1">
      <alignment horizontal="center"/>
    </xf>
    <xf numFmtId="17" fontId="27" fillId="32" borderId="30" xfId="0" quotePrefix="1" applyNumberFormat="1" applyFont="1" applyFill="1" applyBorder="1" applyAlignment="1">
      <alignment horizontal="center"/>
    </xf>
    <xf numFmtId="17" fontId="27" fillId="32" borderId="29" xfId="0" applyNumberFormat="1" applyFont="1" applyFill="1" applyBorder="1" applyAlignment="1">
      <alignment horizontal="center"/>
    </xf>
    <xf numFmtId="17" fontId="27" fillId="32" borderId="30" xfId="0" applyNumberFormat="1" applyFont="1" applyFill="1" applyBorder="1" applyAlignment="1">
      <alignment horizontal="center"/>
    </xf>
    <xf numFmtId="0" fontId="43" fillId="24" borderId="33" xfId="0" applyFont="1" applyFill="1" applyBorder="1" applyAlignment="1">
      <alignment horizontal="left" vertical="center"/>
    </xf>
    <xf numFmtId="0" fontId="43" fillId="24" borderId="20" xfId="0" applyFont="1" applyFill="1" applyBorder="1" applyAlignment="1">
      <alignment horizontal="left" vertical="center"/>
    </xf>
  </cellXfs>
  <cellStyles count="46">
    <cellStyle name="=C:\WINNT\SYSTEM32\COMMAND.COM" xfId="1"/>
    <cellStyle name="=C:\WINNT\SYSTEM32\COMMAND.COM 2" xfId="2"/>
    <cellStyle name="20% - Accent1" xfId="3" builtinId="30" customBuiltin="1"/>
    <cellStyle name="20% - Accent2" xfId="4" builtinId="34" customBuiltin="1"/>
    <cellStyle name="20% - Accent3" xfId="5" builtinId="38" customBuiltin="1"/>
    <cellStyle name="20% - Accent4" xfId="6" builtinId="42" customBuiltin="1"/>
    <cellStyle name="20% - Accent5" xfId="7" builtinId="46" customBuiltin="1"/>
    <cellStyle name="20% - Accent6" xfId="8" builtinId="50" customBuiltin="1"/>
    <cellStyle name="40% - Accent1" xfId="9" builtinId="31" customBuiltin="1"/>
    <cellStyle name="40% - Accent2" xfId="10" builtinId="35" customBuiltin="1"/>
    <cellStyle name="40% - Accent3" xfId="11" builtinId="39" customBuiltin="1"/>
    <cellStyle name="40% - Accent4" xfId="12" builtinId="43" customBuiltin="1"/>
    <cellStyle name="40% - Accent5" xfId="13" builtinId="47" customBuiltin="1"/>
    <cellStyle name="40% - Accent6" xfId="14" builtinId="51" customBuiltin="1"/>
    <cellStyle name="60% - Accent1" xfId="15" builtinId="32" customBuiltin="1"/>
    <cellStyle name="60% - Accent2" xfId="16" builtinId="36" customBuiltin="1"/>
    <cellStyle name="60% - Accent3" xfId="17" builtinId="40" customBuiltin="1"/>
    <cellStyle name="60% - Accent4" xfId="18" builtinId="44" customBuiltin="1"/>
    <cellStyle name="60% - Accent5" xfId="19" builtinId="48" customBuiltin="1"/>
    <cellStyle name="60% - Accent6" xfId="20" builtinId="52" customBuiltin="1"/>
    <cellStyle name="Accent1" xfId="21" builtinId="29" customBuiltin="1"/>
    <cellStyle name="Accent2" xfId="22" builtinId="33" customBuiltin="1"/>
    <cellStyle name="Accent3" xfId="23" builtinId="37" customBuiltin="1"/>
    <cellStyle name="Accent4" xfId="24" builtinId="41" customBuiltin="1"/>
    <cellStyle name="Accent5" xfId="25" builtinId="45" customBuiltin="1"/>
    <cellStyle name="Accent6" xfId="26" builtinId="49" customBuiltin="1"/>
    <cellStyle name="Bad" xfId="27" builtinId="27" customBuiltin="1"/>
    <cellStyle name="Calculation" xfId="28" builtinId="22" customBuiltin="1"/>
    <cellStyle name="Check Cell" xfId="29" builtinId="23" customBuiltin="1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te" xfId="40" builtinId="10" customBuiltin="1"/>
    <cellStyle name="Output" xfId="41" builtinId="21" customBuiltin="1"/>
    <cellStyle name="Percent" xfId="42" builtinId="5"/>
    <cellStyle name="Title" xfId="43" builtinId="15" customBuiltin="1"/>
    <cellStyle name="Total" xfId="44" builtinId="25" customBuiltin="1"/>
    <cellStyle name="Warning Text" xfId="45" builtinId="11" customBuiltin="1"/>
  </cellStyles>
  <dxfs count="87"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\4PG04FI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kpowernetworks.co.uk/products-services/networks/pdf/UKPN-LPN-100-1110-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SPM%20Final%202011_12%20CDCM%20100%20(Oct%2011%20Prices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SPD%20Final%202011_12%20CDCM%20100%20(Oct%2011%20Prices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cdcm-model-electricity-north-west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Oct11--Wales-Indicative-CDCM-DCP71A-Price-Change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Oct11---West-Indicative-CDCM-DCP71A-Price-Chan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SE_SHEPD_R100_CDCM_Oct-11_INDIC_28-06-11_v7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opy%20of%20SSE_SEPD_R100_CDCM_Oct-11_INDIC_28-06-11_v2.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NED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YEDL_CDCM_-_October_2011_indicative_charges_used_-_VALU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Oct11---East-Midlands-Indicative-CDCM-DCP71A-Price-Chang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Oct11---West-Midlands-Indicative-CDCM-DCP71A-Price-Chang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UKPN-EPN-100-1110-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stech\shares\Asset%20Management\Personal%20Folders\Neil%20Fitzsimons\UKPN-SPN-100-1110-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Revenue"/>
      <sheetName val="Assumptions"/>
      <sheetName val="Cust_Units"/>
      <sheetName val="Cust_Unit_Input"/>
      <sheetName val="Dist_Spec"/>
      <sheetName val="Dist_Spec_Input"/>
      <sheetName val="Page 4"/>
      <sheetName val="Public Lighting"/>
      <sheetName val="SE Buildings"/>
      <sheetName val="TU and SB"/>
      <sheetName val="NGC Exit Charge"/>
      <sheetName val="Meter Operator"/>
      <sheetName val="Business Model"/>
      <sheetName val="Tariff Summary"/>
      <sheetName val="Menu"/>
      <sheetName val="Help Notes"/>
      <sheetName val="Macros"/>
      <sheetName val="Transactions"/>
    </sheetNames>
    <sheetDataSet>
      <sheetData sheetId="0"/>
      <sheetData sheetId="1">
        <row r="6">
          <cell r="B6">
            <v>0</v>
          </cell>
        </row>
        <row r="9">
          <cell r="B9">
            <v>0</v>
          </cell>
        </row>
      </sheetData>
      <sheetData sheetId="2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London Power Networks</v>
          </cell>
          <cell r="C8" t="str">
            <v>2011 - 2012</v>
          </cell>
          <cell r="D8" t="str">
            <v>LPN-100-1110-1</v>
          </cell>
        </row>
        <row r="15">
          <cell r="D15">
            <v>0</v>
          </cell>
          <cell r="F15">
            <v>366</v>
          </cell>
        </row>
        <row r="142">
          <cell r="B142">
            <v>6818136.0130839702</v>
          </cell>
          <cell r="C142">
            <v>0</v>
          </cell>
          <cell r="E142">
            <v>1856500</v>
          </cell>
        </row>
        <row r="143">
          <cell r="B143">
            <v>0</v>
          </cell>
          <cell r="C143">
            <v>0</v>
          </cell>
          <cell r="E143">
            <v>0</v>
          </cell>
        </row>
        <row r="144">
          <cell r="B144">
            <v>8707.0182392817533</v>
          </cell>
          <cell r="C144">
            <v>0</v>
          </cell>
          <cell r="E144">
            <v>1212</v>
          </cell>
        </row>
        <row r="146">
          <cell r="B146">
            <v>571846.94683631381</v>
          </cell>
          <cell r="C146">
            <v>522449.88889146666</v>
          </cell>
          <cell r="E146">
            <v>168524</v>
          </cell>
        </row>
        <row r="147">
          <cell r="B147">
            <v>0</v>
          </cell>
          <cell r="C147">
            <v>0</v>
          </cell>
          <cell r="E147">
            <v>0</v>
          </cell>
        </row>
        <row r="148">
          <cell r="B148">
            <v>7120.9967113840357</v>
          </cell>
          <cell r="C148">
            <v>6145.1293686503095</v>
          </cell>
          <cell r="E148">
            <v>1238</v>
          </cell>
        </row>
        <row r="150">
          <cell r="B150">
            <v>104532.69783466092</v>
          </cell>
          <cell r="E150">
            <v>12669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3238839.959599535</v>
          </cell>
          <cell r="E154">
            <v>249777</v>
          </cell>
        </row>
        <row r="155">
          <cell r="B155">
            <v>0</v>
          </cell>
          <cell r="E155">
            <v>0</v>
          </cell>
        </row>
        <row r="156">
          <cell r="B156">
            <v>1986.6429472138709</v>
          </cell>
          <cell r="E156">
            <v>133</v>
          </cell>
        </row>
        <row r="158">
          <cell r="B158">
            <v>386481.28733295418</v>
          </cell>
          <cell r="C158">
            <v>188574.8225494631</v>
          </cell>
          <cell r="E158">
            <v>22496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39.003974092356962</v>
          </cell>
          <cell r="C160">
            <v>18.825263537672821</v>
          </cell>
          <cell r="E160">
            <v>1</v>
          </cell>
        </row>
        <row r="162">
          <cell r="B162">
            <v>23174.172518259045</v>
          </cell>
          <cell r="C162">
            <v>0</v>
          </cell>
          <cell r="E162">
            <v>2020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1268109.734487752</v>
          </cell>
          <cell r="C166">
            <v>253182.77534557477</v>
          </cell>
          <cell r="E166">
            <v>10433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1286.1910277439758</v>
          </cell>
          <cell r="C168">
            <v>256.6709205216539</v>
          </cell>
          <cell r="E168">
            <v>14</v>
          </cell>
        </row>
        <row r="170">
          <cell r="B170">
            <v>0</v>
          </cell>
          <cell r="C170">
            <v>0</v>
          </cell>
        </row>
        <row r="172">
          <cell r="B172">
            <v>0</v>
          </cell>
          <cell r="C172">
            <v>0</v>
          </cell>
        </row>
        <row r="174">
          <cell r="B174">
            <v>1318975.6075021192</v>
          </cell>
          <cell r="C174">
            <v>1958074.9150238452</v>
          </cell>
          <cell r="D174">
            <v>2451571.6306807608</v>
          </cell>
          <cell r="E174">
            <v>8522</v>
          </cell>
          <cell r="F174">
            <v>2478361.3345315955</v>
          </cell>
          <cell r="G174">
            <v>639150.73030413012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8">
          <cell r="B178">
            <v>13615.755292588965</v>
          </cell>
          <cell r="C178">
            <v>20213.221052049776</v>
          </cell>
          <cell r="D178">
            <v>25307.687244479748</v>
          </cell>
          <cell r="E178">
            <v>86</v>
          </cell>
          <cell r="F178">
            <v>25033.952874056522</v>
          </cell>
          <cell r="G178">
            <v>6456.0679828700004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1531253.9602643601</v>
          </cell>
          <cell r="C181">
            <v>2390656.9145595357</v>
          </cell>
          <cell r="D181">
            <v>3422594.4399657198</v>
          </cell>
          <cell r="E181">
            <v>1120</v>
          </cell>
          <cell r="F181">
            <v>2263639.3178163394</v>
          </cell>
          <cell r="G181">
            <v>464787.46643900004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59771.6353226832</v>
          </cell>
          <cell r="C184">
            <v>76271.06004451873</v>
          </cell>
          <cell r="D184">
            <v>105757.056544465</v>
          </cell>
          <cell r="E184">
            <v>1</v>
          </cell>
          <cell r="F184">
            <v>43000</v>
          </cell>
          <cell r="G184">
            <v>0</v>
          </cell>
        </row>
        <row r="186">
          <cell r="B186">
            <v>201671.29482910992</v>
          </cell>
          <cell r="E186">
            <v>612</v>
          </cell>
        </row>
        <row r="187">
          <cell r="B187">
            <v>0</v>
          </cell>
          <cell r="E187">
            <v>0</v>
          </cell>
        </row>
        <row r="188">
          <cell r="B188">
            <v>0</v>
          </cell>
          <cell r="E188">
            <v>0</v>
          </cell>
        </row>
        <row r="190">
          <cell r="B190">
            <v>7639.0161978546412</v>
          </cell>
          <cell r="C190">
            <v>19368.965267601165</v>
          </cell>
          <cell r="D190">
            <v>49956.208414468558</v>
          </cell>
          <cell r="E190">
            <v>20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3078.0792947224027</v>
          </cell>
          <cell r="E194">
            <v>131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</row>
        <row r="199">
          <cell r="B199">
            <v>0</v>
          </cell>
        </row>
        <row r="201">
          <cell r="B201">
            <v>306.42556146000004</v>
          </cell>
          <cell r="E201">
            <v>5</v>
          </cell>
          <cell r="G201">
            <v>0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477.33730163636699</v>
          </cell>
          <cell r="C205">
            <v>804.63396832346484</v>
          </cell>
          <cell r="D205">
            <v>1324.9231483101685</v>
          </cell>
          <cell r="E205">
            <v>14</v>
          </cell>
          <cell r="G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1798.6627487700005</v>
          </cell>
          <cell r="E215">
            <v>3</v>
          </cell>
          <cell r="G215">
            <v>0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17121.068366326424</v>
          </cell>
          <cell r="C218">
            <v>27508.401566936711</v>
          </cell>
          <cell r="D218">
            <v>43219.392081466875</v>
          </cell>
          <cell r="E218">
            <v>22</v>
          </cell>
          <cell r="G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G221">
            <v>0</v>
          </cell>
        </row>
        <row r="223">
          <cell r="B223">
            <v>0</v>
          </cell>
          <cell r="E223">
            <v>0</v>
          </cell>
          <cell r="G2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363929280.17115426</v>
          </cell>
        </row>
      </sheetData>
      <sheetData sheetId="21">
        <row r="381">
          <cell r="H381">
            <v>-7481526.1149098892</v>
          </cell>
        </row>
        <row r="382">
          <cell r="H382">
            <v>-848025.86467035231</v>
          </cell>
        </row>
        <row r="383">
          <cell r="H383">
            <v>-12285.289039477009</v>
          </cell>
        </row>
        <row r="384">
          <cell r="H384">
            <v>-2341111.3967422368</v>
          </cell>
        </row>
        <row r="385">
          <cell r="H385">
            <v>-311700.51898663701</v>
          </cell>
        </row>
        <row r="386">
          <cell r="H386">
            <v>-4380.5516673723723</v>
          </cell>
        </row>
        <row r="387">
          <cell r="H387">
            <v>-1070771.7151518296</v>
          </cell>
        </row>
        <row r="388">
          <cell r="H388">
            <v>0</v>
          </cell>
        </row>
        <row r="389">
          <cell r="H389">
            <v>0</v>
          </cell>
        </row>
        <row r="390">
          <cell r="H390">
            <v>-3899716.791830658</v>
          </cell>
        </row>
        <row r="391">
          <cell r="H391">
            <v>-39577.696516426833</v>
          </cell>
        </row>
        <row r="392">
          <cell r="H392">
            <v>-4028675.5420745388</v>
          </cell>
        </row>
        <row r="393">
          <cell r="H393">
            <v>-127063.38008754607</v>
          </cell>
        </row>
        <row r="394">
          <cell r="H394">
            <v>-132987.85651276627</v>
          </cell>
        </row>
        <row r="395">
          <cell r="H395">
            <v>-54109.898660051505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1.661</v>
          </cell>
          <cell r="C156">
            <v>0</v>
          </cell>
          <cell r="D156">
            <v>0</v>
          </cell>
          <cell r="E156">
            <v>3.19</v>
          </cell>
          <cell r="F156">
            <v>0</v>
          </cell>
          <cell r="G156">
            <v>0</v>
          </cell>
        </row>
        <row r="157">
          <cell r="B157">
            <v>1.3189142070262128</v>
          </cell>
          <cell r="C157">
            <v>0</v>
          </cell>
          <cell r="D157">
            <v>0</v>
          </cell>
          <cell r="E157">
            <v>2.533014039984117</v>
          </cell>
          <cell r="F157">
            <v>0</v>
          </cell>
          <cell r="G157">
            <v>0</v>
          </cell>
        </row>
        <row r="158">
          <cell r="B158">
            <v>0.92329904438223975</v>
          </cell>
          <cell r="C158">
            <v>0</v>
          </cell>
          <cell r="D158">
            <v>0</v>
          </cell>
          <cell r="E158">
            <v>1.7732233302705267</v>
          </cell>
          <cell r="F158">
            <v>0</v>
          </cell>
          <cell r="G158">
            <v>0</v>
          </cell>
        </row>
        <row r="160">
          <cell r="B160">
            <v>2.085</v>
          </cell>
          <cell r="C160">
            <v>0.22700000000000001</v>
          </cell>
          <cell r="D160">
            <v>0</v>
          </cell>
          <cell r="E160">
            <v>3.19</v>
          </cell>
          <cell r="F160">
            <v>0</v>
          </cell>
          <cell r="G160">
            <v>0</v>
          </cell>
        </row>
        <row r="161">
          <cell r="B161">
            <v>1.6555906813062333</v>
          </cell>
          <cell r="C161">
            <v>0.18024896146595443</v>
          </cell>
          <cell r="D161">
            <v>0</v>
          </cell>
          <cell r="E161">
            <v>2.533014039984117</v>
          </cell>
          <cell r="F161">
            <v>0</v>
          </cell>
          <cell r="G161">
            <v>0</v>
          </cell>
        </row>
        <row r="162">
          <cell r="B162">
            <v>1.1589876625749367</v>
          </cell>
          <cell r="C162">
            <v>0.12618234983429766</v>
          </cell>
          <cell r="D162">
            <v>0</v>
          </cell>
          <cell r="E162">
            <v>1.7732233302705267</v>
          </cell>
          <cell r="F162">
            <v>0</v>
          </cell>
          <cell r="G162">
            <v>0</v>
          </cell>
        </row>
        <row r="164">
          <cell r="B164">
            <v>0.23899999999999999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0.1897775409267097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0.13285278242465701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1.095</v>
          </cell>
          <cell r="C168">
            <v>0</v>
          </cell>
          <cell r="D168">
            <v>0</v>
          </cell>
          <cell r="E168">
            <v>3.43</v>
          </cell>
          <cell r="F168">
            <v>0</v>
          </cell>
          <cell r="G168">
            <v>0</v>
          </cell>
        </row>
        <row r="169">
          <cell r="B169">
            <v>0.86948287579392103</v>
          </cell>
          <cell r="C169">
            <v>0</v>
          </cell>
          <cell r="D169">
            <v>0</v>
          </cell>
          <cell r="E169">
            <v>2.7235856291992233</v>
          </cell>
          <cell r="F169">
            <v>0</v>
          </cell>
          <cell r="G169">
            <v>0</v>
          </cell>
        </row>
        <row r="170">
          <cell r="B170">
            <v>0.60867697387029052</v>
          </cell>
          <cell r="C170">
            <v>0</v>
          </cell>
          <cell r="D170">
            <v>0</v>
          </cell>
          <cell r="E170">
            <v>1.9066319820777138</v>
          </cell>
          <cell r="F170">
            <v>0</v>
          </cell>
          <cell r="G170">
            <v>0</v>
          </cell>
        </row>
        <row r="172">
          <cell r="B172">
            <v>1.155</v>
          </cell>
          <cell r="C172">
            <v>9.7000000000000003E-2</v>
          </cell>
          <cell r="D172">
            <v>0</v>
          </cell>
          <cell r="E172">
            <v>3.43</v>
          </cell>
          <cell r="F172">
            <v>0</v>
          </cell>
          <cell r="G172">
            <v>0</v>
          </cell>
        </row>
        <row r="173">
          <cell r="B173">
            <v>0.91712577309769761</v>
          </cell>
          <cell r="C173">
            <v>7.7022683974438677E-2</v>
          </cell>
          <cell r="D173">
            <v>0</v>
          </cell>
          <cell r="E173">
            <v>2.7235856291992233</v>
          </cell>
          <cell r="F173">
            <v>0</v>
          </cell>
          <cell r="G173">
            <v>0</v>
          </cell>
        </row>
        <row r="174">
          <cell r="B174">
            <v>0.64202913682208729</v>
          </cell>
          <cell r="C174">
            <v>5.3919330105404728E-2</v>
          </cell>
          <cell r="D174">
            <v>0</v>
          </cell>
          <cell r="E174">
            <v>1.9066319820777138</v>
          </cell>
          <cell r="F174">
            <v>0</v>
          </cell>
          <cell r="G174">
            <v>0</v>
          </cell>
        </row>
        <row r="176">
          <cell r="B176">
            <v>0.33800000000000002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0.26838832147794095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0.18788385129512164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1.2390000000000001</v>
          </cell>
          <cell r="C180">
            <v>0.13300000000000001</v>
          </cell>
          <cell r="D180">
            <v>0</v>
          </cell>
          <cell r="E180">
            <v>26.86</v>
          </cell>
          <cell r="F180">
            <v>0</v>
          </cell>
          <cell r="G180">
            <v>0</v>
          </cell>
        </row>
        <row r="181">
          <cell r="B181">
            <v>0.98382582932298479</v>
          </cell>
          <cell r="C181">
            <v>0.10560842235670458</v>
          </cell>
          <cell r="D181">
            <v>0</v>
          </cell>
          <cell r="E181">
            <v>21.328137026323944</v>
          </cell>
          <cell r="F181">
            <v>0</v>
          </cell>
          <cell r="G181">
            <v>0</v>
          </cell>
        </row>
        <row r="182">
          <cell r="B182">
            <v>0.6887221649546027</v>
          </cell>
          <cell r="C182">
            <v>7.3930627876482774E-2</v>
          </cell>
          <cell r="D182">
            <v>0</v>
          </cell>
          <cell r="E182">
            <v>14.930651614754341</v>
          </cell>
          <cell r="F182">
            <v>0</v>
          </cell>
          <cell r="G182">
            <v>0</v>
          </cell>
        </row>
        <row r="184">
          <cell r="B184">
            <v>0.88700000000000001</v>
          </cell>
          <cell r="C184">
            <v>8.7999999999999995E-2</v>
          </cell>
          <cell r="D184">
            <v>0</v>
          </cell>
          <cell r="E184">
            <v>6.9</v>
          </cell>
          <cell r="F184">
            <v>0</v>
          </cell>
          <cell r="G184">
            <v>0</v>
          </cell>
        </row>
        <row r="186">
          <cell r="B186">
            <v>0.51700000000000002</v>
          </cell>
          <cell r="C186">
            <v>1.9E-2</v>
          </cell>
          <cell r="D186">
            <v>0</v>
          </cell>
          <cell r="E186">
            <v>73.959999999999994</v>
          </cell>
          <cell r="F186">
            <v>0</v>
          </cell>
          <cell r="G186">
            <v>0</v>
          </cell>
        </row>
        <row r="188">
          <cell r="B188">
            <v>3.1840000000000002</v>
          </cell>
          <cell r="C188">
            <v>0.27300000000000002</v>
          </cell>
          <cell r="D188">
            <v>0.08</v>
          </cell>
          <cell r="E188">
            <v>10.07</v>
          </cell>
          <cell r="F188">
            <v>2.0699999999999998</v>
          </cell>
          <cell r="G188">
            <v>0.37</v>
          </cell>
        </row>
        <row r="189">
          <cell r="B189">
            <v>2.5282497502537398</v>
          </cell>
          <cell r="C189">
            <v>0.21677518273218307</v>
          </cell>
          <cell r="D189">
            <v>6.3523863071701991E-2</v>
          </cell>
          <cell r="E189">
            <v>7.9960662641504889</v>
          </cell>
          <cell r="F189">
            <v>1.6436799569802891</v>
          </cell>
          <cell r="G189">
            <v>0.29379786670662172</v>
          </cell>
        </row>
        <row r="190">
          <cell r="B190">
            <v>1.7698881139753471</v>
          </cell>
          <cell r="C190">
            <v>0.15175234143067518</v>
          </cell>
          <cell r="D190">
            <v>4.4469550602395651E-2</v>
          </cell>
          <cell r="E190">
            <v>5.597604682076553</v>
          </cell>
          <cell r="F190">
            <v>1.1506496218369875</v>
          </cell>
          <cell r="G190">
            <v>0.2056716715360799</v>
          </cell>
        </row>
        <row r="192">
          <cell r="B192">
            <v>2.5739999999999998</v>
          </cell>
          <cell r="C192">
            <v>0.16600000000000001</v>
          </cell>
          <cell r="D192">
            <v>3.5000000000000003E-2</v>
          </cell>
          <cell r="E192">
            <v>6.9</v>
          </cell>
          <cell r="F192">
            <v>4.0199999999999996</v>
          </cell>
          <cell r="G192">
            <v>0.28199999999999997</v>
          </cell>
        </row>
        <row r="193">
          <cell r="B193">
            <v>1.9068624643882255</v>
          </cell>
          <cell r="C193">
            <v>0.12297559016645122</v>
          </cell>
          <cell r="D193">
            <v>2.5928588288107186E-2</v>
          </cell>
          <cell r="E193">
            <v>5.111635976798274</v>
          </cell>
          <cell r="F193">
            <v>2.9780835690911678</v>
          </cell>
          <cell r="G193">
            <v>0.20891033992132074</v>
          </cell>
        </row>
        <row r="195">
          <cell r="B195">
            <v>1.9059999999999999</v>
          </cell>
          <cell r="C195">
            <v>0.107</v>
          </cell>
          <cell r="D195">
            <v>1.7999999999999999E-2</v>
          </cell>
          <cell r="E195">
            <v>73.959999999999994</v>
          </cell>
          <cell r="F195">
            <v>4.42</v>
          </cell>
          <cell r="G195">
            <v>0.184</v>
          </cell>
        </row>
        <row r="196">
          <cell r="B196">
            <v>1.5725834072719316</v>
          </cell>
          <cell r="C196">
            <v>8.8282489285465199E-2</v>
          </cell>
          <cell r="D196">
            <v>1.4851259879797884E-2</v>
          </cell>
          <cell r="E196">
            <v>61.022176706102861</v>
          </cell>
          <cell r="F196">
            <v>3.646809370483703</v>
          </cell>
          <cell r="G196">
            <v>0.15181287877126726</v>
          </cell>
        </row>
        <row r="198">
          <cell r="B198">
            <v>1.8120000000000001</v>
          </cell>
          <cell r="C198">
            <v>0.1</v>
          </cell>
          <cell r="D198">
            <v>1.6E-2</v>
          </cell>
          <cell r="E198">
            <v>73.959999999999994</v>
          </cell>
          <cell r="F198">
            <v>2.13</v>
          </cell>
          <cell r="G198">
            <v>0.20699999999999999</v>
          </cell>
        </row>
        <row r="200">
          <cell r="B200">
            <v>1.4239999999999999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1.1307247626762955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0.7915580007226426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8.8640000000000008</v>
          </cell>
          <cell r="C204">
            <v>1.2030000000000001</v>
          </cell>
          <cell r="D204">
            <v>0.63600000000000001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7.0384440283445819</v>
          </cell>
          <cell r="C205">
            <v>0.95524009094071882</v>
          </cell>
          <cell r="D205">
            <v>0.50501471142003085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4.9272262067454387</v>
          </cell>
          <cell r="C206">
            <v>0.66871086718352468</v>
          </cell>
          <cell r="D206">
            <v>0.35353292728904545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-0.80900000000000005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-0.80900000000000005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-0.80900000000000005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-0.753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-0.753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-0.80900000000000005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0.41</v>
          </cell>
        </row>
        <row r="216">
          <cell r="B216">
            <v>-0.80900000000000005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0.41</v>
          </cell>
        </row>
        <row r="217">
          <cell r="B217">
            <v>-0.80900000000000005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0.41</v>
          </cell>
        </row>
        <row r="219">
          <cell r="B219">
            <v>-3.67</v>
          </cell>
          <cell r="C219">
            <v>-0.33700000000000002</v>
          </cell>
          <cell r="D219">
            <v>-0.104</v>
          </cell>
          <cell r="E219">
            <v>0</v>
          </cell>
          <cell r="F219">
            <v>0</v>
          </cell>
          <cell r="G219">
            <v>0.41</v>
          </cell>
        </row>
        <row r="220">
          <cell r="B220">
            <v>-3.67</v>
          </cell>
          <cell r="C220">
            <v>-0.33700000000000002</v>
          </cell>
          <cell r="D220">
            <v>-0.104</v>
          </cell>
          <cell r="E220">
            <v>0</v>
          </cell>
          <cell r="F220">
            <v>0</v>
          </cell>
          <cell r="G220">
            <v>0.41</v>
          </cell>
        </row>
        <row r="221">
          <cell r="B221">
            <v>-3.67</v>
          </cell>
          <cell r="C221">
            <v>-0.33700000000000002</v>
          </cell>
          <cell r="D221">
            <v>-0.104</v>
          </cell>
          <cell r="E221">
            <v>0</v>
          </cell>
          <cell r="F221">
            <v>0</v>
          </cell>
          <cell r="G221">
            <v>0.41</v>
          </cell>
        </row>
        <row r="223">
          <cell r="B223">
            <v>-0.753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0.38300000000000001</v>
          </cell>
        </row>
        <row r="224">
          <cell r="B224">
            <v>-0.753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0.38300000000000001</v>
          </cell>
        </row>
        <row r="226">
          <cell r="B226">
            <v>-3.4529999999999998</v>
          </cell>
          <cell r="C226">
            <v>-0.30199999999999999</v>
          </cell>
          <cell r="D226">
            <v>-0.09</v>
          </cell>
          <cell r="E226">
            <v>0</v>
          </cell>
          <cell r="F226">
            <v>0</v>
          </cell>
          <cell r="G226">
            <v>0.38300000000000001</v>
          </cell>
        </row>
        <row r="227">
          <cell r="B227">
            <v>-3.4529999999999998</v>
          </cell>
          <cell r="C227">
            <v>-0.30199999999999999</v>
          </cell>
          <cell r="D227">
            <v>-0.09</v>
          </cell>
          <cell r="E227">
            <v>0</v>
          </cell>
          <cell r="F227">
            <v>0</v>
          </cell>
          <cell r="G227">
            <v>0.38300000000000001</v>
          </cell>
        </row>
        <row r="229">
          <cell r="B229">
            <v>-0.54800000000000004</v>
          </cell>
          <cell r="C229">
            <v>0</v>
          </cell>
          <cell r="D229">
            <v>0</v>
          </cell>
          <cell r="E229">
            <v>34.81</v>
          </cell>
          <cell r="F229">
            <v>0</v>
          </cell>
          <cell r="G229">
            <v>0.33300000000000002</v>
          </cell>
        </row>
        <row r="230">
          <cell r="B230">
            <v>-0.54800000000000004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0.33300000000000002</v>
          </cell>
        </row>
        <row r="232">
          <cell r="B232">
            <v>-2.6989999999999998</v>
          </cell>
          <cell r="C232">
            <v>-0.16700000000000001</v>
          </cell>
          <cell r="D232">
            <v>-3.3000000000000002E-2</v>
          </cell>
          <cell r="E232">
            <v>34.81</v>
          </cell>
          <cell r="F232">
            <v>0</v>
          </cell>
          <cell r="G232">
            <v>0.33300000000000002</v>
          </cell>
        </row>
        <row r="233">
          <cell r="B233">
            <v>-2.6989999999999998</v>
          </cell>
          <cell r="C233">
            <v>-0.16700000000000001</v>
          </cell>
          <cell r="D233">
            <v>-3.3000000000000002E-2</v>
          </cell>
          <cell r="E233">
            <v>0</v>
          </cell>
          <cell r="F233">
            <v>0</v>
          </cell>
          <cell r="G233">
            <v>0.33300000000000002</v>
          </cell>
        </row>
        <row r="235">
          <cell r="B235">
            <v>-2.9049999999999998</v>
          </cell>
          <cell r="C235">
            <v>-0.17299999999999999</v>
          </cell>
          <cell r="D235">
            <v>-3.3000000000000002E-2</v>
          </cell>
          <cell r="E235">
            <v>34.81</v>
          </cell>
          <cell r="F235">
            <v>0</v>
          </cell>
          <cell r="G235">
            <v>0.26400000000000001</v>
          </cell>
        </row>
        <row r="237">
          <cell r="B237">
            <v>-0.58699999999999997</v>
          </cell>
          <cell r="C237">
            <v>0</v>
          </cell>
          <cell r="D237">
            <v>0</v>
          </cell>
          <cell r="E237">
            <v>34.81</v>
          </cell>
          <cell r="F237">
            <v>0</v>
          </cell>
          <cell r="G237">
            <v>0.26400000000000001</v>
          </cell>
        </row>
        <row r="299">
          <cell r="F299">
            <v>363888040.45866299</v>
          </cell>
        </row>
      </sheetData>
      <sheetData sheetId="23" refreshError="1"/>
      <sheetData sheetId="2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SP Manweb</v>
          </cell>
          <cell r="C8" t="str">
            <v>Final 2011/12 (Oct 2011)</v>
          </cell>
          <cell r="D8">
            <v>1</v>
          </cell>
        </row>
        <row r="15">
          <cell r="D15">
            <v>0</v>
          </cell>
          <cell r="F15">
            <v>366</v>
          </cell>
        </row>
        <row r="142">
          <cell r="B142">
            <v>4612919.0520565072</v>
          </cell>
          <cell r="E142">
            <v>1261128</v>
          </cell>
        </row>
        <row r="143">
          <cell r="B143">
            <v>5062.1084999999994</v>
          </cell>
          <cell r="E143">
            <v>1921.4666666666667</v>
          </cell>
        </row>
        <row r="144">
          <cell r="B144">
            <v>3505.6228000000006</v>
          </cell>
          <cell r="E144">
            <v>1259.5</v>
          </cell>
        </row>
        <row r="146">
          <cell r="B146">
            <v>332324.11587881035</v>
          </cell>
          <cell r="C146">
            <v>416614.79355653794</v>
          </cell>
          <cell r="E146">
            <v>103322</v>
          </cell>
        </row>
        <row r="147">
          <cell r="B147">
            <v>162.49770000000001</v>
          </cell>
          <cell r="C147">
            <v>80.380600000000001</v>
          </cell>
          <cell r="E147">
            <v>81</v>
          </cell>
        </row>
        <row r="148">
          <cell r="B148">
            <v>433.79199999999992</v>
          </cell>
          <cell r="C148">
            <v>366.71020000000004</v>
          </cell>
          <cell r="E148">
            <v>216</v>
          </cell>
        </row>
        <row r="150">
          <cell r="B150">
            <v>29870.189773359736</v>
          </cell>
          <cell r="E150">
            <v>6166</v>
          </cell>
        </row>
        <row r="154">
          <cell r="B154">
            <v>1203804.9086515866</v>
          </cell>
          <cell r="E154">
            <v>78180</v>
          </cell>
        </row>
        <row r="155">
          <cell r="B155">
            <v>408.4434</v>
          </cell>
          <cell r="E155">
            <v>69</v>
          </cell>
        </row>
        <row r="156">
          <cell r="B156">
            <v>1806.1824000000001</v>
          </cell>
          <cell r="E156">
            <v>66.766666666666666</v>
          </cell>
        </row>
        <row r="158">
          <cell r="B158">
            <v>411944.85466688656</v>
          </cell>
          <cell r="C158">
            <v>150584.18014999168</v>
          </cell>
          <cell r="E158">
            <v>17554</v>
          </cell>
        </row>
        <row r="159">
          <cell r="B159">
            <v>11.122999999999999</v>
          </cell>
          <cell r="C159">
            <v>5.2378999999999998</v>
          </cell>
          <cell r="E159">
            <v>1</v>
          </cell>
        </row>
        <row r="160">
          <cell r="B160">
            <v>401.9545</v>
          </cell>
          <cell r="C160">
            <v>68.235100000000003</v>
          </cell>
          <cell r="E160">
            <v>11</v>
          </cell>
        </row>
        <row r="162">
          <cell r="B162">
            <v>5765.1238301542653</v>
          </cell>
          <cell r="E162">
            <v>1188</v>
          </cell>
        </row>
        <row r="166">
          <cell r="B166">
            <v>403158.31130782922</v>
          </cell>
          <cell r="C166">
            <v>101762.91040967243</v>
          </cell>
          <cell r="E166">
            <v>4578</v>
          </cell>
        </row>
        <row r="168">
          <cell r="B168">
            <v>572.76832000000002</v>
          </cell>
          <cell r="C168">
            <v>143.19208</v>
          </cell>
          <cell r="E168">
            <v>14.6</v>
          </cell>
        </row>
        <row r="170">
          <cell r="B170">
            <v>184156.26738299045</v>
          </cell>
          <cell r="C170">
            <v>43246.184252562722</v>
          </cell>
          <cell r="E170">
            <v>2026</v>
          </cell>
        </row>
        <row r="172">
          <cell r="B172">
            <v>289.68071485106765</v>
          </cell>
          <cell r="C172">
            <v>92.786052610957469</v>
          </cell>
          <cell r="E172">
            <v>2</v>
          </cell>
        </row>
        <row r="174">
          <cell r="B174">
            <v>62002.153578471436</v>
          </cell>
          <cell r="C174">
            <v>276557.62853222142</v>
          </cell>
          <cell r="D174">
            <v>245264.63953216426</v>
          </cell>
          <cell r="E174">
            <v>1889</v>
          </cell>
          <cell r="F174">
            <v>278262.30639730633</v>
          </cell>
          <cell r="G174">
            <v>54443.856</v>
          </cell>
        </row>
        <row r="176">
          <cell r="B176">
            <v>633.09735333333356</v>
          </cell>
          <cell r="C176">
            <v>2797.2396266666674</v>
          </cell>
          <cell r="D176">
            <v>2171.7535933333334</v>
          </cell>
          <cell r="E176">
            <v>16</v>
          </cell>
          <cell r="F176">
            <v>2356.9067773196934</v>
          </cell>
        </row>
        <row r="178">
          <cell r="B178">
            <v>132400.89302040002</v>
          </cell>
          <cell r="C178">
            <v>631531.24369254278</v>
          </cell>
          <cell r="D178">
            <v>549568.78610848566</v>
          </cell>
          <cell r="E178">
            <v>1914</v>
          </cell>
          <cell r="F178">
            <v>544480.10148321616</v>
          </cell>
          <cell r="G178">
            <v>127451.076</v>
          </cell>
        </row>
        <row r="181">
          <cell r="B181">
            <v>176846.65415129997</v>
          </cell>
          <cell r="C181">
            <v>806244.99470219994</v>
          </cell>
          <cell r="D181">
            <v>847619.05664650002</v>
          </cell>
          <cell r="E181">
            <v>595</v>
          </cell>
          <cell r="F181">
            <v>606124.95405179611</v>
          </cell>
          <cell r="G181">
            <v>155409.29999999999</v>
          </cell>
        </row>
        <row r="182">
          <cell r="B182">
            <v>212.52334000000002</v>
          </cell>
          <cell r="C182">
            <v>1080.5759266666666</v>
          </cell>
          <cell r="D182">
            <v>619.44224666666651</v>
          </cell>
          <cell r="E182">
            <v>1</v>
          </cell>
          <cell r="F182">
            <v>1018.6974017677246</v>
          </cell>
        </row>
        <row r="184">
          <cell r="B184">
            <v>187198.4674311429</v>
          </cell>
          <cell r="C184">
            <v>839575.06199494284</v>
          </cell>
          <cell r="D184">
            <v>986113.21714534285</v>
          </cell>
          <cell r="E184">
            <v>221</v>
          </cell>
          <cell r="F184">
            <v>660427.3042505593</v>
          </cell>
          <cell r="G184">
            <v>189457.212</v>
          </cell>
        </row>
        <row r="186">
          <cell r="B186">
            <v>106729.45379999999</v>
          </cell>
          <cell r="E186">
            <v>701</v>
          </cell>
        </row>
        <row r="187">
          <cell r="B187">
            <v>17.917100000000001</v>
          </cell>
          <cell r="E187">
            <v>12</v>
          </cell>
        </row>
        <row r="188">
          <cell r="B188">
            <v>15.1913</v>
          </cell>
          <cell r="E188">
            <v>10</v>
          </cell>
        </row>
        <row r="190">
          <cell r="B190">
            <v>9925.8392034000026</v>
          </cell>
          <cell r="C190">
            <v>44516.855179980019</v>
          </cell>
          <cell r="D190">
            <v>52286.759416620022</v>
          </cell>
          <cell r="E190">
            <v>22</v>
          </cell>
        </row>
        <row r="194">
          <cell r="B194">
            <v>76.772588279421527</v>
          </cell>
          <cell r="E194">
            <v>17</v>
          </cell>
        </row>
        <row r="198">
          <cell r="B198">
            <v>31.475928030664484</v>
          </cell>
          <cell r="E198">
            <v>7</v>
          </cell>
        </row>
        <row r="201">
          <cell r="B201">
            <v>866.31339613622208</v>
          </cell>
          <cell r="E201">
            <v>3</v>
          </cell>
        </row>
        <row r="205">
          <cell r="B205">
            <v>681.80348145810581</v>
          </cell>
          <cell r="C205">
            <v>2977.2085357003957</v>
          </cell>
          <cell r="D205">
            <v>3977.1869751722847</v>
          </cell>
          <cell r="E205">
            <v>7</v>
          </cell>
        </row>
        <row r="209">
          <cell r="B209">
            <v>3056.5081707421541</v>
          </cell>
          <cell r="E209">
            <v>7</v>
          </cell>
          <cell r="G209">
            <v>0.60599999999999998</v>
          </cell>
        </row>
        <row r="212">
          <cell r="B212">
            <v>193.08045158256485</v>
          </cell>
          <cell r="C212">
            <v>843.11797191053358</v>
          </cell>
          <cell r="D212">
            <v>1126.3026342316289</v>
          </cell>
          <cell r="E212">
            <v>3</v>
          </cell>
        </row>
        <row r="215">
          <cell r="B215">
            <v>47547.448897134294</v>
          </cell>
          <cell r="E215">
            <v>14</v>
          </cell>
          <cell r="G215">
            <v>1090.6669999999999</v>
          </cell>
        </row>
        <row r="218">
          <cell r="B218">
            <v>12577.880559230176</v>
          </cell>
          <cell r="C218">
            <v>54923.41177530511</v>
          </cell>
          <cell r="D218">
            <v>73370.969928842707</v>
          </cell>
          <cell r="E218">
            <v>21</v>
          </cell>
          <cell r="G218">
            <v>4.0810000000000004</v>
          </cell>
        </row>
        <row r="221">
          <cell r="B221">
            <v>5657.6124342841968</v>
          </cell>
          <cell r="C221">
            <v>24704.907629707668</v>
          </cell>
          <cell r="D221">
            <v>33002.739199991171</v>
          </cell>
          <cell r="E221">
            <v>19</v>
          </cell>
        </row>
        <row r="223">
          <cell r="B223">
            <v>2566.9823589273974</v>
          </cell>
          <cell r="E223">
            <v>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302360000</v>
          </cell>
        </row>
      </sheetData>
      <sheetData sheetId="21">
        <row r="381">
          <cell r="H381">
            <v>12507204.696155658</v>
          </cell>
        </row>
        <row r="382">
          <cell r="H382">
            <v>1245491.1520652052</v>
          </cell>
        </row>
        <row r="383">
          <cell r="H383">
            <v>5683.18514963903</v>
          </cell>
        </row>
        <row r="384">
          <cell r="H384">
            <v>2801695.128570036</v>
          </cell>
        </row>
        <row r="385">
          <cell r="H385">
            <v>1009312.3002882242</v>
          </cell>
        </row>
        <row r="386">
          <cell r="H386">
            <v>501.70697873596748</v>
          </cell>
        </row>
        <row r="387">
          <cell r="H387">
            <v>1145365.7615918359</v>
          </cell>
        </row>
        <row r="388">
          <cell r="H388">
            <v>472461.68977997272</v>
          </cell>
        </row>
        <row r="389">
          <cell r="H389">
            <v>775.88535157804756</v>
          </cell>
        </row>
        <row r="390">
          <cell r="H390">
            <v>1059220.8049865765</v>
          </cell>
        </row>
        <row r="391">
          <cell r="H391">
            <v>2196752.6153352978</v>
          </cell>
        </row>
        <row r="392">
          <cell r="H392">
            <v>2629847.6170939347</v>
          </cell>
        </row>
        <row r="393">
          <cell r="H393">
            <v>2588482.3320090836</v>
          </cell>
        </row>
        <row r="394">
          <cell r="H394">
            <v>189990.0105783054</v>
          </cell>
        </row>
        <row r="395">
          <cell r="H395">
            <v>189696.45088695764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2.7309999999999999</v>
          </cell>
          <cell r="C156">
            <v>0</v>
          </cell>
          <cell r="D156">
            <v>0</v>
          </cell>
          <cell r="E156">
            <v>2.6</v>
          </cell>
          <cell r="F156">
            <v>0</v>
          </cell>
          <cell r="G156">
            <v>0</v>
          </cell>
        </row>
        <row r="157">
          <cell r="B157">
            <v>1.9389992597709962</v>
          </cell>
          <cell r="C157">
            <v>0</v>
          </cell>
          <cell r="D157">
            <v>0</v>
          </cell>
          <cell r="E157">
            <v>1.84598977495591</v>
          </cell>
          <cell r="F157">
            <v>0</v>
          </cell>
          <cell r="G157">
            <v>0</v>
          </cell>
        </row>
        <row r="158">
          <cell r="B158">
            <v>1.1340128062784298</v>
          </cell>
          <cell r="C158">
            <v>0</v>
          </cell>
          <cell r="D158">
            <v>0</v>
          </cell>
          <cell r="E158">
            <v>1.0796167324510868</v>
          </cell>
          <cell r="F158">
            <v>0</v>
          </cell>
          <cell r="G158">
            <v>0</v>
          </cell>
        </row>
        <row r="160">
          <cell r="B160">
            <v>3.3849999999999998</v>
          </cell>
          <cell r="C160">
            <v>0.28199999999999997</v>
          </cell>
          <cell r="D160">
            <v>0</v>
          </cell>
          <cell r="E160">
            <v>2.6</v>
          </cell>
          <cell r="F160">
            <v>0</v>
          </cell>
          <cell r="G160">
            <v>0</v>
          </cell>
        </row>
        <row r="161">
          <cell r="B161">
            <v>2.4033366877791367</v>
          </cell>
          <cell r="C161">
            <v>0.20021889097598713</v>
          </cell>
          <cell r="D161">
            <v>0</v>
          </cell>
          <cell r="E161">
            <v>1.84598977495591</v>
          </cell>
          <cell r="F161">
            <v>0</v>
          </cell>
          <cell r="G161">
            <v>0</v>
          </cell>
        </row>
        <row r="162">
          <cell r="B162">
            <v>1.405577938210357</v>
          </cell>
          <cell r="C162">
            <v>0.117096891750464</v>
          </cell>
          <cell r="D162">
            <v>0</v>
          </cell>
          <cell r="E162">
            <v>1.0796167324510868</v>
          </cell>
          <cell r="F162">
            <v>0</v>
          </cell>
          <cell r="G162">
            <v>0</v>
          </cell>
        </row>
        <row r="164">
          <cell r="B164">
            <v>0.28100000000000003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0.19950889490869644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0.11668165454567515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2.3450000000000002</v>
          </cell>
          <cell r="C168">
            <v>0</v>
          </cell>
          <cell r="D168">
            <v>0</v>
          </cell>
          <cell r="E168">
            <v>3.26</v>
          </cell>
          <cell r="F168">
            <v>0</v>
          </cell>
          <cell r="G168">
            <v>0</v>
          </cell>
        </row>
        <row r="169">
          <cell r="B169">
            <v>1.6649407777967729</v>
          </cell>
          <cell r="C169">
            <v>0</v>
          </cell>
          <cell r="D169">
            <v>0</v>
          </cell>
          <cell r="E169">
            <v>2.3145871793677948</v>
          </cell>
          <cell r="F169">
            <v>0</v>
          </cell>
          <cell r="G169">
            <v>0</v>
          </cell>
        </row>
        <row r="170">
          <cell r="B170">
            <v>0.97373124522992249</v>
          </cell>
          <cell r="C170">
            <v>0</v>
          </cell>
          <cell r="D170">
            <v>0</v>
          </cell>
          <cell r="E170">
            <v>1.353673287611747</v>
          </cell>
          <cell r="F170">
            <v>0</v>
          </cell>
          <cell r="G170">
            <v>0</v>
          </cell>
        </row>
        <row r="172">
          <cell r="B172">
            <v>2.4249999999999998</v>
          </cell>
          <cell r="C172">
            <v>0.23</v>
          </cell>
          <cell r="D172">
            <v>0</v>
          </cell>
          <cell r="E172">
            <v>3.26</v>
          </cell>
          <cell r="F172">
            <v>0</v>
          </cell>
          <cell r="G172">
            <v>0</v>
          </cell>
        </row>
        <row r="173">
          <cell r="B173">
            <v>1.7217404631800313</v>
          </cell>
          <cell r="C173">
            <v>0.16329909547686897</v>
          </cell>
          <cell r="D173">
            <v>0</v>
          </cell>
          <cell r="E173">
            <v>2.3145871793677948</v>
          </cell>
          <cell r="F173">
            <v>0</v>
          </cell>
          <cell r="G173">
            <v>0</v>
          </cell>
        </row>
        <row r="174">
          <cell r="B174">
            <v>1.0069502216130326</v>
          </cell>
          <cell r="C174">
            <v>9.5504557101442289E-2</v>
          </cell>
          <cell r="D174">
            <v>0</v>
          </cell>
          <cell r="E174">
            <v>1.353673287611747</v>
          </cell>
          <cell r="F174">
            <v>0</v>
          </cell>
          <cell r="G174">
            <v>0</v>
          </cell>
        </row>
        <row r="176">
          <cell r="B176">
            <v>0.19900000000000001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0.1412892173908562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8.2632203752987021E-2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2.7549999999999999</v>
          </cell>
          <cell r="C180">
            <v>0.16500000000000001</v>
          </cell>
          <cell r="D180">
            <v>0</v>
          </cell>
          <cell r="E180">
            <v>18.510000000000002</v>
          </cell>
          <cell r="F180">
            <v>0</v>
          </cell>
          <cell r="G180">
            <v>0</v>
          </cell>
        </row>
        <row r="181">
          <cell r="B181">
            <v>1.9560391653859739</v>
          </cell>
          <cell r="C181">
            <v>0.11714935110297121</v>
          </cell>
          <cell r="D181">
            <v>0</v>
          </cell>
          <cell r="E181">
            <v>13.142027205551498</v>
          </cell>
          <cell r="F181">
            <v>0</v>
          </cell>
          <cell r="G181">
            <v>0</v>
          </cell>
        </row>
        <row r="182">
          <cell r="B182">
            <v>1.143978499193363</v>
          </cell>
          <cell r="C182">
            <v>6.8514138790165116E-2</v>
          </cell>
          <cell r="D182">
            <v>0</v>
          </cell>
          <cell r="E182">
            <v>7.6860406606421598</v>
          </cell>
          <cell r="F182">
            <v>0</v>
          </cell>
          <cell r="G182">
            <v>0</v>
          </cell>
        </row>
        <row r="184">
          <cell r="B184">
            <v>2.36</v>
          </cell>
          <cell r="C184">
            <v>0.13400000000000001</v>
          </cell>
          <cell r="D184">
            <v>0</v>
          </cell>
          <cell r="E184">
            <v>26.27</v>
          </cell>
          <cell r="F184">
            <v>0</v>
          </cell>
          <cell r="G184">
            <v>0</v>
          </cell>
        </row>
        <row r="186">
          <cell r="B186">
            <v>1.516</v>
          </cell>
          <cell r="C186">
            <v>3.7999999999999999E-2</v>
          </cell>
          <cell r="D186">
            <v>0</v>
          </cell>
          <cell r="E186">
            <v>233.95</v>
          </cell>
          <cell r="F186">
            <v>0</v>
          </cell>
          <cell r="G186">
            <v>0</v>
          </cell>
        </row>
        <row r="188">
          <cell r="B188">
            <v>12.036</v>
          </cell>
          <cell r="C188">
            <v>0.53400000000000003</v>
          </cell>
          <cell r="D188">
            <v>0.114</v>
          </cell>
          <cell r="E188">
            <v>12.04</v>
          </cell>
          <cell r="F188">
            <v>2.2799999999999998</v>
          </cell>
          <cell r="G188">
            <v>0.45400000000000001</v>
          </cell>
        </row>
        <row r="189">
          <cell r="B189">
            <v>8.5455126659112821</v>
          </cell>
          <cell r="C189">
            <v>0.37913789993325231</v>
          </cell>
          <cell r="D189">
            <v>8.093955167114375E-2</v>
          </cell>
          <cell r="E189">
            <v>8.5483526501804441</v>
          </cell>
          <cell r="F189">
            <v>1.6187910334228748</v>
          </cell>
          <cell r="G189">
            <v>0.32233821454999351</v>
          </cell>
        </row>
        <row r="190">
          <cell r="B190">
            <v>4.9977949968389535</v>
          </cell>
          <cell r="C190">
            <v>0.22173666735726166</v>
          </cell>
          <cell r="D190">
            <v>4.7337041345932265E-2</v>
          </cell>
          <cell r="E190">
            <v>4.9994559456581085</v>
          </cell>
          <cell r="F190">
            <v>0.94674082691864514</v>
          </cell>
          <cell r="G190">
            <v>0.1885176909741513</v>
          </cell>
        </row>
        <row r="192">
          <cell r="B192">
            <v>10.063000000000001</v>
          </cell>
          <cell r="C192">
            <v>0.23</v>
          </cell>
          <cell r="D192">
            <v>6.4000000000000001E-2</v>
          </cell>
          <cell r="E192">
            <v>4.25</v>
          </cell>
          <cell r="F192">
            <v>4.9000000000000004</v>
          </cell>
          <cell r="G192">
            <v>0.31900000000000001</v>
          </cell>
        </row>
        <row r="193">
          <cell r="B193">
            <v>6.30209709596968</v>
          </cell>
          <cell r="C193">
            <v>0.14404077631650863</v>
          </cell>
          <cell r="D193">
            <v>4.0080911670680668E-2</v>
          </cell>
          <cell r="E193">
            <v>2.6616230406311376</v>
          </cell>
          <cell r="F193">
            <v>3.0686947997864884</v>
          </cell>
          <cell r="G193">
            <v>0.19977829410854894</v>
          </cell>
        </row>
        <row r="195">
          <cell r="B195">
            <v>7.7569999999999997</v>
          </cell>
          <cell r="C195">
            <v>0.10199999999999999</v>
          </cell>
          <cell r="D195">
            <v>3.6999999999999998E-2</v>
          </cell>
          <cell r="E195">
            <v>64.319999999999993</v>
          </cell>
          <cell r="F195">
            <v>3.56</v>
          </cell>
          <cell r="G195">
            <v>0.22</v>
          </cell>
        </row>
        <row r="196">
          <cell r="B196">
            <v>5.3729098024007786</v>
          </cell>
          <cell r="C196">
            <v>7.0650612330137863E-2</v>
          </cell>
          <cell r="D196">
            <v>2.562816329622648E-2</v>
          </cell>
          <cell r="E196">
            <v>44.551444951710465</v>
          </cell>
          <cell r="F196">
            <v>2.4658449009342238</v>
          </cell>
          <cell r="G196">
            <v>0.15238367365323854</v>
          </cell>
        </row>
        <row r="198">
          <cell r="B198">
            <v>5.7240000000000002</v>
          </cell>
          <cell r="C198">
            <v>1.2999999999999999E-2</v>
          </cell>
          <cell r="D198">
            <v>1.6E-2</v>
          </cell>
          <cell r="E198">
            <v>138.57</v>
          </cell>
          <cell r="F198">
            <v>3.95</v>
          </cell>
          <cell r="G198">
            <v>0.14299999999999999</v>
          </cell>
        </row>
        <row r="200">
          <cell r="B200">
            <v>2.0569999999999999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1.4604619104170411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0.85414293025072507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15.31</v>
          </cell>
          <cell r="C204">
            <v>1.06</v>
          </cell>
          <cell r="D204">
            <v>0.39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10.870039790221147</v>
          </cell>
          <cell r="C205">
            <v>0.75259583132817875</v>
          </cell>
          <cell r="D205">
            <v>0.27689846624338649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6.3572816053177448</v>
          </cell>
          <cell r="C206">
            <v>0.44015143707621229</v>
          </cell>
          <cell r="D206">
            <v>0.16194250986766301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-1.1599999999999999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-1.1599999999999999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-1.1599999999999999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-1.024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-1.024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-1.1599999999999999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0.34499999999999997</v>
          </cell>
        </row>
        <row r="216">
          <cell r="B216">
            <v>-1.1599999999999999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0.34499999999999997</v>
          </cell>
        </row>
        <row r="217">
          <cell r="B217">
            <v>-1.1599999999999999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0.34499999999999997</v>
          </cell>
        </row>
        <row r="219">
          <cell r="B219">
            <v>-9.6999999999999993</v>
          </cell>
          <cell r="C219">
            <v>-0.59699999999999998</v>
          </cell>
          <cell r="D219">
            <v>-0.11700000000000001</v>
          </cell>
          <cell r="E219">
            <v>0</v>
          </cell>
          <cell r="F219">
            <v>0</v>
          </cell>
          <cell r="G219">
            <v>0.34499999999999997</v>
          </cell>
        </row>
        <row r="220">
          <cell r="B220">
            <v>-9.6999999999999993</v>
          </cell>
          <cell r="C220">
            <v>-0.59699999999999998</v>
          </cell>
          <cell r="D220">
            <v>-0.11700000000000001</v>
          </cell>
          <cell r="E220">
            <v>0</v>
          </cell>
          <cell r="F220">
            <v>0</v>
          </cell>
          <cell r="G220">
            <v>0.34499999999999997</v>
          </cell>
        </row>
        <row r="221">
          <cell r="B221">
            <v>-9.6999999999999993</v>
          </cell>
          <cell r="C221">
            <v>-0.59699999999999998</v>
          </cell>
          <cell r="D221">
            <v>-0.11700000000000001</v>
          </cell>
          <cell r="E221">
            <v>0</v>
          </cell>
          <cell r="F221">
            <v>0</v>
          </cell>
          <cell r="G221">
            <v>0.34499999999999997</v>
          </cell>
        </row>
        <row r="223">
          <cell r="B223">
            <v>-1.024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0.317</v>
          </cell>
        </row>
        <row r="224">
          <cell r="B224">
            <v>-1.024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0.317</v>
          </cell>
        </row>
        <row r="226">
          <cell r="B226">
            <v>-8.7420000000000009</v>
          </cell>
          <cell r="C226">
            <v>-0.49199999999999999</v>
          </cell>
          <cell r="D226">
            <v>-9.9000000000000005E-2</v>
          </cell>
          <cell r="E226">
            <v>0</v>
          </cell>
          <cell r="F226">
            <v>0</v>
          </cell>
          <cell r="G226">
            <v>0.317</v>
          </cell>
        </row>
        <row r="227">
          <cell r="B227">
            <v>-8.7420000000000009</v>
          </cell>
          <cell r="C227">
            <v>-0.49199999999999999</v>
          </cell>
          <cell r="D227">
            <v>-9.9000000000000005E-2</v>
          </cell>
          <cell r="E227">
            <v>0</v>
          </cell>
          <cell r="F227">
            <v>0</v>
          </cell>
          <cell r="G227">
            <v>0.317</v>
          </cell>
        </row>
        <row r="229">
          <cell r="B229">
            <v>-0.64500000000000002</v>
          </cell>
          <cell r="C229">
            <v>0</v>
          </cell>
          <cell r="D229">
            <v>0</v>
          </cell>
          <cell r="E229">
            <v>46.96</v>
          </cell>
          <cell r="F229">
            <v>0</v>
          </cell>
          <cell r="G229">
            <v>0.23100000000000001</v>
          </cell>
        </row>
        <row r="230">
          <cell r="B230">
            <v>-0.64500000000000002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0.23100000000000001</v>
          </cell>
        </row>
        <row r="232">
          <cell r="B232">
            <v>-6.3159999999999998</v>
          </cell>
          <cell r="C232">
            <v>-0.153</v>
          </cell>
          <cell r="D232">
            <v>-4.1000000000000002E-2</v>
          </cell>
          <cell r="E232">
            <v>46.96</v>
          </cell>
          <cell r="F232">
            <v>0</v>
          </cell>
          <cell r="G232">
            <v>0.23100000000000001</v>
          </cell>
        </row>
        <row r="233">
          <cell r="B233">
            <v>-6.3159999999999998</v>
          </cell>
          <cell r="C233">
            <v>-0.153</v>
          </cell>
          <cell r="D233">
            <v>-4.1000000000000002E-2</v>
          </cell>
          <cell r="E233">
            <v>0</v>
          </cell>
          <cell r="F233">
            <v>0</v>
          </cell>
          <cell r="G233">
            <v>0.23100000000000001</v>
          </cell>
        </row>
        <row r="235">
          <cell r="B235">
            <v>-5.9829999999999997</v>
          </cell>
          <cell r="C235">
            <v>-0.11</v>
          </cell>
          <cell r="D235">
            <v>-3.4000000000000002E-2</v>
          </cell>
          <cell r="E235">
            <v>46.96</v>
          </cell>
          <cell r="F235">
            <v>0</v>
          </cell>
          <cell r="G235">
            <v>0.16400000000000001</v>
          </cell>
        </row>
        <row r="237">
          <cell r="B237">
            <v>-0.59499999999999997</v>
          </cell>
          <cell r="C237">
            <v>0</v>
          </cell>
          <cell r="D237">
            <v>0</v>
          </cell>
          <cell r="E237">
            <v>46.96</v>
          </cell>
          <cell r="F237">
            <v>0</v>
          </cell>
          <cell r="G237">
            <v>0.16400000000000001</v>
          </cell>
        </row>
        <row r="299">
          <cell r="F299">
            <v>302360318.05596131</v>
          </cell>
        </row>
      </sheetData>
      <sheetData sheetId="23" refreshError="1"/>
      <sheetData sheetId="24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>
        <row r="8">
          <cell r="B8" t="str">
            <v>SP Distribution</v>
          </cell>
          <cell r="C8" t="str">
            <v>Final 2011/12 (Oct 2011)</v>
          </cell>
          <cell r="D8">
            <v>1</v>
          </cell>
        </row>
        <row r="15">
          <cell r="D15">
            <v>0</v>
          </cell>
          <cell r="F15">
            <v>366</v>
          </cell>
        </row>
        <row r="142">
          <cell r="B142">
            <v>5806504.8842118103</v>
          </cell>
          <cell r="E142">
            <v>1640322</v>
          </cell>
        </row>
        <row r="143">
          <cell r="B143">
            <v>29529.864578078304</v>
          </cell>
          <cell r="E143">
            <v>9167</v>
          </cell>
        </row>
        <row r="144">
          <cell r="B144">
            <v>36091.866204492842</v>
          </cell>
          <cell r="E144">
            <v>9875</v>
          </cell>
        </row>
        <row r="146">
          <cell r="B146">
            <v>592608.27622562356</v>
          </cell>
          <cell r="C146">
            <v>597377.15338698763</v>
          </cell>
          <cell r="E146">
            <v>202458</v>
          </cell>
        </row>
        <row r="147">
          <cell r="B147">
            <v>124.94539784615458</v>
          </cell>
          <cell r="C147">
            <v>88.541381841236387</v>
          </cell>
          <cell r="E147">
            <v>34</v>
          </cell>
        </row>
        <row r="148">
          <cell r="B148">
            <v>221.91517647628123</v>
          </cell>
          <cell r="C148">
            <v>133.16173791772636</v>
          </cell>
          <cell r="E148">
            <v>51</v>
          </cell>
        </row>
        <row r="150">
          <cell r="B150">
            <v>576824.9030053016</v>
          </cell>
          <cell r="E150">
            <v>133387</v>
          </cell>
        </row>
        <row r="151">
          <cell r="B151">
            <v>284.69196692057983</v>
          </cell>
          <cell r="E151">
            <v>73</v>
          </cell>
        </row>
        <row r="152">
          <cell r="B152">
            <v>495.4450765896853</v>
          </cell>
          <cell r="E152">
            <v>115</v>
          </cell>
        </row>
        <row r="154">
          <cell r="B154">
            <v>1820007.4573223621</v>
          </cell>
          <cell r="E154">
            <v>99388</v>
          </cell>
        </row>
        <row r="155">
          <cell r="B155">
            <v>2241.1410810712705</v>
          </cell>
          <cell r="E155">
            <v>253</v>
          </cell>
        </row>
        <row r="156">
          <cell r="B156">
            <v>8030.9901461839881</v>
          </cell>
          <cell r="E156">
            <v>387</v>
          </cell>
        </row>
        <row r="158">
          <cell r="B158">
            <v>219759.14555643714</v>
          </cell>
          <cell r="C158">
            <v>213474.96816185414</v>
          </cell>
          <cell r="E158">
            <v>17847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322.08482746228805</v>
          </cell>
          <cell r="C160">
            <v>176.20000750776092</v>
          </cell>
          <cell r="E160">
            <v>4</v>
          </cell>
        </row>
        <row r="162">
          <cell r="B162">
            <v>154605.03149648046</v>
          </cell>
          <cell r="E162">
            <v>11564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994484.17796851101</v>
          </cell>
          <cell r="C166">
            <v>13881.982563383575</v>
          </cell>
          <cell r="E166">
            <v>8651</v>
          </cell>
        </row>
        <row r="167">
          <cell r="B167">
            <v>177.95221814406182</v>
          </cell>
          <cell r="C167">
            <v>1.7974971529703212</v>
          </cell>
          <cell r="E167">
            <v>54</v>
          </cell>
        </row>
        <row r="168">
          <cell r="B168">
            <v>453.53091845989769</v>
          </cell>
          <cell r="C168">
            <v>67.570240905483743</v>
          </cell>
          <cell r="E168">
            <v>12</v>
          </cell>
        </row>
        <row r="170">
          <cell r="E170">
            <v>0</v>
          </cell>
        </row>
        <row r="172">
          <cell r="B172">
            <v>1041.4834804704024</v>
          </cell>
          <cell r="C172">
            <v>43.395145019600101</v>
          </cell>
          <cell r="E172">
            <v>8</v>
          </cell>
        </row>
        <row r="174">
          <cell r="B174">
            <v>290089.32415425143</v>
          </cell>
          <cell r="C174">
            <v>1379628.7896986424</v>
          </cell>
          <cell r="D174">
            <v>1240544.5994685343</v>
          </cell>
          <cell r="E174">
            <v>5172</v>
          </cell>
          <cell r="F174">
            <v>1219849</v>
          </cell>
          <cell r="G174">
            <v>279744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</row>
        <row r="176">
          <cell r="B176">
            <v>3955.7183636779159</v>
          </cell>
          <cell r="C176">
            <v>16875.816810355933</v>
          </cell>
          <cell r="D176">
            <v>13685.045489028938</v>
          </cell>
          <cell r="E176">
            <v>75</v>
          </cell>
          <cell r="F176">
            <v>28000</v>
          </cell>
          <cell r="G176">
            <v>3600</v>
          </cell>
        </row>
        <row r="178">
          <cell r="B178">
            <v>40.141612903225798</v>
          </cell>
          <cell r="C178">
            <v>170.98693548387098</v>
          </cell>
          <cell r="D178">
            <v>162.70329032258064</v>
          </cell>
          <cell r="E178">
            <v>1</v>
          </cell>
          <cell r="F178">
            <v>315</v>
          </cell>
          <cell r="G178">
            <v>12</v>
          </cell>
        </row>
        <row r="179">
          <cell r="B179">
            <v>0</v>
          </cell>
          <cell r="C179">
            <v>0</v>
          </cell>
          <cell r="D179">
            <v>0</v>
          </cell>
        </row>
        <row r="181">
          <cell r="B181">
            <v>422610.98824024899</v>
          </cell>
          <cell r="C181">
            <v>1948061.8552113422</v>
          </cell>
          <cell r="D181">
            <v>2092870.1115841232</v>
          </cell>
          <cell r="E181">
            <v>1036</v>
          </cell>
          <cell r="F181">
            <v>1462005</v>
          </cell>
          <cell r="G181">
            <v>339732</v>
          </cell>
        </row>
        <row r="182">
          <cell r="B182">
            <v>1242.0653661689896</v>
          </cell>
          <cell r="C182">
            <v>5193.7147568853243</v>
          </cell>
          <cell r="D182">
            <v>4459.0998942785945</v>
          </cell>
          <cell r="E182">
            <v>8</v>
          </cell>
          <cell r="F182">
            <v>4300</v>
          </cell>
          <cell r="G182">
            <v>24</v>
          </cell>
        </row>
        <row r="186">
          <cell r="B186">
            <v>315540.79973620514</v>
          </cell>
          <cell r="E186">
            <v>5004</v>
          </cell>
        </row>
        <row r="187">
          <cell r="B187">
            <v>140.03112244834358</v>
          </cell>
          <cell r="E187">
            <v>2</v>
          </cell>
        </row>
        <row r="188">
          <cell r="B188">
            <v>198.83646678486824</v>
          </cell>
          <cell r="E188">
            <v>35</v>
          </cell>
        </row>
        <row r="190">
          <cell r="B190">
            <v>9052.2151018962795</v>
          </cell>
          <cell r="C190">
            <v>25253.353243167145</v>
          </cell>
          <cell r="D190">
            <v>80424.655240924403</v>
          </cell>
          <cell r="E190">
            <v>6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316.80321666666669</v>
          </cell>
          <cell r="E194">
            <v>23</v>
          </cell>
        </row>
        <row r="198">
          <cell r="B198">
            <v>0</v>
          </cell>
          <cell r="E198">
            <v>0</v>
          </cell>
        </row>
        <row r="201">
          <cell r="B201">
            <v>1916.1841999999999</v>
          </cell>
          <cell r="E201">
            <v>5</v>
          </cell>
          <cell r="G201">
            <v>228</v>
          </cell>
        </row>
        <row r="205">
          <cell r="B205">
            <v>47.057093999999999</v>
          </cell>
          <cell r="C205">
            <v>209.14264000000003</v>
          </cell>
          <cell r="D205">
            <v>266.65686599999998</v>
          </cell>
          <cell r="E205">
            <v>4</v>
          </cell>
          <cell r="G205">
            <v>0.12</v>
          </cell>
        </row>
        <row r="209">
          <cell r="B209">
            <v>0</v>
          </cell>
          <cell r="E209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</row>
        <row r="215">
          <cell r="B215">
            <v>365665.60510000004</v>
          </cell>
          <cell r="E215">
            <v>25</v>
          </cell>
          <cell r="G215">
            <v>6684</v>
          </cell>
        </row>
        <row r="218">
          <cell r="B218">
            <v>41518.690838999995</v>
          </cell>
          <cell r="C218">
            <v>179914.32696899999</v>
          </cell>
          <cell r="D218">
            <v>239885.76929200001</v>
          </cell>
          <cell r="E218">
            <v>29</v>
          </cell>
          <cell r="G218">
            <v>174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</row>
        <row r="223">
          <cell r="B223">
            <v>0</v>
          </cell>
          <cell r="E2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6">
          <cell r="B56">
            <v>347640000</v>
          </cell>
        </row>
      </sheetData>
      <sheetData sheetId="21">
        <row r="381">
          <cell r="H381">
            <v>53187549.997324839</v>
          </cell>
        </row>
        <row r="382">
          <cell r="H382">
            <v>7682413.6875785189</v>
          </cell>
        </row>
        <row r="383">
          <cell r="H383">
            <v>324322.10434128763</v>
          </cell>
        </row>
        <row r="384">
          <cell r="H384">
            <v>14802869.959907094</v>
          </cell>
        </row>
        <row r="385">
          <cell r="H385">
            <v>2692029.9324552966</v>
          </cell>
        </row>
        <row r="386">
          <cell r="H386">
            <v>454286.1716976664</v>
          </cell>
        </row>
        <row r="387">
          <cell r="H387">
            <v>6118840.9761364181</v>
          </cell>
        </row>
        <row r="388">
          <cell r="H388">
            <v>0</v>
          </cell>
        </row>
        <row r="389">
          <cell r="H389">
            <v>6156.049483072743</v>
          </cell>
        </row>
        <row r="390">
          <cell r="H390">
            <v>17472911.414895438</v>
          </cell>
        </row>
        <row r="391">
          <cell r="H391">
            <v>2038.2407865048831</v>
          </cell>
        </row>
        <row r="392">
          <cell r="H392">
            <v>20819132.235824548</v>
          </cell>
        </row>
        <row r="393">
          <cell r="H393">
            <v>0</v>
          </cell>
        </row>
        <row r="394">
          <cell r="H394">
            <v>1896942.1755791139</v>
          </cell>
        </row>
        <row r="395">
          <cell r="H395">
            <v>651826.46080982126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2.2200000000000002</v>
          </cell>
          <cell r="C156">
            <v>0</v>
          </cell>
          <cell r="D156">
            <v>0</v>
          </cell>
          <cell r="E156">
            <v>3.49</v>
          </cell>
          <cell r="F156">
            <v>0</v>
          </cell>
          <cell r="G156">
            <v>0</v>
          </cell>
        </row>
        <row r="157">
          <cell r="B157">
            <v>1.5456269705632455</v>
          </cell>
          <cell r="C157">
            <v>0</v>
          </cell>
          <cell r="D157">
            <v>0</v>
          </cell>
          <cell r="E157">
            <v>2.4298369942638409</v>
          </cell>
          <cell r="F157">
            <v>0</v>
          </cell>
          <cell r="G157">
            <v>0</v>
          </cell>
        </row>
        <row r="158">
          <cell r="B158">
            <v>0.78393206642035962</v>
          </cell>
          <cell r="C158">
            <v>0</v>
          </cell>
          <cell r="D158">
            <v>0</v>
          </cell>
          <cell r="E158">
            <v>1.2323977080211959</v>
          </cell>
          <cell r="F158">
            <v>0</v>
          </cell>
          <cell r="G158">
            <v>0</v>
          </cell>
        </row>
        <row r="160">
          <cell r="B160">
            <v>2.899</v>
          </cell>
          <cell r="C160">
            <v>0.223</v>
          </cell>
          <cell r="D160">
            <v>0</v>
          </cell>
          <cell r="E160">
            <v>3.49</v>
          </cell>
          <cell r="F160">
            <v>0</v>
          </cell>
          <cell r="G160">
            <v>0</v>
          </cell>
        </row>
        <row r="161">
          <cell r="B161">
            <v>2.0183660304787607</v>
          </cell>
          <cell r="C161">
            <v>0.15525892542144312</v>
          </cell>
          <cell r="D161">
            <v>0</v>
          </cell>
          <cell r="E161">
            <v>2.4298369942638409</v>
          </cell>
          <cell r="F161">
            <v>0</v>
          </cell>
          <cell r="G161">
            <v>0</v>
          </cell>
        </row>
        <row r="162">
          <cell r="B162">
            <v>1.0237022795282082</v>
          </cell>
          <cell r="C162">
            <v>7.8746329194477563E-2</v>
          </cell>
          <cell r="D162">
            <v>0</v>
          </cell>
          <cell r="E162">
            <v>1.2323977080211959</v>
          </cell>
          <cell r="F162">
            <v>0</v>
          </cell>
          <cell r="G162">
            <v>0</v>
          </cell>
        </row>
        <row r="164">
          <cell r="B164">
            <v>0.157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0.10930785332361691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5.544024073333173E-2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1.978</v>
          </cell>
          <cell r="C168">
            <v>0</v>
          </cell>
          <cell r="D168">
            <v>0</v>
          </cell>
          <cell r="E168">
            <v>4.42</v>
          </cell>
          <cell r="F168">
            <v>0</v>
          </cell>
          <cell r="G168">
            <v>0</v>
          </cell>
        </row>
        <row r="169">
          <cell r="B169">
            <v>1.3771397062045492</v>
          </cell>
          <cell r="C169">
            <v>0</v>
          </cell>
          <cell r="D169">
            <v>0</v>
          </cell>
          <cell r="E169">
            <v>3.077329373824119</v>
          </cell>
          <cell r="F169">
            <v>0</v>
          </cell>
          <cell r="G169">
            <v>0</v>
          </cell>
        </row>
        <row r="170">
          <cell r="B170">
            <v>0.69847640872949157</v>
          </cell>
          <cell r="C170">
            <v>0</v>
          </cell>
          <cell r="D170">
            <v>0</v>
          </cell>
          <cell r="E170">
            <v>1.5608016817918871</v>
          </cell>
          <cell r="F170">
            <v>0</v>
          </cell>
          <cell r="G170">
            <v>0</v>
          </cell>
        </row>
        <row r="172">
          <cell r="B172">
            <v>2.7309999999999999</v>
          </cell>
          <cell r="C172">
            <v>0.30099999999999999</v>
          </cell>
          <cell r="D172">
            <v>0</v>
          </cell>
          <cell r="E172">
            <v>4.42</v>
          </cell>
          <cell r="F172">
            <v>0</v>
          </cell>
          <cell r="G172">
            <v>0</v>
          </cell>
        </row>
        <row r="173">
          <cell r="B173">
            <v>1.9013996651388392</v>
          </cell>
          <cell r="C173">
            <v>0.20956473790069227</v>
          </cell>
          <cell r="D173">
            <v>0</v>
          </cell>
          <cell r="E173">
            <v>3.077329373824119</v>
          </cell>
          <cell r="F173">
            <v>0</v>
          </cell>
          <cell r="G173">
            <v>0</v>
          </cell>
        </row>
        <row r="174">
          <cell r="B174">
            <v>0.96437769071801882</v>
          </cell>
          <cell r="C174">
            <v>0.10628988828492263</v>
          </cell>
          <cell r="D174">
            <v>0</v>
          </cell>
          <cell r="E174">
            <v>1.5608016817918871</v>
          </cell>
          <cell r="F174">
            <v>0</v>
          </cell>
          <cell r="G174">
            <v>0</v>
          </cell>
        </row>
        <row r="176">
          <cell r="B176">
            <v>0.74199999999999999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0.5166014469179856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0.26201693391166975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1.4950000000000001</v>
          </cell>
          <cell r="C180">
            <v>0.13600000000000001</v>
          </cell>
          <cell r="D180">
            <v>0</v>
          </cell>
          <cell r="E180">
            <v>23.56</v>
          </cell>
          <cell r="F180">
            <v>0</v>
          </cell>
          <cell r="G180">
            <v>0</v>
          </cell>
        </row>
        <row r="181">
          <cell r="B181">
            <v>1.0408614058522756</v>
          </cell>
          <cell r="C181">
            <v>9.4687057656126755E-2</v>
          </cell>
          <cell r="D181">
            <v>0</v>
          </cell>
          <cell r="E181">
            <v>16.403140282193721</v>
          </cell>
          <cell r="F181">
            <v>0</v>
          </cell>
          <cell r="G181">
            <v>0</v>
          </cell>
        </row>
        <row r="182">
          <cell r="B182">
            <v>0.52791821590019716</v>
          </cell>
          <cell r="C182">
            <v>4.8024667132058066E-2</v>
          </cell>
          <cell r="D182">
            <v>0</v>
          </cell>
          <cell r="E182">
            <v>8.3195673355241748</v>
          </cell>
          <cell r="F182">
            <v>0</v>
          </cell>
          <cell r="G182">
            <v>0</v>
          </cell>
        </row>
        <row r="184">
          <cell r="B184">
            <v>1.41</v>
          </cell>
          <cell r="C184">
            <v>0.126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</row>
        <row r="186">
          <cell r="B186">
            <v>0.90500000000000003</v>
          </cell>
          <cell r="C186">
            <v>6.8000000000000005E-2</v>
          </cell>
          <cell r="D186">
            <v>0</v>
          </cell>
          <cell r="E186">
            <v>215.1</v>
          </cell>
          <cell r="F186">
            <v>0</v>
          </cell>
          <cell r="G186">
            <v>0</v>
          </cell>
        </row>
        <row r="188">
          <cell r="B188">
            <v>8.8469999999999995</v>
          </cell>
          <cell r="C188">
            <v>0.78300000000000003</v>
          </cell>
          <cell r="D188">
            <v>0.10299999999999999</v>
          </cell>
          <cell r="E188">
            <v>16.79</v>
          </cell>
          <cell r="F188">
            <v>1.99</v>
          </cell>
          <cell r="G188">
            <v>0.30199999999999999</v>
          </cell>
        </row>
        <row r="189">
          <cell r="B189">
            <v>6.1595323462040676</v>
          </cell>
          <cell r="C189">
            <v>0.54514680988784736</v>
          </cell>
          <cell r="D189">
            <v>7.1711521607213627E-2</v>
          </cell>
          <cell r="E189">
            <v>11.689674250340941</v>
          </cell>
          <cell r="F189">
            <v>1.3854944465859722</v>
          </cell>
          <cell r="G189">
            <v>0.21026096626581084</v>
          </cell>
        </row>
        <row r="190">
          <cell r="B190">
            <v>3.1240752214508651</v>
          </cell>
          <cell r="C190">
            <v>0.27649495856177547</v>
          </cell>
          <cell r="D190">
            <v>3.637162290148515E-2</v>
          </cell>
          <cell r="E190">
            <v>5.9289276554945207</v>
          </cell>
          <cell r="F190">
            <v>0.70271387935879082</v>
          </cell>
          <cell r="G190">
            <v>0.10664301083736423</v>
          </cell>
        </row>
        <row r="192">
          <cell r="B192">
            <v>6.7080000000000002</v>
          </cell>
          <cell r="C192">
            <v>0.48199999999999998</v>
          </cell>
          <cell r="D192">
            <v>6.9000000000000006E-2</v>
          </cell>
          <cell r="E192">
            <v>5.93</v>
          </cell>
          <cell r="F192">
            <v>3.8</v>
          </cell>
          <cell r="G192">
            <v>0.23100000000000001</v>
          </cell>
        </row>
        <row r="193">
          <cell r="B193">
            <v>3.6407732413185903</v>
          </cell>
          <cell r="C193">
            <v>0.26160594846683966</v>
          </cell>
          <cell r="D193">
            <v>3.7449814199609827E-2</v>
          </cell>
          <cell r="E193">
            <v>3.2185130174447285</v>
          </cell>
          <cell r="F193">
            <v>2.0624535356306861</v>
          </cell>
          <cell r="G193">
            <v>0.12537546492912854</v>
          </cell>
        </row>
        <row r="195">
          <cell r="B195">
            <v>5.508</v>
          </cell>
          <cell r="C195">
            <v>0.35799999999999998</v>
          </cell>
          <cell r="D195">
            <v>5.2999999999999999E-2</v>
          </cell>
          <cell r="E195">
            <v>89.72</v>
          </cell>
          <cell r="F195">
            <v>4.0999999999999996</v>
          </cell>
          <cell r="G195">
            <v>0.16300000000000001</v>
          </cell>
        </row>
        <row r="196">
          <cell r="B196">
            <v>3.3590921591827394</v>
          </cell>
          <cell r="C196">
            <v>0.21832879320759271</v>
          </cell>
          <cell r="D196">
            <v>3.2322419106151995E-2</v>
          </cell>
          <cell r="E196">
            <v>54.716366834036918</v>
          </cell>
          <cell r="F196">
            <v>2.5004135534947767</v>
          </cell>
          <cell r="G196">
            <v>9.9406685175524062E-2</v>
          </cell>
        </row>
        <row r="198">
          <cell r="B198">
            <v>3.6459999999999999</v>
          </cell>
          <cell r="C198">
            <v>0.23699999999999999</v>
          </cell>
          <cell r="D198">
            <v>3.5000000000000003E-2</v>
          </cell>
          <cell r="E198">
            <v>193.3</v>
          </cell>
          <cell r="F198">
            <v>4.74</v>
          </cell>
          <cell r="G198">
            <v>0.115</v>
          </cell>
        </row>
        <row r="200">
          <cell r="B200">
            <v>1.829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1.273401679801881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0.64586114841569264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13.116</v>
          </cell>
          <cell r="C204">
            <v>1.571</v>
          </cell>
          <cell r="D204">
            <v>0.47099999999999997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9.1317312368952823</v>
          </cell>
          <cell r="C205">
            <v>1.0937747616012876</v>
          </cell>
          <cell r="D205">
            <v>0.32792355997085071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4.6315553978240702</v>
          </cell>
          <cell r="C206">
            <v>0.55475552988575894</v>
          </cell>
          <cell r="D206">
            <v>0.16632072219999519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-0.62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-0.62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-0.62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-0.53800000000000003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-0.53800000000000003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-0.62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0.157</v>
          </cell>
        </row>
        <row r="216">
          <cell r="B216">
            <v>-0.62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0.157</v>
          </cell>
        </row>
        <row r="217">
          <cell r="B217">
            <v>-0.62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0.157</v>
          </cell>
        </row>
        <row r="219">
          <cell r="B219">
            <v>-4.2960000000000003</v>
          </cell>
          <cell r="C219">
            <v>-0.52300000000000002</v>
          </cell>
          <cell r="D219">
            <v>-6.2E-2</v>
          </cell>
          <cell r="E219">
            <v>0</v>
          </cell>
          <cell r="F219">
            <v>0</v>
          </cell>
          <cell r="G219">
            <v>0.157</v>
          </cell>
        </row>
        <row r="220">
          <cell r="B220">
            <v>-4.2960000000000003</v>
          </cell>
          <cell r="C220">
            <v>-0.52300000000000002</v>
          </cell>
          <cell r="D220">
            <v>-6.2E-2</v>
          </cell>
          <cell r="E220">
            <v>0</v>
          </cell>
          <cell r="F220">
            <v>0</v>
          </cell>
          <cell r="G220">
            <v>0.157</v>
          </cell>
        </row>
        <row r="221">
          <cell r="B221">
            <v>-4.2960000000000003</v>
          </cell>
          <cell r="C221">
            <v>-0.52300000000000002</v>
          </cell>
          <cell r="D221">
            <v>-6.2E-2</v>
          </cell>
          <cell r="E221">
            <v>0</v>
          </cell>
          <cell r="F221">
            <v>0</v>
          </cell>
          <cell r="G221">
            <v>0.157</v>
          </cell>
        </row>
        <row r="223">
          <cell r="B223">
            <v>-0.53800000000000003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0.14000000000000001</v>
          </cell>
        </row>
        <row r="224">
          <cell r="B224">
            <v>-0.53800000000000003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0.14000000000000001</v>
          </cell>
        </row>
        <row r="226">
          <cell r="B226">
            <v>-3.7890000000000001</v>
          </cell>
          <cell r="C226">
            <v>-0.441</v>
          </cell>
          <cell r="D226">
            <v>-5.2999999999999999E-2</v>
          </cell>
          <cell r="E226">
            <v>0</v>
          </cell>
          <cell r="F226">
            <v>0</v>
          </cell>
          <cell r="G226">
            <v>0.14000000000000001</v>
          </cell>
        </row>
        <row r="227">
          <cell r="B227">
            <v>-3.7890000000000001</v>
          </cell>
          <cell r="C227">
            <v>-0.441</v>
          </cell>
          <cell r="D227">
            <v>-5.2999999999999999E-2</v>
          </cell>
          <cell r="E227">
            <v>0</v>
          </cell>
          <cell r="F227">
            <v>0</v>
          </cell>
          <cell r="G227">
            <v>0.14000000000000001</v>
          </cell>
        </row>
        <row r="229">
          <cell r="B229">
            <v>-0.309</v>
          </cell>
          <cell r="C229">
            <v>0</v>
          </cell>
          <cell r="D229">
            <v>0</v>
          </cell>
          <cell r="E229">
            <v>65.52</v>
          </cell>
          <cell r="F229">
            <v>0</v>
          </cell>
          <cell r="G229">
            <v>0.113</v>
          </cell>
        </row>
        <row r="230">
          <cell r="B230">
            <v>-0.309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0.113</v>
          </cell>
        </row>
        <row r="232">
          <cell r="B232">
            <v>-2.4540000000000002</v>
          </cell>
          <cell r="C232">
            <v>-0.19600000000000001</v>
          </cell>
          <cell r="D232">
            <v>-2.7E-2</v>
          </cell>
          <cell r="E232">
            <v>65.52</v>
          </cell>
          <cell r="F232">
            <v>0</v>
          </cell>
          <cell r="G232">
            <v>0.113</v>
          </cell>
        </row>
        <row r="233">
          <cell r="B233">
            <v>-2.4540000000000002</v>
          </cell>
          <cell r="C233">
            <v>-0.19600000000000001</v>
          </cell>
          <cell r="D233">
            <v>-2.7E-2</v>
          </cell>
          <cell r="E233">
            <v>0</v>
          </cell>
          <cell r="F233">
            <v>0</v>
          </cell>
          <cell r="G233">
            <v>0.113</v>
          </cell>
        </row>
        <row r="235">
          <cell r="B235">
            <v>-2.12</v>
          </cell>
          <cell r="C235">
            <v>-0.13800000000000001</v>
          </cell>
          <cell r="D235">
            <v>-0.02</v>
          </cell>
          <cell r="E235">
            <v>65.52</v>
          </cell>
          <cell r="F235">
            <v>0</v>
          </cell>
          <cell r="G235">
            <v>5.8999999999999997E-2</v>
          </cell>
        </row>
        <row r="237">
          <cell r="B237">
            <v>-0.254</v>
          </cell>
          <cell r="C237">
            <v>0</v>
          </cell>
          <cell r="D237">
            <v>0</v>
          </cell>
          <cell r="E237">
            <v>65.52</v>
          </cell>
          <cell r="F237">
            <v>0</v>
          </cell>
          <cell r="G237">
            <v>5.8999999999999997E-2</v>
          </cell>
        </row>
        <row r="299">
          <cell r="F299">
            <v>347621814.19494021</v>
          </cell>
        </row>
      </sheetData>
      <sheetData sheetId="23"/>
      <sheetData sheetId="24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>
        <row r="8">
          <cell r="B8" t="str">
            <v xml:space="preserve">Electricity North West </v>
          </cell>
          <cell r="C8" t="str">
            <v>2011/12</v>
          </cell>
          <cell r="D8" t="str">
            <v>October 2011 Finals</v>
          </cell>
        </row>
        <row r="15">
          <cell r="D15">
            <v>0</v>
          </cell>
          <cell r="F15">
            <v>366</v>
          </cell>
        </row>
        <row r="142">
          <cell r="B142">
            <v>7231682.1852711122</v>
          </cell>
          <cell r="E142">
            <v>1966935</v>
          </cell>
        </row>
        <row r="143">
          <cell r="B143">
            <v>6746.9520000000002</v>
          </cell>
          <cell r="E143">
            <v>2528.8000000000002</v>
          </cell>
        </row>
        <row r="144">
          <cell r="B144">
            <v>3558.8159999999998</v>
          </cell>
          <cell r="E144">
            <v>1221.8666666666666</v>
          </cell>
        </row>
        <row r="146">
          <cell r="B146">
            <v>657346.78691519331</v>
          </cell>
          <cell r="C146">
            <v>767967.35265914944</v>
          </cell>
          <cell r="E146">
            <v>202625</v>
          </cell>
        </row>
        <row r="147">
          <cell r="B147">
            <v>38.207999999999998</v>
          </cell>
          <cell r="C147">
            <v>37.752000000000002</v>
          </cell>
          <cell r="E147">
            <v>18</v>
          </cell>
        </row>
        <row r="148">
          <cell r="B148">
            <v>941.22</v>
          </cell>
          <cell r="C148">
            <v>378.40800000000002</v>
          </cell>
          <cell r="E148">
            <v>346</v>
          </cell>
        </row>
        <row r="150">
          <cell r="B150">
            <v>38996.50415862455</v>
          </cell>
          <cell r="E150">
            <v>8946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1747528.5647288885</v>
          </cell>
          <cell r="E154">
            <v>118433</v>
          </cell>
        </row>
        <row r="155">
          <cell r="B155">
            <v>419.08800000000002</v>
          </cell>
          <cell r="E155">
            <v>52.1</v>
          </cell>
        </row>
        <row r="156">
          <cell r="B156">
            <v>656.91600000000005</v>
          </cell>
          <cell r="E156">
            <v>54.066666666666663</v>
          </cell>
        </row>
        <row r="158">
          <cell r="B158">
            <v>437554.74400000001</v>
          </cell>
          <cell r="C158">
            <v>330085.158</v>
          </cell>
          <cell r="E158">
            <v>30727</v>
          </cell>
        </row>
        <row r="159">
          <cell r="B159">
            <v>7.4279999999999999</v>
          </cell>
          <cell r="C159">
            <v>2.9039999999999999</v>
          </cell>
          <cell r="E159">
            <v>1.4333333333333333</v>
          </cell>
        </row>
        <row r="160">
          <cell r="B160">
            <v>30.611999999999998</v>
          </cell>
          <cell r="C160">
            <v>6.0720000000000001</v>
          </cell>
          <cell r="E160">
            <v>2</v>
          </cell>
        </row>
        <row r="162">
          <cell r="B162">
            <v>35214.104446660574</v>
          </cell>
          <cell r="E162">
            <v>5344</v>
          </cell>
        </row>
        <row r="164">
          <cell r="B164">
            <v>0</v>
          </cell>
          <cell r="E164">
            <v>0</v>
          </cell>
        </row>
        <row r="166">
          <cell r="B166">
            <v>1065470.2872580956</v>
          </cell>
          <cell r="C166">
            <v>251328.73080317784</v>
          </cell>
          <cell r="E166">
            <v>11309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0</v>
          </cell>
          <cell r="C168">
            <v>0</v>
          </cell>
          <cell r="E168">
            <v>0</v>
          </cell>
        </row>
        <row r="170">
          <cell r="B170">
            <v>45535.118193264316</v>
          </cell>
          <cell r="C170">
            <v>13494.163745461959</v>
          </cell>
          <cell r="E170">
            <v>399</v>
          </cell>
        </row>
        <row r="172">
          <cell r="B172">
            <v>8726.3928335689943</v>
          </cell>
          <cell r="C172">
            <v>2718.807166431005</v>
          </cell>
          <cell r="E172">
            <v>80</v>
          </cell>
        </row>
        <row r="174">
          <cell r="B174">
            <v>116337.27479300072</v>
          </cell>
          <cell r="C174">
            <v>730816.70608220587</v>
          </cell>
          <cell r="D174">
            <v>714420.17742010509</v>
          </cell>
          <cell r="E174">
            <v>4752</v>
          </cell>
          <cell r="F174">
            <v>739655.69667472399</v>
          </cell>
          <cell r="G174">
            <v>137285.57116642874</v>
          </cell>
        </row>
        <row r="175">
          <cell r="B175">
            <v>0</v>
          </cell>
          <cell r="C175">
            <v>0</v>
          </cell>
          <cell r="D175">
            <v>0</v>
          </cell>
          <cell r="F175">
            <v>0</v>
          </cell>
        </row>
        <row r="176">
          <cell r="B176">
            <v>109.20120000000001</v>
          </cell>
          <cell r="C176">
            <v>575.80080000000009</v>
          </cell>
          <cell r="D176">
            <v>565.87439999999992</v>
          </cell>
          <cell r="E176">
            <v>5</v>
          </cell>
          <cell r="F176">
            <v>0</v>
          </cell>
        </row>
        <row r="178">
          <cell r="B178">
            <v>78586.351893940344</v>
          </cell>
          <cell r="C178">
            <v>545110.68169910461</v>
          </cell>
          <cell r="D178">
            <v>690456.00811164314</v>
          </cell>
          <cell r="E178">
            <v>1852</v>
          </cell>
          <cell r="F178">
            <v>635615.19343726104</v>
          </cell>
          <cell r="G178">
            <v>114379.29086689651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</row>
        <row r="181">
          <cell r="B181">
            <v>280438.5325658613</v>
          </cell>
          <cell r="C181">
            <v>1529619.1159093222</v>
          </cell>
          <cell r="D181">
            <v>3209731.8428640165</v>
          </cell>
          <cell r="E181">
            <v>1999</v>
          </cell>
          <cell r="F181">
            <v>1797094.2449956313</v>
          </cell>
          <cell r="G181">
            <v>501845.17342360702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</row>
        <row r="184">
          <cell r="B184">
            <v>61490.158296315836</v>
          </cell>
          <cell r="C184">
            <v>326884.97194646834</v>
          </cell>
          <cell r="D184">
            <v>639888.38641801581</v>
          </cell>
          <cell r="E184">
            <v>31</v>
          </cell>
          <cell r="F184">
            <v>280498.14848004869</v>
          </cell>
          <cell r="G184">
            <v>79709.39478000041</v>
          </cell>
        </row>
        <row r="186">
          <cell r="B186">
            <v>43674.9</v>
          </cell>
          <cell r="E186">
            <v>656</v>
          </cell>
        </row>
        <row r="187">
          <cell r="B187">
            <v>26.448</v>
          </cell>
          <cell r="E187">
            <v>11</v>
          </cell>
        </row>
        <row r="188">
          <cell r="B188">
            <v>43.776000000000003</v>
          </cell>
          <cell r="E188">
            <v>4</v>
          </cell>
        </row>
        <row r="190">
          <cell r="B190">
            <v>14656.654999999999</v>
          </cell>
          <cell r="C190">
            <v>79202.308750000011</v>
          </cell>
          <cell r="D190">
            <v>187999.78625</v>
          </cell>
          <cell r="E190">
            <v>25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0.33</v>
          </cell>
          <cell r="E194">
            <v>65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  <cell r="E198">
            <v>0</v>
          </cell>
        </row>
        <row r="199">
          <cell r="B199">
            <v>0</v>
          </cell>
          <cell r="E199">
            <v>0</v>
          </cell>
        </row>
        <row r="201">
          <cell r="B201">
            <v>385.75200000000001</v>
          </cell>
          <cell r="E201">
            <v>1</v>
          </cell>
        </row>
        <row r="202">
          <cell r="B202">
            <v>0</v>
          </cell>
          <cell r="E202">
            <v>0</v>
          </cell>
        </row>
        <row r="203">
          <cell r="B203">
            <v>0</v>
          </cell>
          <cell r="E203">
            <v>0</v>
          </cell>
        </row>
        <row r="205">
          <cell r="B205">
            <v>39.757813160000005</v>
          </cell>
          <cell r="C205">
            <v>198.78195877800005</v>
          </cell>
          <cell r="D205">
            <v>390.40003938000007</v>
          </cell>
          <cell r="E205">
            <v>5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</row>
        <row r="209">
          <cell r="B209">
            <v>5.5</v>
          </cell>
          <cell r="E209">
            <v>1</v>
          </cell>
        </row>
        <row r="212">
          <cell r="B212">
            <v>2.5419776000000001</v>
          </cell>
          <cell r="C212">
            <v>6.2799872000000008</v>
          </cell>
          <cell r="D212">
            <v>42.377983999999998</v>
          </cell>
          <cell r="E212">
            <v>4</v>
          </cell>
        </row>
        <row r="215">
          <cell r="B215">
            <v>71205.634000000005</v>
          </cell>
          <cell r="E215">
            <v>33</v>
          </cell>
        </row>
        <row r="216">
          <cell r="B216">
            <v>0</v>
          </cell>
          <cell r="E216">
            <v>0</v>
          </cell>
        </row>
        <row r="218">
          <cell r="B218">
            <v>30630.971815789104</v>
          </cell>
          <cell r="C218">
            <v>140368.43160678449</v>
          </cell>
          <cell r="D218">
            <v>321803.46959182061</v>
          </cell>
          <cell r="E218">
            <v>88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</row>
        <row r="221">
          <cell r="B221">
            <v>10.37299921794</v>
          </cell>
          <cell r="C221">
            <v>649.52499976861202</v>
          </cell>
          <cell r="D221">
            <v>136.80299942004601</v>
          </cell>
          <cell r="E221">
            <v>5</v>
          </cell>
        </row>
        <row r="223">
          <cell r="B2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6">
          <cell r="B56">
            <v>358329376</v>
          </cell>
        </row>
      </sheetData>
      <sheetData sheetId="21">
        <row r="381">
          <cell r="H381">
            <v>18854436.647094727</v>
          </cell>
        </row>
        <row r="382">
          <cell r="H382">
            <v>2119341.1138995076</v>
          </cell>
        </row>
        <row r="383">
          <cell r="H383">
            <v>4980.5526875313953</v>
          </cell>
        </row>
        <row r="384">
          <cell r="H384">
            <v>3412274.9026657739</v>
          </cell>
        </row>
        <row r="385">
          <cell r="H385">
            <v>1330760.8517839634</v>
          </cell>
        </row>
        <row r="386">
          <cell r="H386">
            <v>4497.4724356680035</v>
          </cell>
        </row>
        <row r="387">
          <cell r="H387">
            <v>1864975.2132172976</v>
          </cell>
        </row>
        <row r="388">
          <cell r="H388">
            <v>80947.676369842942</v>
          </cell>
        </row>
        <row r="389">
          <cell r="H389">
            <v>17087.130375433895</v>
          </cell>
        </row>
        <row r="390">
          <cell r="H390">
            <v>2143328.0718973335</v>
          </cell>
        </row>
        <row r="391">
          <cell r="H391">
            <v>2279707.8365057325</v>
          </cell>
        </row>
        <row r="392">
          <cell r="H392">
            <v>7945857.6953847762</v>
          </cell>
        </row>
        <row r="393">
          <cell r="H393">
            <v>1594881.5556854554</v>
          </cell>
        </row>
        <row r="394">
          <cell r="H394">
            <v>70538.831121057185</v>
          </cell>
        </row>
        <row r="395">
          <cell r="H395">
            <v>459805.54073030734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2.044</v>
          </cell>
          <cell r="C156">
            <v>0</v>
          </cell>
          <cell r="D156">
            <v>0</v>
          </cell>
          <cell r="E156">
            <v>3.14</v>
          </cell>
          <cell r="F156">
            <v>0</v>
          </cell>
          <cell r="G156">
            <v>0</v>
          </cell>
        </row>
        <row r="157">
          <cell r="B157">
            <v>1.4257042290153479</v>
          </cell>
          <cell r="C157">
            <v>0</v>
          </cell>
          <cell r="D157">
            <v>0</v>
          </cell>
          <cell r="E157">
            <v>2.1901718586634993</v>
          </cell>
          <cell r="F157">
            <v>0</v>
          </cell>
          <cell r="G157">
            <v>0</v>
          </cell>
        </row>
        <row r="158">
          <cell r="B158">
            <v>0.91530574739118176</v>
          </cell>
          <cell r="C158">
            <v>0</v>
          </cell>
          <cell r="D158">
            <v>0</v>
          </cell>
          <cell r="E158">
            <v>1.4060959133113067</v>
          </cell>
          <cell r="F158">
            <v>0</v>
          </cell>
          <cell r="G158">
            <v>0</v>
          </cell>
        </row>
        <row r="160">
          <cell r="B160">
            <v>2.3479999999999999</v>
          </cell>
          <cell r="C160">
            <v>0.23</v>
          </cell>
          <cell r="D160">
            <v>0</v>
          </cell>
          <cell r="E160">
            <v>3.14</v>
          </cell>
          <cell r="F160">
            <v>0</v>
          </cell>
          <cell r="G160">
            <v>0</v>
          </cell>
        </row>
        <row r="161">
          <cell r="B161">
            <v>1.6377463452681198</v>
          </cell>
          <cell r="C161">
            <v>0.16042660111229454</v>
          </cell>
          <cell r="D161">
            <v>0</v>
          </cell>
          <cell r="E161">
            <v>2.1901718586634993</v>
          </cell>
          <cell r="F161">
            <v>0</v>
          </cell>
          <cell r="G161">
            <v>0</v>
          </cell>
        </row>
        <row r="162">
          <cell r="B162">
            <v>1.0514373262595376</v>
          </cell>
          <cell r="C162">
            <v>0.10299428664382183</v>
          </cell>
          <cell r="D162">
            <v>0</v>
          </cell>
          <cell r="E162">
            <v>1.4060959133113067</v>
          </cell>
          <cell r="F162">
            <v>0</v>
          </cell>
          <cell r="G162">
            <v>0</v>
          </cell>
        </row>
        <row r="164">
          <cell r="B164">
            <v>0.23400000000000001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0.16321662895772576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0.10478549162893178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1.532</v>
          </cell>
          <cell r="C168">
            <v>0</v>
          </cell>
          <cell r="D168">
            <v>0</v>
          </cell>
          <cell r="E168">
            <v>3.14</v>
          </cell>
          <cell r="F168">
            <v>0</v>
          </cell>
          <cell r="G168">
            <v>0</v>
          </cell>
        </row>
        <row r="169">
          <cell r="B169">
            <v>1.0685806648001532</v>
          </cell>
          <cell r="C169">
            <v>0</v>
          </cell>
          <cell r="D169">
            <v>0</v>
          </cell>
          <cell r="E169">
            <v>2.1901718586634993</v>
          </cell>
          <cell r="F169">
            <v>0</v>
          </cell>
          <cell r="G169">
            <v>0</v>
          </cell>
        </row>
        <row r="170">
          <cell r="B170">
            <v>0.68603150929710888</v>
          </cell>
          <cell r="C170">
            <v>0</v>
          </cell>
          <cell r="D170">
            <v>0</v>
          </cell>
          <cell r="E170">
            <v>1.4060959133113067</v>
          </cell>
          <cell r="F170">
            <v>0</v>
          </cell>
          <cell r="G170">
            <v>0</v>
          </cell>
        </row>
        <row r="172">
          <cell r="B172">
            <v>2.3119999999999998</v>
          </cell>
          <cell r="C172">
            <v>0.23100000000000001</v>
          </cell>
          <cell r="D172">
            <v>0</v>
          </cell>
          <cell r="E172">
            <v>3.14</v>
          </cell>
          <cell r="F172">
            <v>0</v>
          </cell>
          <cell r="G172">
            <v>0</v>
          </cell>
        </row>
        <row r="173">
          <cell r="B173">
            <v>1.6126360946592389</v>
          </cell>
          <cell r="C173">
            <v>0.16112410807365235</v>
          </cell>
          <cell r="D173">
            <v>0</v>
          </cell>
          <cell r="E173">
            <v>2.1901718586634993</v>
          </cell>
          <cell r="F173">
            <v>0</v>
          </cell>
          <cell r="G173">
            <v>0</v>
          </cell>
        </row>
        <row r="174">
          <cell r="B174">
            <v>1.035316481393548</v>
          </cell>
          <cell r="C174">
            <v>0.10344208789009932</v>
          </cell>
          <cell r="D174">
            <v>0</v>
          </cell>
          <cell r="E174">
            <v>1.4060959133113067</v>
          </cell>
          <cell r="F174">
            <v>0</v>
          </cell>
          <cell r="G174">
            <v>0</v>
          </cell>
        </row>
        <row r="176">
          <cell r="B176">
            <v>0.23400000000000001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0.16321662895772576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0.10478549162893178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1.32</v>
          </cell>
          <cell r="C180">
            <v>0.123</v>
          </cell>
          <cell r="D180">
            <v>0</v>
          </cell>
          <cell r="E180">
            <v>20.97</v>
          </cell>
          <cell r="F180">
            <v>0</v>
          </cell>
          <cell r="G180">
            <v>0</v>
          </cell>
        </row>
        <row r="181">
          <cell r="B181">
            <v>0.92070918899229914</v>
          </cell>
          <cell r="C181">
            <v>8.5793356247009678E-2</v>
          </cell>
          <cell r="D181">
            <v>0</v>
          </cell>
          <cell r="E181">
            <v>14.626720979673115</v>
          </cell>
          <cell r="F181">
            <v>0</v>
          </cell>
          <cell r="G181">
            <v>0</v>
          </cell>
        </row>
        <row r="182">
          <cell r="B182">
            <v>0.59109764508628182</v>
          </cell>
          <cell r="C182">
            <v>5.5079553292130802E-2</v>
          </cell>
          <cell r="D182">
            <v>0</v>
          </cell>
          <cell r="E182">
            <v>9.3903921344388852</v>
          </cell>
          <cell r="F182">
            <v>0</v>
          </cell>
          <cell r="G182">
            <v>0</v>
          </cell>
        </row>
        <row r="184">
          <cell r="B184">
            <v>1.135</v>
          </cell>
          <cell r="C184">
            <v>0.10100000000000001</v>
          </cell>
          <cell r="D184">
            <v>0</v>
          </cell>
          <cell r="E184">
            <v>67.27</v>
          </cell>
          <cell r="F184">
            <v>0</v>
          </cell>
          <cell r="G184">
            <v>0</v>
          </cell>
        </row>
        <row r="186">
          <cell r="B186">
            <v>0.67200000000000004</v>
          </cell>
          <cell r="C186">
            <v>4.2000000000000003E-2</v>
          </cell>
          <cell r="D186">
            <v>0</v>
          </cell>
          <cell r="E186">
            <v>205.38</v>
          </cell>
          <cell r="F186">
            <v>0</v>
          </cell>
          <cell r="G186">
            <v>0</v>
          </cell>
        </row>
        <row r="188">
          <cell r="B188">
            <v>6.64</v>
          </cell>
          <cell r="C188">
            <v>0.63700000000000001</v>
          </cell>
          <cell r="D188">
            <v>8.4000000000000005E-2</v>
          </cell>
          <cell r="E188">
            <v>11.45</v>
          </cell>
          <cell r="F188">
            <v>3.15</v>
          </cell>
          <cell r="G188">
            <v>0.20399999999999999</v>
          </cell>
        </row>
        <row r="189">
          <cell r="B189">
            <v>4.6314462234158071</v>
          </cell>
          <cell r="C189">
            <v>0.44431193438492012</v>
          </cell>
          <cell r="D189">
            <v>5.8590584754055396E-2</v>
          </cell>
          <cell r="E189">
            <v>7.9864547075468364</v>
          </cell>
          <cell r="F189">
            <v>2.1971469282770775</v>
          </cell>
          <cell r="G189">
            <v>0.14229142011699167</v>
          </cell>
        </row>
        <row r="190">
          <cell r="B190">
            <v>2.9734002752825082</v>
          </cell>
          <cell r="C190">
            <v>0.28524939387875869</v>
          </cell>
          <cell r="D190">
            <v>3.7615304687308844E-2</v>
          </cell>
          <cell r="E190">
            <v>5.1273242698772163</v>
          </cell>
          <cell r="F190">
            <v>1.4105739257740815</v>
          </cell>
          <cell r="G190">
            <v>9.1351454240607172E-2</v>
          </cell>
        </row>
        <row r="192">
          <cell r="B192">
            <v>8.3190000000000008</v>
          </cell>
          <cell r="C192">
            <v>0.752</v>
          </cell>
          <cell r="D192">
            <v>9.4E-2</v>
          </cell>
          <cell r="E192">
            <v>38.76</v>
          </cell>
          <cell r="F192">
            <v>3.46</v>
          </cell>
          <cell r="G192">
            <v>0.2</v>
          </cell>
        </row>
        <row r="193">
          <cell r="B193">
            <v>5.5724028777663124</v>
          </cell>
          <cell r="C193">
            <v>0.50372003414836719</v>
          </cell>
          <cell r="D193">
            <v>6.2965004268545899E-2</v>
          </cell>
          <cell r="E193">
            <v>25.963016653711051</v>
          </cell>
          <cell r="F193">
            <v>2.3176480294592428</v>
          </cell>
          <cell r="G193">
            <v>0.13396809418839553</v>
          </cell>
        </row>
        <row r="195">
          <cell r="B195">
            <v>6.3869999999999996</v>
          </cell>
          <cell r="C195">
            <v>0.51200000000000001</v>
          </cell>
          <cell r="D195">
            <v>5.5E-2</v>
          </cell>
          <cell r="E195">
            <v>84.08</v>
          </cell>
          <cell r="F195">
            <v>3.21</v>
          </cell>
          <cell r="G195">
            <v>0.13800000000000001</v>
          </cell>
        </row>
        <row r="196">
          <cell r="B196">
            <v>4.9698194115217671</v>
          </cell>
          <cell r="C196">
            <v>0.39839479234368952</v>
          </cell>
          <cell r="D196">
            <v>4.2796315583794771E-2</v>
          </cell>
          <cell r="E196">
            <v>65.423894805190258</v>
          </cell>
          <cell r="F196">
            <v>2.4977486004360223</v>
          </cell>
          <cell r="G196">
            <v>0.10737984637388508</v>
          </cell>
        </row>
        <row r="198">
          <cell r="B198">
            <v>4.78</v>
          </cell>
          <cell r="C198">
            <v>0.33800000000000002</v>
          </cell>
          <cell r="D198">
            <v>0.03</v>
          </cell>
          <cell r="E198">
            <v>98.05</v>
          </cell>
          <cell r="F198">
            <v>2.2000000000000002</v>
          </cell>
          <cell r="G198">
            <v>0.108</v>
          </cell>
        </row>
        <row r="200">
          <cell r="B200">
            <v>2.6869999999999998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1.8742012051684147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1.2032419487476054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16.47</v>
          </cell>
          <cell r="C204">
            <v>2.9009999999999998</v>
          </cell>
          <cell r="D204">
            <v>1.589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11.487939653563004</v>
          </cell>
          <cell r="C205">
            <v>2.0234676948989843</v>
          </cell>
          <cell r="D205">
            <v>1.1083385615975478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7.3752865261901972</v>
          </cell>
          <cell r="C206">
            <v>1.2990714154509873</v>
          </cell>
          <cell r="D206">
            <v>0.71155618033492551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-0.84799999999999998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-0.84799999999999998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-0.84799999999999998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-0.67200000000000004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-0.67200000000000004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-0.84799999999999998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0.219</v>
          </cell>
        </row>
        <row r="216">
          <cell r="B216">
            <v>-0.84799999999999998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0.219</v>
          </cell>
        </row>
        <row r="217">
          <cell r="B217">
            <v>-0.84799999999999998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0.219</v>
          </cell>
        </row>
        <row r="219">
          <cell r="B219">
            <v>-8.1760000000000002</v>
          </cell>
          <cell r="C219">
            <v>-0.89400000000000002</v>
          </cell>
          <cell r="D219">
            <v>-0.13500000000000001</v>
          </cell>
          <cell r="E219">
            <v>0</v>
          </cell>
          <cell r="F219">
            <v>0</v>
          </cell>
          <cell r="G219">
            <v>0.219</v>
          </cell>
        </row>
        <row r="220">
          <cell r="B220">
            <v>-8.1760000000000002</v>
          </cell>
          <cell r="C220">
            <v>-0.89400000000000002</v>
          </cell>
          <cell r="D220">
            <v>-0.13500000000000001</v>
          </cell>
          <cell r="E220">
            <v>0</v>
          </cell>
          <cell r="F220">
            <v>0</v>
          </cell>
          <cell r="G220">
            <v>0.219</v>
          </cell>
        </row>
        <row r="221">
          <cell r="B221">
            <v>-8.1760000000000002</v>
          </cell>
          <cell r="C221">
            <v>-0.89400000000000002</v>
          </cell>
          <cell r="D221">
            <v>-0.13500000000000001</v>
          </cell>
          <cell r="E221">
            <v>0</v>
          </cell>
          <cell r="F221">
            <v>0</v>
          </cell>
          <cell r="G221">
            <v>0.219</v>
          </cell>
        </row>
        <row r="223">
          <cell r="B223">
            <v>-0.67200000000000004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0.18099999999999999</v>
          </cell>
        </row>
        <row r="224">
          <cell r="B224">
            <v>-0.67200000000000004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0.18099999999999999</v>
          </cell>
        </row>
        <row r="226">
          <cell r="B226">
            <v>-6.5439999999999996</v>
          </cell>
          <cell r="C226">
            <v>-0.70099999999999996</v>
          </cell>
          <cell r="D226">
            <v>-0.105</v>
          </cell>
          <cell r="E226">
            <v>0</v>
          </cell>
          <cell r="F226">
            <v>0</v>
          </cell>
          <cell r="G226">
            <v>0.18099999999999999</v>
          </cell>
        </row>
        <row r="227">
          <cell r="B227">
            <v>-6.5439999999999996</v>
          </cell>
          <cell r="C227">
            <v>-0.70099999999999996</v>
          </cell>
          <cell r="D227">
            <v>-0.105</v>
          </cell>
          <cell r="E227">
            <v>0</v>
          </cell>
          <cell r="F227">
            <v>0</v>
          </cell>
          <cell r="G227">
            <v>0.18099999999999999</v>
          </cell>
        </row>
        <row r="229">
          <cell r="B229">
            <v>-0.40899999999999997</v>
          </cell>
          <cell r="C229">
            <v>0</v>
          </cell>
          <cell r="D229">
            <v>0</v>
          </cell>
          <cell r="E229">
            <v>6.38</v>
          </cell>
          <cell r="F229">
            <v>0</v>
          </cell>
          <cell r="G229">
            <v>0.122</v>
          </cell>
        </row>
        <row r="230">
          <cell r="B230">
            <v>-0.40899999999999997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0.122</v>
          </cell>
        </row>
        <row r="232">
          <cell r="B232">
            <v>-4.1150000000000002</v>
          </cell>
          <cell r="C232">
            <v>-0.41</v>
          </cell>
          <cell r="D232">
            <v>-5.8999999999999997E-2</v>
          </cell>
          <cell r="E232">
            <v>6.38</v>
          </cell>
          <cell r="F232">
            <v>0</v>
          </cell>
          <cell r="G232">
            <v>0.122</v>
          </cell>
        </row>
        <row r="233">
          <cell r="B233">
            <v>-4.1150000000000002</v>
          </cell>
          <cell r="C233">
            <v>-0.41</v>
          </cell>
          <cell r="D233">
            <v>-5.8999999999999997E-2</v>
          </cell>
          <cell r="E233">
            <v>0</v>
          </cell>
          <cell r="F233">
            <v>0</v>
          </cell>
          <cell r="G233">
            <v>0.122</v>
          </cell>
        </row>
        <row r="235">
          <cell r="B235">
            <v>-2.8170000000000002</v>
          </cell>
          <cell r="C235">
            <v>-0.255</v>
          </cell>
          <cell r="D235">
            <v>-3.5000000000000003E-2</v>
          </cell>
          <cell r="E235">
            <v>6.38</v>
          </cell>
          <cell r="F235">
            <v>0</v>
          </cell>
          <cell r="G235">
            <v>6.8000000000000005E-2</v>
          </cell>
        </row>
        <row r="237">
          <cell r="B237">
            <v>-0.26800000000000002</v>
          </cell>
          <cell r="C237">
            <v>0</v>
          </cell>
          <cell r="D237">
            <v>0</v>
          </cell>
          <cell r="E237">
            <v>6.38</v>
          </cell>
          <cell r="F237">
            <v>0</v>
          </cell>
          <cell r="G237">
            <v>6.8000000000000005E-2</v>
          </cell>
        </row>
        <row r="299">
          <cell r="F299">
            <v>358294527.86903739</v>
          </cell>
        </row>
      </sheetData>
      <sheetData sheetId="23"/>
      <sheetData sheetId="24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WPD South Wales</v>
          </cell>
          <cell r="C8" t="str">
            <v>2011/12</v>
          </cell>
          <cell r="D8" t="str">
            <v>model version 2441 April 2011 Price Change</v>
          </cell>
        </row>
        <row r="15">
          <cell r="D15">
            <v>0</v>
          </cell>
          <cell r="F15">
            <v>366</v>
          </cell>
        </row>
        <row r="142">
          <cell r="B142">
            <v>3352312.167300201</v>
          </cell>
          <cell r="E142">
            <v>940737</v>
          </cell>
        </row>
        <row r="143">
          <cell r="B143">
            <v>1544.3871058318014</v>
          </cell>
          <cell r="E143">
            <v>381</v>
          </cell>
        </row>
        <row r="144">
          <cell r="B144">
            <v>4103.0200660584014</v>
          </cell>
          <cell r="E144">
            <v>881</v>
          </cell>
        </row>
        <row r="146">
          <cell r="B146">
            <v>210085.50448485839</v>
          </cell>
          <cell r="C146">
            <v>228510.31812981152</v>
          </cell>
          <cell r="E146">
            <v>65149</v>
          </cell>
        </row>
        <row r="147">
          <cell r="C147">
            <v>0</v>
          </cell>
          <cell r="E147">
            <v>0</v>
          </cell>
        </row>
        <row r="148">
          <cell r="C148">
            <v>0</v>
          </cell>
          <cell r="E148">
            <v>0</v>
          </cell>
        </row>
        <row r="150">
          <cell r="B150">
            <v>5122.73658312724</v>
          </cell>
        </row>
        <row r="151">
          <cell r="E151">
            <v>0</v>
          </cell>
        </row>
        <row r="152">
          <cell r="E152">
            <v>0</v>
          </cell>
        </row>
        <row r="154">
          <cell r="B154">
            <v>869078.61621254927</v>
          </cell>
          <cell r="E154">
            <v>62565</v>
          </cell>
        </row>
        <row r="155">
          <cell r="B155">
            <v>15.064944114882337</v>
          </cell>
          <cell r="E155">
            <v>1</v>
          </cell>
        </row>
        <row r="156">
          <cell r="B156">
            <v>1210.5864429382862</v>
          </cell>
          <cell r="E156">
            <v>32</v>
          </cell>
        </row>
        <row r="158">
          <cell r="B158">
            <v>200336.16553138915</v>
          </cell>
          <cell r="C158">
            <v>104411.02147037217</v>
          </cell>
          <cell r="E158">
            <v>13194</v>
          </cell>
        </row>
        <row r="159">
          <cell r="C159">
            <v>0</v>
          </cell>
          <cell r="E159">
            <v>0</v>
          </cell>
        </row>
        <row r="160">
          <cell r="B160">
            <v>62.870229098293109</v>
          </cell>
          <cell r="C160">
            <v>21.884477426442654</v>
          </cell>
          <cell r="E160">
            <v>1</v>
          </cell>
        </row>
        <row r="162">
          <cell r="B162">
            <v>2887.3491573852402</v>
          </cell>
        </row>
        <row r="163">
          <cell r="E163">
            <v>0</v>
          </cell>
        </row>
        <row r="164">
          <cell r="E164">
            <v>0</v>
          </cell>
        </row>
        <row r="166">
          <cell r="B166">
            <v>400721.03275862505</v>
          </cell>
          <cell r="C166">
            <v>109224.71807910496</v>
          </cell>
          <cell r="E166">
            <v>4531</v>
          </cell>
        </row>
        <row r="167">
          <cell r="C167">
            <v>0</v>
          </cell>
          <cell r="E167">
            <v>0</v>
          </cell>
        </row>
        <row r="168">
          <cell r="B168">
            <v>1393.0192417928979</v>
          </cell>
          <cell r="C168">
            <v>344.50297029802647</v>
          </cell>
          <cell r="E168">
            <v>7</v>
          </cell>
        </row>
        <row r="170">
          <cell r="C170">
            <v>0</v>
          </cell>
        </row>
        <row r="172">
          <cell r="B172">
            <v>583.96268699999996</v>
          </cell>
          <cell r="C172">
            <v>128.42007750000002</v>
          </cell>
          <cell r="E172">
            <v>12</v>
          </cell>
        </row>
        <row r="174">
          <cell r="B174">
            <v>108565.52253067448</v>
          </cell>
          <cell r="C174">
            <v>690530.79584854213</v>
          </cell>
          <cell r="D174">
            <v>513946.59205401113</v>
          </cell>
          <cell r="E174">
            <v>2828</v>
          </cell>
          <cell r="F174">
            <v>567289</v>
          </cell>
          <cell r="G174">
            <v>78323.466</v>
          </cell>
        </row>
        <row r="176">
          <cell r="B176">
            <v>1101.0500709772537</v>
          </cell>
          <cell r="C176">
            <v>7003.2707039422403</v>
          </cell>
          <cell r="D176">
            <v>5205.9760832821266</v>
          </cell>
          <cell r="E176">
            <v>1</v>
          </cell>
          <cell r="F176">
            <v>1000</v>
          </cell>
        </row>
        <row r="178">
          <cell r="B178">
            <v>0</v>
          </cell>
          <cell r="C178">
            <v>0</v>
          </cell>
          <cell r="D178">
            <v>0</v>
          </cell>
        </row>
        <row r="179">
          <cell r="B179">
            <v>0.81899999999999995</v>
          </cell>
          <cell r="C179">
            <v>4.6399999999999997</v>
          </cell>
          <cell r="D179">
            <v>4.9080000000000004</v>
          </cell>
          <cell r="E179">
            <v>0</v>
          </cell>
          <cell r="F179">
            <v>1000</v>
          </cell>
        </row>
        <row r="181">
          <cell r="B181">
            <v>165804.68442936614</v>
          </cell>
          <cell r="C181">
            <v>1040729.1994573547</v>
          </cell>
          <cell r="D181">
            <v>999228.5224341813</v>
          </cell>
          <cell r="E181">
            <v>558</v>
          </cell>
          <cell r="F181">
            <v>708498</v>
          </cell>
          <cell r="G181">
            <v>125928.326</v>
          </cell>
        </row>
        <row r="182">
          <cell r="B182">
            <v>357.03466566314756</v>
          </cell>
          <cell r="C182">
            <v>2237.0482311441037</v>
          </cell>
          <cell r="D182">
            <v>2151.4753365447027</v>
          </cell>
          <cell r="E182">
            <v>1</v>
          </cell>
          <cell r="F182">
            <v>13000</v>
          </cell>
        </row>
        <row r="184">
          <cell r="B184">
            <v>1498.759395072537</v>
          </cell>
          <cell r="C184">
            <v>10703.248705786807</v>
          </cell>
          <cell r="D184">
            <v>8097.8888515824183</v>
          </cell>
          <cell r="E184">
            <v>4</v>
          </cell>
          <cell r="F184">
            <v>13100</v>
          </cell>
          <cell r="G184">
            <v>2044.3320000000001</v>
          </cell>
        </row>
        <row r="186">
          <cell r="B186">
            <v>15421.412177034475</v>
          </cell>
        </row>
        <row r="187">
          <cell r="B187">
            <v>7.7463536812054254</v>
          </cell>
          <cell r="E187">
            <v>0</v>
          </cell>
        </row>
        <row r="188">
          <cell r="B188">
            <v>91.242449112251521</v>
          </cell>
          <cell r="E188">
            <v>0</v>
          </cell>
        </row>
        <row r="190">
          <cell r="B190">
            <v>9639.0913262836893</v>
          </cell>
          <cell r="C190">
            <v>32190.08422324893</v>
          </cell>
          <cell r="D190">
            <v>113080.47777421292</v>
          </cell>
        </row>
        <row r="191">
          <cell r="C191">
            <v>0</v>
          </cell>
          <cell r="D191">
            <v>0</v>
          </cell>
          <cell r="E191">
            <v>0</v>
          </cell>
        </row>
        <row r="192">
          <cell r="C192">
            <v>0</v>
          </cell>
          <cell r="D192">
            <v>0</v>
          </cell>
          <cell r="E192">
            <v>0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201">
          <cell r="B201">
            <v>678.98945198628178</v>
          </cell>
          <cell r="E201">
            <v>0</v>
          </cell>
        </row>
        <row r="202">
          <cell r="B202">
            <v>0</v>
          </cell>
          <cell r="E202">
            <v>0</v>
          </cell>
        </row>
        <row r="203">
          <cell r="B203">
            <v>0</v>
          </cell>
          <cell r="E203">
            <v>0</v>
          </cell>
        </row>
        <row r="205">
          <cell r="B205">
            <v>118.15982779001328</v>
          </cell>
          <cell r="C205">
            <v>676.11874859787406</v>
          </cell>
          <cell r="D205">
            <v>807.04744410548608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</row>
        <row r="212">
          <cell r="B212">
            <v>2.0534958544815223</v>
          </cell>
          <cell r="C212">
            <v>270.38830427803828</v>
          </cell>
          <cell r="D212">
            <v>0.1859670990665665</v>
          </cell>
        </row>
        <row r="215">
          <cell r="B215">
            <v>14211.15257956646</v>
          </cell>
          <cell r="E215">
            <v>5</v>
          </cell>
        </row>
        <row r="216">
          <cell r="B216">
            <v>0</v>
          </cell>
          <cell r="E216">
            <v>0</v>
          </cell>
        </row>
        <row r="218">
          <cell r="B218">
            <v>7425.4410098051831</v>
          </cell>
          <cell r="C218">
            <v>41334.343969718677</v>
          </cell>
          <cell r="D218">
            <v>49559.810201198408</v>
          </cell>
          <cell r="E218">
            <v>14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</row>
        <row r="300">
          <cell r="B300">
            <v>220932554</v>
          </cell>
          <cell r="D300">
            <v>1405100</v>
          </cell>
          <cell r="E300">
            <v>14915502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222337654</v>
          </cell>
        </row>
      </sheetData>
      <sheetData sheetId="21">
        <row r="381">
          <cell r="H381">
            <v>43414469.111803986</v>
          </cell>
        </row>
        <row r="382">
          <cell r="H382">
            <v>3530086.7316179778</v>
          </cell>
        </row>
        <row r="383">
          <cell r="H383">
            <v>5438.1108803653115</v>
          </cell>
        </row>
        <row r="384">
          <cell r="H384">
            <v>9110280.6498203948</v>
          </cell>
        </row>
        <row r="385">
          <cell r="H385">
            <v>2848679.9962344486</v>
          </cell>
        </row>
        <row r="386">
          <cell r="H386">
            <v>3710.1682807049774</v>
          </cell>
        </row>
        <row r="387">
          <cell r="H387">
            <v>4653956.9274379993</v>
          </cell>
        </row>
        <row r="388">
          <cell r="H388">
            <v>0</v>
          </cell>
        </row>
        <row r="389">
          <cell r="H389">
            <v>6504.1844607035046</v>
          </cell>
        </row>
        <row r="390">
          <cell r="H390">
            <v>11309526.367480177</v>
          </cell>
        </row>
        <row r="391">
          <cell r="H391">
            <v>44.439386384233195</v>
          </cell>
        </row>
        <row r="392">
          <cell r="H392">
            <v>16136631.291172205</v>
          </cell>
        </row>
        <row r="393">
          <cell r="H393">
            <v>152197.55020526855</v>
          </cell>
        </row>
        <row r="394">
          <cell r="H394">
            <v>186281.61536546206</v>
          </cell>
        </row>
        <row r="395">
          <cell r="H395">
            <v>1716453.6326644472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2.625</v>
          </cell>
          <cell r="C156">
            <v>0</v>
          </cell>
          <cell r="D156">
            <v>0</v>
          </cell>
          <cell r="E156">
            <v>3.41</v>
          </cell>
          <cell r="F156">
            <v>0</v>
          </cell>
          <cell r="G156">
            <v>0</v>
          </cell>
        </row>
        <row r="157">
          <cell r="B157">
            <v>1.8693971810620404</v>
          </cell>
          <cell r="C157">
            <v>0</v>
          </cell>
          <cell r="D157">
            <v>0</v>
          </cell>
          <cell r="E157">
            <v>2.4284359571129746</v>
          </cell>
          <cell r="F157">
            <v>0</v>
          </cell>
          <cell r="G157">
            <v>0</v>
          </cell>
        </row>
        <row r="158">
          <cell r="B158">
            <v>0.95353159890546824</v>
          </cell>
          <cell r="C158">
            <v>0</v>
          </cell>
          <cell r="D158">
            <v>0</v>
          </cell>
          <cell r="E158">
            <v>1.2386829532448178</v>
          </cell>
          <cell r="F158">
            <v>0</v>
          </cell>
          <cell r="G158">
            <v>0</v>
          </cell>
        </row>
        <row r="160">
          <cell r="B160">
            <v>3.0459999999999998</v>
          </cell>
          <cell r="C160">
            <v>0.36299999999999999</v>
          </cell>
          <cell r="D160">
            <v>0</v>
          </cell>
          <cell r="E160">
            <v>3.41</v>
          </cell>
          <cell r="F160">
            <v>0</v>
          </cell>
          <cell r="G160">
            <v>0</v>
          </cell>
        </row>
        <row r="161">
          <cell r="B161">
            <v>2.1692128813390381</v>
          </cell>
          <cell r="C161">
            <v>0.25851092446686502</v>
          </cell>
          <cell r="D161">
            <v>0</v>
          </cell>
          <cell r="E161">
            <v>2.4284359571129746</v>
          </cell>
          <cell r="F161">
            <v>0</v>
          </cell>
          <cell r="G161">
            <v>0</v>
          </cell>
        </row>
        <row r="162">
          <cell r="B162">
            <v>1.1064599048632595</v>
          </cell>
          <cell r="C162">
            <v>0.13185979824864189</v>
          </cell>
          <cell r="D162">
            <v>0</v>
          </cell>
          <cell r="E162">
            <v>1.2386829532448178</v>
          </cell>
          <cell r="F162">
            <v>0</v>
          </cell>
          <cell r="G162">
            <v>0</v>
          </cell>
        </row>
        <row r="164">
          <cell r="B164">
            <v>0.251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0.17874997807488463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9.1175783362008586E-2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2.125</v>
          </cell>
          <cell r="C168">
            <v>0</v>
          </cell>
          <cell r="D168">
            <v>0</v>
          </cell>
          <cell r="E168">
            <v>5.57</v>
          </cell>
          <cell r="F168">
            <v>0</v>
          </cell>
          <cell r="G168">
            <v>0</v>
          </cell>
        </row>
        <row r="169">
          <cell r="B169">
            <v>1.5133215275264138</v>
          </cell>
          <cell r="C169">
            <v>0</v>
          </cell>
          <cell r="D169">
            <v>0</v>
          </cell>
          <cell r="E169">
            <v>3.9666827803868823</v>
          </cell>
          <cell r="F169">
            <v>0</v>
          </cell>
          <cell r="G169">
            <v>0</v>
          </cell>
        </row>
        <row r="170">
          <cell r="B170">
            <v>0.7719065324472838</v>
          </cell>
          <cell r="C170">
            <v>0</v>
          </cell>
          <cell r="D170">
            <v>0</v>
          </cell>
          <cell r="E170">
            <v>2.0233032403441746</v>
          </cell>
          <cell r="F170">
            <v>0</v>
          </cell>
          <cell r="G170">
            <v>0</v>
          </cell>
        </row>
        <row r="172">
          <cell r="B172">
            <v>2.7090000000000001</v>
          </cell>
          <cell r="C172">
            <v>0.36399999999999999</v>
          </cell>
          <cell r="D172">
            <v>0</v>
          </cell>
          <cell r="E172">
            <v>5.57</v>
          </cell>
          <cell r="F172">
            <v>0</v>
          </cell>
          <cell r="G172">
            <v>0</v>
          </cell>
        </row>
        <row r="173">
          <cell r="B173">
            <v>1.9292178908560258</v>
          </cell>
          <cell r="C173">
            <v>0.25922307577393627</v>
          </cell>
          <cell r="D173">
            <v>0</v>
          </cell>
          <cell r="E173">
            <v>3.9666827803868823</v>
          </cell>
          <cell r="F173">
            <v>0</v>
          </cell>
          <cell r="G173">
            <v>0</v>
          </cell>
        </row>
        <row r="174">
          <cell r="B174">
            <v>0.9840446100704433</v>
          </cell>
          <cell r="C174">
            <v>0.13222304838155827</v>
          </cell>
          <cell r="D174">
            <v>0</v>
          </cell>
          <cell r="E174">
            <v>2.0233032403441746</v>
          </cell>
          <cell r="F174">
            <v>0</v>
          </cell>
          <cell r="G174">
            <v>0</v>
          </cell>
        </row>
        <row r="176">
          <cell r="B176">
            <v>0.29699999999999999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0.21150893820016228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0.10788528947616155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2.2850000000000001</v>
          </cell>
          <cell r="C180">
            <v>0.248</v>
          </cell>
          <cell r="D180">
            <v>0</v>
          </cell>
          <cell r="E180">
            <v>37.93</v>
          </cell>
          <cell r="F180">
            <v>0</v>
          </cell>
          <cell r="G180">
            <v>0</v>
          </cell>
        </row>
        <row r="181">
          <cell r="B181">
            <v>1.6272657366578145</v>
          </cell>
          <cell r="C181">
            <v>0.17661352415367088</v>
          </cell>
          <cell r="D181">
            <v>0</v>
          </cell>
          <cell r="E181">
            <v>27.011899077212647</v>
          </cell>
          <cell r="F181">
            <v>0</v>
          </cell>
          <cell r="G181">
            <v>0</v>
          </cell>
        </row>
        <row r="182">
          <cell r="B182">
            <v>0.83002655371390288</v>
          </cell>
          <cell r="C182">
            <v>9.0086032963259483E-2</v>
          </cell>
          <cell r="D182">
            <v>0</v>
          </cell>
          <cell r="E182">
            <v>13.778077541517872</v>
          </cell>
          <cell r="F182">
            <v>0</v>
          </cell>
          <cell r="G182">
            <v>0</v>
          </cell>
        </row>
        <row r="184">
          <cell r="B184">
            <v>1.6279999999999999</v>
          </cell>
          <cell r="C184">
            <v>0.18</v>
          </cell>
          <cell r="D184">
            <v>0</v>
          </cell>
          <cell r="E184">
            <v>3.51</v>
          </cell>
          <cell r="F184">
            <v>0</v>
          </cell>
          <cell r="G184">
            <v>0</v>
          </cell>
        </row>
        <row r="186">
          <cell r="B186">
            <v>1.698</v>
          </cell>
          <cell r="C186">
            <v>0.214</v>
          </cell>
          <cell r="D186">
            <v>0</v>
          </cell>
          <cell r="E186">
            <v>120.14</v>
          </cell>
          <cell r="F186">
            <v>0</v>
          </cell>
          <cell r="G186">
            <v>0</v>
          </cell>
        </row>
        <row r="188">
          <cell r="B188">
            <v>11.701000000000001</v>
          </cell>
          <cell r="C188">
            <v>1.0529999999999999</v>
          </cell>
          <cell r="D188">
            <v>0.217</v>
          </cell>
          <cell r="E188">
            <v>8.6999999999999993</v>
          </cell>
          <cell r="F188">
            <v>2.21</v>
          </cell>
          <cell r="G188">
            <v>0.496</v>
          </cell>
        </row>
        <row r="189">
          <cell r="B189">
            <v>8.3328824440407381</v>
          </cell>
          <cell r="C189">
            <v>0.74989532634602996</v>
          </cell>
          <cell r="D189">
            <v>0.15453683363446202</v>
          </cell>
          <cell r="E189">
            <v>6.1957163715199055</v>
          </cell>
          <cell r="F189">
            <v>1.5738543886274703</v>
          </cell>
          <cell r="G189">
            <v>0.35322704830734175</v>
          </cell>
        </row>
        <row r="190">
          <cell r="B190">
            <v>4.2503898052544322</v>
          </cell>
          <cell r="C190">
            <v>0.38250238996093638</v>
          </cell>
          <cell r="D190">
            <v>7.8825278842852051E-2</v>
          </cell>
          <cell r="E190">
            <v>3.1602761563724089</v>
          </cell>
          <cell r="F190">
            <v>0.80278279374517525</v>
          </cell>
          <cell r="G190">
            <v>0.18017206592651897</v>
          </cell>
        </row>
        <row r="192">
          <cell r="B192">
            <v>10.874000000000001</v>
          </cell>
          <cell r="C192">
            <v>0.96099999999999997</v>
          </cell>
          <cell r="D192">
            <v>0.21099999999999999</v>
          </cell>
          <cell r="E192">
            <v>6.38</v>
          </cell>
          <cell r="F192">
            <v>2.48</v>
          </cell>
          <cell r="G192">
            <v>0.44</v>
          </cell>
        </row>
        <row r="193">
          <cell r="B193">
            <v>5.7851998190037852</v>
          </cell>
          <cell r="C193">
            <v>0.51127248722297558</v>
          </cell>
          <cell r="D193">
            <v>0.11225649823522149</v>
          </cell>
          <cell r="E193">
            <v>3.3942960129891619</v>
          </cell>
          <cell r="F193">
            <v>1.3194128702528403</v>
          </cell>
          <cell r="G193">
            <v>0.23408938020614911</v>
          </cell>
        </row>
        <row r="195">
          <cell r="B195">
            <v>9.0310000000000006</v>
          </cell>
          <cell r="C195">
            <v>0.78500000000000003</v>
          </cell>
          <cell r="D195">
            <v>0.17799999999999999</v>
          </cell>
          <cell r="E195">
            <v>74.62</v>
          </cell>
          <cell r="F195">
            <v>2.56</v>
          </cell>
          <cell r="G195">
            <v>0.34599999999999997</v>
          </cell>
        </row>
        <row r="196">
          <cell r="B196">
            <v>5.6791567957351052</v>
          </cell>
          <cell r="C196">
            <v>0.49364833181840961</v>
          </cell>
          <cell r="D196">
            <v>0.11193554530404701</v>
          </cell>
          <cell r="E196">
            <v>46.924889834763981</v>
          </cell>
          <cell r="F196">
            <v>1.6098595279683168</v>
          </cell>
          <cell r="G196">
            <v>0.21758257682696777</v>
          </cell>
        </row>
        <row r="198">
          <cell r="B198">
            <v>8.8249999999999993</v>
          </cell>
          <cell r="C198">
            <v>0.76300000000000001</v>
          </cell>
          <cell r="D198">
            <v>0.18</v>
          </cell>
          <cell r="E198">
            <v>74.62</v>
          </cell>
          <cell r="F198">
            <v>1.89</v>
          </cell>
          <cell r="G198">
            <v>0.33300000000000002</v>
          </cell>
        </row>
        <row r="200">
          <cell r="B200">
            <v>3.2890000000000001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2.342265648957353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1.1947296871619373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26.14</v>
          </cell>
          <cell r="C204">
            <v>3.0190000000000001</v>
          </cell>
          <cell r="D204">
            <v>1.131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18.615635166842566</v>
          </cell>
          <cell r="C205">
            <v>2.1499847960481144</v>
          </cell>
          <cell r="D205">
            <v>0.80544312829758768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9.4953584744338819</v>
          </cell>
          <cell r="C206">
            <v>1.0966521512745178</v>
          </cell>
          <cell r="D206">
            <v>0.41083590032841322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-0.63900000000000001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-0.63900000000000001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-0.63900000000000001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-0.58199999999999996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-0.58199999999999996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-0.63900000000000001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0.252</v>
          </cell>
        </row>
        <row r="216">
          <cell r="B216">
            <v>-0.63900000000000001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0.252</v>
          </cell>
        </row>
        <row r="217">
          <cell r="B217">
            <v>-0.63900000000000001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0.252</v>
          </cell>
        </row>
        <row r="219">
          <cell r="B219">
            <v>-4.9539999999999997</v>
          </cell>
          <cell r="C219">
            <v>-0.5</v>
          </cell>
          <cell r="D219">
            <v>-0.111</v>
          </cell>
          <cell r="E219">
            <v>0</v>
          </cell>
          <cell r="F219">
            <v>0</v>
          </cell>
          <cell r="G219">
            <v>0.252</v>
          </cell>
        </row>
        <row r="220">
          <cell r="B220">
            <v>-4.9539999999999997</v>
          </cell>
          <cell r="C220">
            <v>-0.5</v>
          </cell>
          <cell r="D220">
            <v>-0.111</v>
          </cell>
          <cell r="E220">
            <v>0</v>
          </cell>
          <cell r="F220">
            <v>0</v>
          </cell>
          <cell r="G220">
            <v>0.252</v>
          </cell>
        </row>
        <row r="221">
          <cell r="B221">
            <v>-4.9539999999999997</v>
          </cell>
          <cell r="C221">
            <v>-0.5</v>
          </cell>
          <cell r="D221">
            <v>-0.111</v>
          </cell>
          <cell r="E221">
            <v>0</v>
          </cell>
          <cell r="F221">
            <v>0</v>
          </cell>
          <cell r="G221">
            <v>0.252</v>
          </cell>
        </row>
        <row r="223">
          <cell r="B223">
            <v>-0.58199999999999996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0.221</v>
          </cell>
        </row>
        <row r="224">
          <cell r="B224">
            <v>-0.58199999999999996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0.221</v>
          </cell>
        </row>
        <row r="226">
          <cell r="B226">
            <v>-4.5069999999999997</v>
          </cell>
          <cell r="C226">
            <v>-0.45400000000000001</v>
          </cell>
          <cell r="D226">
            <v>-0.105</v>
          </cell>
          <cell r="E226">
            <v>0</v>
          </cell>
          <cell r="F226">
            <v>0</v>
          </cell>
          <cell r="G226">
            <v>0.221</v>
          </cell>
        </row>
        <row r="227">
          <cell r="B227">
            <v>-4.5069999999999997</v>
          </cell>
          <cell r="C227">
            <v>-0.45400000000000001</v>
          </cell>
          <cell r="D227">
            <v>-0.105</v>
          </cell>
          <cell r="E227">
            <v>0</v>
          </cell>
          <cell r="F227">
            <v>0</v>
          </cell>
          <cell r="G227">
            <v>0.221</v>
          </cell>
        </row>
        <row r="229">
          <cell r="B229">
            <v>-0.40300000000000002</v>
          </cell>
          <cell r="C229">
            <v>0</v>
          </cell>
          <cell r="D229">
            <v>0</v>
          </cell>
          <cell r="E229">
            <v>30.68</v>
          </cell>
          <cell r="F229">
            <v>0</v>
          </cell>
          <cell r="G229">
            <v>0.17799999999999999</v>
          </cell>
        </row>
        <row r="230">
          <cell r="B230">
            <v>-0.40300000000000002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0.17799999999999999</v>
          </cell>
        </row>
        <row r="232">
          <cell r="B232">
            <v>-3.077</v>
          </cell>
          <cell r="C232">
            <v>-0.30299999999999999</v>
          </cell>
          <cell r="D232">
            <v>-8.7999999999999995E-2</v>
          </cell>
          <cell r="E232">
            <v>30.68</v>
          </cell>
          <cell r="F232">
            <v>0</v>
          </cell>
          <cell r="G232">
            <v>0.17799999999999999</v>
          </cell>
        </row>
        <row r="233">
          <cell r="B233">
            <v>-3.077</v>
          </cell>
          <cell r="C233">
            <v>-0.30299999999999999</v>
          </cell>
          <cell r="D233">
            <v>-8.7999999999999995E-2</v>
          </cell>
          <cell r="E233">
            <v>0</v>
          </cell>
          <cell r="F233">
            <v>0</v>
          </cell>
          <cell r="G233">
            <v>0.17799999999999999</v>
          </cell>
        </row>
        <row r="235">
          <cell r="B235">
            <v>-3.01</v>
          </cell>
          <cell r="C235">
            <v>-0.29599999999999999</v>
          </cell>
          <cell r="D235">
            <v>-8.7999999999999995E-2</v>
          </cell>
          <cell r="E235">
            <v>30.68</v>
          </cell>
          <cell r="F235">
            <v>0</v>
          </cell>
          <cell r="G235">
            <v>0.14899999999999999</v>
          </cell>
        </row>
        <row r="237">
          <cell r="B237">
            <v>-0.39500000000000002</v>
          </cell>
          <cell r="C237">
            <v>0</v>
          </cell>
          <cell r="D237">
            <v>0</v>
          </cell>
          <cell r="E237">
            <v>30.68</v>
          </cell>
          <cell r="F237">
            <v>0</v>
          </cell>
          <cell r="G237">
            <v>0.14899999999999999</v>
          </cell>
        </row>
        <row r="299">
          <cell r="F299">
            <v>222346557.78465006</v>
          </cell>
        </row>
      </sheetData>
      <sheetData sheetId="23" refreshError="1"/>
      <sheetData sheetId="24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WPD South West</v>
          </cell>
          <cell r="C8" t="str">
            <v>2011/12</v>
          </cell>
          <cell r="D8" t="str">
            <v>model version 2441 April 2011 Price Change</v>
          </cell>
        </row>
        <row r="15">
          <cell r="D15">
            <v>0</v>
          </cell>
          <cell r="F15">
            <v>366</v>
          </cell>
        </row>
        <row r="142">
          <cell r="B142">
            <v>4331156.6040697312</v>
          </cell>
          <cell r="E142">
            <v>1147314</v>
          </cell>
        </row>
        <row r="143">
          <cell r="B143">
            <v>1500.8029228625412</v>
          </cell>
          <cell r="E143">
            <v>762</v>
          </cell>
        </row>
        <row r="144">
          <cell r="B144">
            <v>3133.4963532450797</v>
          </cell>
          <cell r="E144">
            <v>810</v>
          </cell>
        </row>
        <row r="146">
          <cell r="B146">
            <v>813454.78744286648</v>
          </cell>
          <cell r="C146">
            <v>898744.95929481613</v>
          </cell>
          <cell r="E146">
            <v>239304</v>
          </cell>
        </row>
        <row r="147">
          <cell r="B147">
            <v>145.25101200962871</v>
          </cell>
          <cell r="C147">
            <v>114.23525499459217</v>
          </cell>
          <cell r="E147">
            <v>52</v>
          </cell>
        </row>
        <row r="148">
          <cell r="B148">
            <v>39.389535148714096</v>
          </cell>
          <cell r="C148">
            <v>14.111314974685127</v>
          </cell>
          <cell r="E148">
            <v>7</v>
          </cell>
        </row>
        <row r="150">
          <cell r="B150">
            <v>85209.158582149394</v>
          </cell>
        </row>
        <row r="151"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1222297.9030375318</v>
          </cell>
          <cell r="E154">
            <v>106636</v>
          </cell>
        </row>
        <row r="155">
          <cell r="B155">
            <v>130.78670404570192</v>
          </cell>
          <cell r="E155">
            <v>24</v>
          </cell>
        </row>
        <row r="156">
          <cell r="B156">
            <v>4886.9301951382349</v>
          </cell>
          <cell r="E156">
            <v>94</v>
          </cell>
        </row>
        <row r="158">
          <cell r="B158">
            <v>357429.73052178184</v>
          </cell>
          <cell r="C158">
            <v>191785.27913685379</v>
          </cell>
          <cell r="E158">
            <v>26423</v>
          </cell>
        </row>
        <row r="159">
          <cell r="B159">
            <v>13.32968764136427</v>
          </cell>
          <cell r="C159">
            <v>7.614563053641886</v>
          </cell>
          <cell r="E159">
            <v>1</v>
          </cell>
        </row>
        <row r="160">
          <cell r="B160">
            <v>378.5037365435395</v>
          </cell>
          <cell r="C160">
            <v>43.180007485571139</v>
          </cell>
          <cell r="E160">
            <v>8</v>
          </cell>
        </row>
        <row r="162">
          <cell r="B162">
            <v>29116.483992005578</v>
          </cell>
        </row>
        <row r="163"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716611.08633234072</v>
          </cell>
          <cell r="C166">
            <v>180877.29803373956</v>
          </cell>
          <cell r="E166">
            <v>9038</v>
          </cell>
        </row>
        <row r="167">
          <cell r="C167">
            <v>0</v>
          </cell>
          <cell r="E167">
            <v>0</v>
          </cell>
        </row>
        <row r="168">
          <cell r="B168">
            <v>3987.5544861203352</v>
          </cell>
          <cell r="C168">
            <v>720.78927177821868</v>
          </cell>
          <cell r="E168">
            <v>31</v>
          </cell>
        </row>
        <row r="170">
          <cell r="B170">
            <v>77986.401075000002</v>
          </cell>
          <cell r="C170">
            <v>21827.451145499999</v>
          </cell>
          <cell r="E170">
            <v>779</v>
          </cell>
        </row>
        <row r="172">
          <cell r="B172">
            <v>1034.997282</v>
          </cell>
          <cell r="C172">
            <v>260.27278200000006</v>
          </cell>
          <cell r="E172">
            <v>25</v>
          </cell>
        </row>
        <row r="174">
          <cell r="B174">
            <v>50578.523093476237</v>
          </cell>
          <cell r="C174">
            <v>374316.65666897263</v>
          </cell>
          <cell r="D174">
            <v>316466.39317146089</v>
          </cell>
          <cell r="E174">
            <v>2478</v>
          </cell>
          <cell r="F174">
            <v>330635.08568015014</v>
          </cell>
          <cell r="G174">
            <v>47224.665999999997</v>
          </cell>
        </row>
        <row r="176">
          <cell r="B176">
            <v>1375.6015164058406</v>
          </cell>
          <cell r="C176">
            <v>10180.419060046021</v>
          </cell>
          <cell r="D176">
            <v>8607.0455148244291</v>
          </cell>
          <cell r="E176">
            <v>2</v>
          </cell>
        </row>
        <row r="178">
          <cell r="B178">
            <v>52030.516311056097</v>
          </cell>
          <cell r="C178">
            <v>392257.30337160983</v>
          </cell>
          <cell r="D178">
            <v>353297.15877549129</v>
          </cell>
          <cell r="E178">
            <v>1315</v>
          </cell>
          <cell r="F178">
            <v>335023.70820338558</v>
          </cell>
          <cell r="G178">
            <v>55350.868000000002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</row>
        <row r="181">
          <cell r="B181">
            <v>181911.94207635659</v>
          </cell>
          <cell r="C181">
            <v>1289044.5527591575</v>
          </cell>
          <cell r="D181">
            <v>1358607.2806243091</v>
          </cell>
          <cell r="E181">
            <v>900</v>
          </cell>
          <cell r="F181">
            <v>991226.99523700774</v>
          </cell>
          <cell r="G181">
            <v>157146.149</v>
          </cell>
        </row>
        <row r="184">
          <cell r="B184">
            <v>8438.6423590101749</v>
          </cell>
          <cell r="C184">
            <v>62034.206005125547</v>
          </cell>
          <cell r="D184">
            <v>68527.909602718093</v>
          </cell>
          <cell r="E184">
            <v>12</v>
          </cell>
          <cell r="F184">
            <v>58271.348001566221</v>
          </cell>
          <cell r="G184">
            <v>7218.2920000000004</v>
          </cell>
        </row>
        <row r="186">
          <cell r="B186">
            <v>25164.861997874345</v>
          </cell>
        </row>
        <row r="187">
          <cell r="B187">
            <v>3.0704787000704585</v>
          </cell>
          <cell r="E187">
            <v>0</v>
          </cell>
        </row>
        <row r="188">
          <cell r="B188">
            <v>87.884048194534955</v>
          </cell>
          <cell r="E188">
            <v>0</v>
          </cell>
        </row>
        <row r="190">
          <cell r="B190">
            <v>7062.6879804262553</v>
          </cell>
          <cell r="C190">
            <v>27751.487907248924</v>
          </cell>
          <cell r="D190">
            <v>122328.7478336255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990.6024000000001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201">
          <cell r="B201">
            <v>4332.3793737704818</v>
          </cell>
          <cell r="E201">
            <v>0</v>
          </cell>
        </row>
        <row r="202">
          <cell r="B202">
            <v>0</v>
          </cell>
          <cell r="E202">
            <v>0</v>
          </cell>
        </row>
        <row r="203">
          <cell r="B203">
            <v>0</v>
          </cell>
          <cell r="E203">
            <v>0</v>
          </cell>
        </row>
        <row r="205">
          <cell r="B205">
            <v>10.090963221301319</v>
          </cell>
          <cell r="C205">
            <v>2.7284364001089818</v>
          </cell>
          <cell r="D205">
            <v>0.73775319709637943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</row>
        <row r="209">
          <cell r="B209">
            <v>41.051588916396838</v>
          </cell>
        </row>
        <row r="212">
          <cell r="B212">
            <v>4.7516307609597318E-2</v>
          </cell>
          <cell r="C212">
            <v>1.3854754955640478</v>
          </cell>
          <cell r="D212">
            <v>0.52267938370557054</v>
          </cell>
        </row>
        <row r="215">
          <cell r="B215">
            <v>14973.258826470861</v>
          </cell>
          <cell r="E215">
            <v>8</v>
          </cell>
        </row>
        <row r="216">
          <cell r="B216">
            <v>0</v>
          </cell>
          <cell r="E216">
            <v>0</v>
          </cell>
        </row>
        <row r="218">
          <cell r="B218">
            <v>10811.270430930095</v>
          </cell>
          <cell r="C218">
            <v>69568.188321009715</v>
          </cell>
          <cell r="D218">
            <v>99892.505634897097</v>
          </cell>
          <cell r="E218">
            <v>43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</row>
        <row r="300">
          <cell r="B300">
            <v>293654784.78525043</v>
          </cell>
          <cell r="D300">
            <v>6628396.2147495905</v>
          </cell>
          <cell r="E300">
            <v>2254778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300283181</v>
          </cell>
        </row>
      </sheetData>
      <sheetData sheetId="21">
        <row r="381">
          <cell r="H381">
            <v>63845882.713138089</v>
          </cell>
        </row>
        <row r="382">
          <cell r="H382">
            <v>15812637.887960166</v>
          </cell>
        </row>
        <row r="383">
          <cell r="H383">
            <v>45007.034330612179</v>
          </cell>
        </row>
        <row r="384">
          <cell r="H384">
            <v>16090894.518506963</v>
          </cell>
        </row>
        <row r="385">
          <cell r="H385">
            <v>5076037.4376908587</v>
          </cell>
        </row>
        <row r="386">
          <cell r="H386">
            <v>12924.667470423687</v>
          </cell>
        </row>
        <row r="387">
          <cell r="H387">
            <v>8879323.5403153207</v>
          </cell>
        </row>
        <row r="388">
          <cell r="H388">
            <v>941986.64934420551</v>
          </cell>
        </row>
        <row r="389">
          <cell r="H389">
            <v>15022.472866023892</v>
          </cell>
        </row>
        <row r="390">
          <cell r="H390">
            <v>7188031.4243975505</v>
          </cell>
        </row>
        <row r="391">
          <cell r="H391">
            <v>6993080.4823959097</v>
          </cell>
        </row>
        <row r="392">
          <cell r="H392">
            <v>21748957.735415593</v>
          </cell>
        </row>
        <row r="393">
          <cell r="H393">
            <v>868184.69846360339</v>
          </cell>
        </row>
        <row r="394">
          <cell r="H394">
            <v>315462.13425917621</v>
          </cell>
        </row>
        <row r="395">
          <cell r="H395">
            <v>1967200.9664409556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2.6920000000000002</v>
          </cell>
          <cell r="C156">
            <v>0</v>
          </cell>
          <cell r="D156">
            <v>0</v>
          </cell>
          <cell r="E156">
            <v>3.62</v>
          </cell>
          <cell r="F156">
            <v>0</v>
          </cell>
          <cell r="G156">
            <v>0</v>
          </cell>
        </row>
        <row r="157">
          <cell r="B157">
            <v>1.7708010996873749</v>
          </cell>
          <cell r="C157">
            <v>0</v>
          </cell>
          <cell r="D157">
            <v>0</v>
          </cell>
          <cell r="E157">
            <v>2.3812407061174952</v>
          </cell>
          <cell r="F157">
            <v>0</v>
          </cell>
          <cell r="G157">
            <v>0</v>
          </cell>
        </row>
        <row r="158">
          <cell r="B158">
            <v>1.0016503617592138</v>
          </cell>
          <cell r="C158">
            <v>0</v>
          </cell>
          <cell r="D158">
            <v>0</v>
          </cell>
          <cell r="E158">
            <v>1.3469443943418848</v>
          </cell>
          <cell r="F158">
            <v>0</v>
          </cell>
          <cell r="G158">
            <v>0</v>
          </cell>
        </row>
        <row r="160">
          <cell r="B160">
            <v>3.3460000000000001</v>
          </cell>
          <cell r="C160">
            <v>0.20899999999999999</v>
          </cell>
          <cell r="D160">
            <v>0</v>
          </cell>
          <cell r="E160">
            <v>3.62</v>
          </cell>
          <cell r="F160">
            <v>0</v>
          </cell>
          <cell r="G160">
            <v>0</v>
          </cell>
        </row>
        <row r="161">
          <cell r="B161">
            <v>2.2010031499086016</v>
          </cell>
          <cell r="C161">
            <v>0.13748047170678354</v>
          </cell>
          <cell r="D161">
            <v>0</v>
          </cell>
          <cell r="E161">
            <v>2.3812407061174952</v>
          </cell>
          <cell r="F161">
            <v>0</v>
          </cell>
          <cell r="G161">
            <v>0</v>
          </cell>
        </row>
        <row r="162">
          <cell r="B162">
            <v>1.2449933545491565</v>
          </cell>
          <cell r="C162">
            <v>7.7765574148467922E-2</v>
          </cell>
          <cell r="D162">
            <v>0</v>
          </cell>
          <cell r="E162">
            <v>1.3469443943418848</v>
          </cell>
          <cell r="F162">
            <v>0</v>
          </cell>
          <cell r="G162">
            <v>0</v>
          </cell>
        </row>
        <row r="164">
          <cell r="B164">
            <v>0.23200000000000001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0.15260990160753007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8.6323508145667749E-2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2.4020000000000001</v>
          </cell>
          <cell r="C168">
            <v>0</v>
          </cell>
          <cell r="D168">
            <v>0</v>
          </cell>
          <cell r="E168">
            <v>5.5</v>
          </cell>
          <cell r="F168">
            <v>0</v>
          </cell>
          <cell r="G168">
            <v>0</v>
          </cell>
        </row>
        <row r="169">
          <cell r="B169">
            <v>1.5800387226779622</v>
          </cell>
          <cell r="C169">
            <v>0</v>
          </cell>
          <cell r="D169">
            <v>0</v>
          </cell>
          <cell r="E169">
            <v>3.6179071501785147</v>
          </cell>
          <cell r="F169">
            <v>0</v>
          </cell>
          <cell r="G169">
            <v>0</v>
          </cell>
        </row>
        <row r="170">
          <cell r="B170">
            <v>0.89374597657712906</v>
          </cell>
          <cell r="C170">
            <v>0</v>
          </cell>
          <cell r="D170">
            <v>0</v>
          </cell>
          <cell r="E170">
            <v>2.0464624775912612</v>
          </cell>
          <cell r="F170">
            <v>0</v>
          </cell>
          <cell r="G170">
            <v>0</v>
          </cell>
        </row>
        <row r="172">
          <cell r="B172">
            <v>2.5329999999999999</v>
          </cell>
          <cell r="C172">
            <v>0.20899999999999999</v>
          </cell>
          <cell r="D172">
            <v>0</v>
          </cell>
          <cell r="E172">
            <v>5.5</v>
          </cell>
          <cell r="F172">
            <v>0</v>
          </cell>
          <cell r="G172">
            <v>0</v>
          </cell>
        </row>
        <row r="173">
          <cell r="B173">
            <v>1.666210692982214</v>
          </cell>
          <cell r="C173">
            <v>0.13748047170678354</v>
          </cell>
          <cell r="D173">
            <v>0</v>
          </cell>
          <cell r="E173">
            <v>3.6179071501785147</v>
          </cell>
          <cell r="F173">
            <v>0</v>
          </cell>
          <cell r="G173">
            <v>0</v>
          </cell>
        </row>
        <row r="174">
          <cell r="B174">
            <v>0.94248899195248448</v>
          </cell>
          <cell r="C174">
            <v>7.7765574148467922E-2</v>
          </cell>
          <cell r="D174">
            <v>0</v>
          </cell>
          <cell r="E174">
            <v>2.0464624775912612</v>
          </cell>
          <cell r="F174">
            <v>0</v>
          </cell>
          <cell r="G174">
            <v>0</v>
          </cell>
        </row>
        <row r="176">
          <cell r="B176">
            <v>0.219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0.14405848470710814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8.148641501681568E-2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2.2240000000000002</v>
          </cell>
          <cell r="C180">
            <v>0.2</v>
          </cell>
          <cell r="D180">
            <v>0</v>
          </cell>
          <cell r="E180">
            <v>29.28</v>
          </cell>
          <cell r="F180">
            <v>0</v>
          </cell>
          <cell r="G180">
            <v>0</v>
          </cell>
        </row>
        <row r="181">
          <cell r="B181">
            <v>1.4629500912721849</v>
          </cell>
          <cell r="C181">
            <v>0.13156026000649143</v>
          </cell>
          <cell r="D181">
            <v>0</v>
          </cell>
          <cell r="E181">
            <v>19.260422064950347</v>
          </cell>
          <cell r="F181">
            <v>0</v>
          </cell>
          <cell r="G181">
            <v>0</v>
          </cell>
        </row>
        <row r="182">
          <cell r="B182">
            <v>0.82751500912053921</v>
          </cell>
          <cell r="C182">
            <v>7.4416817366954963E-2</v>
          </cell>
          <cell r="D182">
            <v>0</v>
          </cell>
          <cell r="E182">
            <v>10.894622062522206</v>
          </cell>
          <cell r="F182">
            <v>0</v>
          </cell>
          <cell r="G182">
            <v>0</v>
          </cell>
        </row>
        <row r="184">
          <cell r="B184">
            <v>2.101</v>
          </cell>
          <cell r="C184">
            <v>0.17599999999999999</v>
          </cell>
          <cell r="D184">
            <v>0</v>
          </cell>
          <cell r="E184">
            <v>20.45</v>
          </cell>
          <cell r="F184">
            <v>0</v>
          </cell>
          <cell r="G184">
            <v>0</v>
          </cell>
        </row>
        <row r="186">
          <cell r="B186">
            <v>2.085</v>
          </cell>
          <cell r="C186">
            <v>0.10100000000000001</v>
          </cell>
          <cell r="D186">
            <v>0</v>
          </cell>
          <cell r="E186">
            <v>90.58</v>
          </cell>
          <cell r="F186">
            <v>0</v>
          </cell>
          <cell r="G186">
            <v>0</v>
          </cell>
        </row>
        <row r="188">
          <cell r="B188">
            <v>21.39</v>
          </cell>
          <cell r="C188">
            <v>0.20499999999999999</v>
          </cell>
          <cell r="D188">
            <v>0.13800000000000001</v>
          </cell>
          <cell r="E188">
            <v>7.57</v>
          </cell>
          <cell r="F188">
            <v>2.11</v>
          </cell>
          <cell r="G188">
            <v>0.35299999999999998</v>
          </cell>
        </row>
        <row r="189">
          <cell r="B189">
            <v>14.070369807694259</v>
          </cell>
          <cell r="C189">
            <v>0.13484926650665371</v>
          </cell>
          <cell r="D189">
            <v>9.0776579404479099E-2</v>
          </cell>
          <cell r="E189">
            <v>4.9795558412457011</v>
          </cell>
          <cell r="F189">
            <v>1.3879607430684846</v>
          </cell>
          <cell r="G189">
            <v>0.23220385891145737</v>
          </cell>
        </row>
        <row r="190">
          <cell r="B190">
            <v>7.9588786173958326</v>
          </cell>
          <cell r="C190">
            <v>7.6277237801128828E-2</v>
          </cell>
          <cell r="D190">
            <v>5.1347603983198924E-2</v>
          </cell>
          <cell r="E190">
            <v>2.8166765373392453</v>
          </cell>
          <cell r="F190">
            <v>0.78509742322137477</v>
          </cell>
          <cell r="G190">
            <v>0.13134568265267549</v>
          </cell>
        </row>
        <row r="192">
          <cell r="B192">
            <v>19.439</v>
          </cell>
          <cell r="C192">
            <v>0.115</v>
          </cell>
          <cell r="D192">
            <v>9.7000000000000003E-2</v>
          </cell>
          <cell r="E192">
            <v>5.55</v>
          </cell>
          <cell r="F192">
            <v>2.2799999999999998</v>
          </cell>
          <cell r="G192">
            <v>0.29699999999999999</v>
          </cell>
        </row>
        <row r="193">
          <cell r="B193">
            <v>11.472379612558743</v>
          </cell>
          <cell r="C193">
            <v>6.7869934433060108E-2</v>
          </cell>
          <cell r="D193">
            <v>5.7246814260928959E-2</v>
          </cell>
          <cell r="E193">
            <v>3.2754620530737704</v>
          </cell>
          <cell r="F193">
            <v>1.3455952218032785</v>
          </cell>
          <cell r="G193">
            <v>0.17528148284016393</v>
          </cell>
        </row>
        <row r="195">
          <cell r="B195">
            <v>16.349</v>
          </cell>
          <cell r="C195">
            <v>0.04</v>
          </cell>
          <cell r="D195">
            <v>5.8000000000000003E-2</v>
          </cell>
          <cell r="E195">
            <v>64.88</v>
          </cell>
          <cell r="F195">
            <v>1.7</v>
          </cell>
          <cell r="G195">
            <v>0.23799999999999999</v>
          </cell>
        </row>
        <row r="196">
          <cell r="B196">
            <v>11.301099469064173</v>
          </cell>
          <cell r="C196">
            <v>2.7649640880944824E-2</v>
          </cell>
          <cell r="D196">
            <v>4.0091979277369995E-2</v>
          </cell>
          <cell r="E196">
            <v>44.847717508892501</v>
          </cell>
          <cell r="F196">
            <v>1.1751097374401549</v>
          </cell>
          <cell r="G196">
            <v>0.16451536324162169</v>
          </cell>
        </row>
        <row r="198">
          <cell r="B198">
            <v>13.83</v>
          </cell>
          <cell r="C198">
            <v>1.4E-2</v>
          </cell>
          <cell r="D198">
            <v>4.1000000000000002E-2</v>
          </cell>
          <cell r="E198">
            <v>64.88</v>
          </cell>
          <cell r="F198">
            <v>1.17</v>
          </cell>
          <cell r="G198">
            <v>0.187</v>
          </cell>
        </row>
        <row r="200">
          <cell r="B200">
            <v>3.0089999999999999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1.9793241117976637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1.1196010172858373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46.753</v>
          </cell>
          <cell r="C204">
            <v>1.2529999999999999</v>
          </cell>
          <cell r="D204">
            <v>0.96099999999999997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30.754184180417472</v>
          </cell>
          <cell r="C205">
            <v>0.82422502894066874</v>
          </cell>
          <cell r="D205">
            <v>0.63214704933119137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17.396047311786226</v>
          </cell>
          <cell r="C206">
            <v>0.46622136080397275</v>
          </cell>
          <cell r="D206">
            <v>0.35757280744821857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-0.55100000000000005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-0.55100000000000005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-0.55100000000000005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-0.505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-0.505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-0.55100000000000005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0.13700000000000001</v>
          </cell>
        </row>
        <row r="216">
          <cell r="B216">
            <v>-0.55100000000000005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0.13700000000000001</v>
          </cell>
        </row>
        <row r="217">
          <cell r="B217">
            <v>-0.55100000000000005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0.13700000000000001</v>
          </cell>
        </row>
        <row r="219">
          <cell r="B219">
            <v>-6.633</v>
          </cell>
          <cell r="C219">
            <v>-0.214</v>
          </cell>
          <cell r="D219">
            <v>-0.13200000000000001</v>
          </cell>
          <cell r="E219">
            <v>0</v>
          </cell>
          <cell r="F219">
            <v>0</v>
          </cell>
          <cell r="G219">
            <v>0.13700000000000001</v>
          </cell>
        </row>
        <row r="220">
          <cell r="B220">
            <v>-6.633</v>
          </cell>
          <cell r="C220">
            <v>-0.214</v>
          </cell>
          <cell r="D220">
            <v>-0.13200000000000001</v>
          </cell>
          <cell r="E220">
            <v>0</v>
          </cell>
          <cell r="F220">
            <v>0</v>
          </cell>
          <cell r="G220">
            <v>0.13700000000000001</v>
          </cell>
        </row>
        <row r="221">
          <cell r="B221">
            <v>-6.633</v>
          </cell>
          <cell r="C221">
            <v>-0.214</v>
          </cell>
          <cell r="D221">
            <v>-0.13200000000000001</v>
          </cell>
          <cell r="E221">
            <v>0</v>
          </cell>
          <cell r="F221">
            <v>0</v>
          </cell>
          <cell r="G221">
            <v>0.13700000000000001</v>
          </cell>
        </row>
        <row r="223">
          <cell r="B223">
            <v>-0.505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0.11799999999999999</v>
          </cell>
        </row>
        <row r="224">
          <cell r="B224">
            <v>-0.505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0.11799999999999999</v>
          </cell>
        </row>
        <row r="226">
          <cell r="B226">
            <v>-6.2050000000000001</v>
          </cell>
          <cell r="C226">
            <v>-0.18099999999999999</v>
          </cell>
          <cell r="D226">
            <v>-0.11700000000000001</v>
          </cell>
          <cell r="E226">
            <v>0</v>
          </cell>
          <cell r="F226">
            <v>0</v>
          </cell>
          <cell r="G226">
            <v>0.11799999999999999</v>
          </cell>
        </row>
        <row r="227">
          <cell r="B227">
            <v>-6.2050000000000001</v>
          </cell>
          <cell r="C227">
            <v>-0.18099999999999999</v>
          </cell>
          <cell r="D227">
            <v>-0.11700000000000001</v>
          </cell>
          <cell r="E227">
            <v>0</v>
          </cell>
          <cell r="F227">
            <v>0</v>
          </cell>
          <cell r="G227">
            <v>0.11799999999999999</v>
          </cell>
        </row>
        <row r="229">
          <cell r="B229">
            <v>-0.32400000000000001</v>
          </cell>
          <cell r="C229">
            <v>0</v>
          </cell>
          <cell r="D229">
            <v>0</v>
          </cell>
          <cell r="E229">
            <v>26.67</v>
          </cell>
          <cell r="F229">
            <v>0</v>
          </cell>
          <cell r="G229">
            <v>8.5999999999999993E-2</v>
          </cell>
        </row>
        <row r="230">
          <cell r="B230">
            <v>-0.32400000000000001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8.5999999999999993E-2</v>
          </cell>
        </row>
        <row r="232">
          <cell r="B232">
            <v>-4.4710000000000001</v>
          </cell>
          <cell r="C232">
            <v>-5.8999999999999997E-2</v>
          </cell>
          <cell r="D232">
            <v>-6.3E-2</v>
          </cell>
          <cell r="E232">
            <v>26.67</v>
          </cell>
          <cell r="F232">
            <v>0</v>
          </cell>
          <cell r="G232">
            <v>8.5999999999999993E-2</v>
          </cell>
        </row>
        <row r="233">
          <cell r="B233">
            <v>-4.4710000000000001</v>
          </cell>
          <cell r="C233">
            <v>-5.8999999999999997E-2</v>
          </cell>
          <cell r="D233">
            <v>-6.3E-2</v>
          </cell>
          <cell r="E233">
            <v>0</v>
          </cell>
          <cell r="F233">
            <v>0</v>
          </cell>
          <cell r="G233">
            <v>8.5999999999999993E-2</v>
          </cell>
        </row>
        <row r="235">
          <cell r="B235">
            <v>-4.181</v>
          </cell>
          <cell r="C235">
            <v>-4.2000000000000003E-2</v>
          </cell>
          <cell r="D235">
            <v>-5.5E-2</v>
          </cell>
          <cell r="E235">
            <v>26.67</v>
          </cell>
          <cell r="F235">
            <v>0</v>
          </cell>
          <cell r="G235">
            <v>6.4000000000000001E-2</v>
          </cell>
        </row>
        <row r="237">
          <cell r="B237">
            <v>-0.29599999999999999</v>
          </cell>
          <cell r="C237">
            <v>0</v>
          </cell>
          <cell r="D237">
            <v>0</v>
          </cell>
          <cell r="E237">
            <v>26.67</v>
          </cell>
          <cell r="F237">
            <v>0</v>
          </cell>
          <cell r="G237">
            <v>6.4000000000000001E-2</v>
          </cell>
        </row>
        <row r="299">
          <cell r="F299">
            <v>300282959.72655052</v>
          </cell>
        </row>
      </sheetData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>
        <row r="8">
          <cell r="B8" t="str">
            <v>SHEPD</v>
          </cell>
          <cell r="C8" t="str">
            <v>2011/12</v>
          </cell>
          <cell r="D8" t="str">
            <v>INDIC Oct-11 28-06-11</v>
          </cell>
        </row>
        <row r="15">
          <cell r="D15">
            <v>0</v>
          </cell>
          <cell r="F15">
            <v>366</v>
          </cell>
        </row>
        <row r="142">
          <cell r="B142">
            <v>2499539.8209617794</v>
          </cell>
          <cell r="E142">
            <v>602096.85759008513</v>
          </cell>
        </row>
        <row r="143">
          <cell r="B143">
            <v>1441.691</v>
          </cell>
          <cell r="E143">
            <v>494</v>
          </cell>
        </row>
        <row r="144">
          <cell r="B144">
            <v>514.11400000000003</v>
          </cell>
          <cell r="E144">
            <v>158</v>
          </cell>
        </row>
        <row r="146">
          <cell r="B146">
            <v>264092.71510119521</v>
          </cell>
          <cell r="C146">
            <v>321905.83728008159</v>
          </cell>
          <cell r="E146">
            <v>65096.518056873181</v>
          </cell>
        </row>
        <row r="147">
          <cell r="B147">
            <v>0</v>
          </cell>
          <cell r="C147">
            <v>0</v>
          </cell>
          <cell r="E147">
            <v>0</v>
          </cell>
        </row>
        <row r="148">
          <cell r="B148">
            <v>0</v>
          </cell>
          <cell r="C148">
            <v>0</v>
          </cell>
          <cell r="E148">
            <v>0</v>
          </cell>
        </row>
        <row r="150">
          <cell r="B150">
            <v>703646.22608589323</v>
          </cell>
          <cell r="E150">
            <v>104112.07947733498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884410.87803092529</v>
          </cell>
          <cell r="E154">
            <v>55819.279693657627</v>
          </cell>
        </row>
        <row r="155">
          <cell r="B155">
            <v>126.205</v>
          </cell>
          <cell r="E155">
            <v>17</v>
          </cell>
        </row>
        <row r="156">
          <cell r="B156">
            <v>0</v>
          </cell>
          <cell r="E156">
            <v>0</v>
          </cell>
        </row>
        <row r="158">
          <cell r="B158">
            <v>134011.05454095133</v>
          </cell>
          <cell r="C158">
            <v>95381.247804065439</v>
          </cell>
          <cell r="E158">
            <v>8333.3689420048413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0</v>
          </cell>
          <cell r="C160">
            <v>0</v>
          </cell>
          <cell r="E160">
            <v>0</v>
          </cell>
        </row>
        <row r="162">
          <cell r="B162">
            <v>37334.655220747154</v>
          </cell>
          <cell r="E162">
            <v>2909.660793426181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342766.89062219817</v>
          </cell>
          <cell r="C166">
            <v>114541.58990881691</v>
          </cell>
          <cell r="E166">
            <v>3439.2660793426185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0</v>
          </cell>
          <cell r="C168">
            <v>0</v>
          </cell>
          <cell r="E168">
            <v>0</v>
          </cell>
        </row>
        <row r="172">
          <cell r="B172">
            <v>1544.1662921577968</v>
          </cell>
          <cell r="C172">
            <v>0.56881349971991624</v>
          </cell>
          <cell r="E172">
            <v>16</v>
          </cell>
        </row>
        <row r="174">
          <cell r="B174">
            <v>283264.43940642488</v>
          </cell>
          <cell r="C174">
            <v>482377.96614524908</v>
          </cell>
          <cell r="D174">
            <v>607375.15065903135</v>
          </cell>
          <cell r="E174">
            <v>2969.0838025673343</v>
          </cell>
          <cell r="F174">
            <v>641119.00023056194</v>
          </cell>
          <cell r="G174">
            <v>196746.00043280702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8">
          <cell r="B178">
            <v>259.65100000000001</v>
          </cell>
          <cell r="C178">
            <v>399.81700000000001</v>
          </cell>
          <cell r="D178">
            <v>626.69000000000005</v>
          </cell>
          <cell r="E178">
            <v>1</v>
          </cell>
          <cell r="F178">
            <v>415</v>
          </cell>
          <cell r="G178">
            <v>40006</v>
          </cell>
        </row>
        <row r="179">
          <cell r="G179">
            <v>0</v>
          </cell>
        </row>
        <row r="181">
          <cell r="B181">
            <v>246055.2316173065</v>
          </cell>
          <cell r="C181">
            <v>405104.50782075571</v>
          </cell>
          <cell r="D181">
            <v>627944.33052358311</v>
          </cell>
          <cell r="E181">
            <v>474.5</v>
          </cell>
          <cell r="F181">
            <v>478056.00792899838</v>
          </cell>
          <cell r="G181">
            <v>249678.92566425103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1364.64123</v>
          </cell>
          <cell r="C184">
            <v>5007.6714200000006</v>
          </cell>
          <cell r="D184">
            <v>11725.860410000001</v>
          </cell>
          <cell r="E184">
            <v>17</v>
          </cell>
        </row>
        <row r="186">
          <cell r="B186">
            <v>132403.03296682602</v>
          </cell>
          <cell r="E186">
            <v>7898.3816661064257</v>
          </cell>
        </row>
        <row r="187">
          <cell r="B187">
            <v>0</v>
          </cell>
          <cell r="E187">
            <v>0</v>
          </cell>
        </row>
        <row r="188">
          <cell r="B188">
            <v>0</v>
          </cell>
          <cell r="E188">
            <v>0</v>
          </cell>
        </row>
        <row r="190">
          <cell r="B190">
            <v>52.986638523831232</v>
          </cell>
          <cell r="C190">
            <v>80.362648790031756</v>
          </cell>
          <cell r="D190">
            <v>0</v>
          </cell>
          <cell r="E190">
            <v>1</v>
          </cell>
        </row>
        <row r="194">
          <cell r="B194">
            <v>5.7100520000000001</v>
          </cell>
          <cell r="E194">
            <v>12</v>
          </cell>
        </row>
        <row r="198">
          <cell r="B198">
            <v>14.240376000000001</v>
          </cell>
          <cell r="E198">
            <v>2</v>
          </cell>
        </row>
        <row r="201">
          <cell r="B201">
            <v>19638.553852960002</v>
          </cell>
          <cell r="E201">
            <v>23.15</v>
          </cell>
          <cell r="G201">
            <v>17.670425570964017</v>
          </cell>
        </row>
        <row r="205">
          <cell r="B205">
            <v>3022.5200653469115</v>
          </cell>
          <cell r="C205">
            <v>4082.8741357416416</v>
          </cell>
          <cell r="D205">
            <v>8649.5779380218719</v>
          </cell>
          <cell r="E205">
            <v>18.145</v>
          </cell>
          <cell r="G205">
            <v>22.931386906654346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5">
          <cell r="B215">
            <v>288582.64251326735</v>
          </cell>
          <cell r="E215">
            <v>51.462499999999999</v>
          </cell>
        </row>
        <row r="218">
          <cell r="B218">
            <v>93577.719204556284</v>
          </cell>
          <cell r="C218">
            <v>139339.88098526723</v>
          </cell>
          <cell r="D218">
            <v>200219.58749464119</v>
          </cell>
          <cell r="E218">
            <v>98.875</v>
          </cell>
          <cell r="G218">
            <v>850.48398528893301</v>
          </cell>
        </row>
        <row r="221">
          <cell r="B221">
            <v>107583.96781619999</v>
          </cell>
          <cell r="C221">
            <v>160156.23529139999</v>
          </cell>
          <cell r="D221">
            <v>230103.2388924</v>
          </cell>
          <cell r="E221">
            <v>17</v>
          </cell>
          <cell r="G221">
            <v>141.5</v>
          </cell>
        </row>
        <row r="223">
          <cell r="B223">
            <v>20215.02</v>
          </cell>
          <cell r="E223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6">
          <cell r="B56">
            <v>219703177.55875799</v>
          </cell>
        </row>
      </sheetData>
      <sheetData sheetId="21">
        <row r="381">
          <cell r="H381">
            <v>34713596.419673793</v>
          </cell>
        </row>
        <row r="382">
          <cell r="H382">
            <v>6716856.1240400951</v>
          </cell>
        </row>
        <row r="383">
          <cell r="H383">
            <v>5101891.3611789253</v>
          </cell>
        </row>
        <row r="384">
          <cell r="H384">
            <v>10452072.548704255</v>
          </cell>
        </row>
        <row r="385">
          <cell r="H385">
            <v>2424823.0200971914</v>
          </cell>
        </row>
        <row r="386">
          <cell r="H386">
            <v>242182.33655599007</v>
          </cell>
        </row>
        <row r="387">
          <cell r="H387">
            <v>4883010.3709342461</v>
          </cell>
        </row>
        <row r="388">
          <cell r="H388">
            <v>0</v>
          </cell>
        </row>
        <row r="389">
          <cell r="H389">
            <v>13700.889272800203</v>
          </cell>
        </row>
        <row r="390">
          <cell r="H390">
            <v>15026793.682289816</v>
          </cell>
        </row>
        <row r="391">
          <cell r="H391">
            <v>97613.635849068494</v>
          </cell>
        </row>
        <row r="392">
          <cell r="H392">
            <v>11796093.114930868</v>
          </cell>
        </row>
        <row r="393">
          <cell r="H393">
            <v>241353.24101216439</v>
          </cell>
        </row>
        <row r="394">
          <cell r="H394">
            <v>2129178.9583899635</v>
          </cell>
        </row>
        <row r="395">
          <cell r="H395">
            <v>1910.134521038663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2.843</v>
          </cell>
          <cell r="C156">
            <v>0</v>
          </cell>
          <cell r="D156">
            <v>0</v>
          </cell>
          <cell r="E156">
            <v>5.53</v>
          </cell>
          <cell r="F156">
            <v>0</v>
          </cell>
          <cell r="G156">
            <v>0</v>
          </cell>
        </row>
        <row r="157">
          <cell r="B157">
            <v>2.1392564320264227</v>
          </cell>
          <cell r="C157">
            <v>0</v>
          </cell>
          <cell r="D157">
            <v>0</v>
          </cell>
          <cell r="E157">
            <v>4.1611284098157286</v>
          </cell>
          <cell r="F157">
            <v>0</v>
          </cell>
          <cell r="G157">
            <v>0</v>
          </cell>
        </row>
        <row r="158">
          <cell r="B158">
            <v>1.1997460000000002</v>
          </cell>
          <cell r="C158">
            <v>0</v>
          </cell>
          <cell r="D158">
            <v>0</v>
          </cell>
          <cell r="E158">
            <v>2.3336600000000005</v>
          </cell>
          <cell r="F158">
            <v>0</v>
          </cell>
          <cell r="G158">
            <v>0</v>
          </cell>
        </row>
        <row r="160">
          <cell r="B160">
            <v>3.407</v>
          </cell>
          <cell r="C160">
            <v>1.44</v>
          </cell>
          <cell r="D160">
            <v>0</v>
          </cell>
          <cell r="E160">
            <v>5.53</v>
          </cell>
          <cell r="F160">
            <v>0</v>
          </cell>
          <cell r="G160">
            <v>0</v>
          </cell>
        </row>
        <row r="161">
          <cell r="B161">
            <v>2.5636463819606128</v>
          </cell>
          <cell r="C161">
            <v>1.0835488083426128</v>
          </cell>
          <cell r="D161">
            <v>0</v>
          </cell>
          <cell r="E161">
            <v>4.1611284098157286</v>
          </cell>
          <cell r="F161">
            <v>0</v>
          </cell>
          <cell r="G161">
            <v>0</v>
          </cell>
        </row>
        <row r="162">
          <cell r="B162">
            <v>1.4377540000000002</v>
          </cell>
          <cell r="C162">
            <v>0.60768</v>
          </cell>
          <cell r="D162">
            <v>0</v>
          </cell>
          <cell r="E162">
            <v>2.3336600000000005</v>
          </cell>
          <cell r="F162">
            <v>0</v>
          </cell>
          <cell r="G162">
            <v>0</v>
          </cell>
        </row>
        <row r="164">
          <cell r="B164">
            <v>1.4890000000000001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1.1204195664042713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0.62835800000000008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2.42</v>
          </cell>
          <cell r="C168">
            <v>0</v>
          </cell>
          <cell r="D168">
            <v>0</v>
          </cell>
          <cell r="E168">
            <v>8.6199999999999992</v>
          </cell>
          <cell r="F168">
            <v>0</v>
          </cell>
          <cell r="G168">
            <v>0</v>
          </cell>
        </row>
        <row r="169">
          <cell r="B169">
            <v>1.82096396957578</v>
          </cell>
          <cell r="C169">
            <v>0</v>
          </cell>
          <cell r="D169">
            <v>0</v>
          </cell>
          <cell r="E169">
            <v>6.4862435610509186</v>
          </cell>
          <cell r="F169">
            <v>0</v>
          </cell>
          <cell r="G169">
            <v>0</v>
          </cell>
        </row>
        <row r="170">
          <cell r="B170">
            <v>1.0212400000000001</v>
          </cell>
          <cell r="C170">
            <v>0</v>
          </cell>
          <cell r="D170">
            <v>0</v>
          </cell>
          <cell r="E170">
            <v>3.6376400000000002</v>
          </cell>
          <cell r="F170">
            <v>0</v>
          </cell>
          <cell r="G170">
            <v>0</v>
          </cell>
        </row>
        <row r="172">
          <cell r="B172">
            <v>3.3090000000000002</v>
          </cell>
          <cell r="C172">
            <v>0.58299999999999996</v>
          </cell>
          <cell r="D172">
            <v>0</v>
          </cell>
          <cell r="E172">
            <v>8.6199999999999992</v>
          </cell>
          <cell r="F172">
            <v>0</v>
          </cell>
          <cell r="G172">
            <v>0</v>
          </cell>
        </row>
        <row r="173">
          <cell r="B173">
            <v>2.4899048658372962</v>
          </cell>
          <cell r="C173">
            <v>0.43868677448871063</v>
          </cell>
          <cell r="D173">
            <v>0</v>
          </cell>
          <cell r="E173">
            <v>6.4862435610509186</v>
          </cell>
          <cell r="F173">
            <v>0</v>
          </cell>
          <cell r="G173">
            <v>0</v>
          </cell>
        </row>
        <row r="174">
          <cell r="B174">
            <v>1.3963980000000003</v>
          </cell>
          <cell r="C174">
            <v>0.24602600000000002</v>
          </cell>
          <cell r="D174">
            <v>0</v>
          </cell>
          <cell r="E174">
            <v>3.6376400000000002</v>
          </cell>
          <cell r="F174">
            <v>0</v>
          </cell>
          <cell r="G174">
            <v>0</v>
          </cell>
        </row>
        <row r="176">
          <cell r="B176">
            <v>1.319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0.99250060986382382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0.55661800000000006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2.7930000000000001</v>
          </cell>
          <cell r="C180">
            <v>0.39100000000000001</v>
          </cell>
          <cell r="D180">
            <v>0</v>
          </cell>
          <cell r="E180">
            <v>53.4</v>
          </cell>
          <cell r="F180">
            <v>0</v>
          </cell>
          <cell r="G180">
            <v>0</v>
          </cell>
        </row>
        <row r="181">
          <cell r="B181">
            <v>2.1016332095145263</v>
          </cell>
          <cell r="C181">
            <v>0.29421360004302893</v>
          </cell>
          <cell r="D181">
            <v>0</v>
          </cell>
          <cell r="E181">
            <v>40.181601642705225</v>
          </cell>
          <cell r="F181">
            <v>0</v>
          </cell>
          <cell r="G181">
            <v>0</v>
          </cell>
        </row>
        <row r="182">
          <cell r="B182">
            <v>1.1786460000000001</v>
          </cell>
          <cell r="C182">
            <v>0.16500200000000001</v>
          </cell>
          <cell r="D182">
            <v>0</v>
          </cell>
          <cell r="E182">
            <v>22.534800000000001</v>
          </cell>
          <cell r="F182">
            <v>0</v>
          </cell>
          <cell r="G182">
            <v>0</v>
          </cell>
        </row>
        <row r="184">
          <cell r="B184">
            <v>1.9690000000000001</v>
          </cell>
          <cell r="C184">
            <v>0.27700000000000002</v>
          </cell>
          <cell r="D184">
            <v>0</v>
          </cell>
          <cell r="E184">
            <v>6.8</v>
          </cell>
          <cell r="F184">
            <v>0</v>
          </cell>
          <cell r="G184">
            <v>0</v>
          </cell>
        </row>
        <row r="186">
          <cell r="B186">
            <v>1.121</v>
          </cell>
          <cell r="C186">
            <v>0.16400000000000001</v>
          </cell>
          <cell r="D186">
            <v>0</v>
          </cell>
          <cell r="E186">
            <v>454.24</v>
          </cell>
          <cell r="F186">
            <v>0</v>
          </cell>
          <cell r="G186">
            <v>0</v>
          </cell>
        </row>
        <row r="188">
          <cell r="B188">
            <v>5.9989999999999997</v>
          </cell>
          <cell r="C188">
            <v>1.796</v>
          </cell>
          <cell r="D188">
            <v>0.309</v>
          </cell>
          <cell r="E188">
            <v>17.25</v>
          </cell>
          <cell r="F188">
            <v>3.18</v>
          </cell>
          <cell r="G188">
            <v>0.40899999999999997</v>
          </cell>
        </row>
        <row r="189">
          <cell r="B189">
            <v>4.5140342369773157</v>
          </cell>
          <cell r="C189">
            <v>1.3514261526273144</v>
          </cell>
          <cell r="D189">
            <v>0.23251151512351903</v>
          </cell>
          <cell r="E189">
            <v>12.980011766604218</v>
          </cell>
          <cell r="F189">
            <v>2.3928369517566037</v>
          </cell>
          <cell r="G189">
            <v>0.30775796014731155</v>
          </cell>
        </row>
        <row r="190">
          <cell r="B190">
            <v>2.5315780000000001</v>
          </cell>
          <cell r="C190">
            <v>0.75791200000000014</v>
          </cell>
          <cell r="D190">
            <v>0.13039800000000001</v>
          </cell>
          <cell r="E190">
            <v>7.2795000000000005</v>
          </cell>
          <cell r="F190">
            <v>1.3419600000000003</v>
          </cell>
          <cell r="G190">
            <v>0.172598</v>
          </cell>
        </row>
        <row r="192">
          <cell r="B192">
            <v>4.8929999999999998</v>
          </cell>
          <cell r="C192">
            <v>1.3380000000000001</v>
          </cell>
          <cell r="D192">
            <v>0.253</v>
          </cell>
          <cell r="E192">
            <v>6.8</v>
          </cell>
          <cell r="F192">
            <v>6</v>
          </cell>
          <cell r="G192">
            <v>0.318</v>
          </cell>
        </row>
        <row r="193">
          <cell r="B193">
            <v>2.7743309999999997</v>
          </cell>
          <cell r="C193">
            <v>0.75864599999999993</v>
          </cell>
          <cell r="D193">
            <v>0.143451</v>
          </cell>
          <cell r="E193">
            <v>3.8555999999999995</v>
          </cell>
          <cell r="F193">
            <v>3.4019999999999997</v>
          </cell>
          <cell r="G193">
            <v>0.18030599999999999</v>
          </cell>
        </row>
        <row r="195">
          <cell r="B195">
            <v>3.77</v>
          </cell>
          <cell r="C195">
            <v>0.93799999999999994</v>
          </cell>
          <cell r="D195">
            <v>0.19600000000000001</v>
          </cell>
          <cell r="E195">
            <v>165.52</v>
          </cell>
          <cell r="F195">
            <v>8.73</v>
          </cell>
          <cell r="G195">
            <v>0.22800000000000001</v>
          </cell>
        </row>
        <row r="196">
          <cell r="B196">
            <v>2.3185500000000001</v>
          </cell>
          <cell r="C196">
            <v>0.57686999999999999</v>
          </cell>
          <cell r="D196">
            <v>0.12054000000000001</v>
          </cell>
          <cell r="E196">
            <v>101.79480000000001</v>
          </cell>
          <cell r="F196">
            <v>5.3689499999999999</v>
          </cell>
          <cell r="G196">
            <v>0.14022000000000001</v>
          </cell>
        </row>
        <row r="198">
          <cell r="B198">
            <v>8.6069999999999993</v>
          </cell>
          <cell r="C198">
            <v>1.9810000000000001</v>
          </cell>
          <cell r="D198">
            <v>0.44900000000000001</v>
          </cell>
          <cell r="E198">
            <v>278.29000000000002</v>
          </cell>
          <cell r="F198">
            <v>5.72</v>
          </cell>
          <cell r="G198">
            <v>0.2</v>
          </cell>
        </row>
        <row r="200">
          <cell r="B200">
            <v>4.1219999999999999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3.1016584638807294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1.739484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5.9740000000000002</v>
          </cell>
          <cell r="C204">
            <v>2.3180000000000001</v>
          </cell>
          <cell r="D204">
            <v>0.91600000000000004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4.4952226257213681</v>
          </cell>
          <cell r="C205">
            <v>1.7442125956515118</v>
          </cell>
          <cell r="D205">
            <v>0.68925743641793991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2.5210280000000003</v>
          </cell>
          <cell r="C206">
            <v>0.97819600000000018</v>
          </cell>
          <cell r="D206">
            <v>0.38655200000000006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-0.86399999999999999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-0.86399999999999999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-0.86399999999999999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-0.76900000000000002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-0.76900000000000002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-0.86399999999999999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0.19600000000000001</v>
          </cell>
        </row>
        <row r="216">
          <cell r="B216">
            <v>-0.86399999999999999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0.19600000000000001</v>
          </cell>
        </row>
        <row r="217">
          <cell r="B217">
            <v>-0.86399999999999999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0.19600000000000001</v>
          </cell>
        </row>
        <row r="219">
          <cell r="B219">
            <v>-2.73</v>
          </cell>
          <cell r="C219">
            <v>-1.0820000000000001</v>
          </cell>
          <cell r="D219">
            <v>-0.13800000000000001</v>
          </cell>
          <cell r="E219">
            <v>0</v>
          </cell>
          <cell r="F219">
            <v>0</v>
          </cell>
          <cell r="G219">
            <v>0.19600000000000001</v>
          </cell>
        </row>
        <row r="220">
          <cell r="B220">
            <v>-2.73</v>
          </cell>
          <cell r="C220">
            <v>-1.0820000000000001</v>
          </cell>
          <cell r="D220">
            <v>-0.13800000000000001</v>
          </cell>
          <cell r="E220">
            <v>0</v>
          </cell>
          <cell r="F220">
            <v>0</v>
          </cell>
          <cell r="G220">
            <v>0.19600000000000001</v>
          </cell>
        </row>
        <row r="221">
          <cell r="B221">
            <v>-2.73</v>
          </cell>
          <cell r="C221">
            <v>-1.0820000000000001</v>
          </cell>
          <cell r="D221">
            <v>-0.13800000000000001</v>
          </cell>
          <cell r="E221">
            <v>0</v>
          </cell>
          <cell r="F221">
            <v>0</v>
          </cell>
          <cell r="G221">
            <v>0.19600000000000001</v>
          </cell>
        </row>
        <row r="223">
          <cell r="B223">
            <v>-0.76900000000000002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0.17100000000000001</v>
          </cell>
        </row>
        <row r="224">
          <cell r="B224">
            <v>-0.76900000000000002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0.17100000000000001</v>
          </cell>
        </row>
        <row r="226">
          <cell r="B226">
            <v>-2.4340000000000002</v>
          </cell>
          <cell r="C226">
            <v>-0.96</v>
          </cell>
          <cell r="D226">
            <v>-0.123</v>
          </cell>
          <cell r="E226">
            <v>0</v>
          </cell>
          <cell r="F226">
            <v>0</v>
          </cell>
          <cell r="G226">
            <v>0.17100000000000001</v>
          </cell>
        </row>
        <row r="227">
          <cell r="B227">
            <v>-2.4340000000000002</v>
          </cell>
          <cell r="C227">
            <v>-0.96</v>
          </cell>
          <cell r="D227">
            <v>-0.123</v>
          </cell>
          <cell r="E227">
            <v>0</v>
          </cell>
          <cell r="F227">
            <v>0</v>
          </cell>
          <cell r="G227">
            <v>0.17100000000000001</v>
          </cell>
        </row>
        <row r="229">
          <cell r="B229">
            <v>-0.39300000000000002</v>
          </cell>
          <cell r="C229">
            <v>0</v>
          </cell>
          <cell r="D229">
            <v>0</v>
          </cell>
          <cell r="E229">
            <v>204.99</v>
          </cell>
          <cell r="F229">
            <v>0</v>
          </cell>
          <cell r="G229">
            <v>0.155</v>
          </cell>
        </row>
        <row r="230">
          <cell r="B230">
            <v>-0.39300000000000002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0.155</v>
          </cell>
        </row>
        <row r="232">
          <cell r="B232">
            <v>-1.2709999999999999</v>
          </cell>
          <cell r="C232">
            <v>-0.47199999999999998</v>
          </cell>
          <cell r="D232">
            <v>-6.5000000000000002E-2</v>
          </cell>
          <cell r="E232">
            <v>204.99</v>
          </cell>
          <cell r="F232">
            <v>0</v>
          </cell>
          <cell r="G232">
            <v>0.155</v>
          </cell>
        </row>
        <row r="233">
          <cell r="B233">
            <v>-1.2709999999999999</v>
          </cell>
          <cell r="C233">
            <v>-0.47199999999999998</v>
          </cell>
          <cell r="D233">
            <v>-6.5000000000000002E-2</v>
          </cell>
          <cell r="E233">
            <v>0</v>
          </cell>
          <cell r="F233">
            <v>0</v>
          </cell>
          <cell r="G233">
            <v>0.155</v>
          </cell>
        </row>
        <row r="235">
          <cell r="B235">
            <v>-0.76</v>
          </cell>
          <cell r="C235">
            <v>-0.25700000000000001</v>
          </cell>
          <cell r="D235">
            <v>-3.9E-2</v>
          </cell>
          <cell r="E235">
            <v>204.99</v>
          </cell>
          <cell r="F235">
            <v>0</v>
          </cell>
          <cell r="G235">
            <v>4.7E-2</v>
          </cell>
        </row>
        <row r="237">
          <cell r="B237">
            <v>-0.22800000000000001</v>
          </cell>
          <cell r="C237">
            <v>0</v>
          </cell>
          <cell r="D237">
            <v>0</v>
          </cell>
          <cell r="E237">
            <v>204.99</v>
          </cell>
          <cell r="F237">
            <v>0</v>
          </cell>
          <cell r="G237">
            <v>4.7E-2</v>
          </cell>
        </row>
        <row r="299">
          <cell r="F299">
            <v>219691438.50440091</v>
          </cell>
        </row>
      </sheetData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>
        <row r="8">
          <cell r="B8" t="str">
            <v>SEPD</v>
          </cell>
          <cell r="C8" t="str">
            <v>2011/12</v>
          </cell>
          <cell r="D8" t="str">
            <v>INDIC Oct-11 28-06-11</v>
          </cell>
        </row>
        <row r="14">
          <cell r="D14">
            <v>0</v>
          </cell>
          <cell r="F14">
            <v>366</v>
          </cell>
        </row>
        <row r="141">
          <cell r="B141">
            <v>10182114.6298832</v>
          </cell>
          <cell r="E141">
            <v>2399021.14760557</v>
          </cell>
        </row>
        <row r="142">
          <cell r="B142">
            <v>9449.5660000000007</v>
          </cell>
          <cell r="E142">
            <v>3301.538</v>
          </cell>
        </row>
        <row r="143">
          <cell r="B143">
            <v>18741.066999999999</v>
          </cell>
          <cell r="E143">
            <v>6195.6989999999996</v>
          </cell>
        </row>
        <row r="145">
          <cell r="B145">
            <v>1034457.75014037</v>
          </cell>
          <cell r="C145">
            <v>903700.744587544</v>
          </cell>
          <cell r="E145">
            <v>305474.77460092801</v>
          </cell>
        </row>
        <row r="146">
          <cell r="B146">
            <v>395.95499999999998</v>
          </cell>
          <cell r="C146">
            <v>356.95400000000001</v>
          </cell>
          <cell r="E146">
            <v>240.54599999999999</v>
          </cell>
        </row>
        <row r="147">
          <cell r="B147">
            <v>633.19200000000001</v>
          </cell>
          <cell r="C147">
            <v>570.82299999999998</v>
          </cell>
          <cell r="E147">
            <v>360.02300000000002</v>
          </cell>
        </row>
        <row r="149">
          <cell r="B149">
            <v>322025.58850002498</v>
          </cell>
          <cell r="E149">
            <v>69273.572694818897</v>
          </cell>
        </row>
        <row r="150">
          <cell r="B150">
            <v>0</v>
          </cell>
          <cell r="E150">
            <v>0</v>
          </cell>
        </row>
        <row r="151">
          <cell r="B151">
            <v>0</v>
          </cell>
          <cell r="E151">
            <v>0</v>
          </cell>
        </row>
        <row r="153">
          <cell r="B153">
            <v>2955667.3202436198</v>
          </cell>
          <cell r="E153">
            <v>188380.46476055699</v>
          </cell>
        </row>
        <row r="154">
          <cell r="B154">
            <v>1091.413</v>
          </cell>
          <cell r="E154">
            <v>139.333</v>
          </cell>
        </row>
        <row r="155">
          <cell r="B155">
            <v>2157.384</v>
          </cell>
          <cell r="E155">
            <v>200.59299999999999</v>
          </cell>
        </row>
        <row r="157">
          <cell r="B157">
            <v>526327.81230920902</v>
          </cell>
          <cell r="C157">
            <v>252964.788653633</v>
          </cell>
          <cell r="E157">
            <v>30044.7430555555</v>
          </cell>
        </row>
        <row r="158">
          <cell r="B158">
            <v>13.843</v>
          </cell>
          <cell r="C158">
            <v>6.4329999999999998</v>
          </cell>
          <cell r="E158">
            <v>2.145</v>
          </cell>
        </row>
        <row r="159">
          <cell r="B159">
            <v>73.753</v>
          </cell>
          <cell r="C159">
            <v>34.273000000000003</v>
          </cell>
          <cell r="E159">
            <v>25.736000000000001</v>
          </cell>
        </row>
        <row r="161">
          <cell r="B161">
            <v>57350.810432703402</v>
          </cell>
          <cell r="E161">
            <v>8267.5</v>
          </cell>
        </row>
        <row r="162">
          <cell r="B162">
            <v>0</v>
          </cell>
          <cell r="E162">
            <v>0</v>
          </cell>
        </row>
        <row r="163">
          <cell r="B163">
            <v>0</v>
          </cell>
        </row>
        <row r="165">
          <cell r="B165">
            <v>1636405.48883283</v>
          </cell>
          <cell r="C165">
            <v>96945.738015171402</v>
          </cell>
          <cell r="E165">
            <v>15700.8215868524</v>
          </cell>
        </row>
        <row r="166">
          <cell r="B166">
            <v>163.80799999999999</v>
          </cell>
          <cell r="C166">
            <v>9.7219999999999995</v>
          </cell>
          <cell r="E166">
            <v>4.2889999999999997</v>
          </cell>
        </row>
        <row r="167">
          <cell r="B167">
            <v>60.789000000000001</v>
          </cell>
          <cell r="C167">
            <v>3.6080000000000001</v>
          </cell>
          <cell r="E167">
            <v>3.3890000000000002</v>
          </cell>
        </row>
        <row r="171">
          <cell r="B171">
            <v>2519.4612780421098</v>
          </cell>
          <cell r="C171">
            <v>83.406745210976595</v>
          </cell>
          <cell r="E171">
            <v>23</v>
          </cell>
        </row>
        <row r="173">
          <cell r="B173">
            <v>493115.017779221</v>
          </cell>
          <cell r="C173">
            <v>2062439.0630864699</v>
          </cell>
          <cell r="D173">
            <v>3310364.9686722099</v>
          </cell>
          <cell r="E173">
            <v>9910.2615740740694</v>
          </cell>
          <cell r="F173">
            <v>2582567.0982234799</v>
          </cell>
          <cell r="G173">
            <v>391759.09262704698</v>
          </cell>
        </row>
        <row r="174"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</row>
        <row r="175">
          <cell r="B175">
            <v>45.277253484253897</v>
          </cell>
          <cell r="C175">
            <v>191.21315870604101</v>
          </cell>
          <cell r="D175">
            <v>308.07041234231599</v>
          </cell>
          <cell r="E175">
            <v>1.6784533197659601</v>
          </cell>
          <cell r="F175">
            <v>1900</v>
          </cell>
          <cell r="G175">
            <v>0</v>
          </cell>
        </row>
        <row r="177">
          <cell r="B177">
            <v>832.22699873966098</v>
          </cell>
          <cell r="C177">
            <v>3188.1451162025201</v>
          </cell>
          <cell r="D177">
            <v>5524.8299130589003</v>
          </cell>
          <cell r="E177">
            <v>2</v>
          </cell>
          <cell r="F177">
            <v>2200</v>
          </cell>
          <cell r="G177">
            <v>1070.13743430656</v>
          </cell>
        </row>
        <row r="178">
          <cell r="G178">
            <v>0</v>
          </cell>
        </row>
        <row r="180">
          <cell r="B180">
            <v>452522.86618654599</v>
          </cell>
          <cell r="C180">
            <v>1810851.5402214699</v>
          </cell>
          <cell r="D180">
            <v>3383666.8997975602</v>
          </cell>
          <cell r="E180">
            <v>1607.5080396713099</v>
          </cell>
          <cell r="F180">
            <v>1988101.76272138</v>
          </cell>
          <cell r="G180">
            <v>494771.69947205402</v>
          </cell>
        </row>
        <row r="181"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</row>
        <row r="183">
          <cell r="B183">
            <v>3181.46600793473</v>
          </cell>
          <cell r="C183">
            <v>12732.031566998399</v>
          </cell>
          <cell r="D183">
            <v>26034.5739308105</v>
          </cell>
          <cell r="E183">
            <v>2</v>
          </cell>
          <cell r="F183">
            <v>8900</v>
          </cell>
          <cell r="G183">
            <v>1105.9185530710199</v>
          </cell>
        </row>
        <row r="185">
          <cell r="B185">
            <v>78071.651449164594</v>
          </cell>
          <cell r="E185">
            <v>3412.5</v>
          </cell>
        </row>
        <row r="186">
          <cell r="B186">
            <v>0</v>
          </cell>
          <cell r="E186">
            <v>0</v>
          </cell>
        </row>
        <row r="187">
          <cell r="B187">
            <v>0</v>
          </cell>
          <cell r="E187">
            <v>0</v>
          </cell>
        </row>
        <row r="189">
          <cell r="B189">
            <v>16536.4084508876</v>
          </cell>
          <cell r="C189">
            <v>25296.99099622</v>
          </cell>
          <cell r="D189">
            <v>217129.792098951</v>
          </cell>
          <cell r="E189">
            <v>29</v>
          </cell>
        </row>
        <row r="193">
          <cell r="B193">
            <v>0</v>
          </cell>
          <cell r="E193">
            <v>10</v>
          </cell>
        </row>
        <row r="197">
          <cell r="B197">
            <v>0</v>
          </cell>
          <cell r="E197">
            <v>59</v>
          </cell>
        </row>
        <row r="200">
          <cell r="B200">
            <v>350.44731395999997</v>
          </cell>
          <cell r="E200">
            <v>8</v>
          </cell>
          <cell r="G200">
            <v>0</v>
          </cell>
        </row>
        <row r="204">
          <cell r="B204">
            <v>514.83213983999997</v>
          </cell>
          <cell r="C204">
            <v>1651.4244903599999</v>
          </cell>
          <cell r="D204">
            <v>4182.6176834400003</v>
          </cell>
          <cell r="E204">
            <v>12</v>
          </cell>
          <cell r="G204">
            <v>0</v>
          </cell>
        </row>
        <row r="208">
          <cell r="B208">
            <v>0</v>
          </cell>
          <cell r="E208">
            <v>0</v>
          </cell>
          <cell r="G208">
            <v>0</v>
          </cell>
        </row>
        <row r="211"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G211">
            <v>0</v>
          </cell>
        </row>
        <row r="214">
          <cell r="B214">
            <v>415287.52371430898</v>
          </cell>
          <cell r="E214">
            <v>40</v>
          </cell>
          <cell r="G214">
            <v>0</v>
          </cell>
        </row>
        <row r="217">
          <cell r="B217">
            <v>34343.034470400002</v>
          </cell>
          <cell r="C217">
            <v>118583.56840104</v>
          </cell>
          <cell r="D217">
            <v>288285.29679996002</v>
          </cell>
          <cell r="E217">
            <v>65.824999999999903</v>
          </cell>
          <cell r="G217">
            <v>0</v>
          </cell>
        </row>
        <row r="220">
          <cell r="B220">
            <v>339.55592159999998</v>
          </cell>
          <cell r="C220">
            <v>1173.1700736</v>
          </cell>
          <cell r="D220">
            <v>2851.7460047999998</v>
          </cell>
          <cell r="E220">
            <v>1</v>
          </cell>
          <cell r="G220">
            <v>0</v>
          </cell>
        </row>
        <row r="222">
          <cell r="B222">
            <v>0</v>
          </cell>
          <cell r="E222">
            <v>1</v>
          </cell>
          <cell r="G22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6">
          <cell r="B56">
            <v>497862593.07100034</v>
          </cell>
        </row>
      </sheetData>
      <sheetData sheetId="21"/>
      <sheetData sheetId="22">
        <row r="156">
          <cell r="B156">
            <v>1.9410000000000001</v>
          </cell>
          <cell r="C156">
            <v>0</v>
          </cell>
          <cell r="D156">
            <v>0</v>
          </cell>
          <cell r="E156">
            <v>2.56</v>
          </cell>
          <cell r="F156">
            <v>0</v>
          </cell>
          <cell r="G156">
            <v>0</v>
          </cell>
        </row>
        <row r="157">
          <cell r="B157">
            <v>1.3283785188996562</v>
          </cell>
          <cell r="C157">
            <v>0</v>
          </cell>
          <cell r="D157">
            <v>0</v>
          </cell>
          <cell r="E157">
            <v>1.7520087626909426</v>
          </cell>
          <cell r="F157">
            <v>0</v>
          </cell>
          <cell r="G157">
            <v>0</v>
          </cell>
        </row>
        <row r="158">
          <cell r="B158">
            <v>0.83620266937436649</v>
          </cell>
          <cell r="C158">
            <v>0</v>
          </cell>
          <cell r="D158">
            <v>0</v>
          </cell>
          <cell r="E158">
            <v>1.1028742058724257</v>
          </cell>
          <cell r="F158">
            <v>0</v>
          </cell>
          <cell r="G158">
            <v>0</v>
          </cell>
        </row>
        <row r="160">
          <cell r="B160">
            <v>1.9019999999999999</v>
          </cell>
          <cell r="C160">
            <v>0.246</v>
          </cell>
          <cell r="D160">
            <v>0</v>
          </cell>
          <cell r="E160">
            <v>2.56</v>
          </cell>
          <cell r="F160">
            <v>0</v>
          </cell>
          <cell r="G160">
            <v>0</v>
          </cell>
        </row>
        <row r="161">
          <cell r="B161">
            <v>1.3016877604055364</v>
          </cell>
          <cell r="C161">
            <v>0.16835709203983276</v>
          </cell>
          <cell r="D161">
            <v>0</v>
          </cell>
          <cell r="E161">
            <v>1.7520087626909426</v>
          </cell>
          <cell r="F161">
            <v>0</v>
          </cell>
          <cell r="G161">
            <v>0</v>
          </cell>
        </row>
        <row r="162">
          <cell r="B162">
            <v>0.81940107014427865</v>
          </cell>
          <cell r="C162">
            <v>0.1059793182205534</v>
          </cell>
          <cell r="D162">
            <v>0</v>
          </cell>
          <cell r="E162">
            <v>1.1028742058724257</v>
          </cell>
          <cell r="F162">
            <v>0</v>
          </cell>
          <cell r="G162">
            <v>0</v>
          </cell>
        </row>
        <row r="164">
          <cell r="B164">
            <v>0.317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0.21694796006758937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0.13656684502404645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1.5660000000000001</v>
          </cell>
          <cell r="C168">
            <v>0</v>
          </cell>
          <cell r="D168">
            <v>0</v>
          </cell>
          <cell r="E168">
            <v>4.01</v>
          </cell>
          <cell r="F168">
            <v>0</v>
          </cell>
          <cell r="G168">
            <v>0</v>
          </cell>
        </row>
        <row r="169">
          <cell r="B169">
            <v>1.07173661030235</v>
          </cell>
          <cell r="C169">
            <v>0</v>
          </cell>
          <cell r="D169">
            <v>0</v>
          </cell>
          <cell r="E169">
            <v>2.7443574759338594</v>
          </cell>
          <cell r="F169">
            <v>0</v>
          </cell>
          <cell r="G169">
            <v>0</v>
          </cell>
        </row>
        <row r="170">
          <cell r="B170">
            <v>0.67464883062352288</v>
          </cell>
          <cell r="C170">
            <v>0</v>
          </cell>
          <cell r="D170">
            <v>0</v>
          </cell>
          <cell r="E170">
            <v>1.7275490490423542</v>
          </cell>
          <cell r="F170">
            <v>0</v>
          </cell>
          <cell r="G170">
            <v>0</v>
          </cell>
        </row>
        <row r="172">
          <cell r="B172">
            <v>1.647</v>
          </cell>
          <cell r="C172">
            <v>0.22600000000000001</v>
          </cell>
          <cell r="D172">
            <v>0</v>
          </cell>
          <cell r="E172">
            <v>4.01</v>
          </cell>
          <cell r="F172">
            <v>0</v>
          </cell>
          <cell r="G172">
            <v>0</v>
          </cell>
        </row>
        <row r="173">
          <cell r="B173">
            <v>1.1271712625593682</v>
          </cell>
          <cell r="C173">
            <v>0.15466952358130978</v>
          </cell>
          <cell r="D173">
            <v>0</v>
          </cell>
          <cell r="E173">
            <v>2.7443574759338594</v>
          </cell>
          <cell r="F173">
            <v>0</v>
          </cell>
          <cell r="G173">
            <v>0</v>
          </cell>
        </row>
        <row r="174">
          <cell r="B174">
            <v>0.70954445979370506</v>
          </cell>
          <cell r="C174">
            <v>9.7363113487175079E-2</v>
          </cell>
          <cell r="D174">
            <v>0</v>
          </cell>
          <cell r="E174">
            <v>1.7275490490423542</v>
          </cell>
          <cell r="F174">
            <v>0</v>
          </cell>
          <cell r="G174">
            <v>0</v>
          </cell>
        </row>
        <row r="176">
          <cell r="B176">
            <v>0.312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0.21352606795295864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0.13441279384070187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1.419</v>
          </cell>
          <cell r="C180">
            <v>0.219</v>
          </cell>
          <cell r="D180">
            <v>0</v>
          </cell>
          <cell r="E180">
            <v>21.71</v>
          </cell>
          <cell r="F180">
            <v>0</v>
          </cell>
          <cell r="G180">
            <v>0</v>
          </cell>
        </row>
        <row r="181">
          <cell r="B181">
            <v>0.97113298213220611</v>
          </cell>
          <cell r="C181">
            <v>0.14987887462082675</v>
          </cell>
          <cell r="D181">
            <v>0</v>
          </cell>
          <cell r="E181">
            <v>14.857855561726705</v>
          </cell>
          <cell r="F181">
            <v>0</v>
          </cell>
          <cell r="G181">
            <v>0</v>
          </cell>
        </row>
        <row r="182">
          <cell r="B182">
            <v>0.61131972583319216</v>
          </cell>
          <cell r="C182">
            <v>9.4347441830492665E-2</v>
          </cell>
          <cell r="D182">
            <v>0</v>
          </cell>
          <cell r="E182">
            <v>9.352890238082173</v>
          </cell>
          <cell r="F182">
            <v>0</v>
          </cell>
          <cell r="G182">
            <v>0</v>
          </cell>
        </row>
        <row r="184">
          <cell r="B184">
            <v>0.999</v>
          </cell>
          <cell r="C184">
            <v>0.14899999999999999</v>
          </cell>
          <cell r="D184">
            <v>0</v>
          </cell>
          <cell r="E184">
            <v>3.25</v>
          </cell>
          <cell r="F184">
            <v>0</v>
          </cell>
          <cell r="G184">
            <v>0</v>
          </cell>
        </row>
        <row r="186">
          <cell r="B186">
            <v>0.76800000000000002</v>
          </cell>
          <cell r="C186">
            <v>8.4000000000000005E-2</v>
          </cell>
          <cell r="D186">
            <v>0</v>
          </cell>
          <cell r="E186">
            <v>255.12</v>
          </cell>
          <cell r="F186">
            <v>0</v>
          </cell>
          <cell r="G186">
            <v>0</v>
          </cell>
        </row>
        <row r="188">
          <cell r="B188">
            <v>7.0220000000000002</v>
          </cell>
          <cell r="C188">
            <v>0.92400000000000004</v>
          </cell>
          <cell r="D188">
            <v>0.161</v>
          </cell>
          <cell r="E188">
            <v>8.26</v>
          </cell>
          <cell r="F188">
            <v>2.29</v>
          </cell>
          <cell r="G188">
            <v>0.26700000000000002</v>
          </cell>
        </row>
        <row r="189">
          <cell r="B189">
            <v>4.8057052857874218</v>
          </cell>
          <cell r="C189">
            <v>0.63236566278376216</v>
          </cell>
          <cell r="D189">
            <v>0.11018492609111007</v>
          </cell>
          <cell r="E189">
            <v>5.6529657733699947</v>
          </cell>
          <cell r="F189">
            <v>1.5672265885008823</v>
          </cell>
          <cell r="G189">
            <v>0.18272903892128192</v>
          </cell>
        </row>
        <row r="190">
          <cell r="B190">
            <v>3.0251494818891302</v>
          </cell>
          <cell r="C190">
            <v>0.39806865868207864</v>
          </cell>
          <cell r="D190">
            <v>6.9360448103695516E-2</v>
          </cell>
          <cell r="E190">
            <v>3.5584925548852482</v>
          </cell>
          <cell r="F190">
            <v>0.98655544197181833</v>
          </cell>
          <cell r="G190">
            <v>0.11502633319060065</v>
          </cell>
        </row>
        <row r="192">
          <cell r="B192">
            <v>5.6909999999999998</v>
          </cell>
          <cell r="C192">
            <v>0.53</v>
          </cell>
          <cell r="D192">
            <v>0.1</v>
          </cell>
          <cell r="E192">
            <v>3.25</v>
          </cell>
          <cell r="F192">
            <v>4.32</v>
          </cell>
          <cell r="G192">
            <v>0.19900000000000001</v>
          </cell>
        </row>
        <row r="193">
          <cell r="B193">
            <v>3.6444897647962753</v>
          </cell>
          <cell r="C193">
            <v>0.33940951947672221</v>
          </cell>
          <cell r="D193">
            <v>6.4039531976740047E-2</v>
          </cell>
          <cell r="E193">
            <v>2.0812847892440511</v>
          </cell>
          <cell r="F193">
            <v>2.7665077813951697</v>
          </cell>
          <cell r="G193">
            <v>0.12743866863371267</v>
          </cell>
        </row>
        <row r="195">
          <cell r="B195">
            <v>4.6639999999999997</v>
          </cell>
          <cell r="C195">
            <v>0.36699999999999999</v>
          </cell>
          <cell r="D195">
            <v>6.9000000000000006E-2</v>
          </cell>
          <cell r="E195">
            <v>79.209999999999994</v>
          </cell>
          <cell r="F195">
            <v>4.84</v>
          </cell>
          <cell r="G195">
            <v>0.14299999999999999</v>
          </cell>
        </row>
        <row r="196">
          <cell r="B196">
            <v>3.3725751051384409</v>
          </cell>
          <cell r="C196">
            <v>0.26538058824738592</v>
          </cell>
          <cell r="D196">
            <v>4.9894443021988089E-2</v>
          </cell>
          <cell r="E196">
            <v>57.277374373502553</v>
          </cell>
          <cell r="F196">
            <v>3.4998420902380047</v>
          </cell>
          <cell r="G196">
            <v>0.10340442539339559</v>
          </cell>
        </row>
        <row r="198">
          <cell r="B198">
            <v>4.3680000000000003</v>
          </cell>
          <cell r="C198">
            <v>0.28799999999999998</v>
          </cell>
          <cell r="D198">
            <v>5.3999999999999999E-2</v>
          </cell>
          <cell r="E198">
            <v>133.19</v>
          </cell>
          <cell r="F198">
            <v>3.06</v>
          </cell>
          <cell r="G198">
            <v>0.12</v>
          </cell>
        </row>
        <row r="200">
          <cell r="B200">
            <v>2.141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1.4652542034848861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0.92236471670814979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15.965999999999999</v>
          </cell>
          <cell r="C204">
            <v>2.802</v>
          </cell>
          <cell r="D204">
            <v>0.76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10.926785900438903</v>
          </cell>
          <cell r="C205">
            <v>1.9176283410390709</v>
          </cell>
          <cell r="D205">
            <v>0.5201276014238736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6.8783162386559171</v>
          </cell>
          <cell r="C206">
            <v>1.2071302831463033</v>
          </cell>
          <cell r="D206">
            <v>0.32741577986837639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-0.67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-0.67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-0.67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-0.58299999999999996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-0.58299999999999996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-0.67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0.191</v>
          </cell>
        </row>
        <row r="216">
          <cell r="B216">
            <v>-0.67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0.191</v>
          </cell>
        </row>
        <row r="217">
          <cell r="B217">
            <v>-0.67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0.191</v>
          </cell>
        </row>
        <row r="219">
          <cell r="B219">
            <v>-4.46</v>
          </cell>
          <cell r="C219">
            <v>-0.90600000000000003</v>
          </cell>
          <cell r="D219">
            <v>-0.14399999999999999</v>
          </cell>
          <cell r="E219">
            <v>0</v>
          </cell>
          <cell r="F219">
            <v>0</v>
          </cell>
          <cell r="G219">
            <v>0.191</v>
          </cell>
        </row>
        <row r="220">
          <cell r="B220">
            <v>-4.46</v>
          </cell>
          <cell r="C220">
            <v>-0.90600000000000003</v>
          </cell>
          <cell r="D220">
            <v>-0.14399999999999999</v>
          </cell>
          <cell r="E220">
            <v>0</v>
          </cell>
          <cell r="F220">
            <v>0</v>
          </cell>
          <cell r="G220">
            <v>0.191</v>
          </cell>
        </row>
        <row r="221">
          <cell r="B221">
            <v>-4.46</v>
          </cell>
          <cell r="C221">
            <v>-0.90600000000000003</v>
          </cell>
          <cell r="D221">
            <v>-0.14399999999999999</v>
          </cell>
          <cell r="E221">
            <v>0</v>
          </cell>
          <cell r="F221">
            <v>0</v>
          </cell>
          <cell r="G221">
            <v>0.191</v>
          </cell>
        </row>
        <row r="223">
          <cell r="B223">
            <v>-0.58299999999999996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0.17699999999999999</v>
          </cell>
        </row>
        <row r="224">
          <cell r="B224">
            <v>-0.58299999999999996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0.17699999999999999</v>
          </cell>
        </row>
        <row r="226">
          <cell r="B226">
            <v>-4.0170000000000003</v>
          </cell>
          <cell r="C226">
            <v>-0.75900000000000001</v>
          </cell>
          <cell r="D226">
            <v>-0.121</v>
          </cell>
          <cell r="E226">
            <v>0</v>
          </cell>
          <cell r="F226">
            <v>0</v>
          </cell>
          <cell r="G226">
            <v>0.17699999999999999</v>
          </cell>
        </row>
        <row r="227">
          <cell r="B227">
            <v>-4.0170000000000003</v>
          </cell>
          <cell r="C227">
            <v>-0.75900000000000001</v>
          </cell>
          <cell r="D227">
            <v>-0.121</v>
          </cell>
          <cell r="E227">
            <v>0</v>
          </cell>
          <cell r="F227">
            <v>0</v>
          </cell>
          <cell r="G227">
            <v>0.17699999999999999</v>
          </cell>
        </row>
        <row r="229">
          <cell r="B229">
            <v>-0.34899999999999998</v>
          </cell>
          <cell r="C229">
            <v>0</v>
          </cell>
          <cell r="D229">
            <v>0</v>
          </cell>
          <cell r="E229">
            <v>98.11</v>
          </cell>
          <cell r="F229">
            <v>0</v>
          </cell>
          <cell r="G229">
            <v>0.151</v>
          </cell>
        </row>
        <row r="230">
          <cell r="B230">
            <v>-0.34899999999999998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0.151</v>
          </cell>
        </row>
        <row r="232">
          <cell r="B232">
            <v>-2.8650000000000002</v>
          </cell>
          <cell r="C232">
            <v>-0.36</v>
          </cell>
          <cell r="D232">
            <v>-5.8999999999999997E-2</v>
          </cell>
          <cell r="E232">
            <v>98.11</v>
          </cell>
          <cell r="F232">
            <v>0</v>
          </cell>
          <cell r="G232">
            <v>0.151</v>
          </cell>
        </row>
        <row r="233">
          <cell r="B233">
            <v>-2.8650000000000002</v>
          </cell>
          <cell r="C233">
            <v>-0.36</v>
          </cell>
          <cell r="D233">
            <v>-5.8999999999999997E-2</v>
          </cell>
          <cell r="E233">
            <v>0</v>
          </cell>
          <cell r="F233">
            <v>0</v>
          </cell>
          <cell r="G233">
            <v>0.151</v>
          </cell>
        </row>
        <row r="235">
          <cell r="B235">
            <v>-2.3410000000000002</v>
          </cell>
          <cell r="C235">
            <v>-0.26100000000000001</v>
          </cell>
          <cell r="D235">
            <v>-4.1000000000000002E-2</v>
          </cell>
          <cell r="E235">
            <v>98.11</v>
          </cell>
          <cell r="F235">
            <v>0</v>
          </cell>
          <cell r="G235">
            <v>7.2999999999999995E-2</v>
          </cell>
        </row>
        <row r="237">
          <cell r="B237">
            <v>-0.27100000000000002</v>
          </cell>
          <cell r="C237">
            <v>0</v>
          </cell>
          <cell r="D237">
            <v>0</v>
          </cell>
          <cell r="E237">
            <v>98.11</v>
          </cell>
          <cell r="F237">
            <v>0</v>
          </cell>
          <cell r="G237">
            <v>7.2999999999999995E-2</v>
          </cell>
        </row>
        <row r="299">
          <cell r="D299">
            <v>103572856.63338974</v>
          </cell>
          <cell r="G299">
            <v>33586.881261110306</v>
          </cell>
        </row>
      </sheetData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NEDL</v>
          </cell>
          <cell r="C8" t="str">
            <v>2011/12</v>
          </cell>
          <cell r="D8" t="str">
            <v>October 2011 - Indicative charges</v>
          </cell>
        </row>
        <row r="15">
          <cell r="D15">
            <v>0</v>
          </cell>
          <cell r="F15">
            <v>366</v>
          </cell>
        </row>
        <row r="142">
          <cell r="B142">
            <v>4854104.1868977528</v>
          </cell>
          <cell r="E142">
            <v>1358085.8348754479</v>
          </cell>
        </row>
        <row r="143">
          <cell r="B143">
            <v>4898.7499456759151</v>
          </cell>
          <cell r="E143">
            <v>1438</v>
          </cell>
        </row>
        <row r="144">
          <cell r="B144">
            <v>1004.4368328803035</v>
          </cell>
          <cell r="E144">
            <v>508</v>
          </cell>
        </row>
        <row r="146">
          <cell r="B146">
            <v>304469.01653814054</v>
          </cell>
          <cell r="C146">
            <v>308821.65893234324</v>
          </cell>
          <cell r="E146">
            <v>99593</v>
          </cell>
        </row>
        <row r="147">
          <cell r="B147">
            <v>0</v>
          </cell>
          <cell r="C147">
            <v>0</v>
          </cell>
          <cell r="E147">
            <v>0</v>
          </cell>
        </row>
        <row r="148">
          <cell r="B148">
            <v>171.95180324553638</v>
          </cell>
          <cell r="C148">
            <v>277.94371428571429</v>
          </cell>
          <cell r="E148">
            <v>127</v>
          </cell>
        </row>
        <row r="150">
          <cell r="B150">
            <v>133862.83174698128</v>
          </cell>
          <cell r="E150">
            <v>23901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897902.03536267579</v>
          </cell>
          <cell r="E154">
            <v>70945.79265531378</v>
          </cell>
        </row>
        <row r="155">
          <cell r="B155">
            <v>98.82283100582508</v>
          </cell>
          <cell r="E155">
            <v>15</v>
          </cell>
        </row>
        <row r="156">
          <cell r="B156">
            <v>98.83023283421393</v>
          </cell>
          <cell r="E156">
            <v>8</v>
          </cell>
        </row>
        <row r="158">
          <cell r="B158">
            <v>229445.53364349352</v>
          </cell>
          <cell r="C158">
            <v>147628.96521266396</v>
          </cell>
          <cell r="E158">
            <v>16606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9.956982142857143</v>
          </cell>
          <cell r="C160">
            <v>11.979374999999999</v>
          </cell>
          <cell r="E160">
            <v>2</v>
          </cell>
        </row>
        <row r="162">
          <cell r="B162">
            <v>10024.686421965436</v>
          </cell>
          <cell r="E162">
            <v>788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1072587.2281351699</v>
          </cell>
          <cell r="C166">
            <v>137224.87962838434</v>
          </cell>
          <cell r="E166">
            <v>15526.630768114637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0</v>
          </cell>
          <cell r="C168">
            <v>0</v>
          </cell>
          <cell r="E168">
            <v>0</v>
          </cell>
        </row>
        <row r="170">
          <cell r="B170">
            <v>31992.67869013864</v>
          </cell>
          <cell r="C170">
            <v>5354.3354258859681</v>
          </cell>
          <cell r="E170">
            <v>276</v>
          </cell>
        </row>
        <row r="172">
          <cell r="B172">
            <v>7110.9522891765318</v>
          </cell>
          <cell r="C172">
            <v>1271.1335326765427</v>
          </cell>
          <cell r="E172">
            <v>38</v>
          </cell>
        </row>
        <row r="174">
          <cell r="B174">
            <v>292238.57216730603</v>
          </cell>
          <cell r="C174">
            <v>994257.12134870677</v>
          </cell>
          <cell r="D174">
            <v>1133717.9112870614</v>
          </cell>
          <cell r="E174">
            <v>4249</v>
          </cell>
          <cell r="F174">
            <v>1068685.0464073077</v>
          </cell>
          <cell r="G174">
            <v>248116.03260000001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84.343267857142848</v>
          </cell>
          <cell r="C176">
            <v>301.99033035714291</v>
          </cell>
          <cell r="D176">
            <v>369.43851607142852</v>
          </cell>
          <cell r="E176">
            <v>4</v>
          </cell>
          <cell r="F176">
            <v>725</v>
          </cell>
          <cell r="G176">
            <v>98.989220000000003</v>
          </cell>
        </row>
        <row r="178">
          <cell r="B178">
            <v>2146.0233965755629</v>
          </cell>
          <cell r="C178">
            <v>7300.2710976294838</v>
          </cell>
          <cell r="D178">
            <v>7921.8592362663912</v>
          </cell>
          <cell r="E178">
            <v>28</v>
          </cell>
          <cell r="F178">
            <v>12319.142659010844</v>
          </cell>
          <cell r="G178">
            <v>335.32580000000002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343458.33788731525</v>
          </cell>
          <cell r="C181">
            <v>1121972.1095843695</v>
          </cell>
          <cell r="D181">
            <v>1529916.9324981528</v>
          </cell>
          <cell r="E181">
            <v>715</v>
          </cell>
          <cell r="F181">
            <v>1039863.1060634126</v>
          </cell>
          <cell r="G181">
            <v>365451.679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2325.4880046814533</v>
          </cell>
          <cell r="C184">
            <v>7857.3554877842716</v>
          </cell>
          <cell r="D184">
            <v>9130.867547983944</v>
          </cell>
          <cell r="E184">
            <v>15</v>
          </cell>
          <cell r="F184">
            <v>21388.724910571247</v>
          </cell>
          <cell r="G184">
            <v>2140.0337999999997</v>
          </cell>
        </row>
        <row r="186">
          <cell r="B186">
            <v>267196.6840106491</v>
          </cell>
          <cell r="E186">
            <v>1372.7691501904508</v>
          </cell>
        </row>
        <row r="187">
          <cell r="B187">
            <v>30.003822615201276</v>
          </cell>
          <cell r="E187">
            <v>8</v>
          </cell>
        </row>
        <row r="188">
          <cell r="B188">
            <v>303.29082738401701</v>
          </cell>
          <cell r="E188">
            <v>11</v>
          </cell>
        </row>
        <row r="190">
          <cell r="B190">
            <v>341.11366988056602</v>
          </cell>
          <cell r="C190">
            <v>710.9526943127172</v>
          </cell>
          <cell r="D190">
            <v>3282.7399965751956</v>
          </cell>
          <cell r="E190">
            <v>2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520.84799999999996</v>
          </cell>
          <cell r="E194">
            <v>50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  <cell r="E198">
            <v>0</v>
          </cell>
        </row>
        <row r="199">
          <cell r="B199">
            <v>0</v>
          </cell>
          <cell r="E199">
            <v>0</v>
          </cell>
        </row>
        <row r="201">
          <cell r="B201">
            <v>21598.954405759996</v>
          </cell>
          <cell r="E201">
            <v>7</v>
          </cell>
          <cell r="G201">
            <v>0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2507.3750518400002</v>
          </cell>
          <cell r="C205">
            <v>7319.8964937600003</v>
          </cell>
          <cell r="D205">
            <v>13607.60855232</v>
          </cell>
          <cell r="E205">
            <v>8</v>
          </cell>
          <cell r="G205">
            <v>23.04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174609.02908127999</v>
          </cell>
          <cell r="E215">
            <v>30</v>
          </cell>
          <cell r="G215">
            <v>16.428000000000001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28098.902202559999</v>
          </cell>
          <cell r="C218">
            <v>78895.199979839992</v>
          </cell>
          <cell r="D218">
            <v>139482.57671776004</v>
          </cell>
          <cell r="E218">
            <v>33</v>
          </cell>
          <cell r="G218">
            <v>6.024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0.17338239999999999</v>
          </cell>
          <cell r="C221">
            <v>0.50156095999999994</v>
          </cell>
          <cell r="D221">
            <v>0.41306112</v>
          </cell>
          <cell r="E221">
            <v>1</v>
          </cell>
          <cell r="G221">
            <v>0</v>
          </cell>
        </row>
        <row r="223">
          <cell r="B223">
            <v>30083.537491840001</v>
          </cell>
          <cell r="E223">
            <v>4</v>
          </cell>
          <cell r="G223">
            <v>5.5919999999999996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254050164.95449284</v>
          </cell>
        </row>
      </sheetData>
      <sheetData sheetId="21">
        <row r="381">
          <cell r="H381">
            <v>49861975.506442741</v>
          </cell>
        </row>
        <row r="382">
          <cell r="H382">
            <v>4151172.1857975647</v>
          </cell>
        </row>
        <row r="383">
          <cell r="H383">
            <v>98958.454655781476</v>
          </cell>
        </row>
        <row r="384">
          <cell r="H384">
            <v>8098794.2515254747</v>
          </cell>
        </row>
        <row r="385">
          <cell r="H385">
            <v>2722039.0295400186</v>
          </cell>
        </row>
        <row r="386">
          <cell r="H386">
            <v>13571.111636527621</v>
          </cell>
        </row>
        <row r="387">
          <cell r="H387">
            <v>8839657.2365974598</v>
          </cell>
        </row>
        <row r="388">
          <cell r="H388">
            <v>275191.15008043463</v>
          </cell>
        </row>
        <row r="389">
          <cell r="H389">
            <v>61220.125983583712</v>
          </cell>
        </row>
        <row r="390">
          <cell r="H390">
            <v>17261884.579951689</v>
          </cell>
        </row>
        <row r="391">
          <cell r="H391">
            <v>117009.24225150648</v>
          </cell>
        </row>
        <row r="392">
          <cell r="H392">
            <v>18411045.66085216</v>
          </cell>
        </row>
        <row r="393">
          <cell r="H393">
            <v>117531.72061968573</v>
          </cell>
        </row>
        <row r="394">
          <cell r="H394">
            <v>2509891.4251123969</v>
          </cell>
        </row>
        <row r="395">
          <cell r="H395">
            <v>39809.750256850813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2.1469999999999998</v>
          </cell>
          <cell r="C156">
            <v>0</v>
          </cell>
          <cell r="D156">
            <v>0</v>
          </cell>
          <cell r="E156">
            <v>3.39</v>
          </cell>
          <cell r="F156">
            <v>0</v>
          </cell>
          <cell r="G156">
            <v>0</v>
          </cell>
        </row>
        <row r="157">
          <cell r="B157">
            <v>1.4898762254683513</v>
          </cell>
          <cell r="C157">
            <v>0</v>
          </cell>
          <cell r="D157">
            <v>0</v>
          </cell>
          <cell r="E157">
            <v>2.3524361454763443</v>
          </cell>
          <cell r="F157">
            <v>0</v>
          </cell>
          <cell r="G157">
            <v>0</v>
          </cell>
        </row>
        <row r="158">
          <cell r="B158">
            <v>0.79407768045545857</v>
          </cell>
          <cell r="C158">
            <v>0</v>
          </cell>
          <cell r="D158">
            <v>0</v>
          </cell>
          <cell r="E158">
            <v>1.2538068638770401</v>
          </cell>
          <cell r="F158">
            <v>0</v>
          </cell>
          <cell r="G158">
            <v>0</v>
          </cell>
        </row>
        <row r="160">
          <cell r="B160">
            <v>2.589</v>
          </cell>
          <cell r="C160">
            <v>0.108</v>
          </cell>
          <cell r="D160">
            <v>0</v>
          </cell>
          <cell r="E160">
            <v>3.39</v>
          </cell>
          <cell r="F160">
            <v>0</v>
          </cell>
          <cell r="G160">
            <v>0</v>
          </cell>
        </row>
        <row r="161">
          <cell r="B161">
            <v>1.7965950385363585</v>
          </cell>
          <cell r="C161">
            <v>7.4944868351458749E-2</v>
          </cell>
          <cell r="D161">
            <v>0</v>
          </cell>
          <cell r="E161">
            <v>2.3524361454763443</v>
          </cell>
          <cell r="F161">
            <v>0</v>
          </cell>
          <cell r="G161">
            <v>0</v>
          </cell>
        </row>
        <row r="162">
          <cell r="B162">
            <v>0.95755338365122611</v>
          </cell>
          <cell r="C162">
            <v>3.9944289468649058E-2</v>
          </cell>
          <cell r="D162">
            <v>0</v>
          </cell>
          <cell r="E162">
            <v>1.2538068638770401</v>
          </cell>
          <cell r="F162">
            <v>0</v>
          </cell>
          <cell r="G162">
            <v>0</v>
          </cell>
        </row>
        <row r="164">
          <cell r="B164">
            <v>0.314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0.21789526539220416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0.11613432308477598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1.887</v>
          </cell>
          <cell r="C168">
            <v>0</v>
          </cell>
          <cell r="D168">
            <v>0</v>
          </cell>
          <cell r="E168">
            <v>3.11</v>
          </cell>
          <cell r="F168">
            <v>0</v>
          </cell>
          <cell r="G168">
            <v>0</v>
          </cell>
        </row>
        <row r="169">
          <cell r="B169">
            <v>1.3094533942518767</v>
          </cell>
          <cell r="C169">
            <v>0</v>
          </cell>
          <cell r="D169">
            <v>0</v>
          </cell>
          <cell r="E169">
            <v>2.158134634935525</v>
          </cell>
          <cell r="F169">
            <v>0</v>
          </cell>
          <cell r="G169">
            <v>0</v>
          </cell>
        </row>
        <row r="170">
          <cell r="B170">
            <v>0.69791550210500719</v>
          </cell>
          <cell r="C170">
            <v>0</v>
          </cell>
          <cell r="D170">
            <v>0</v>
          </cell>
          <cell r="E170">
            <v>1.1502475948842461</v>
          </cell>
          <cell r="F170">
            <v>0</v>
          </cell>
          <cell r="G170">
            <v>0</v>
          </cell>
        </row>
        <row r="172">
          <cell r="B172">
            <v>2.4830000000000001</v>
          </cell>
          <cell r="C172">
            <v>0.157</v>
          </cell>
          <cell r="D172">
            <v>0</v>
          </cell>
          <cell r="E172">
            <v>3.11</v>
          </cell>
          <cell r="F172">
            <v>0</v>
          </cell>
          <cell r="G172">
            <v>0</v>
          </cell>
        </row>
        <row r="173">
          <cell r="B173">
            <v>1.7230380381173342</v>
          </cell>
          <cell r="C173">
            <v>0.10894763269610208</v>
          </cell>
          <cell r="D173">
            <v>0</v>
          </cell>
          <cell r="E173">
            <v>2.158134634935525</v>
          </cell>
          <cell r="F173">
            <v>0</v>
          </cell>
          <cell r="G173">
            <v>0</v>
          </cell>
        </row>
        <row r="174">
          <cell r="B174">
            <v>0.91834880324681134</v>
          </cell>
          <cell r="C174">
            <v>5.8067161542387988E-2</v>
          </cell>
          <cell r="D174">
            <v>0</v>
          </cell>
          <cell r="E174">
            <v>1.1502475948842461</v>
          </cell>
          <cell r="F174">
            <v>0</v>
          </cell>
          <cell r="G174">
            <v>0</v>
          </cell>
        </row>
        <row r="176">
          <cell r="B176">
            <v>0.34699999999999998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0.24079508627737209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0.12833952264464096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1.7689999999999999</v>
          </cell>
          <cell r="C180">
            <v>9.2999999999999999E-2</v>
          </cell>
          <cell r="D180">
            <v>0</v>
          </cell>
          <cell r="E180">
            <v>16.98</v>
          </cell>
          <cell r="F180">
            <v>0</v>
          </cell>
          <cell r="G180">
            <v>0</v>
          </cell>
        </row>
        <row r="181">
          <cell r="B181">
            <v>1.2275691862382456</v>
          </cell>
          <cell r="C181">
            <v>6.4535858858200595E-2</v>
          </cell>
          <cell r="D181">
            <v>0</v>
          </cell>
          <cell r="E181">
            <v>11.782998746368238</v>
          </cell>
          <cell r="F181">
            <v>0</v>
          </cell>
          <cell r="G181">
            <v>0</v>
          </cell>
        </row>
        <row r="182">
          <cell r="B182">
            <v>0.65427266731518685</v>
          </cell>
          <cell r="C182">
            <v>3.4396471486892247E-2</v>
          </cell>
          <cell r="D182">
            <v>0</v>
          </cell>
          <cell r="E182">
            <v>6.2801299553487135</v>
          </cell>
          <cell r="F182">
            <v>0</v>
          </cell>
          <cell r="G182">
            <v>0</v>
          </cell>
        </row>
        <row r="184">
          <cell r="B184">
            <v>1.7549999999999999</v>
          </cell>
          <cell r="C184">
            <v>0.13400000000000001</v>
          </cell>
          <cell r="D184">
            <v>0</v>
          </cell>
          <cell r="E184">
            <v>43.06</v>
          </cell>
          <cell r="F184">
            <v>0</v>
          </cell>
          <cell r="G184">
            <v>0</v>
          </cell>
        </row>
        <row r="186">
          <cell r="B186">
            <v>1.339</v>
          </cell>
          <cell r="C186">
            <v>7.4999999999999997E-2</v>
          </cell>
          <cell r="D186">
            <v>0</v>
          </cell>
          <cell r="E186">
            <v>159.04</v>
          </cell>
          <cell r="F186">
            <v>0</v>
          </cell>
          <cell r="G186">
            <v>0</v>
          </cell>
        </row>
        <row r="188">
          <cell r="B188">
            <v>7.2850000000000001</v>
          </cell>
          <cell r="C188">
            <v>1.194</v>
          </cell>
          <cell r="D188">
            <v>6.9000000000000006E-2</v>
          </cell>
          <cell r="E188">
            <v>9.64</v>
          </cell>
          <cell r="F188">
            <v>1.07</v>
          </cell>
          <cell r="G188">
            <v>0.25800000000000001</v>
          </cell>
        </row>
        <row r="189">
          <cell r="B189">
            <v>5.0553089438923804</v>
          </cell>
          <cell r="C189">
            <v>0.82855715566334953</v>
          </cell>
          <cell r="D189">
            <v>4.7881443668987542E-2</v>
          </cell>
          <cell r="E189">
            <v>6.6895234343339114</v>
          </cell>
          <cell r="F189">
            <v>0.74250934385241552</v>
          </cell>
          <cell r="G189">
            <v>0.17903496328404037</v>
          </cell>
        </row>
        <row r="190">
          <cell r="B190">
            <v>2.694390266473226</v>
          </cell>
          <cell r="C190">
            <v>0.4416063113478424</v>
          </cell>
          <cell r="D190">
            <v>2.5519962716081347E-2</v>
          </cell>
          <cell r="E190">
            <v>3.5653976896090462</v>
          </cell>
          <cell r="F190">
            <v>0.39574434936531944</v>
          </cell>
          <cell r="G190">
            <v>9.5422469286217199E-2</v>
          </cell>
        </row>
        <row r="192">
          <cell r="B192">
            <v>6.28</v>
          </cell>
          <cell r="C192">
            <v>0.89900000000000002</v>
          </cell>
          <cell r="D192">
            <v>4.8000000000000001E-2</v>
          </cell>
          <cell r="E192">
            <v>31.88</v>
          </cell>
          <cell r="F192">
            <v>1.75</v>
          </cell>
          <cell r="G192">
            <v>0.20899999999999999</v>
          </cell>
        </row>
        <row r="193">
          <cell r="B193">
            <v>3.6957035160704632</v>
          </cell>
          <cell r="C193">
            <v>0.52905055110626531</v>
          </cell>
          <cell r="D193">
            <v>2.8247415409455769E-2</v>
          </cell>
          <cell r="E193">
            <v>18.760991734446872</v>
          </cell>
          <cell r="F193">
            <v>1.0298536868030748</v>
          </cell>
          <cell r="G193">
            <v>0.12299395459533864</v>
          </cell>
        </row>
        <row r="195">
          <cell r="B195">
            <v>5.7240000000000002</v>
          </cell>
          <cell r="C195">
            <v>0.72</v>
          </cell>
          <cell r="D195">
            <v>3.5000000000000003E-2</v>
          </cell>
          <cell r="E195">
            <v>78.849999999999994</v>
          </cell>
          <cell r="F195">
            <v>1.55</v>
          </cell>
          <cell r="G195">
            <v>0.16500000000000001</v>
          </cell>
        </row>
        <row r="196">
          <cell r="B196">
            <v>4.0604057484858336</v>
          </cell>
          <cell r="C196">
            <v>0.51074286144475889</v>
          </cell>
          <cell r="D196">
            <v>2.4827777986898003E-2</v>
          </cell>
          <cell r="E196">
            <v>55.933436979054491</v>
          </cell>
          <cell r="F196">
            <v>1.0995158822769115</v>
          </cell>
          <cell r="G196">
            <v>0.11704523908109059</v>
          </cell>
        </row>
        <row r="198">
          <cell r="B198">
            <v>4.8520000000000003</v>
          </cell>
          <cell r="C198">
            <v>0.45900000000000002</v>
          </cell>
          <cell r="D198">
            <v>1.6E-2</v>
          </cell>
          <cell r="E198">
            <v>162.47</v>
          </cell>
          <cell r="F198">
            <v>2.29</v>
          </cell>
          <cell r="G198">
            <v>0.129</v>
          </cell>
        </row>
        <row r="200">
          <cell r="B200">
            <v>2.0179999999999998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1.400358743826331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0.74636644581235001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16.068000000000001</v>
          </cell>
          <cell r="C204">
            <v>2.8660000000000001</v>
          </cell>
          <cell r="D204">
            <v>0.17299999999999999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11.150130969178143</v>
          </cell>
          <cell r="C205">
            <v>1.988814747178526</v>
          </cell>
          <cell r="D205">
            <v>0.12005057615557745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5.9428226220578999</v>
          </cell>
          <cell r="C206">
            <v>1.0600030890476686</v>
          </cell>
          <cell r="D206">
            <v>6.3984834056261916E-2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-0.55100000000000005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-0.55100000000000005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-0.55100000000000005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-0.49099999999999999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-0.49099999999999999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-0.55100000000000005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0.11899999999999999</v>
          </cell>
        </row>
        <row r="216">
          <cell r="B216">
            <v>-0.55100000000000005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0.11899999999999999</v>
          </cell>
        </row>
        <row r="217">
          <cell r="B217">
            <v>-0.55100000000000005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0.11899999999999999</v>
          </cell>
        </row>
        <row r="219">
          <cell r="B219">
            <v>-1.9139999999999999</v>
          </cell>
          <cell r="C219">
            <v>-1.0029999999999999</v>
          </cell>
          <cell r="D219">
            <v>-6.7000000000000004E-2</v>
          </cell>
          <cell r="E219">
            <v>0</v>
          </cell>
          <cell r="F219">
            <v>0</v>
          </cell>
          <cell r="G219">
            <v>0.11899999999999999</v>
          </cell>
        </row>
        <row r="220">
          <cell r="B220">
            <v>-1.9139999999999999</v>
          </cell>
          <cell r="C220">
            <v>-1.0029999999999999</v>
          </cell>
          <cell r="D220">
            <v>-6.7000000000000004E-2</v>
          </cell>
          <cell r="E220">
            <v>0</v>
          </cell>
          <cell r="F220">
            <v>0</v>
          </cell>
          <cell r="G220">
            <v>0.11899999999999999</v>
          </cell>
        </row>
        <row r="221">
          <cell r="B221">
            <v>-1.9139999999999999</v>
          </cell>
          <cell r="C221">
            <v>-1.0029999999999999</v>
          </cell>
          <cell r="D221">
            <v>-6.7000000000000004E-2</v>
          </cell>
          <cell r="E221">
            <v>0</v>
          </cell>
          <cell r="F221">
            <v>0</v>
          </cell>
          <cell r="G221">
            <v>0.11899999999999999</v>
          </cell>
        </row>
        <row r="223">
          <cell r="B223">
            <v>-0.49099999999999999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0.114</v>
          </cell>
        </row>
        <row r="224">
          <cell r="B224">
            <v>-0.49099999999999999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0.114</v>
          </cell>
        </row>
        <row r="226">
          <cell r="B226">
            <v>-1.6850000000000001</v>
          </cell>
          <cell r="C226">
            <v>-0.9</v>
          </cell>
          <cell r="D226">
            <v>-5.8999999999999997E-2</v>
          </cell>
          <cell r="E226">
            <v>0</v>
          </cell>
          <cell r="F226">
            <v>0</v>
          </cell>
          <cell r="G226">
            <v>0.114</v>
          </cell>
        </row>
        <row r="227">
          <cell r="B227">
            <v>-1.6850000000000001</v>
          </cell>
          <cell r="C227">
            <v>-0.9</v>
          </cell>
          <cell r="D227">
            <v>-5.8999999999999997E-2</v>
          </cell>
          <cell r="E227">
            <v>0</v>
          </cell>
          <cell r="F227">
            <v>0</v>
          </cell>
          <cell r="G227">
            <v>0.114</v>
          </cell>
        </row>
        <row r="229">
          <cell r="B229">
            <v>-0.32400000000000001</v>
          </cell>
          <cell r="C229">
            <v>0</v>
          </cell>
          <cell r="D229">
            <v>0</v>
          </cell>
          <cell r="E229">
            <v>108.89</v>
          </cell>
          <cell r="F229">
            <v>0</v>
          </cell>
          <cell r="G229">
            <v>8.4000000000000005E-2</v>
          </cell>
        </row>
        <row r="230">
          <cell r="B230">
            <v>-0.32400000000000001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8.4000000000000005E-2</v>
          </cell>
        </row>
        <row r="232">
          <cell r="B232">
            <v>-1.0229999999999999</v>
          </cell>
          <cell r="C232">
            <v>-0.626</v>
          </cell>
          <cell r="D232">
            <v>-3.9E-2</v>
          </cell>
          <cell r="E232">
            <v>108.89</v>
          </cell>
          <cell r="F232">
            <v>0</v>
          </cell>
          <cell r="G232">
            <v>8.4000000000000005E-2</v>
          </cell>
        </row>
        <row r="233">
          <cell r="B233">
            <v>-1.0229999999999999</v>
          </cell>
          <cell r="C233">
            <v>-0.626</v>
          </cell>
          <cell r="D233">
            <v>-3.9E-2</v>
          </cell>
          <cell r="E233">
            <v>0</v>
          </cell>
          <cell r="F233">
            <v>0</v>
          </cell>
          <cell r="G233">
            <v>8.4000000000000005E-2</v>
          </cell>
        </row>
        <row r="235">
          <cell r="B235">
            <v>-0.88500000000000001</v>
          </cell>
          <cell r="C235">
            <v>-0.56799999999999995</v>
          </cell>
          <cell r="D235">
            <v>-3.4000000000000002E-2</v>
          </cell>
          <cell r="E235">
            <v>108.89</v>
          </cell>
          <cell r="F235">
            <v>0</v>
          </cell>
          <cell r="G235">
            <v>5.8000000000000003E-2</v>
          </cell>
        </row>
        <row r="237">
          <cell r="B237">
            <v>-0.28899999999999998</v>
          </cell>
          <cell r="C237">
            <v>0</v>
          </cell>
          <cell r="D237">
            <v>0</v>
          </cell>
          <cell r="E237">
            <v>108.89</v>
          </cell>
          <cell r="F237">
            <v>0</v>
          </cell>
          <cell r="G237">
            <v>5.8000000000000003E-2</v>
          </cell>
        </row>
        <row r="299">
          <cell r="F299">
            <v>254036568.07462037</v>
          </cell>
        </row>
      </sheetData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YEDL</v>
          </cell>
          <cell r="C8" t="str">
            <v>2011/12</v>
          </cell>
          <cell r="D8" t="str">
            <v>October 2011 - Indicative charges</v>
          </cell>
        </row>
        <row r="15">
          <cell r="D15">
            <v>0</v>
          </cell>
          <cell r="F15">
            <v>366</v>
          </cell>
        </row>
        <row r="142">
          <cell r="B142">
            <v>7108363.698087587</v>
          </cell>
          <cell r="E142">
            <v>1930356</v>
          </cell>
        </row>
        <row r="143">
          <cell r="B143">
            <v>2139.6234732505336</v>
          </cell>
          <cell r="E143">
            <v>874</v>
          </cell>
        </row>
        <row r="144">
          <cell r="B144">
            <v>5487.8836327662893</v>
          </cell>
          <cell r="E144">
            <v>2152</v>
          </cell>
        </row>
        <row r="146">
          <cell r="B146">
            <v>473589.58996449609</v>
          </cell>
          <cell r="C146">
            <v>498619.9555885563</v>
          </cell>
          <cell r="E146">
            <v>151155</v>
          </cell>
        </row>
        <row r="147">
          <cell r="B147">
            <v>0</v>
          </cell>
          <cell r="C147">
            <v>0</v>
          </cell>
          <cell r="E147">
            <v>0</v>
          </cell>
        </row>
        <row r="148">
          <cell r="B148">
            <v>458.76872891252316</v>
          </cell>
          <cell r="C148">
            <v>463.85562322608638</v>
          </cell>
          <cell r="E148">
            <v>171</v>
          </cell>
        </row>
        <row r="150">
          <cell r="B150">
            <v>55772.56800738025</v>
          </cell>
          <cell r="E150">
            <v>13254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1474149.5299028752</v>
          </cell>
          <cell r="E154">
            <v>97666</v>
          </cell>
        </row>
        <row r="155">
          <cell r="B155">
            <v>84.403112788238147</v>
          </cell>
          <cell r="E155">
            <v>17</v>
          </cell>
        </row>
        <row r="156">
          <cell r="B156">
            <v>1485.7279964418685</v>
          </cell>
          <cell r="E156">
            <v>78</v>
          </cell>
        </row>
        <row r="158">
          <cell r="B158">
            <v>518020.61923506018</v>
          </cell>
          <cell r="C158">
            <v>382909.6426588727</v>
          </cell>
          <cell r="E158">
            <v>30921</v>
          </cell>
        </row>
        <row r="159">
          <cell r="B159">
            <v>26.927273016851494</v>
          </cell>
          <cell r="C159">
            <v>11.160682500792511</v>
          </cell>
          <cell r="E159">
            <v>1</v>
          </cell>
        </row>
        <row r="160">
          <cell r="B160">
            <v>123.7183784205906</v>
          </cell>
          <cell r="C160">
            <v>129.82065943852612</v>
          </cell>
          <cell r="E160">
            <v>7</v>
          </cell>
        </row>
        <row r="162">
          <cell r="B162">
            <v>27825.37667651672</v>
          </cell>
          <cell r="E162">
            <v>2632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929107.14345737128</v>
          </cell>
          <cell r="C166">
            <v>215175.16306755974</v>
          </cell>
          <cell r="E166">
            <v>9878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330.99098748925894</v>
          </cell>
          <cell r="C168">
            <v>41.540948387687351</v>
          </cell>
          <cell r="E168">
            <v>3</v>
          </cell>
        </row>
        <row r="170">
          <cell r="B170">
            <v>0</v>
          </cell>
          <cell r="C170">
            <v>0</v>
          </cell>
          <cell r="E170">
            <v>0</v>
          </cell>
        </row>
        <row r="172">
          <cell r="B172">
            <v>1973.7166142022522</v>
          </cell>
          <cell r="C172">
            <v>455.08020000848239</v>
          </cell>
          <cell r="E172">
            <v>19</v>
          </cell>
        </row>
        <row r="174">
          <cell r="B174">
            <v>325562.45821180235</v>
          </cell>
          <cell r="C174">
            <v>1145379.5693732873</v>
          </cell>
          <cell r="D174">
            <v>1215912.1692021813</v>
          </cell>
          <cell r="E174">
            <v>6116</v>
          </cell>
          <cell r="F174">
            <v>1328426.7996650802</v>
          </cell>
          <cell r="G174">
            <v>299508.10508000007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618.14486249999993</v>
          </cell>
          <cell r="C176">
            <v>1875.5995714285714</v>
          </cell>
          <cell r="D176">
            <v>2361.7315625000001</v>
          </cell>
          <cell r="E176">
            <v>11</v>
          </cell>
          <cell r="F176">
            <v>3805</v>
          </cell>
          <cell r="G176">
            <v>139.24939400000002</v>
          </cell>
        </row>
        <row r="178">
          <cell r="B178">
            <v>7730.8730632215384</v>
          </cell>
          <cell r="C178">
            <v>27237.155260893443</v>
          </cell>
          <cell r="D178">
            <v>32034.447913996199</v>
          </cell>
          <cell r="E178">
            <v>78</v>
          </cell>
          <cell r="F178">
            <v>34805.448737965133</v>
          </cell>
          <cell r="G178">
            <v>5855.2228399999995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692463.54166194587</v>
          </cell>
          <cell r="C181">
            <v>2289366.501325123</v>
          </cell>
          <cell r="D181">
            <v>3081325.0156225367</v>
          </cell>
          <cell r="E181">
            <v>1744</v>
          </cell>
          <cell r="F181">
            <v>2169855.3701704964</v>
          </cell>
          <cell r="G181">
            <v>664338.01067999995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108677.4185775862</v>
          </cell>
          <cell r="C184">
            <v>358112.9990449507</v>
          </cell>
          <cell r="D184">
            <v>577376.92986268469</v>
          </cell>
          <cell r="E184">
            <v>59</v>
          </cell>
          <cell r="F184">
            <v>337878.33737874363</v>
          </cell>
          <cell r="G184">
            <v>177837.86168</v>
          </cell>
        </row>
        <row r="186">
          <cell r="B186">
            <v>111724.89599229343</v>
          </cell>
          <cell r="E186">
            <v>951</v>
          </cell>
        </row>
        <row r="187">
          <cell r="B187">
            <v>12.470150231128038</v>
          </cell>
          <cell r="E187">
            <v>3</v>
          </cell>
        </row>
        <row r="188">
          <cell r="B188">
            <v>27.59577338842962</v>
          </cell>
          <cell r="E188">
            <v>4</v>
          </cell>
        </row>
        <row r="190">
          <cell r="B190">
            <v>15814.187507573284</v>
          </cell>
          <cell r="C190">
            <v>29565.80026600985</v>
          </cell>
          <cell r="D190">
            <v>163386.22584667488</v>
          </cell>
          <cell r="E190">
            <v>11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1030.039</v>
          </cell>
          <cell r="E194">
            <v>227</v>
          </cell>
        </row>
        <row r="195">
          <cell r="B195">
            <v>6.82</v>
          </cell>
          <cell r="E195">
            <v>19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  <cell r="E198">
            <v>0</v>
          </cell>
        </row>
        <row r="199">
          <cell r="B199">
            <v>0</v>
          </cell>
          <cell r="E199">
            <v>0</v>
          </cell>
        </row>
        <row r="201">
          <cell r="B201">
            <v>21660.636082882131</v>
          </cell>
          <cell r="E201">
            <v>15</v>
          </cell>
          <cell r="G201">
            <v>1.7E-5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G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1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537743.55269804248</v>
          </cell>
          <cell r="E215">
            <v>66</v>
          </cell>
          <cell r="G215">
            <v>0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8003.9570470637236</v>
          </cell>
          <cell r="C218">
            <v>13896.246419825073</v>
          </cell>
          <cell r="D218">
            <v>15964.420966680549</v>
          </cell>
          <cell r="E218">
            <v>8</v>
          </cell>
          <cell r="G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G221">
            <v>0</v>
          </cell>
        </row>
        <row r="223">
          <cell r="B223">
            <v>33875.710953352769</v>
          </cell>
          <cell r="E223">
            <v>4</v>
          </cell>
          <cell r="G2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339754288.5245586</v>
          </cell>
        </row>
      </sheetData>
      <sheetData sheetId="21">
        <row r="381">
          <cell r="H381">
            <v>59232035.294767216</v>
          </cell>
        </row>
        <row r="382">
          <cell r="H382">
            <v>5182481.281223638</v>
          </cell>
        </row>
        <row r="383">
          <cell r="H383">
            <v>56064.625366458582</v>
          </cell>
        </row>
        <row r="384">
          <cell r="H384">
            <v>10689888.718459073</v>
          </cell>
        </row>
        <row r="385">
          <cell r="H385">
            <v>5249758.4376736805</v>
          </cell>
        </row>
        <row r="386">
          <cell r="H386">
            <v>48946.20805346554</v>
          </cell>
        </row>
        <row r="387">
          <cell r="H387">
            <v>6909334.4965254031</v>
          </cell>
        </row>
        <row r="388">
          <cell r="H388">
            <v>0</v>
          </cell>
        </row>
        <row r="389">
          <cell r="H389">
            <v>16124.320090248188</v>
          </cell>
        </row>
        <row r="390">
          <cell r="H390">
            <v>15053875.690212991</v>
          </cell>
        </row>
        <row r="391">
          <cell r="H391">
            <v>313273.09072312608</v>
          </cell>
        </row>
        <row r="392">
          <cell r="H392">
            <v>27273737.880354322</v>
          </cell>
        </row>
        <row r="393">
          <cell r="H393">
            <v>4082435.2237787214</v>
          </cell>
        </row>
        <row r="394">
          <cell r="H394">
            <v>892307.87126510299</v>
          </cell>
        </row>
        <row r="395">
          <cell r="H395">
            <v>1581942.078362013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1.905</v>
          </cell>
          <cell r="C156">
            <v>0</v>
          </cell>
          <cell r="D156">
            <v>0</v>
          </cell>
          <cell r="E156">
            <v>3.66</v>
          </cell>
          <cell r="F156">
            <v>0</v>
          </cell>
          <cell r="G156">
            <v>0</v>
          </cell>
        </row>
        <row r="157">
          <cell r="B157">
            <v>1.2747153839254812</v>
          </cell>
          <cell r="C157">
            <v>0</v>
          </cell>
          <cell r="D157">
            <v>0</v>
          </cell>
          <cell r="E157">
            <v>2.4490594777780901</v>
          </cell>
          <cell r="F157">
            <v>0</v>
          </cell>
          <cell r="G157">
            <v>0</v>
          </cell>
        </row>
        <row r="158">
          <cell r="B158">
            <v>0.73312559168474045</v>
          </cell>
          <cell r="C158">
            <v>0</v>
          </cell>
          <cell r="D158">
            <v>0</v>
          </cell>
          <cell r="E158">
            <v>1.4085247588273755</v>
          </cell>
          <cell r="F158">
            <v>0</v>
          </cell>
          <cell r="G158">
            <v>0</v>
          </cell>
        </row>
        <row r="160">
          <cell r="B160">
            <v>2.4119999999999999</v>
          </cell>
          <cell r="C160">
            <v>7.0000000000000007E-2</v>
          </cell>
          <cell r="D160">
            <v>0</v>
          </cell>
          <cell r="E160">
            <v>3.66</v>
          </cell>
          <cell r="F160">
            <v>0</v>
          </cell>
          <cell r="G160">
            <v>0</v>
          </cell>
        </row>
        <row r="161">
          <cell r="B161">
            <v>1.6139703443717903</v>
          </cell>
          <cell r="C161">
            <v>4.6839935367340518E-2</v>
          </cell>
          <cell r="D161">
            <v>0</v>
          </cell>
          <cell r="E161">
            <v>2.4490594777780901</v>
          </cell>
          <cell r="F161">
            <v>0</v>
          </cell>
          <cell r="G161">
            <v>0</v>
          </cell>
        </row>
        <row r="162">
          <cell r="B162">
            <v>0.92824090663705716</v>
          </cell>
          <cell r="C162">
            <v>2.6938998119649258E-2</v>
          </cell>
          <cell r="D162">
            <v>0</v>
          </cell>
          <cell r="E162">
            <v>1.4085247588273755</v>
          </cell>
          <cell r="F162">
            <v>0</v>
          </cell>
          <cell r="G162">
            <v>0</v>
          </cell>
        </row>
        <row r="164">
          <cell r="B164">
            <v>0.28499999999999998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0.1907054511384578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0.10968020663000053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1.6579999999999999</v>
          </cell>
          <cell r="C168">
            <v>0</v>
          </cell>
          <cell r="D168">
            <v>0</v>
          </cell>
          <cell r="E168">
            <v>3.36</v>
          </cell>
          <cell r="F168">
            <v>0</v>
          </cell>
          <cell r="G168">
            <v>0</v>
          </cell>
        </row>
        <row r="169">
          <cell r="B169">
            <v>1.1094373262721511</v>
          </cell>
          <cell r="C169">
            <v>0</v>
          </cell>
          <cell r="D169">
            <v>0</v>
          </cell>
          <cell r="E169">
            <v>2.2483168976323444</v>
          </cell>
          <cell r="F169">
            <v>0</v>
          </cell>
          <cell r="G169">
            <v>0</v>
          </cell>
        </row>
        <row r="170">
          <cell r="B170">
            <v>0.63806941260540662</v>
          </cell>
          <cell r="C170">
            <v>0</v>
          </cell>
          <cell r="D170">
            <v>0</v>
          </cell>
          <cell r="E170">
            <v>1.2930719097431642</v>
          </cell>
          <cell r="F170">
            <v>0</v>
          </cell>
          <cell r="G170">
            <v>0</v>
          </cell>
        </row>
        <row r="172">
          <cell r="B172">
            <v>2.2599999999999998</v>
          </cell>
          <cell r="C172">
            <v>0.112</v>
          </cell>
          <cell r="D172">
            <v>0</v>
          </cell>
          <cell r="E172">
            <v>3.36</v>
          </cell>
          <cell r="F172">
            <v>0</v>
          </cell>
          <cell r="G172">
            <v>0</v>
          </cell>
        </row>
        <row r="173">
          <cell r="B173">
            <v>1.5122607704312794</v>
          </cell>
          <cell r="C173">
            <v>7.4943896587744821E-2</v>
          </cell>
          <cell r="D173">
            <v>0</v>
          </cell>
          <cell r="E173">
            <v>2.2483168976323444</v>
          </cell>
          <cell r="F173">
            <v>0</v>
          </cell>
          <cell r="G173">
            <v>0</v>
          </cell>
        </row>
        <row r="174">
          <cell r="B174">
            <v>0.86974479643439018</v>
          </cell>
          <cell r="C174">
            <v>4.3102396991438807E-2</v>
          </cell>
          <cell r="D174">
            <v>0</v>
          </cell>
          <cell r="E174">
            <v>1.2930719097431642</v>
          </cell>
          <cell r="F174">
            <v>0</v>
          </cell>
          <cell r="G174">
            <v>0</v>
          </cell>
        </row>
        <row r="176">
          <cell r="B176">
            <v>0.437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0.29241502507896866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0.16817631683266748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1.6950000000000001</v>
          </cell>
          <cell r="C180">
            <v>4.1000000000000002E-2</v>
          </cell>
          <cell r="D180">
            <v>0</v>
          </cell>
          <cell r="E180">
            <v>22.38</v>
          </cell>
          <cell r="F180">
            <v>0</v>
          </cell>
          <cell r="G180">
            <v>0</v>
          </cell>
        </row>
        <row r="181">
          <cell r="B181">
            <v>1.1341955778234596</v>
          </cell>
          <cell r="C181">
            <v>2.7434819286585161E-2</v>
          </cell>
          <cell r="D181">
            <v>0</v>
          </cell>
          <cell r="E181">
            <v>14.975396478872581</v>
          </cell>
          <cell r="F181">
            <v>0</v>
          </cell>
          <cell r="G181">
            <v>0</v>
          </cell>
        </row>
        <row r="182">
          <cell r="B182">
            <v>0.65230859732579272</v>
          </cell>
          <cell r="C182">
            <v>1.5778556041508851E-2</v>
          </cell>
          <cell r="D182">
            <v>0</v>
          </cell>
          <cell r="E182">
            <v>8.6127825416821473</v>
          </cell>
          <cell r="F182">
            <v>0</v>
          </cell>
          <cell r="G182">
            <v>0</v>
          </cell>
        </row>
        <row r="184">
          <cell r="B184">
            <v>1.2310000000000001</v>
          </cell>
          <cell r="C184">
            <v>2.8000000000000001E-2</v>
          </cell>
          <cell r="D184">
            <v>0</v>
          </cell>
          <cell r="E184">
            <v>33.950000000000003</v>
          </cell>
          <cell r="F184">
            <v>0</v>
          </cell>
          <cell r="G184">
            <v>0</v>
          </cell>
        </row>
        <row r="186">
          <cell r="B186">
            <v>1.393</v>
          </cell>
          <cell r="C186">
            <v>1.4999999999999999E-2</v>
          </cell>
          <cell r="D186">
            <v>0</v>
          </cell>
          <cell r="E186">
            <v>143.02000000000001</v>
          </cell>
          <cell r="F186">
            <v>0</v>
          </cell>
          <cell r="G186">
            <v>0</v>
          </cell>
        </row>
        <row r="188">
          <cell r="B188">
            <v>7.4420000000000002</v>
          </cell>
          <cell r="C188">
            <v>0.59699999999999998</v>
          </cell>
          <cell r="D188">
            <v>3.1E-2</v>
          </cell>
          <cell r="E188">
            <v>10.26</v>
          </cell>
          <cell r="F188">
            <v>1.08</v>
          </cell>
          <cell r="G188">
            <v>0.29099999999999998</v>
          </cell>
        </row>
        <row r="189">
          <cell r="B189">
            <v>4.9797542714821157</v>
          </cell>
          <cell r="C189">
            <v>0.39947773449003265</v>
          </cell>
          <cell r="D189">
            <v>2.0743399948393658E-2</v>
          </cell>
          <cell r="E189">
            <v>6.8653962409844809</v>
          </cell>
          <cell r="F189">
            <v>0.72267328852468227</v>
          </cell>
          <cell r="G189">
            <v>0.1947203027413727</v>
          </cell>
        </row>
        <row r="190">
          <cell r="B190">
            <v>2.8640003429489966</v>
          </cell>
          <cell r="C190">
            <v>0.22975116967758008</v>
          </cell>
          <cell r="D190">
            <v>1.1930127738701814E-2</v>
          </cell>
          <cell r="E190">
            <v>3.9484874386800195</v>
          </cell>
          <cell r="F190">
            <v>0.41563025670315995</v>
          </cell>
          <cell r="G190">
            <v>0.11198926361168475</v>
          </cell>
        </row>
        <row r="192">
          <cell r="B192">
            <v>5.97</v>
          </cell>
          <cell r="C192">
            <v>0.438</v>
          </cell>
          <cell r="D192">
            <v>1.9E-2</v>
          </cell>
          <cell r="E192">
            <v>33.950000000000003</v>
          </cell>
          <cell r="F192">
            <v>1.53</v>
          </cell>
          <cell r="G192">
            <v>0.21199999999999999</v>
          </cell>
        </row>
        <row r="193">
          <cell r="B193">
            <v>3.5993903812597545</v>
          </cell>
          <cell r="C193">
            <v>0.26407587721805237</v>
          </cell>
          <cell r="D193">
            <v>1.1455346272015969E-2</v>
          </cell>
          <cell r="E193">
            <v>20.468895049207486</v>
          </cell>
          <cell r="F193">
            <v>0.92245683137812806</v>
          </cell>
          <cell r="G193">
            <v>0.12781754787723082</v>
          </cell>
        </row>
        <row r="195">
          <cell r="B195">
            <v>5.3410000000000002</v>
          </cell>
          <cell r="C195">
            <v>0.35599999999999998</v>
          </cell>
          <cell r="D195">
            <v>1.0999999999999999E-2</v>
          </cell>
          <cell r="E195">
            <v>83.97</v>
          </cell>
          <cell r="F195">
            <v>1.43</v>
          </cell>
          <cell r="G195">
            <v>0.18</v>
          </cell>
        </row>
        <row r="196">
          <cell r="B196">
            <v>3.9416041025966098</v>
          </cell>
          <cell r="C196">
            <v>0.2627244075125244</v>
          </cell>
          <cell r="D196">
            <v>8.1178889961735067E-3</v>
          </cell>
          <cell r="E196">
            <v>61.969012637153583</v>
          </cell>
          <cell r="F196">
            <v>1.0553255695025558</v>
          </cell>
          <cell r="G196">
            <v>0.1328381835737483</v>
          </cell>
        </row>
        <row r="198">
          <cell r="B198">
            <v>4.32</v>
          </cell>
          <cell r="C198">
            <v>0.22900000000000001</v>
          </cell>
          <cell r="D198">
            <v>0</v>
          </cell>
          <cell r="E198">
            <v>173.01</v>
          </cell>
          <cell r="F198">
            <v>2.2599999999999998</v>
          </cell>
          <cell r="G198">
            <v>0.123</v>
          </cell>
        </row>
        <row r="200">
          <cell r="B200">
            <v>1.8879999999999999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1.2633399710505555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0.7265832635699685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19.39</v>
          </cell>
          <cell r="C204">
            <v>1.6639999999999999</v>
          </cell>
          <cell r="D204">
            <v>9.7000000000000003E-2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12.974662096753322</v>
          </cell>
          <cell r="C205">
            <v>1.1134521778750659</v>
          </cell>
          <cell r="D205">
            <v>6.4906767580457575E-2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7.4621024791428443</v>
          </cell>
          <cell r="C206">
            <v>0.64037846958709088</v>
          </cell>
          <cell r="D206">
            <v>3.7329754537228255E-2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-0.51100000000000001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-0.51100000000000001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-0.51100000000000001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-0.45100000000000001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-0.45100000000000001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-0.51100000000000001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0.14199999999999999</v>
          </cell>
        </row>
        <row r="216">
          <cell r="B216">
            <v>-0.51100000000000001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0.14199999999999999</v>
          </cell>
        </row>
        <row r="217">
          <cell r="B217">
            <v>-0.51100000000000001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0.14199999999999999</v>
          </cell>
        </row>
        <row r="219">
          <cell r="B219">
            <v>-3.532</v>
          </cell>
          <cell r="C219">
            <v>-0.40200000000000002</v>
          </cell>
          <cell r="D219">
            <v>-3.2000000000000001E-2</v>
          </cell>
          <cell r="E219">
            <v>0</v>
          </cell>
          <cell r="F219">
            <v>0</v>
          </cell>
          <cell r="G219">
            <v>0.14199999999999999</v>
          </cell>
        </row>
        <row r="220">
          <cell r="B220">
            <v>-3.532</v>
          </cell>
          <cell r="C220">
            <v>-0.40200000000000002</v>
          </cell>
          <cell r="D220">
            <v>-3.2000000000000001E-2</v>
          </cell>
          <cell r="E220">
            <v>0</v>
          </cell>
          <cell r="F220">
            <v>0</v>
          </cell>
          <cell r="G220">
            <v>0.14199999999999999</v>
          </cell>
        </row>
        <row r="221">
          <cell r="B221">
            <v>-3.532</v>
          </cell>
          <cell r="C221">
            <v>-0.40200000000000002</v>
          </cell>
          <cell r="D221">
            <v>-3.2000000000000001E-2</v>
          </cell>
          <cell r="E221">
            <v>0</v>
          </cell>
          <cell r="F221">
            <v>0</v>
          </cell>
          <cell r="G221">
            <v>0.14199999999999999</v>
          </cell>
        </row>
        <row r="223">
          <cell r="B223">
            <v>-0.45100000000000001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0.13500000000000001</v>
          </cell>
        </row>
        <row r="224">
          <cell r="B224">
            <v>-0.45100000000000001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0.13500000000000001</v>
          </cell>
        </row>
        <row r="226">
          <cell r="B226">
            <v>-3.137</v>
          </cell>
          <cell r="C226">
            <v>-0.34899999999999998</v>
          </cell>
          <cell r="D226">
            <v>-2.8000000000000001E-2</v>
          </cell>
          <cell r="E226">
            <v>0</v>
          </cell>
          <cell r="F226">
            <v>0</v>
          </cell>
          <cell r="G226">
            <v>0.13500000000000001</v>
          </cell>
        </row>
        <row r="227">
          <cell r="B227">
            <v>-3.137</v>
          </cell>
          <cell r="C227">
            <v>-0.34899999999999998</v>
          </cell>
          <cell r="D227">
            <v>-2.8000000000000001E-2</v>
          </cell>
          <cell r="E227">
            <v>0</v>
          </cell>
          <cell r="F227">
            <v>0</v>
          </cell>
          <cell r="G227">
            <v>0.13500000000000001</v>
          </cell>
        </row>
        <row r="229">
          <cell r="B229">
            <v>-0.32100000000000001</v>
          </cell>
          <cell r="C229">
            <v>0</v>
          </cell>
          <cell r="D229">
            <v>0</v>
          </cell>
          <cell r="E229">
            <v>115.95</v>
          </cell>
          <cell r="F229">
            <v>0</v>
          </cell>
          <cell r="G229">
            <v>0.10299999999999999</v>
          </cell>
        </row>
        <row r="230">
          <cell r="B230">
            <v>-0.32100000000000001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0.10299999999999999</v>
          </cell>
        </row>
        <row r="232">
          <cell r="B232">
            <v>-2.3140000000000001</v>
          </cell>
          <cell r="C232">
            <v>-0.22800000000000001</v>
          </cell>
          <cell r="D232">
            <v>-1.6E-2</v>
          </cell>
          <cell r="E232">
            <v>115.95</v>
          </cell>
          <cell r="F232">
            <v>0</v>
          </cell>
          <cell r="G232">
            <v>0.10299999999999999</v>
          </cell>
        </row>
        <row r="233">
          <cell r="B233">
            <v>-2.3140000000000001</v>
          </cell>
          <cell r="C233">
            <v>-0.22800000000000001</v>
          </cell>
          <cell r="D233">
            <v>-1.6E-2</v>
          </cell>
          <cell r="E233">
            <v>0</v>
          </cell>
          <cell r="F233">
            <v>0</v>
          </cell>
          <cell r="G233">
            <v>0.10299999999999999</v>
          </cell>
        </row>
        <row r="235">
          <cell r="B235">
            <v>-2.11</v>
          </cell>
          <cell r="C235">
            <v>-0.19900000000000001</v>
          </cell>
          <cell r="D235">
            <v>-1.2999999999999999E-2</v>
          </cell>
          <cell r="E235">
            <v>115.95</v>
          </cell>
          <cell r="F235">
            <v>0</v>
          </cell>
          <cell r="G235">
            <v>7.4999999999999997E-2</v>
          </cell>
        </row>
        <row r="237">
          <cell r="B237">
            <v>-0.28899999999999998</v>
          </cell>
          <cell r="C237">
            <v>0</v>
          </cell>
          <cell r="D237">
            <v>0</v>
          </cell>
          <cell r="E237">
            <v>115.95</v>
          </cell>
          <cell r="F237">
            <v>0</v>
          </cell>
          <cell r="G237">
            <v>7.4999999999999997E-2</v>
          </cell>
        </row>
        <row r="299">
          <cell r="F299">
            <v>339754225.55885965</v>
          </cell>
        </row>
      </sheetData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WPD East Midlands</v>
          </cell>
          <cell r="C8" t="str">
            <v>2011/12</v>
          </cell>
          <cell r="D8" t="str">
            <v>October Tariffs 2011/12</v>
          </cell>
        </row>
        <row r="15">
          <cell r="D15">
            <v>0</v>
          </cell>
          <cell r="F15">
            <v>366</v>
          </cell>
        </row>
        <row r="142">
          <cell r="B142">
            <v>5231159.812648871</v>
          </cell>
          <cell r="E142">
            <v>1405980.2219888705</v>
          </cell>
        </row>
        <row r="143">
          <cell r="B143">
            <v>1692.8955880960305</v>
          </cell>
          <cell r="E143">
            <v>455</v>
          </cell>
        </row>
        <row r="144">
          <cell r="B144">
            <v>6779.0236516724553</v>
          </cell>
          <cell r="E144">
            <v>1822</v>
          </cell>
        </row>
        <row r="146">
          <cell r="B146">
            <v>3352496.7692865403</v>
          </cell>
          <cell r="C146">
            <v>1638283.8534398058</v>
          </cell>
          <cell r="E146">
            <v>984671.44265454682</v>
          </cell>
        </row>
        <row r="147">
          <cell r="B147">
            <v>74.903085160538566</v>
          </cell>
          <cell r="C147">
            <v>36.603320878800446</v>
          </cell>
          <cell r="E147">
            <v>22</v>
          </cell>
        </row>
        <row r="148">
          <cell r="B148">
            <v>296.20765495303891</v>
          </cell>
          <cell r="C148">
            <v>144.74949620252903</v>
          </cell>
          <cell r="E148">
            <v>87</v>
          </cell>
        </row>
        <row r="150">
          <cell r="B150">
            <v>191934.36322434992</v>
          </cell>
          <cell r="E150">
            <v>44165.622439235492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1185365.5012935414</v>
          </cell>
          <cell r="E154">
            <v>88517.600188373806</v>
          </cell>
        </row>
        <row r="155">
          <cell r="B155">
            <v>307.99983813086158</v>
          </cell>
          <cell r="E155">
            <v>23</v>
          </cell>
        </row>
        <row r="156">
          <cell r="B156">
            <v>1218.6080552134088</v>
          </cell>
          <cell r="E156">
            <v>91</v>
          </cell>
        </row>
        <row r="158">
          <cell r="B158">
            <v>1686754.7526673423</v>
          </cell>
          <cell r="C158">
            <v>586245.25720426301</v>
          </cell>
          <cell r="E158">
            <v>80704.032258064515</v>
          </cell>
        </row>
        <row r="159">
          <cell r="B159">
            <v>20.900501566931187</v>
          </cell>
          <cell r="C159">
            <v>7.2641383683239846</v>
          </cell>
          <cell r="E159">
            <v>1</v>
          </cell>
        </row>
        <row r="160">
          <cell r="B160">
            <v>41.801003133862373</v>
          </cell>
          <cell r="C160">
            <v>14.528276736647969</v>
          </cell>
          <cell r="E160">
            <v>2</v>
          </cell>
        </row>
        <row r="162">
          <cell r="B162">
            <v>7407.3684676845987</v>
          </cell>
          <cell r="E162">
            <v>959.58844037905362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775146.22651647159</v>
          </cell>
          <cell r="C166">
            <v>208680.64473858211</v>
          </cell>
          <cell r="E166">
            <v>7502.6935483870957</v>
          </cell>
        </row>
        <row r="167">
          <cell r="B167">
            <v>413.2629016591568</v>
          </cell>
          <cell r="C167">
            <v>111.25638726558068</v>
          </cell>
          <cell r="E167">
            <v>4</v>
          </cell>
        </row>
        <row r="168">
          <cell r="B168">
            <v>1859.6830574662056</v>
          </cell>
          <cell r="C168">
            <v>500.65374269511312</v>
          </cell>
          <cell r="E168">
            <v>18</v>
          </cell>
        </row>
        <row r="170">
          <cell r="B170">
            <v>0</v>
          </cell>
          <cell r="C170">
            <v>0</v>
          </cell>
          <cell r="E170">
            <v>0</v>
          </cell>
        </row>
        <row r="172">
          <cell r="B172">
            <v>27541.741522757362</v>
          </cell>
          <cell r="C172">
            <v>8270.8617317974058</v>
          </cell>
          <cell r="E172">
            <v>240.04838709677418</v>
          </cell>
        </row>
        <row r="174">
          <cell r="B174">
            <v>330662.06817697914</v>
          </cell>
          <cell r="C174">
            <v>1340664.0225267918</v>
          </cell>
          <cell r="D174">
            <v>1485615.0288734322</v>
          </cell>
          <cell r="E174">
            <v>7560</v>
          </cell>
          <cell r="F174">
            <v>1497676.0809577182</v>
          </cell>
          <cell r="G174">
            <v>330582.99022633553</v>
          </cell>
        </row>
        <row r="175">
          <cell r="B175">
            <v>306.16858164535108</v>
          </cell>
          <cell r="C175">
            <v>1241.3555764136961</v>
          </cell>
          <cell r="D175">
            <v>1375.5694711791039</v>
          </cell>
          <cell r="E175">
            <v>7</v>
          </cell>
          <cell r="F175">
            <v>1386.7371119978873</v>
          </cell>
          <cell r="G175">
            <v>0</v>
          </cell>
        </row>
        <row r="176">
          <cell r="B176">
            <v>962.24411374253191</v>
          </cell>
          <cell r="C176">
            <v>3901.4032401573304</v>
          </cell>
          <cell r="D176">
            <v>4323.2183379914695</v>
          </cell>
          <cell r="E176">
            <v>22</v>
          </cell>
          <cell r="F176">
            <v>4358.316637707645</v>
          </cell>
          <cell r="G176">
            <v>0</v>
          </cell>
        </row>
        <row r="178"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853724.88845511887</v>
          </cell>
          <cell r="C181">
            <v>3344879.3000433431</v>
          </cell>
          <cell r="D181">
            <v>4677208.9868713031</v>
          </cell>
          <cell r="E181">
            <v>2886</v>
          </cell>
          <cell r="F181">
            <v>2843939.0955650727</v>
          </cell>
          <cell r="G181">
            <v>807404.96233826294</v>
          </cell>
        </row>
        <row r="182">
          <cell r="B182">
            <v>2070.7117876596785</v>
          </cell>
          <cell r="C182">
            <v>8113.0128552679835</v>
          </cell>
          <cell r="D182">
            <v>11344.581742238088</v>
          </cell>
          <cell r="E182">
            <v>7</v>
          </cell>
          <cell r="F182">
            <v>6897.9811742742577</v>
          </cell>
          <cell r="G182">
            <v>0</v>
          </cell>
        </row>
        <row r="184">
          <cell r="B184">
            <v>864.49794880971899</v>
          </cell>
          <cell r="C184">
            <v>3357.6766245665717</v>
          </cell>
          <cell r="D184">
            <v>4694.5436546197488</v>
          </cell>
          <cell r="E184">
            <v>1</v>
          </cell>
          <cell r="F184">
            <v>4200</v>
          </cell>
          <cell r="G184">
            <v>154.05073335818958</v>
          </cell>
        </row>
        <row r="186">
          <cell r="B186">
            <v>77722.129219708106</v>
          </cell>
          <cell r="E186">
            <v>2531.4193548387088</v>
          </cell>
        </row>
        <row r="187">
          <cell r="B187">
            <v>0</v>
          </cell>
          <cell r="E187">
            <v>0</v>
          </cell>
        </row>
        <row r="188">
          <cell r="B188">
            <v>0</v>
          </cell>
          <cell r="E188">
            <v>0</v>
          </cell>
        </row>
        <row r="190">
          <cell r="B190">
            <v>17015.246059031364</v>
          </cell>
          <cell r="C190">
            <v>29958.094090328679</v>
          </cell>
          <cell r="D190">
            <v>255897.88414110997</v>
          </cell>
          <cell r="E190">
            <v>15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584.86608947017737</v>
          </cell>
          <cell r="E194">
            <v>56.579015084225432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  <cell r="E198">
            <v>0</v>
          </cell>
        </row>
        <row r="199">
          <cell r="B199">
            <v>0</v>
          </cell>
          <cell r="E199">
            <v>0</v>
          </cell>
        </row>
        <row r="201">
          <cell r="B201">
            <v>468.29700000000008</v>
          </cell>
          <cell r="E201">
            <v>2</v>
          </cell>
          <cell r="G201">
            <v>0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125.50824799777159</v>
          </cell>
          <cell r="C205">
            <v>378.48377596920096</v>
          </cell>
          <cell r="D205">
            <v>399.33290378302758</v>
          </cell>
          <cell r="E205">
            <v>4</v>
          </cell>
          <cell r="G205">
            <v>5.6697554824790659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3030.3472500000003</v>
          </cell>
          <cell r="E215">
            <v>2</v>
          </cell>
          <cell r="G215">
            <v>1.8561196537276226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60553.122517934782</v>
          </cell>
          <cell r="C218">
            <v>177252.85153098073</v>
          </cell>
          <cell r="D218">
            <v>368063.56767433439</v>
          </cell>
          <cell r="E218">
            <v>124.25</v>
          </cell>
          <cell r="G218">
            <v>802.2215802234972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G221">
            <v>0</v>
          </cell>
        </row>
        <row r="223">
          <cell r="B223">
            <v>0</v>
          </cell>
          <cell r="E223">
            <v>0</v>
          </cell>
          <cell r="G2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376594548.37787753</v>
          </cell>
        </row>
      </sheetData>
      <sheetData sheetId="21">
        <row r="381">
          <cell r="H381">
            <v>12592481.510647256</v>
          </cell>
        </row>
        <row r="382">
          <cell r="H382">
            <v>10951726.046421453</v>
          </cell>
        </row>
        <row r="383">
          <cell r="H383">
            <v>112597.6315904854</v>
          </cell>
        </row>
        <row r="384">
          <cell r="H384">
            <v>2498058.8058839859</v>
          </cell>
        </row>
        <row r="385">
          <cell r="H385">
            <v>3757014.4642057987</v>
          </cell>
        </row>
        <row r="386">
          <cell r="H386">
            <v>2387.5359963203214</v>
          </cell>
        </row>
        <row r="387">
          <cell r="H387">
            <v>1581182.9401062252</v>
          </cell>
        </row>
        <row r="388">
          <cell r="H388">
            <v>0</v>
          </cell>
        </row>
        <row r="389">
          <cell r="H389">
            <v>57014.146588219199</v>
          </cell>
        </row>
        <row r="390">
          <cell r="H390">
            <v>5173591.198746141</v>
          </cell>
        </row>
        <row r="391">
          <cell r="H391">
            <v>0</v>
          </cell>
        </row>
        <row r="392">
          <cell r="H392">
            <v>11463159.712029986</v>
          </cell>
        </row>
        <row r="393">
          <cell r="H393">
            <v>11121.25515884629</v>
          </cell>
        </row>
        <row r="394">
          <cell r="H394">
            <v>177486.8014690798</v>
          </cell>
        </row>
        <row r="395">
          <cell r="H395">
            <v>726202.40329098864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1.667</v>
          </cell>
          <cell r="C156">
            <v>0</v>
          </cell>
          <cell r="D156">
            <v>0</v>
          </cell>
          <cell r="E156">
            <v>2.78</v>
          </cell>
          <cell r="F156">
            <v>0</v>
          </cell>
          <cell r="G156">
            <v>0</v>
          </cell>
        </row>
        <row r="157">
          <cell r="B157">
            <v>1.2184135051172451</v>
          </cell>
          <cell r="C157">
            <v>0</v>
          </cell>
          <cell r="D157">
            <v>0</v>
          </cell>
          <cell r="E157">
            <v>2.0319073450665512</v>
          </cell>
          <cell r="F157">
            <v>0</v>
          </cell>
          <cell r="G157">
            <v>0</v>
          </cell>
        </row>
        <row r="158">
          <cell r="B158">
            <v>0.85589657467756042</v>
          </cell>
          <cell r="C158">
            <v>0</v>
          </cell>
          <cell r="D158">
            <v>0</v>
          </cell>
          <cell r="E158">
            <v>1.4273500165588588</v>
          </cell>
          <cell r="F158">
            <v>0</v>
          </cell>
          <cell r="G158">
            <v>0</v>
          </cell>
        </row>
        <row r="160">
          <cell r="B160">
            <v>2.0910000000000002</v>
          </cell>
          <cell r="C160">
            <v>7.0000000000000007E-2</v>
          </cell>
          <cell r="D160">
            <v>0</v>
          </cell>
          <cell r="E160">
            <v>2.78</v>
          </cell>
          <cell r="F160">
            <v>0</v>
          </cell>
          <cell r="G160">
            <v>0</v>
          </cell>
        </row>
        <row r="161">
          <cell r="B161">
            <v>1.5283159203360286</v>
          </cell>
          <cell r="C161">
            <v>5.1163134588006698E-2</v>
          </cell>
          <cell r="D161">
            <v>0</v>
          </cell>
          <cell r="E161">
            <v>2.0319073450665512</v>
          </cell>
          <cell r="F161">
            <v>0</v>
          </cell>
          <cell r="G161">
            <v>0</v>
          </cell>
        </row>
        <row r="162">
          <cell r="B162">
            <v>1.0735931239656742</v>
          </cell>
          <cell r="C162">
            <v>3.5940468042848971E-2</v>
          </cell>
          <cell r="D162">
            <v>0</v>
          </cell>
          <cell r="E162">
            <v>1.4273500165588588</v>
          </cell>
          <cell r="F162">
            <v>0</v>
          </cell>
          <cell r="G162">
            <v>0</v>
          </cell>
        </row>
        <row r="164">
          <cell r="B164">
            <v>0.5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0.36545096134290495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0.25671762887749261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1.46</v>
          </cell>
          <cell r="C168">
            <v>0</v>
          </cell>
          <cell r="D168">
            <v>0</v>
          </cell>
          <cell r="E168">
            <v>3.72</v>
          </cell>
          <cell r="F168">
            <v>0</v>
          </cell>
          <cell r="G168">
            <v>0</v>
          </cell>
        </row>
        <row r="169">
          <cell r="B169">
            <v>1.0671168071212824</v>
          </cell>
          <cell r="C169">
            <v>0</v>
          </cell>
          <cell r="D169">
            <v>0</v>
          </cell>
          <cell r="E169">
            <v>2.7189551523912128</v>
          </cell>
          <cell r="F169">
            <v>0</v>
          </cell>
          <cell r="G169">
            <v>0</v>
          </cell>
        </row>
        <row r="170">
          <cell r="B170">
            <v>0.74961547632227843</v>
          </cell>
          <cell r="C170">
            <v>0</v>
          </cell>
          <cell r="D170">
            <v>0</v>
          </cell>
          <cell r="E170">
            <v>1.9099791588485451</v>
          </cell>
          <cell r="F170">
            <v>0</v>
          </cell>
          <cell r="G170">
            <v>0</v>
          </cell>
        </row>
        <row r="172">
          <cell r="B172">
            <v>1.5740000000000001</v>
          </cell>
          <cell r="C172">
            <v>5.5E-2</v>
          </cell>
          <cell r="D172">
            <v>0</v>
          </cell>
          <cell r="E172">
            <v>3.72</v>
          </cell>
          <cell r="F172">
            <v>0</v>
          </cell>
          <cell r="G172">
            <v>0</v>
          </cell>
        </row>
        <row r="173">
          <cell r="B173">
            <v>1.1504396263074648</v>
          </cell>
          <cell r="C173">
            <v>4.0199605747719545E-2</v>
          </cell>
          <cell r="D173">
            <v>0</v>
          </cell>
          <cell r="E173">
            <v>2.7189551523912128</v>
          </cell>
          <cell r="F173">
            <v>0</v>
          </cell>
          <cell r="G173">
            <v>0</v>
          </cell>
        </row>
        <row r="174">
          <cell r="B174">
            <v>0.8081470957063468</v>
          </cell>
          <cell r="C174">
            <v>2.8238939176524189E-2</v>
          </cell>
          <cell r="D174">
            <v>0</v>
          </cell>
          <cell r="E174">
            <v>1.9099791588485451</v>
          </cell>
          <cell r="F174">
            <v>0</v>
          </cell>
          <cell r="G174">
            <v>0</v>
          </cell>
        </row>
        <row r="176">
          <cell r="B176">
            <v>0.29199999999999998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0.21342336142425647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0.14992309526445569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1.456</v>
          </cell>
          <cell r="C180">
            <v>5.0999999999999997E-2</v>
          </cell>
          <cell r="D180">
            <v>0</v>
          </cell>
          <cell r="E180">
            <v>25.05</v>
          </cell>
          <cell r="F180">
            <v>0</v>
          </cell>
          <cell r="G180">
            <v>0</v>
          </cell>
        </row>
        <row r="181">
          <cell r="B181">
            <v>1.0641931994305391</v>
          </cell>
          <cell r="C181">
            <v>3.7275998056976303E-2</v>
          </cell>
          <cell r="D181">
            <v>0</v>
          </cell>
          <cell r="E181">
            <v>18.309093163279538</v>
          </cell>
          <cell r="F181">
            <v>0</v>
          </cell>
          <cell r="G181">
            <v>0</v>
          </cell>
        </row>
        <row r="182">
          <cell r="B182">
            <v>0.74756173529125847</v>
          </cell>
          <cell r="C182">
            <v>2.6185198145504244E-2</v>
          </cell>
          <cell r="D182">
            <v>0</v>
          </cell>
          <cell r="E182">
            <v>12.86155320676238</v>
          </cell>
          <cell r="F182">
            <v>0</v>
          </cell>
          <cell r="G182">
            <v>0</v>
          </cell>
        </row>
        <row r="184">
          <cell r="B184">
            <v>1.085</v>
          </cell>
          <cell r="C184">
            <v>3.7999999999999999E-2</v>
          </cell>
          <cell r="D184">
            <v>0</v>
          </cell>
          <cell r="E184">
            <v>6.84</v>
          </cell>
          <cell r="F184">
            <v>0</v>
          </cell>
          <cell r="G184">
            <v>0</v>
          </cell>
        </row>
        <row r="186">
          <cell r="B186">
            <v>0.86299999999999999</v>
          </cell>
          <cell r="C186">
            <v>2.9000000000000001E-2</v>
          </cell>
          <cell r="D186">
            <v>0</v>
          </cell>
          <cell r="E186">
            <v>204.64</v>
          </cell>
          <cell r="F186">
            <v>0</v>
          </cell>
          <cell r="G186">
            <v>0</v>
          </cell>
        </row>
        <row r="188">
          <cell r="B188">
            <v>7.1219999999999999</v>
          </cell>
          <cell r="C188">
            <v>0.58499999999999996</v>
          </cell>
          <cell r="D188">
            <v>4.4999999999999998E-2</v>
          </cell>
          <cell r="E188">
            <v>6.84</v>
          </cell>
          <cell r="F188">
            <v>1.81</v>
          </cell>
          <cell r="G188">
            <v>0.32400000000000001</v>
          </cell>
        </row>
        <row r="189">
          <cell r="B189">
            <v>5.2054834933683383</v>
          </cell>
          <cell r="C189">
            <v>0.42757762477119876</v>
          </cell>
          <cell r="D189">
            <v>3.2890586520861444E-2</v>
          </cell>
          <cell r="E189">
            <v>4.9993691511709395</v>
          </cell>
          <cell r="F189">
            <v>1.322932480061316</v>
          </cell>
          <cell r="G189">
            <v>0.23681222295020241</v>
          </cell>
        </row>
        <row r="190">
          <cell r="B190">
            <v>3.6566859057310048</v>
          </cell>
          <cell r="C190">
            <v>0.30035962578666636</v>
          </cell>
          <cell r="D190">
            <v>2.3104586598974335E-2</v>
          </cell>
          <cell r="E190">
            <v>3.5118971630440989</v>
          </cell>
          <cell r="F190">
            <v>0.92931781653652323</v>
          </cell>
          <cell r="G190">
            <v>0.16635302351261522</v>
          </cell>
        </row>
        <row r="192">
          <cell r="B192">
            <v>5.0940000000000003</v>
          </cell>
          <cell r="C192">
            <v>0.36</v>
          </cell>
          <cell r="D192">
            <v>3.1E-2</v>
          </cell>
          <cell r="E192">
            <v>6.84</v>
          </cell>
          <cell r="F192">
            <v>2.59</v>
          </cell>
          <cell r="G192">
            <v>0.27100000000000002</v>
          </cell>
        </row>
        <row r="193">
          <cell r="B193">
            <v>3.6636702554310356</v>
          </cell>
          <cell r="C193">
            <v>0.25891662582551483</v>
          </cell>
          <cell r="D193">
            <v>2.2295598334974891E-2</v>
          </cell>
          <cell r="E193">
            <v>4.9194158906847818</v>
          </cell>
          <cell r="F193">
            <v>1.8627612802446762</v>
          </cell>
          <cell r="G193">
            <v>0.19490668221865148</v>
          </cell>
        </row>
        <row r="195">
          <cell r="B195">
            <v>4.4240000000000004</v>
          </cell>
          <cell r="C195">
            <v>0.21</v>
          </cell>
          <cell r="D195">
            <v>2.4E-2</v>
          </cell>
          <cell r="E195">
            <v>68.81</v>
          </cell>
          <cell r="F195">
            <v>3.32</v>
          </cell>
          <cell r="G195">
            <v>0.16700000000000001</v>
          </cell>
        </row>
        <row r="196">
          <cell r="B196">
            <v>3.5691221815096612</v>
          </cell>
          <cell r="C196">
            <v>0.16942035671723071</v>
          </cell>
          <cell r="D196">
            <v>1.9362326481969228E-2</v>
          </cell>
          <cell r="E196">
            <v>55.513403551012608</v>
          </cell>
          <cell r="F196">
            <v>2.6784551633390761</v>
          </cell>
          <cell r="G196">
            <v>0.1347295217703692</v>
          </cell>
        </row>
        <row r="198">
          <cell r="B198">
            <v>4.1040000000000001</v>
          </cell>
          <cell r="C198">
            <v>0.154</v>
          </cell>
          <cell r="D198">
            <v>2.1000000000000001E-2</v>
          </cell>
          <cell r="E198">
            <v>68.81</v>
          </cell>
          <cell r="F198">
            <v>2.83</v>
          </cell>
          <cell r="G198">
            <v>0.14899999999999999</v>
          </cell>
        </row>
        <row r="200">
          <cell r="B200">
            <v>2.0760000000000001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1.5173523914957414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1.0658915950993493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21.891999999999999</v>
          </cell>
          <cell r="C204">
            <v>2.427</v>
          </cell>
          <cell r="D204">
            <v>0.56499999999999995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16.000904891437749</v>
          </cell>
          <cell r="C205">
            <v>1.7738989663584606</v>
          </cell>
          <cell r="D205">
            <v>0.41295958631748253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11.240124662772136</v>
          </cell>
          <cell r="C206">
            <v>1.2461073705713492</v>
          </cell>
          <cell r="D206">
            <v>0.29009092063156661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-0.66900000000000004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-0.66900000000000004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-0.66900000000000004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-0.59299999999999997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-0.59299999999999997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-0.66900000000000004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0.316</v>
          </cell>
        </row>
        <row r="216">
          <cell r="B216">
            <v>-0.66900000000000004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0.316</v>
          </cell>
        </row>
        <row r="217">
          <cell r="B217">
            <v>-0.66900000000000004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0.316</v>
          </cell>
        </row>
        <row r="219">
          <cell r="B219">
            <v>-5.2320000000000002</v>
          </cell>
          <cell r="C219">
            <v>-0.58199999999999996</v>
          </cell>
          <cell r="D219">
            <v>-3.5000000000000003E-2</v>
          </cell>
          <cell r="E219">
            <v>0</v>
          </cell>
          <cell r="F219">
            <v>0</v>
          </cell>
          <cell r="G219">
            <v>0.316</v>
          </cell>
        </row>
        <row r="220">
          <cell r="B220">
            <v>-5.2320000000000002</v>
          </cell>
          <cell r="C220">
            <v>-0.58199999999999996</v>
          </cell>
          <cell r="D220">
            <v>-3.5000000000000003E-2</v>
          </cell>
          <cell r="E220">
            <v>0</v>
          </cell>
          <cell r="F220">
            <v>0</v>
          </cell>
          <cell r="G220">
            <v>0.316</v>
          </cell>
        </row>
        <row r="221">
          <cell r="B221">
            <v>-5.2320000000000002</v>
          </cell>
          <cell r="C221">
            <v>-0.58199999999999996</v>
          </cell>
          <cell r="D221">
            <v>-3.5000000000000003E-2</v>
          </cell>
          <cell r="E221">
            <v>0</v>
          </cell>
          <cell r="F221">
            <v>0</v>
          </cell>
          <cell r="G221">
            <v>0.316</v>
          </cell>
        </row>
        <row r="223">
          <cell r="B223">
            <v>-0.59299999999999997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0.29599999999999999</v>
          </cell>
        </row>
        <row r="224">
          <cell r="B224">
            <v>-0.59299999999999997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0.29599999999999999</v>
          </cell>
        </row>
        <row r="226">
          <cell r="B226">
            <v>-4.7009999999999996</v>
          </cell>
          <cell r="C226">
            <v>-0.498</v>
          </cell>
          <cell r="D226">
            <v>-3.1E-2</v>
          </cell>
          <cell r="E226">
            <v>0</v>
          </cell>
          <cell r="F226">
            <v>0</v>
          </cell>
          <cell r="G226">
            <v>0.29599999999999999</v>
          </cell>
        </row>
        <row r="227">
          <cell r="B227">
            <v>-4.7009999999999996</v>
          </cell>
          <cell r="C227">
            <v>-0.498</v>
          </cell>
          <cell r="D227">
            <v>-3.1E-2</v>
          </cell>
          <cell r="E227">
            <v>0</v>
          </cell>
          <cell r="F227">
            <v>0</v>
          </cell>
          <cell r="G227">
            <v>0.29599999999999999</v>
          </cell>
        </row>
        <row r="229">
          <cell r="B229">
            <v>-0.42499999999999999</v>
          </cell>
          <cell r="C229">
            <v>0</v>
          </cell>
          <cell r="D229">
            <v>0</v>
          </cell>
          <cell r="E229">
            <v>11.81</v>
          </cell>
          <cell r="F229">
            <v>0</v>
          </cell>
          <cell r="G229">
            <v>0.22800000000000001</v>
          </cell>
        </row>
        <row r="230">
          <cell r="B230">
            <v>-0.42499999999999999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0.22800000000000001</v>
          </cell>
        </row>
        <row r="232">
          <cell r="B232">
            <v>-3.5590000000000002</v>
          </cell>
          <cell r="C232">
            <v>-0.30599999999999999</v>
          </cell>
          <cell r="D232">
            <v>-2.1000000000000001E-2</v>
          </cell>
          <cell r="E232">
            <v>11.81</v>
          </cell>
          <cell r="F232">
            <v>0</v>
          </cell>
          <cell r="G232">
            <v>0.22800000000000001</v>
          </cell>
        </row>
        <row r="233">
          <cell r="B233">
            <v>-3.5590000000000002</v>
          </cell>
          <cell r="C233">
            <v>-0.30599999999999999</v>
          </cell>
          <cell r="D233">
            <v>-2.1000000000000001E-2</v>
          </cell>
          <cell r="E233">
            <v>0</v>
          </cell>
          <cell r="F233">
            <v>0</v>
          </cell>
          <cell r="G233">
            <v>0.22800000000000001</v>
          </cell>
        </row>
        <row r="235">
          <cell r="B235">
            <v>-3.0310000000000001</v>
          </cell>
          <cell r="C235">
            <v>-0.21199999999999999</v>
          </cell>
          <cell r="D235">
            <v>-1.6E-2</v>
          </cell>
          <cell r="E235">
            <v>11.81</v>
          </cell>
          <cell r="F235">
            <v>0</v>
          </cell>
          <cell r="G235">
            <v>0.19400000000000001</v>
          </cell>
        </row>
        <row r="237">
          <cell r="B237">
            <v>-0.34599999999999997</v>
          </cell>
          <cell r="C237">
            <v>0</v>
          </cell>
          <cell r="D237">
            <v>0</v>
          </cell>
          <cell r="E237">
            <v>11.81</v>
          </cell>
          <cell r="F237">
            <v>0</v>
          </cell>
          <cell r="G237">
            <v>0.19400000000000001</v>
          </cell>
        </row>
        <row r="299">
          <cell r="F299">
            <v>376635141.67097902</v>
          </cell>
        </row>
      </sheetData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WPD West Midlands</v>
          </cell>
          <cell r="C8" t="str">
            <v>2011/12</v>
          </cell>
          <cell r="D8" t="str">
            <v>October Tariffs 2011/12</v>
          </cell>
        </row>
        <row r="15">
          <cell r="D15">
            <v>0</v>
          </cell>
          <cell r="F15">
            <v>366</v>
          </cell>
        </row>
        <row r="142">
          <cell r="B142">
            <v>7585172.6914926609</v>
          </cell>
          <cell r="E142">
            <v>1902003.5773310922</v>
          </cell>
        </row>
        <row r="143">
          <cell r="B143">
            <v>4546.3094661658388</v>
          </cell>
          <cell r="E143">
            <v>1140</v>
          </cell>
        </row>
        <row r="144">
          <cell r="B144">
            <v>9104.5829046110612</v>
          </cell>
          <cell r="E144">
            <v>2283</v>
          </cell>
        </row>
        <row r="146">
          <cell r="B146">
            <v>1148852.2442714868</v>
          </cell>
          <cell r="C146">
            <v>883398.25932477205</v>
          </cell>
          <cell r="E146">
            <v>334441.84405480046</v>
          </cell>
        </row>
        <row r="147">
          <cell r="B147">
            <v>37.786463959682145</v>
          </cell>
          <cell r="C147">
            <v>29.055517499718835</v>
          </cell>
          <cell r="E147">
            <v>11</v>
          </cell>
        </row>
        <row r="148">
          <cell r="B148">
            <v>75.57292791936429</v>
          </cell>
          <cell r="C148">
            <v>58.11103499943767</v>
          </cell>
          <cell r="E148">
            <v>22</v>
          </cell>
        </row>
        <row r="150">
          <cell r="B150">
            <v>46151.765354640127</v>
          </cell>
          <cell r="E150">
            <v>11805.195094412929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1715322.6893419377</v>
          </cell>
          <cell r="E154">
            <v>131042.36429460281</v>
          </cell>
        </row>
        <row r="155">
          <cell r="B155">
            <v>628.3119930842405</v>
          </cell>
          <cell r="E155">
            <v>48</v>
          </cell>
        </row>
        <row r="156">
          <cell r="B156">
            <v>1269.7138193577362</v>
          </cell>
          <cell r="E156">
            <v>97</v>
          </cell>
        </row>
        <row r="158">
          <cell r="B158">
            <v>459659.09076178219</v>
          </cell>
          <cell r="C158">
            <v>221537.04255098398</v>
          </cell>
          <cell r="E158">
            <v>31503.461785770702</v>
          </cell>
        </row>
        <row r="159">
          <cell r="B159">
            <v>58.36299437662413</v>
          </cell>
          <cell r="C159">
            <v>28.128596667563247</v>
          </cell>
          <cell r="E159">
            <v>4</v>
          </cell>
        </row>
        <row r="160">
          <cell r="B160">
            <v>131.31673734740431</v>
          </cell>
          <cell r="C160">
            <v>63.289342502017313</v>
          </cell>
          <cell r="E160">
            <v>9</v>
          </cell>
        </row>
        <row r="162">
          <cell r="B162">
            <v>9351.7619454767264</v>
          </cell>
          <cell r="E162">
            <v>1051.270716884723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1336072.2665664554</v>
          </cell>
          <cell r="C166">
            <v>331299.4117459344</v>
          </cell>
          <cell r="E166">
            <v>17350.640184374912</v>
          </cell>
        </row>
        <row r="167">
          <cell r="B167">
            <v>847.04626319587805</v>
          </cell>
          <cell r="C167">
            <v>210.03798652266104</v>
          </cell>
          <cell r="E167">
            <v>11</v>
          </cell>
        </row>
        <row r="168">
          <cell r="B168">
            <v>1848.1009378819158</v>
          </cell>
          <cell r="C168">
            <v>458.26469786762402</v>
          </cell>
          <cell r="E168">
            <v>24</v>
          </cell>
        </row>
        <row r="170">
          <cell r="B170">
            <v>0</v>
          </cell>
          <cell r="C170">
            <v>0</v>
          </cell>
          <cell r="E170">
            <v>0</v>
          </cell>
        </row>
        <row r="172">
          <cell r="B172">
            <v>35125.658911635735</v>
          </cell>
          <cell r="C172">
            <v>9369.97061301535</v>
          </cell>
          <cell r="E172">
            <v>366.68632836729392</v>
          </cell>
        </row>
        <row r="174">
          <cell r="B174">
            <v>207750.77289384772</v>
          </cell>
          <cell r="C174">
            <v>866284.11145565985</v>
          </cell>
          <cell r="D174">
            <v>910027.96256205754</v>
          </cell>
          <cell r="E174">
            <v>5860</v>
          </cell>
          <cell r="F174">
            <v>964574.52483974432</v>
          </cell>
          <cell r="G174">
            <v>173519.59924860721</v>
          </cell>
        </row>
        <row r="175">
          <cell r="B175">
            <v>744.4993567868263</v>
          </cell>
          <cell r="C175">
            <v>3104.4311161380301</v>
          </cell>
          <cell r="D175">
            <v>3261.1923573043018</v>
          </cell>
          <cell r="E175">
            <v>21</v>
          </cell>
          <cell r="F175">
            <v>3456.6663859444766</v>
          </cell>
          <cell r="G175">
            <v>0</v>
          </cell>
        </row>
        <row r="176">
          <cell r="B176">
            <v>1028.1181593722838</v>
          </cell>
          <cell r="C176">
            <v>4287.0715413334701</v>
          </cell>
          <cell r="D176">
            <v>4503.5513505630834</v>
          </cell>
          <cell r="E176">
            <v>29</v>
          </cell>
          <cell r="F176">
            <v>4773.491675828086</v>
          </cell>
          <cell r="G176">
            <v>0</v>
          </cell>
        </row>
        <row r="178"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803635.6765226</v>
          </cell>
          <cell r="C181">
            <v>3292510.9392537284</v>
          </cell>
          <cell r="D181">
            <v>4286045.4563493226</v>
          </cell>
          <cell r="E181">
            <v>3693.5</v>
          </cell>
          <cell r="F181">
            <v>2913383.9678702452</v>
          </cell>
          <cell r="G181">
            <v>1206959.6085949559</v>
          </cell>
        </row>
        <row r="182">
          <cell r="B182">
            <v>2828.5538905628264</v>
          </cell>
          <cell r="C182">
            <v>11588.640100256795</v>
          </cell>
          <cell r="D182">
            <v>15085.580325583103</v>
          </cell>
          <cell r="E182">
            <v>13</v>
          </cell>
          <cell r="F182">
            <v>10254.228125710893</v>
          </cell>
          <cell r="G182">
            <v>0</v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</row>
        <row r="186">
          <cell r="B186">
            <v>130953.52558581316</v>
          </cell>
          <cell r="E186">
            <v>1626.8197123627021</v>
          </cell>
        </row>
        <row r="187">
          <cell r="B187">
            <v>0</v>
          </cell>
          <cell r="E187">
            <v>0</v>
          </cell>
        </row>
        <row r="188">
          <cell r="B188">
            <v>0</v>
          </cell>
          <cell r="E188">
            <v>0</v>
          </cell>
        </row>
        <row r="190">
          <cell r="B190">
            <v>14281.142206268134</v>
          </cell>
          <cell r="C190">
            <v>26551.872814158891</v>
          </cell>
          <cell r="D190">
            <v>216442.1643337704</v>
          </cell>
          <cell r="E190">
            <v>16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325.30562654176356</v>
          </cell>
          <cell r="E194">
            <v>61.299426343508458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  <cell r="E198">
            <v>0</v>
          </cell>
        </row>
        <row r="199">
          <cell r="B199">
            <v>0</v>
          </cell>
          <cell r="E199">
            <v>0</v>
          </cell>
        </row>
        <row r="201">
          <cell r="B201">
            <v>27.689200000000007</v>
          </cell>
          <cell r="E201">
            <v>1</v>
          </cell>
          <cell r="G201">
            <v>8.2129642912867288E-3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82.282008883906045</v>
          </cell>
          <cell r="C205">
            <v>213.86994464520032</v>
          </cell>
          <cell r="D205">
            <v>469.49080547089363</v>
          </cell>
          <cell r="E205">
            <v>11</v>
          </cell>
          <cell r="G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1392.7707622500002</v>
          </cell>
          <cell r="E215">
            <v>2</v>
          </cell>
          <cell r="G215">
            <v>401.31828712943474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42805.37348333987</v>
          </cell>
          <cell r="C218">
            <v>129727.95531223976</v>
          </cell>
          <cell r="D218">
            <v>258839.36272342037</v>
          </cell>
          <cell r="E218">
            <v>66.625</v>
          </cell>
          <cell r="G218">
            <v>543.83949906899136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G221">
            <v>0</v>
          </cell>
        </row>
        <row r="223">
          <cell r="B223">
            <v>0</v>
          </cell>
          <cell r="E223">
            <v>0</v>
          </cell>
          <cell r="G2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370780371.91796529</v>
          </cell>
        </row>
      </sheetData>
      <sheetData sheetId="21">
        <row r="381">
          <cell r="H381">
            <v>30012244.569485009</v>
          </cell>
        </row>
        <row r="382">
          <cell r="H382">
            <v>5547853.727336661</v>
          </cell>
        </row>
        <row r="383">
          <cell r="H383">
            <v>9158.1353474533535</v>
          </cell>
        </row>
        <row r="384">
          <cell r="H384">
            <v>6013949.4979839642</v>
          </cell>
        </row>
        <row r="385">
          <cell r="H385">
            <v>1759366.6830391581</v>
          </cell>
        </row>
        <row r="386">
          <cell r="H386">
            <v>4954.415232416849</v>
          </cell>
        </row>
        <row r="387">
          <cell r="H387">
            <v>4738043.2657537106</v>
          </cell>
        </row>
        <row r="388">
          <cell r="H388">
            <v>0</v>
          </cell>
        </row>
        <row r="389">
          <cell r="H389">
            <v>110752.99828106559</v>
          </cell>
        </row>
        <row r="390">
          <cell r="H390">
            <v>5730831.9792023804</v>
          </cell>
        </row>
        <row r="391">
          <cell r="H391">
            <v>0</v>
          </cell>
        </row>
        <row r="392">
          <cell r="H392">
            <v>18830961.060474418</v>
          </cell>
        </row>
        <row r="393">
          <cell r="H393">
            <v>0</v>
          </cell>
        </row>
        <row r="394">
          <cell r="H394">
            <v>479121.91138120746</v>
          </cell>
        </row>
        <row r="395">
          <cell r="H395">
            <v>880465.90375567297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1.71</v>
          </cell>
          <cell r="C156">
            <v>0</v>
          </cell>
          <cell r="D156">
            <v>0</v>
          </cell>
          <cell r="E156">
            <v>3.67</v>
          </cell>
          <cell r="F156">
            <v>0</v>
          </cell>
          <cell r="G156">
            <v>0</v>
          </cell>
        </row>
        <row r="157">
          <cell r="B157">
            <v>1.219387280360382</v>
          </cell>
          <cell r="C157">
            <v>0</v>
          </cell>
          <cell r="D157">
            <v>0</v>
          </cell>
          <cell r="E157">
            <v>2.6170475549254983</v>
          </cell>
          <cell r="F157">
            <v>0</v>
          </cell>
          <cell r="G157">
            <v>0</v>
          </cell>
        </row>
        <row r="158">
          <cell r="B158">
            <v>0.83893403194668792</v>
          </cell>
          <cell r="C158">
            <v>0</v>
          </cell>
          <cell r="D158">
            <v>0</v>
          </cell>
          <cell r="E158">
            <v>1.8005192381545876</v>
          </cell>
          <cell r="F158">
            <v>0</v>
          </cell>
          <cell r="G158">
            <v>0</v>
          </cell>
        </row>
        <row r="160">
          <cell r="B160">
            <v>1.976</v>
          </cell>
          <cell r="C160">
            <v>6.6000000000000003E-2</v>
          </cell>
          <cell r="D160">
            <v>0</v>
          </cell>
          <cell r="E160">
            <v>3.67</v>
          </cell>
          <cell r="F160">
            <v>0</v>
          </cell>
          <cell r="G160">
            <v>0</v>
          </cell>
        </row>
        <row r="161">
          <cell r="B161">
            <v>1.4090697461942192</v>
          </cell>
          <cell r="C161">
            <v>4.7064070470049839E-2</v>
          </cell>
          <cell r="D161">
            <v>0</v>
          </cell>
          <cell r="E161">
            <v>2.6170475549254983</v>
          </cell>
          <cell r="F161">
            <v>0</v>
          </cell>
          <cell r="G161">
            <v>0</v>
          </cell>
        </row>
        <row r="162">
          <cell r="B162">
            <v>0.96943488136061717</v>
          </cell>
          <cell r="C162">
            <v>3.2379910004959891E-2</v>
          </cell>
          <cell r="D162">
            <v>0</v>
          </cell>
          <cell r="E162">
            <v>1.8005192381545876</v>
          </cell>
          <cell r="F162">
            <v>0</v>
          </cell>
          <cell r="G162">
            <v>0</v>
          </cell>
        </row>
        <row r="164">
          <cell r="B164">
            <v>0.187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0.13334819966514119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9.1743078347386348E-2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1.516</v>
          </cell>
          <cell r="C168">
            <v>0</v>
          </cell>
          <cell r="D168">
            <v>0</v>
          </cell>
          <cell r="E168">
            <v>4.71</v>
          </cell>
          <cell r="F168">
            <v>0</v>
          </cell>
          <cell r="G168">
            <v>0</v>
          </cell>
        </row>
        <row r="169">
          <cell r="B169">
            <v>1.0810474368575083</v>
          </cell>
          <cell r="C169">
            <v>0</v>
          </cell>
          <cell r="D169">
            <v>0</v>
          </cell>
          <cell r="E169">
            <v>3.3586632108171925</v>
          </cell>
          <cell r="F169">
            <v>0</v>
          </cell>
          <cell r="G169">
            <v>0</v>
          </cell>
        </row>
        <row r="170">
          <cell r="B170">
            <v>0.74375672071998766</v>
          </cell>
          <cell r="C170">
            <v>0</v>
          </cell>
          <cell r="D170">
            <v>0</v>
          </cell>
          <cell r="E170">
            <v>2.3107481230812281</v>
          </cell>
          <cell r="F170">
            <v>0</v>
          </cell>
          <cell r="G170">
            <v>0</v>
          </cell>
        </row>
        <row r="172">
          <cell r="B172">
            <v>1.6539999999999999</v>
          </cell>
          <cell r="C172">
            <v>5.6000000000000001E-2</v>
          </cell>
          <cell r="D172">
            <v>0</v>
          </cell>
          <cell r="E172">
            <v>4.71</v>
          </cell>
          <cell r="F172">
            <v>0</v>
          </cell>
          <cell r="G172">
            <v>0</v>
          </cell>
        </row>
        <row r="173">
          <cell r="B173">
            <v>1.1794541296585215</v>
          </cell>
          <cell r="C173">
            <v>3.9933150701860466E-2</v>
          </cell>
          <cell r="D173">
            <v>0</v>
          </cell>
          <cell r="E173">
            <v>3.3586632108171925</v>
          </cell>
          <cell r="F173">
            <v>0</v>
          </cell>
          <cell r="G173">
            <v>0</v>
          </cell>
        </row>
        <row r="174">
          <cell r="B174">
            <v>0.81146016891217654</v>
          </cell>
          <cell r="C174">
            <v>2.7473863034511419E-2</v>
          </cell>
          <cell r="D174">
            <v>0</v>
          </cell>
          <cell r="E174">
            <v>2.3107481230812281</v>
          </cell>
          <cell r="F174">
            <v>0</v>
          </cell>
          <cell r="G174">
            <v>0</v>
          </cell>
        </row>
        <row r="176">
          <cell r="B176">
            <v>0.29199999999999998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0.20822285723112954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0.14325657153709526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1.5269999999999999</v>
          </cell>
          <cell r="C180">
            <v>5.0999999999999997E-2</v>
          </cell>
          <cell r="D180">
            <v>0</v>
          </cell>
          <cell r="E180">
            <v>27.87</v>
          </cell>
          <cell r="F180">
            <v>0</v>
          </cell>
          <cell r="G180">
            <v>0</v>
          </cell>
        </row>
        <row r="181">
          <cell r="B181">
            <v>1.0888914486025165</v>
          </cell>
          <cell r="C181">
            <v>3.636769081776578E-2</v>
          </cell>
          <cell r="D181">
            <v>0</v>
          </cell>
          <cell r="E181">
            <v>19.873873393943772</v>
          </cell>
          <cell r="F181">
            <v>0</v>
          </cell>
          <cell r="G181">
            <v>0</v>
          </cell>
        </row>
        <row r="182">
          <cell r="B182">
            <v>0.74915337238748103</v>
          </cell>
          <cell r="C182">
            <v>2.5020839549287185E-2</v>
          </cell>
          <cell r="D182">
            <v>0</v>
          </cell>
          <cell r="E182">
            <v>13.67315290663988</v>
          </cell>
          <cell r="F182">
            <v>0</v>
          </cell>
          <cell r="G182">
            <v>0</v>
          </cell>
        </row>
        <row r="184">
          <cell r="B184">
            <v>1.097</v>
          </cell>
          <cell r="C184">
            <v>3.6999999999999998E-2</v>
          </cell>
          <cell r="D184">
            <v>0</v>
          </cell>
          <cell r="E184">
            <v>7.57</v>
          </cell>
          <cell r="F184">
            <v>0</v>
          </cell>
          <cell r="G184">
            <v>0</v>
          </cell>
        </row>
        <row r="186">
          <cell r="B186">
            <v>0.72099999999999997</v>
          </cell>
          <cell r="C186">
            <v>2.5000000000000001E-2</v>
          </cell>
          <cell r="D186">
            <v>0</v>
          </cell>
          <cell r="E186">
            <v>212.2</v>
          </cell>
          <cell r="F186">
            <v>0</v>
          </cell>
          <cell r="G186">
            <v>0</v>
          </cell>
        </row>
        <row r="188">
          <cell r="B188">
            <v>6.8920000000000003</v>
          </cell>
          <cell r="C188">
            <v>0.70899999999999996</v>
          </cell>
          <cell r="D188">
            <v>4.5999999999999999E-2</v>
          </cell>
          <cell r="E188">
            <v>7.57</v>
          </cell>
          <cell r="F188">
            <v>2.64</v>
          </cell>
          <cell r="G188">
            <v>0.31900000000000001</v>
          </cell>
        </row>
        <row r="189">
          <cell r="B189">
            <v>4.9146299042361132</v>
          </cell>
          <cell r="C189">
            <v>0.50558221156462624</v>
          </cell>
          <cell r="D189">
            <v>3.2802230933671093E-2</v>
          </cell>
          <cell r="E189">
            <v>5.3981062645193525</v>
          </cell>
          <cell r="F189">
            <v>1.8825628188019934</v>
          </cell>
          <cell r="G189">
            <v>0.22747634060524086</v>
          </cell>
        </row>
        <row r="190">
          <cell r="B190">
            <v>3.3812475720330841</v>
          </cell>
          <cell r="C190">
            <v>0.34783873020479633</v>
          </cell>
          <cell r="D190">
            <v>2.256781606406295E-2</v>
          </cell>
          <cell r="E190">
            <v>3.7138775566294902</v>
          </cell>
          <cell r="F190">
            <v>1.2951964001983955</v>
          </cell>
          <cell r="G190">
            <v>0.15650289835730613</v>
          </cell>
        </row>
        <row r="192">
          <cell r="B192">
            <v>4.4960000000000004</v>
          </cell>
          <cell r="C192">
            <v>0.39500000000000002</v>
          </cell>
          <cell r="D192">
            <v>0.03</v>
          </cell>
          <cell r="E192">
            <v>7.57</v>
          </cell>
          <cell r="F192">
            <v>3.6</v>
          </cell>
          <cell r="G192">
            <v>0.26</v>
          </cell>
        </row>
        <row r="193">
          <cell r="B193">
            <v>3.2461432693394925</v>
          </cell>
          <cell r="C193">
            <v>0.28519274719508442</v>
          </cell>
          <cell r="D193">
            <v>2.1660208647727927E-2</v>
          </cell>
          <cell r="E193">
            <v>5.4655926487766804</v>
          </cell>
          <cell r="F193">
            <v>2.5992250377273516</v>
          </cell>
          <cell r="G193">
            <v>0.18772180828030871</v>
          </cell>
        </row>
        <row r="195">
          <cell r="B195">
            <v>3.9169999999999998</v>
          </cell>
          <cell r="C195">
            <v>0.27500000000000002</v>
          </cell>
          <cell r="D195">
            <v>2.3E-2</v>
          </cell>
          <cell r="E195">
            <v>76.11</v>
          </cell>
          <cell r="F195">
            <v>4.22</v>
          </cell>
          <cell r="G195">
            <v>0.161</v>
          </cell>
        </row>
        <row r="196">
          <cell r="B196">
            <v>3.2009809614897793</v>
          </cell>
          <cell r="C196">
            <v>0.22473060107472287</v>
          </cell>
          <cell r="D196">
            <v>1.8795650271704094E-2</v>
          </cell>
          <cell r="E196">
            <v>62.197258355626019</v>
          </cell>
          <cell r="F196">
            <v>3.4485932237648376</v>
          </cell>
          <cell r="G196">
            <v>0.13156955190192865</v>
          </cell>
        </row>
        <row r="198">
          <cell r="B198">
            <v>4.0289999999999999</v>
          </cell>
          <cell r="C198">
            <v>0.28799999999999998</v>
          </cell>
          <cell r="D198">
            <v>2.8000000000000001E-2</v>
          </cell>
          <cell r="E198">
            <v>76.11</v>
          </cell>
          <cell r="F198">
            <v>3.67</v>
          </cell>
          <cell r="G198">
            <v>0.193</v>
          </cell>
        </row>
        <row r="200">
          <cell r="B200">
            <v>2.17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1.547409589697093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1.0646121925873175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21.582000000000001</v>
          </cell>
          <cell r="C204">
            <v>2.9319999999999999</v>
          </cell>
          <cell r="D204">
            <v>0.60899999999999999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15.389951043706295</v>
          </cell>
          <cell r="C205">
            <v>2.0907856760331227</v>
          </cell>
          <cell r="D205">
            <v>0.43427301388273254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10.588230571621883</v>
          </cell>
          <cell r="C206">
            <v>1.4384529717354908</v>
          </cell>
          <cell r="D206">
            <v>0.2987782605003117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-0.61199999999999999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-0.61199999999999999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-0.61199999999999999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-0.52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-0.52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-0.61199999999999999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0.29299999999999998</v>
          </cell>
        </row>
        <row r="216">
          <cell r="B216">
            <v>-0.61199999999999999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0.29299999999999998</v>
          </cell>
        </row>
        <row r="217">
          <cell r="B217">
            <v>-0.61199999999999999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0.29299999999999998</v>
          </cell>
        </row>
        <row r="219">
          <cell r="B219">
            <v>-4.4269999999999996</v>
          </cell>
          <cell r="C219">
            <v>-0.61699999999999999</v>
          </cell>
          <cell r="D219">
            <v>-4.2000000000000003E-2</v>
          </cell>
          <cell r="E219">
            <v>0</v>
          </cell>
          <cell r="F219">
            <v>0</v>
          </cell>
          <cell r="G219">
            <v>0.29299999999999998</v>
          </cell>
        </row>
        <row r="220">
          <cell r="B220">
            <v>-4.4269999999999996</v>
          </cell>
          <cell r="C220">
            <v>-0.61699999999999999</v>
          </cell>
          <cell r="D220">
            <v>-4.2000000000000003E-2</v>
          </cell>
          <cell r="E220">
            <v>0</v>
          </cell>
          <cell r="F220">
            <v>0</v>
          </cell>
          <cell r="G220">
            <v>0.29299999999999998</v>
          </cell>
        </row>
        <row r="221">
          <cell r="B221">
            <v>-4.4269999999999996</v>
          </cell>
          <cell r="C221">
            <v>-0.61699999999999999</v>
          </cell>
          <cell r="D221">
            <v>-4.2000000000000003E-2</v>
          </cell>
          <cell r="E221">
            <v>0</v>
          </cell>
          <cell r="F221">
            <v>0</v>
          </cell>
          <cell r="G221">
            <v>0.29299999999999998</v>
          </cell>
        </row>
        <row r="223">
          <cell r="B223">
            <v>-0.52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0.27</v>
          </cell>
        </row>
        <row r="224">
          <cell r="B224">
            <v>-0.52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0.27</v>
          </cell>
        </row>
        <row r="226">
          <cell r="B226">
            <v>-3.806</v>
          </cell>
          <cell r="C226">
            <v>-0.50700000000000001</v>
          </cell>
          <cell r="D226">
            <v>-3.6999999999999998E-2</v>
          </cell>
          <cell r="E226">
            <v>0</v>
          </cell>
          <cell r="F226">
            <v>0</v>
          </cell>
          <cell r="G226">
            <v>0.27</v>
          </cell>
        </row>
        <row r="227">
          <cell r="B227">
            <v>-3.806</v>
          </cell>
          <cell r="C227">
            <v>-0.50700000000000001</v>
          </cell>
          <cell r="D227">
            <v>-3.6999999999999998E-2</v>
          </cell>
          <cell r="E227">
            <v>0</v>
          </cell>
          <cell r="F227">
            <v>0</v>
          </cell>
          <cell r="G227">
            <v>0.27</v>
          </cell>
        </row>
        <row r="229">
          <cell r="B229">
            <v>-0.33400000000000002</v>
          </cell>
          <cell r="C229">
            <v>0</v>
          </cell>
          <cell r="D229">
            <v>0</v>
          </cell>
          <cell r="E229">
            <v>13.07</v>
          </cell>
          <cell r="F229">
            <v>0</v>
          </cell>
          <cell r="G229">
            <v>0.224</v>
          </cell>
        </row>
        <row r="230">
          <cell r="B230">
            <v>-0.33400000000000002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0.224</v>
          </cell>
        </row>
        <row r="232">
          <cell r="B232">
            <v>-2.5640000000000001</v>
          </cell>
          <cell r="C232">
            <v>-0.28499999999999998</v>
          </cell>
          <cell r="D232">
            <v>-2.8000000000000001E-2</v>
          </cell>
          <cell r="E232">
            <v>13.07</v>
          </cell>
          <cell r="F232">
            <v>0</v>
          </cell>
          <cell r="G232">
            <v>0.224</v>
          </cell>
        </row>
        <row r="233">
          <cell r="B233">
            <v>-2.5640000000000001</v>
          </cell>
          <cell r="C233">
            <v>-0.28499999999999998</v>
          </cell>
          <cell r="D233">
            <v>-2.8000000000000001E-2</v>
          </cell>
          <cell r="E233">
            <v>0</v>
          </cell>
          <cell r="F233">
            <v>0</v>
          </cell>
          <cell r="G233">
            <v>0.224</v>
          </cell>
        </row>
        <row r="235">
          <cell r="B235">
            <v>-2.766</v>
          </cell>
          <cell r="C235">
            <v>-0.28399999999999997</v>
          </cell>
          <cell r="D235">
            <v>-3.4000000000000002E-2</v>
          </cell>
          <cell r="E235">
            <v>13.07</v>
          </cell>
          <cell r="F235">
            <v>0</v>
          </cell>
          <cell r="G235">
            <v>0.159</v>
          </cell>
        </row>
        <row r="237">
          <cell r="B237">
            <v>-0.35499999999999998</v>
          </cell>
          <cell r="C237">
            <v>0</v>
          </cell>
          <cell r="D237">
            <v>0</v>
          </cell>
          <cell r="E237">
            <v>13.07</v>
          </cell>
          <cell r="F237">
            <v>0</v>
          </cell>
          <cell r="G237">
            <v>0.159</v>
          </cell>
        </row>
        <row r="299">
          <cell r="F299">
            <v>370801883.62276214</v>
          </cell>
        </row>
      </sheetData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Eastern Power Networks</v>
          </cell>
          <cell r="C8" t="str">
            <v>2011 - 2012</v>
          </cell>
          <cell r="D8" t="str">
            <v>EPN-100-1110-1</v>
          </cell>
        </row>
        <row r="15">
          <cell r="D15">
            <v>0</v>
          </cell>
          <cell r="F15">
            <v>366</v>
          </cell>
        </row>
        <row r="142">
          <cell r="B142">
            <v>8309914.9386366615</v>
          </cell>
          <cell r="C142">
            <v>0</v>
          </cell>
          <cell r="E142">
            <v>2188448</v>
          </cell>
        </row>
        <row r="143">
          <cell r="B143">
            <v>6545.8637439458944</v>
          </cell>
          <cell r="C143">
            <v>0</v>
          </cell>
          <cell r="E143">
            <v>1604</v>
          </cell>
        </row>
        <row r="144">
          <cell r="B144">
            <v>47917.090157888357</v>
          </cell>
          <cell r="C144">
            <v>0</v>
          </cell>
          <cell r="E144">
            <v>5154</v>
          </cell>
        </row>
        <row r="146">
          <cell r="B146">
            <v>3813733.766701112</v>
          </cell>
          <cell r="C146">
            <v>2523536.2726153471</v>
          </cell>
          <cell r="E146">
            <v>1083235</v>
          </cell>
        </row>
        <row r="147">
          <cell r="B147">
            <v>50.80167313536959</v>
          </cell>
          <cell r="C147">
            <v>31.854264118463561</v>
          </cell>
          <cell r="E147">
            <v>49</v>
          </cell>
        </row>
        <row r="148">
          <cell r="B148">
            <v>298.48805963375082</v>
          </cell>
          <cell r="C148">
            <v>186.42483950126595</v>
          </cell>
          <cell r="E148">
            <v>21</v>
          </cell>
        </row>
        <row r="150">
          <cell r="B150">
            <v>182440.29656014059</v>
          </cell>
          <cell r="E150">
            <v>41900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2240052.5917790071</v>
          </cell>
          <cell r="E154">
            <v>153044</v>
          </cell>
        </row>
        <row r="155">
          <cell r="B155">
            <v>450.73096513948263</v>
          </cell>
          <cell r="E155">
            <v>47</v>
          </cell>
        </row>
        <row r="156">
          <cell r="B156">
            <v>12826.845911366503</v>
          </cell>
          <cell r="E156">
            <v>286</v>
          </cell>
        </row>
        <row r="158">
          <cell r="B158">
            <v>1364586.6550676038</v>
          </cell>
          <cell r="C158">
            <v>644496.96826251328</v>
          </cell>
          <cell r="E158">
            <v>87437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455.97450422202684</v>
          </cell>
          <cell r="C160">
            <v>213.23587561746999</v>
          </cell>
          <cell r="E160">
            <v>12</v>
          </cell>
        </row>
        <row r="162">
          <cell r="B162">
            <v>20912.57588154063</v>
          </cell>
          <cell r="C162">
            <v>0</v>
          </cell>
          <cell r="E162">
            <v>1800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1565518.4030652447</v>
          </cell>
          <cell r="C166">
            <v>312170.92773531209</v>
          </cell>
          <cell r="E166">
            <v>16877</v>
          </cell>
        </row>
        <row r="167">
          <cell r="B167">
            <v>27.378921716403347</v>
          </cell>
          <cell r="C167">
            <v>5.4106815755592068</v>
          </cell>
          <cell r="E167">
            <v>1</v>
          </cell>
        </row>
        <row r="168">
          <cell r="B168">
            <v>4211.312674568484</v>
          </cell>
          <cell r="C168">
            <v>832.68577946800451</v>
          </cell>
          <cell r="E168">
            <v>24</v>
          </cell>
        </row>
        <row r="170">
          <cell r="B170">
            <v>0</v>
          </cell>
          <cell r="C170">
            <v>0</v>
          </cell>
        </row>
        <row r="172">
          <cell r="B172">
            <v>0</v>
          </cell>
          <cell r="C172">
            <v>0</v>
          </cell>
        </row>
        <row r="174">
          <cell r="B174">
            <v>362111.38779259246</v>
          </cell>
          <cell r="C174">
            <v>1700265.7800008627</v>
          </cell>
          <cell r="D174">
            <v>1442957.2970714439</v>
          </cell>
          <cell r="E174">
            <v>9177</v>
          </cell>
          <cell r="F174">
            <v>1755671.5923365469</v>
          </cell>
          <cell r="G174">
            <v>332886.70079599996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8">
          <cell r="B178">
            <v>87225.143394594837</v>
          </cell>
          <cell r="C178">
            <v>408656.97937224462</v>
          </cell>
          <cell r="D178">
            <v>359773.49236253224</v>
          </cell>
          <cell r="E178">
            <v>893</v>
          </cell>
          <cell r="F178">
            <v>360319.58763094788</v>
          </cell>
          <cell r="G178">
            <v>67443.105180999992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656359.137875368</v>
          </cell>
          <cell r="C181">
            <v>2966492.7232038854</v>
          </cell>
          <cell r="D181">
            <v>3101121.7449596901</v>
          </cell>
          <cell r="E181">
            <v>1764</v>
          </cell>
          <cell r="F181">
            <v>2180101.1984312464</v>
          </cell>
          <cell r="G181">
            <v>479981.42487956834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70020.7513741125</v>
          </cell>
          <cell r="C184">
            <v>298568.1906924402</v>
          </cell>
          <cell r="D184">
            <v>320557.54297062999</v>
          </cell>
          <cell r="E184">
            <v>31</v>
          </cell>
          <cell r="F184">
            <v>261899.01457912731</v>
          </cell>
          <cell r="G184">
            <v>35905.297257431819</v>
          </cell>
        </row>
        <row r="186">
          <cell r="B186">
            <v>91016.994539284948</v>
          </cell>
          <cell r="E186">
            <v>3700</v>
          </cell>
        </row>
        <row r="187">
          <cell r="B187">
            <v>12.78489012489432</v>
          </cell>
          <cell r="E187">
            <v>3</v>
          </cell>
        </row>
        <row r="188">
          <cell r="B188">
            <v>114.29240347737236</v>
          </cell>
          <cell r="E188">
            <v>4</v>
          </cell>
        </row>
        <row r="190">
          <cell r="B190">
            <v>17206.0252997438</v>
          </cell>
          <cell r="C190">
            <v>58940.051192070394</v>
          </cell>
          <cell r="D190">
            <v>156524.46230429519</v>
          </cell>
          <cell r="E190">
            <v>56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4350.3750736204111</v>
          </cell>
          <cell r="E194">
            <v>1700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</row>
        <row r="199">
          <cell r="B199">
            <v>0</v>
          </cell>
        </row>
        <row r="201">
          <cell r="B201">
            <v>352.25499432767998</v>
          </cell>
          <cell r="E201">
            <v>5</v>
          </cell>
          <cell r="G201">
            <v>0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553.92401777594091</v>
          </cell>
          <cell r="C205">
            <v>1739.4156044400274</v>
          </cell>
          <cell r="D205">
            <v>1986.9960726601914</v>
          </cell>
          <cell r="E205">
            <v>11</v>
          </cell>
          <cell r="G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247.31099801865349</v>
          </cell>
          <cell r="C212">
            <v>765.99036817742603</v>
          </cell>
          <cell r="D212">
            <v>943.10889962856004</v>
          </cell>
          <cell r="E212">
            <v>12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28264.567504631035</v>
          </cell>
          <cell r="E215">
            <v>10</v>
          </cell>
          <cell r="G215">
            <v>0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71595.641813245777</v>
          </cell>
          <cell r="C218">
            <v>213483.11168517955</v>
          </cell>
          <cell r="D218">
            <v>269527.16263382684</v>
          </cell>
          <cell r="E218">
            <v>100</v>
          </cell>
          <cell r="G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2526.5311430306097</v>
          </cell>
          <cell r="C221">
            <v>3046.5163153802769</v>
          </cell>
          <cell r="D221">
            <v>539.69201292863465</v>
          </cell>
          <cell r="E221">
            <v>3</v>
          </cell>
          <cell r="G221">
            <v>0</v>
          </cell>
        </row>
        <row r="223">
          <cell r="B223">
            <v>0</v>
          </cell>
          <cell r="E223">
            <v>0</v>
          </cell>
          <cell r="G2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436868696.99594486</v>
          </cell>
        </row>
      </sheetData>
      <sheetData sheetId="21">
        <row r="381">
          <cell r="H381">
            <v>-5733970.4592174944</v>
          </cell>
        </row>
        <row r="382">
          <cell r="H382">
            <v>-3592831.4918972105</v>
          </cell>
        </row>
        <row r="383">
          <cell r="H383">
            <v>-5533.5766776892688</v>
          </cell>
        </row>
        <row r="384">
          <cell r="H384">
            <v>-1392980.128248774</v>
          </cell>
        </row>
        <row r="385">
          <cell r="H385">
            <v>-1005695.0745102866</v>
          </cell>
        </row>
        <row r="386">
          <cell r="H386">
            <v>-669.80590278334546</v>
          </cell>
        </row>
        <row r="387">
          <cell r="H387">
            <v>-1009903.8034615861</v>
          </cell>
        </row>
        <row r="388">
          <cell r="H388">
            <v>0</v>
          </cell>
        </row>
        <row r="389">
          <cell r="H389">
            <v>0</v>
          </cell>
        </row>
        <row r="390">
          <cell r="H390">
            <v>-1708482.4358358199</v>
          </cell>
        </row>
        <row r="391">
          <cell r="H391">
            <v>-410838.18435679702</v>
          </cell>
        </row>
        <row r="392">
          <cell r="H392">
            <v>-2538617.3559312019</v>
          </cell>
        </row>
        <row r="393">
          <cell r="H393">
            <v>-256040.57516332864</v>
          </cell>
        </row>
        <row r="394">
          <cell r="H394">
            <v>-40527.936868972196</v>
          </cell>
        </row>
        <row r="395">
          <cell r="H395">
            <v>-103487.85796160385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1.383</v>
          </cell>
          <cell r="C156">
            <v>0</v>
          </cell>
          <cell r="D156">
            <v>0</v>
          </cell>
          <cell r="E156">
            <v>4.0999999999999996</v>
          </cell>
          <cell r="F156">
            <v>0</v>
          </cell>
          <cell r="G156">
            <v>0</v>
          </cell>
        </row>
        <row r="157">
          <cell r="B157">
            <v>1.0037731224266226</v>
          </cell>
          <cell r="C157">
            <v>0</v>
          </cell>
          <cell r="D157">
            <v>0</v>
          </cell>
          <cell r="E157">
            <v>2.9757554605561478</v>
          </cell>
          <cell r="F157">
            <v>0</v>
          </cell>
          <cell r="G157">
            <v>0</v>
          </cell>
        </row>
        <row r="158">
          <cell r="B158">
            <v>0.6909015173851244</v>
          </cell>
          <cell r="C158">
            <v>0</v>
          </cell>
          <cell r="D158">
            <v>0</v>
          </cell>
          <cell r="E158">
            <v>2.0482257565285682</v>
          </cell>
          <cell r="F158">
            <v>0</v>
          </cell>
          <cell r="G158">
            <v>0</v>
          </cell>
        </row>
        <row r="160">
          <cell r="B160">
            <v>1.7470000000000001</v>
          </cell>
          <cell r="C160">
            <v>0.21299999999999999</v>
          </cell>
          <cell r="D160">
            <v>0</v>
          </cell>
          <cell r="E160">
            <v>4.0999999999999996</v>
          </cell>
          <cell r="F160">
            <v>0</v>
          </cell>
          <cell r="G160">
            <v>0</v>
          </cell>
        </row>
        <row r="161">
          <cell r="B161">
            <v>1.267962143802827</v>
          </cell>
          <cell r="C161">
            <v>0.15459412514596574</v>
          </cell>
          <cell r="D161">
            <v>0</v>
          </cell>
          <cell r="E161">
            <v>2.9757554605561478</v>
          </cell>
          <cell r="F161">
            <v>0</v>
          </cell>
          <cell r="G161">
            <v>0</v>
          </cell>
        </row>
        <row r="162">
          <cell r="B162">
            <v>0.87274399918424617</v>
          </cell>
          <cell r="C162">
            <v>0.10640782588794757</v>
          </cell>
          <cell r="D162">
            <v>0</v>
          </cell>
          <cell r="E162">
            <v>2.0482257565285682</v>
          </cell>
          <cell r="F162">
            <v>0</v>
          </cell>
          <cell r="G162">
            <v>0</v>
          </cell>
        </row>
        <row r="164">
          <cell r="B164">
            <v>0.14199999999999999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0.10306275009731049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7.0938550591965049E-2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1.2470000000000001</v>
          </cell>
          <cell r="C168">
            <v>0</v>
          </cell>
          <cell r="D168">
            <v>0</v>
          </cell>
          <cell r="E168">
            <v>4.38</v>
          </cell>
          <cell r="F168">
            <v>0</v>
          </cell>
          <cell r="G168">
            <v>0</v>
          </cell>
        </row>
        <row r="169">
          <cell r="B169">
            <v>0.90506513641793096</v>
          </cell>
          <cell r="C169">
            <v>0</v>
          </cell>
          <cell r="D169">
            <v>0</v>
          </cell>
          <cell r="E169">
            <v>3.17897778469169</v>
          </cell>
          <cell r="F169">
            <v>0</v>
          </cell>
          <cell r="G169">
            <v>0</v>
          </cell>
        </row>
        <row r="170">
          <cell r="B170">
            <v>0.62296037033929874</v>
          </cell>
          <cell r="C170">
            <v>0</v>
          </cell>
          <cell r="D170">
            <v>0</v>
          </cell>
          <cell r="E170">
            <v>2.188104588681739</v>
          </cell>
          <cell r="F170">
            <v>0</v>
          </cell>
          <cell r="G170">
            <v>0</v>
          </cell>
        </row>
        <row r="172">
          <cell r="B172">
            <v>1.389</v>
          </cell>
          <cell r="C172">
            <v>0.215</v>
          </cell>
          <cell r="D172">
            <v>0</v>
          </cell>
          <cell r="E172">
            <v>4.38</v>
          </cell>
          <cell r="F172">
            <v>0</v>
          </cell>
          <cell r="G172">
            <v>0</v>
          </cell>
        </row>
        <row r="173">
          <cell r="B173">
            <v>1.0081278865152414</v>
          </cell>
          <cell r="C173">
            <v>0.15604571317550534</v>
          </cell>
          <cell r="D173">
            <v>0</v>
          </cell>
          <cell r="E173">
            <v>3.17897778469169</v>
          </cell>
          <cell r="F173">
            <v>0</v>
          </cell>
          <cell r="G173">
            <v>0</v>
          </cell>
        </row>
        <row r="174">
          <cell r="B174">
            <v>0.69389892093126382</v>
          </cell>
          <cell r="C174">
            <v>0.10740696040332737</v>
          </cell>
          <cell r="D174">
            <v>0</v>
          </cell>
          <cell r="E174">
            <v>2.188104588681739</v>
          </cell>
          <cell r="F174">
            <v>0</v>
          </cell>
          <cell r="G174">
            <v>0</v>
          </cell>
        </row>
        <row r="176">
          <cell r="B176">
            <v>0.14299999999999999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0.10378854411208027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7.1438117849654939E-2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1.258</v>
          </cell>
          <cell r="C180">
            <v>0.22800000000000001</v>
          </cell>
          <cell r="D180">
            <v>0</v>
          </cell>
          <cell r="E180">
            <v>33.880000000000003</v>
          </cell>
          <cell r="F180">
            <v>0</v>
          </cell>
          <cell r="G180">
            <v>0</v>
          </cell>
        </row>
        <row r="181">
          <cell r="B181">
            <v>0.91304887058039863</v>
          </cell>
          <cell r="C181">
            <v>0.16548103536751263</v>
          </cell>
          <cell r="D181">
            <v>0</v>
          </cell>
          <cell r="E181">
            <v>24.589901220400563</v>
          </cell>
          <cell r="F181">
            <v>0</v>
          </cell>
          <cell r="G181">
            <v>0</v>
          </cell>
        </row>
        <row r="182">
          <cell r="B182">
            <v>0.62845561017388762</v>
          </cell>
          <cell r="C182">
            <v>0.113901334753296</v>
          </cell>
          <cell r="D182">
            <v>0</v>
          </cell>
          <cell r="E182">
            <v>16.925338690533636</v>
          </cell>
          <cell r="F182">
            <v>0</v>
          </cell>
          <cell r="G182">
            <v>0</v>
          </cell>
        </row>
        <row r="184">
          <cell r="B184">
            <v>0.67800000000000005</v>
          </cell>
          <cell r="C184">
            <v>0.114</v>
          </cell>
          <cell r="D184">
            <v>0</v>
          </cell>
          <cell r="E184">
            <v>7.97</v>
          </cell>
          <cell r="F184">
            <v>0</v>
          </cell>
          <cell r="G184">
            <v>0</v>
          </cell>
        </row>
        <row r="186">
          <cell r="B186">
            <v>0.45100000000000001</v>
          </cell>
          <cell r="C186">
            <v>4.3999999999999997E-2</v>
          </cell>
          <cell r="D186">
            <v>0</v>
          </cell>
          <cell r="E186">
            <v>80.13</v>
          </cell>
          <cell r="F186">
            <v>0</v>
          </cell>
          <cell r="G186">
            <v>0</v>
          </cell>
        </row>
        <row r="188">
          <cell r="B188">
            <v>6.63</v>
          </cell>
          <cell r="C188">
            <v>0.182</v>
          </cell>
          <cell r="D188">
            <v>0.127</v>
          </cell>
          <cell r="E188">
            <v>11.62</v>
          </cell>
          <cell r="F188">
            <v>2.23</v>
          </cell>
          <cell r="G188">
            <v>0.35</v>
          </cell>
        </row>
        <row r="189">
          <cell r="B189">
            <v>4.8120143179237225</v>
          </cell>
          <cell r="C189">
            <v>0.13209451068810218</v>
          </cell>
          <cell r="D189">
            <v>9.217583987576361E-2</v>
          </cell>
          <cell r="E189">
            <v>8.4337264516249846</v>
          </cell>
          <cell r="F189">
            <v>1.6185206529366367</v>
          </cell>
          <cell r="G189">
            <v>0.25402790516942725</v>
          </cell>
        </row>
        <row r="190">
          <cell r="B190">
            <v>3.312130918484002</v>
          </cell>
          <cell r="C190">
            <v>9.0921240899560843E-2</v>
          </cell>
          <cell r="D190">
            <v>6.3445041726616636E-2</v>
          </cell>
          <cell r="E190">
            <v>5.8049715343565769</v>
          </cell>
          <cell r="F190">
            <v>1.1140349846484652</v>
          </cell>
          <cell r="G190">
            <v>0.17484854019146315</v>
          </cell>
        </row>
        <row r="192">
          <cell r="B192">
            <v>5.6950000000000003</v>
          </cell>
          <cell r="C192">
            <v>0.14399999999999999</v>
          </cell>
          <cell r="D192">
            <v>0.08</v>
          </cell>
          <cell r="E192">
            <v>7.97</v>
          </cell>
          <cell r="F192">
            <v>3.05</v>
          </cell>
          <cell r="G192">
            <v>0.28699999999999998</v>
          </cell>
        </row>
        <row r="193">
          <cell r="B193">
            <v>4.1269647357695307</v>
          </cell>
          <cell r="C193">
            <v>0.10435169832323309</v>
          </cell>
          <cell r="D193">
            <v>5.7973165735129499E-2</v>
          </cell>
          <cell r="E193">
            <v>5.7755766363622758</v>
          </cell>
          <cell r="F193">
            <v>2.2102269436518118</v>
          </cell>
          <cell r="G193">
            <v>0.20797873207477705</v>
          </cell>
        </row>
        <row r="195">
          <cell r="B195">
            <v>4.016</v>
          </cell>
          <cell r="C195">
            <v>9.6000000000000002E-2</v>
          </cell>
          <cell r="D195">
            <v>4.4999999999999998E-2</v>
          </cell>
          <cell r="E195">
            <v>80.13</v>
          </cell>
          <cell r="F195">
            <v>3.16</v>
          </cell>
          <cell r="G195">
            <v>0.19</v>
          </cell>
        </row>
        <row r="196">
          <cell r="B196">
            <v>3.2407083928671407</v>
          </cell>
          <cell r="C196">
            <v>7.7467132897222485E-2</v>
          </cell>
          <cell r="D196">
            <v>3.6312718545573039E-2</v>
          </cell>
          <cell r="E196">
            <v>64.660847490150388</v>
          </cell>
          <cell r="F196">
            <v>2.5499597912002403</v>
          </cell>
          <cell r="G196">
            <v>0.15332036719241951</v>
          </cell>
        </row>
        <row r="198">
          <cell r="B198">
            <v>2.6429999999999998</v>
          </cell>
          <cell r="C198">
            <v>5.8000000000000003E-2</v>
          </cell>
          <cell r="D198">
            <v>0.02</v>
          </cell>
          <cell r="E198">
            <v>80.13</v>
          </cell>
          <cell r="F198">
            <v>3.96</v>
          </cell>
          <cell r="G198">
            <v>0.127</v>
          </cell>
        </row>
        <row r="200">
          <cell r="B200">
            <v>1.4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1.016111620677709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0.69939416076585259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10.882999999999999</v>
          </cell>
          <cell r="C204">
            <v>0.72599999999999998</v>
          </cell>
          <cell r="D204">
            <v>0.66900000000000004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7.8988162627396479</v>
          </cell>
          <cell r="C205">
            <v>0.52692645472286914</v>
          </cell>
          <cell r="D205">
            <v>0.48555619588099103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5.4367904654391239</v>
          </cell>
          <cell r="C206">
            <v>0.36268582908286356</v>
          </cell>
          <cell r="D206">
            <v>0.33421049539453962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-0.70799999999999996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-0.70799999999999996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-0.70799999999999996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-0.65500000000000003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-0.65500000000000003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-0.70799999999999996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0.35599999999999998</v>
          </cell>
        </row>
        <row r="216">
          <cell r="B216">
            <v>-0.70799999999999996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0.35599999999999998</v>
          </cell>
        </row>
        <row r="217">
          <cell r="B217">
            <v>-0.70799999999999996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0.35599999999999998</v>
          </cell>
        </row>
        <row r="219">
          <cell r="B219">
            <v>-6.37</v>
          </cell>
          <cell r="C219">
            <v>-0.18</v>
          </cell>
          <cell r="D219">
            <v>-0.13500000000000001</v>
          </cell>
          <cell r="E219">
            <v>0</v>
          </cell>
          <cell r="F219">
            <v>0</v>
          </cell>
          <cell r="G219">
            <v>0.35599999999999998</v>
          </cell>
        </row>
        <row r="220">
          <cell r="B220">
            <v>-6.37</v>
          </cell>
          <cell r="C220">
            <v>-0.18</v>
          </cell>
          <cell r="D220">
            <v>-0.13500000000000001</v>
          </cell>
          <cell r="E220">
            <v>0</v>
          </cell>
          <cell r="F220">
            <v>0</v>
          </cell>
          <cell r="G220">
            <v>0.35599999999999998</v>
          </cell>
        </row>
        <row r="221">
          <cell r="B221">
            <v>-6.37</v>
          </cell>
          <cell r="C221">
            <v>-0.18</v>
          </cell>
          <cell r="D221">
            <v>-0.13500000000000001</v>
          </cell>
          <cell r="E221">
            <v>0</v>
          </cell>
          <cell r="F221">
            <v>0</v>
          </cell>
          <cell r="G221">
            <v>0.35599999999999998</v>
          </cell>
        </row>
        <row r="223">
          <cell r="B223">
            <v>-0.65500000000000003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0.32500000000000001</v>
          </cell>
        </row>
        <row r="224">
          <cell r="B224">
            <v>-0.65500000000000003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0.32500000000000001</v>
          </cell>
        </row>
        <row r="226">
          <cell r="B226">
            <v>-5.9589999999999996</v>
          </cell>
          <cell r="C226">
            <v>-0.16400000000000001</v>
          </cell>
          <cell r="D226">
            <v>-0.11600000000000001</v>
          </cell>
          <cell r="E226">
            <v>0</v>
          </cell>
          <cell r="F226">
            <v>0</v>
          </cell>
          <cell r="G226">
            <v>0.32500000000000001</v>
          </cell>
        </row>
        <row r="227">
          <cell r="B227">
            <v>-5.9589999999999996</v>
          </cell>
          <cell r="C227">
            <v>-0.16400000000000001</v>
          </cell>
          <cell r="D227">
            <v>-0.11600000000000001</v>
          </cell>
          <cell r="E227">
            <v>0</v>
          </cell>
          <cell r="F227">
            <v>0</v>
          </cell>
          <cell r="G227">
            <v>0.32500000000000001</v>
          </cell>
        </row>
        <row r="229">
          <cell r="B229">
            <v>-0.51500000000000001</v>
          </cell>
          <cell r="C229">
            <v>0</v>
          </cell>
          <cell r="D229">
            <v>0</v>
          </cell>
          <cell r="E229">
            <v>42.17</v>
          </cell>
          <cell r="F229">
            <v>0</v>
          </cell>
          <cell r="G229">
            <v>0.28299999999999997</v>
          </cell>
        </row>
        <row r="230">
          <cell r="B230">
            <v>-0.51500000000000001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0.28299999999999997</v>
          </cell>
        </row>
        <row r="232">
          <cell r="B232">
            <v>-4.8760000000000003</v>
          </cell>
          <cell r="C232">
            <v>-0.121</v>
          </cell>
          <cell r="D232">
            <v>-6.4000000000000001E-2</v>
          </cell>
          <cell r="E232">
            <v>42.17</v>
          </cell>
          <cell r="F232">
            <v>0</v>
          </cell>
          <cell r="G232">
            <v>0.28299999999999997</v>
          </cell>
        </row>
        <row r="233">
          <cell r="B233">
            <v>-4.8760000000000003</v>
          </cell>
          <cell r="C233">
            <v>-0.121</v>
          </cell>
          <cell r="D233">
            <v>-6.4000000000000001E-2</v>
          </cell>
          <cell r="E233">
            <v>0</v>
          </cell>
          <cell r="F233">
            <v>0</v>
          </cell>
          <cell r="G233">
            <v>0.28299999999999997</v>
          </cell>
        </row>
        <row r="235">
          <cell r="B235">
            <v>-4.5860000000000003</v>
          </cell>
          <cell r="C235">
            <v>-0.11</v>
          </cell>
          <cell r="D235">
            <v>-5.1999999999999998E-2</v>
          </cell>
          <cell r="E235">
            <v>42.17</v>
          </cell>
          <cell r="F235">
            <v>0</v>
          </cell>
          <cell r="G235">
            <v>0.219</v>
          </cell>
        </row>
        <row r="237">
          <cell r="B237">
            <v>-0.47899999999999998</v>
          </cell>
          <cell r="C237">
            <v>0</v>
          </cell>
          <cell r="D237">
            <v>0</v>
          </cell>
          <cell r="E237">
            <v>42.17</v>
          </cell>
          <cell r="F237">
            <v>0</v>
          </cell>
          <cell r="G237">
            <v>0.219</v>
          </cell>
        </row>
        <row r="299">
          <cell r="F299">
            <v>436834544.52148235</v>
          </cell>
        </row>
      </sheetData>
      <sheetData sheetId="23" refreshError="1"/>
      <sheetData sheetId="2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>
        <row r="8">
          <cell r="B8" t="str">
            <v>South Eastern Power Networks</v>
          </cell>
          <cell r="C8" t="str">
            <v>2011 - 2012</v>
          </cell>
          <cell r="D8" t="str">
            <v>SPN-100-1110-1</v>
          </cell>
        </row>
        <row r="15">
          <cell r="D15">
            <v>0</v>
          </cell>
          <cell r="F15">
            <v>366</v>
          </cell>
        </row>
        <row r="142">
          <cell r="B142">
            <v>5776602.9159099367</v>
          </cell>
          <cell r="C142">
            <v>0</v>
          </cell>
          <cell r="E142">
            <v>1504316</v>
          </cell>
        </row>
        <row r="143">
          <cell r="B143">
            <v>1080.6123012469652</v>
          </cell>
          <cell r="C143">
            <v>0</v>
          </cell>
          <cell r="E143">
            <v>506</v>
          </cell>
        </row>
        <row r="144">
          <cell r="B144">
            <v>15939.41250286409</v>
          </cell>
          <cell r="C144">
            <v>0</v>
          </cell>
          <cell r="E144">
            <v>3238</v>
          </cell>
        </row>
        <row r="146">
          <cell r="B146">
            <v>2001128.1286367828</v>
          </cell>
          <cell r="C146">
            <v>1316194.6438673262</v>
          </cell>
          <cell r="E146">
            <v>558836</v>
          </cell>
        </row>
        <row r="147">
          <cell r="B147">
            <v>0</v>
          </cell>
          <cell r="C147">
            <v>0</v>
          </cell>
          <cell r="E147">
            <v>0</v>
          </cell>
        </row>
        <row r="148">
          <cell r="B148">
            <v>278.10568999272806</v>
          </cell>
          <cell r="C148">
            <v>175.8072990462168</v>
          </cell>
          <cell r="E148">
            <v>32</v>
          </cell>
        </row>
        <row r="150">
          <cell r="B150">
            <v>83851.866953266639</v>
          </cell>
          <cell r="E150">
            <v>17800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1262592.5417389148</v>
          </cell>
          <cell r="E154">
            <v>115963</v>
          </cell>
        </row>
        <row r="155">
          <cell r="B155">
            <v>42.379943558522818</v>
          </cell>
          <cell r="E155">
            <v>9</v>
          </cell>
        </row>
        <row r="156">
          <cell r="B156">
            <v>1443.3846375961948</v>
          </cell>
          <cell r="E156">
            <v>102</v>
          </cell>
        </row>
        <row r="158">
          <cell r="B158">
            <v>821209.54276149406</v>
          </cell>
          <cell r="C158">
            <v>364179.05841702817</v>
          </cell>
          <cell r="E158">
            <v>49616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23.651274228248852</v>
          </cell>
          <cell r="C160">
            <v>10.350779574595173</v>
          </cell>
          <cell r="E160">
            <v>1</v>
          </cell>
        </row>
        <row r="162">
          <cell r="B162">
            <v>13845.530360396191</v>
          </cell>
          <cell r="C162">
            <v>0</v>
          </cell>
          <cell r="E162">
            <v>1600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1074372.3218729419</v>
          </cell>
          <cell r="C166">
            <v>225743.7322787561</v>
          </cell>
          <cell r="E166">
            <v>10692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0</v>
          </cell>
          <cell r="C168">
            <v>0</v>
          </cell>
          <cell r="E168">
            <v>0</v>
          </cell>
        </row>
        <row r="170">
          <cell r="B170">
            <v>0</v>
          </cell>
          <cell r="C170">
            <v>0</v>
          </cell>
        </row>
        <row r="172">
          <cell r="B172">
            <v>0</v>
          </cell>
          <cell r="C172">
            <v>0</v>
          </cell>
        </row>
        <row r="174">
          <cell r="B174">
            <v>294342.3897180435</v>
          </cell>
          <cell r="C174">
            <v>1362044.0348002627</v>
          </cell>
          <cell r="D174">
            <v>1214589.143361656</v>
          </cell>
          <cell r="E174">
            <v>5775</v>
          </cell>
          <cell r="F174">
            <v>1206949.1493677823</v>
          </cell>
          <cell r="G174">
            <v>320767.65909737995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8">
          <cell r="B178">
            <v>3114.9660908281057</v>
          </cell>
          <cell r="C178">
            <v>14414.332751231877</v>
          </cell>
          <cell r="D178">
            <v>12854.043168101003</v>
          </cell>
          <cell r="E178">
            <v>58</v>
          </cell>
          <cell r="F178">
            <v>12191.405549169514</v>
          </cell>
          <cell r="G178">
            <v>3240.0773646199991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281340.22652320442</v>
          </cell>
          <cell r="C181">
            <v>1275264.7735854539</v>
          </cell>
          <cell r="D181">
            <v>1374809.2104122664</v>
          </cell>
          <cell r="E181">
            <v>780</v>
          </cell>
          <cell r="F181">
            <v>931309.68273983058</v>
          </cell>
          <cell r="G181">
            <v>306406.13928086992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3708.93412835144</v>
          </cell>
          <cell r="C184">
            <v>15121.097344441623</v>
          </cell>
          <cell r="D184">
            <v>16258.651890881501</v>
          </cell>
          <cell r="E184">
            <v>3</v>
          </cell>
          <cell r="F184">
            <v>8545.6256305762054</v>
          </cell>
          <cell r="G184">
            <v>4546.8209251300659</v>
          </cell>
        </row>
        <row r="186">
          <cell r="B186">
            <v>119163.42924166481</v>
          </cell>
          <cell r="E186">
            <v>1200</v>
          </cell>
        </row>
        <row r="187">
          <cell r="B187">
            <v>0</v>
          </cell>
          <cell r="E187">
            <v>0</v>
          </cell>
        </row>
        <row r="188">
          <cell r="B188">
            <v>25.320750600260684</v>
          </cell>
          <cell r="E188">
            <v>4</v>
          </cell>
        </row>
        <row r="190">
          <cell r="B190">
            <v>10244.546390972562</v>
          </cell>
          <cell r="C190">
            <v>37503.088645800475</v>
          </cell>
          <cell r="D190">
            <v>89227.656089202894</v>
          </cell>
          <cell r="E190">
            <v>16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2231.8040509900338</v>
          </cell>
          <cell r="E194">
            <v>70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</row>
        <row r="199">
          <cell r="B199">
            <v>0</v>
          </cell>
        </row>
        <row r="201">
          <cell r="B201">
            <v>369.74050716812002</v>
          </cell>
          <cell r="E201">
            <v>3</v>
          </cell>
          <cell r="G201">
            <v>0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278.72510061303041</v>
          </cell>
          <cell r="C205">
            <v>1016.2733885615797</v>
          </cell>
          <cell r="D205">
            <v>1232.8318976975099</v>
          </cell>
          <cell r="E205">
            <v>11</v>
          </cell>
          <cell r="G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1.7730478857600003</v>
          </cell>
          <cell r="E215">
            <v>1</v>
          </cell>
          <cell r="G215">
            <v>0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22853.31539728694</v>
          </cell>
          <cell r="C218">
            <v>93999.547878841913</v>
          </cell>
          <cell r="D218">
            <v>119945.17198024351</v>
          </cell>
          <cell r="E218">
            <v>54</v>
          </cell>
          <cell r="G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G221">
            <v>0</v>
          </cell>
        </row>
        <row r="223">
          <cell r="B223">
            <v>0</v>
          </cell>
          <cell r="E223">
            <v>0</v>
          </cell>
          <cell r="G2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6">
          <cell r="B56">
            <v>286069267.88070488</v>
          </cell>
        </row>
      </sheetData>
      <sheetData sheetId="21">
        <row r="381">
          <cell r="H381">
            <v>13655661.707755744</v>
          </cell>
        </row>
        <row r="382">
          <cell r="H382">
            <v>6781264.618568847</v>
          </cell>
        </row>
        <row r="383">
          <cell r="H383">
            <v>42685.700943094962</v>
          </cell>
        </row>
        <row r="384">
          <cell r="H384">
            <v>2906236.8444362069</v>
          </cell>
        </row>
        <row r="385">
          <cell r="H385">
            <v>1835426.2964348914</v>
          </cell>
        </row>
        <row r="386">
          <cell r="H386">
            <v>4172.0082976946296</v>
          </cell>
        </row>
        <row r="387">
          <cell r="H387">
            <v>2289641.1586383814</v>
          </cell>
        </row>
        <row r="388">
          <cell r="H388">
            <v>0</v>
          </cell>
        </row>
        <row r="389">
          <cell r="H389">
            <v>0</v>
          </cell>
        </row>
        <row r="390">
          <cell r="H390">
            <v>4779048.4296315694</v>
          </cell>
        </row>
        <row r="391">
          <cell r="H391">
            <v>49913.294989855029</v>
          </cell>
        </row>
        <row r="392">
          <cell r="H392">
            <v>3896966.6202153228</v>
          </cell>
        </row>
        <row r="393">
          <cell r="H393">
            <v>46353.72437200883</v>
          </cell>
        </row>
        <row r="394">
          <cell r="H394">
            <v>196927.12061727443</v>
          </cell>
        </row>
        <row r="395">
          <cell r="H395">
            <v>225351.97093064844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1.5069999999999999</v>
          </cell>
          <cell r="C156">
            <v>0</v>
          </cell>
          <cell r="D156">
            <v>0</v>
          </cell>
          <cell r="E156">
            <v>3.87</v>
          </cell>
          <cell r="F156">
            <v>0</v>
          </cell>
          <cell r="G156">
            <v>0</v>
          </cell>
        </row>
        <row r="157">
          <cell r="B157">
            <v>1.0842719195723174</v>
          </cell>
          <cell r="C157">
            <v>0</v>
          </cell>
          <cell r="D157">
            <v>0</v>
          </cell>
          <cell r="E157">
            <v>2.7844275572295083</v>
          </cell>
          <cell r="F157">
            <v>0</v>
          </cell>
          <cell r="G157">
            <v>0</v>
          </cell>
        </row>
        <row r="158">
          <cell r="B158">
            <v>0.68521661647909204</v>
          </cell>
          <cell r="C158">
            <v>0</v>
          </cell>
          <cell r="D158">
            <v>0</v>
          </cell>
          <cell r="E158">
            <v>1.7596471836589824</v>
          </cell>
          <cell r="F158">
            <v>0</v>
          </cell>
          <cell r="G158">
            <v>0</v>
          </cell>
        </row>
        <row r="160">
          <cell r="B160">
            <v>2.036</v>
          </cell>
          <cell r="C160">
            <v>0.14299999999999999</v>
          </cell>
          <cell r="D160">
            <v>0</v>
          </cell>
          <cell r="E160">
            <v>3.87</v>
          </cell>
          <cell r="F160">
            <v>0</v>
          </cell>
          <cell r="G160">
            <v>0</v>
          </cell>
        </row>
        <row r="161">
          <cell r="B161">
            <v>1.4648823014261703</v>
          </cell>
          <cell r="C161">
            <v>0.10288711645576736</v>
          </cell>
          <cell r="D161">
            <v>0</v>
          </cell>
          <cell r="E161">
            <v>2.7844275572295083</v>
          </cell>
          <cell r="F161">
            <v>0</v>
          </cell>
          <cell r="G161">
            <v>0</v>
          </cell>
        </row>
        <row r="162">
          <cell r="B162">
            <v>0.92574720049862746</v>
          </cell>
          <cell r="C162">
            <v>6.5020554848380999E-2</v>
          </cell>
          <cell r="D162">
            <v>0</v>
          </cell>
          <cell r="E162">
            <v>1.7596471836589824</v>
          </cell>
          <cell r="F162">
            <v>0</v>
          </cell>
          <cell r="G162">
            <v>0</v>
          </cell>
        </row>
        <row r="164">
          <cell r="B164">
            <v>0.35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0.25182161370292711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0.15914121816037308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1.4690000000000001</v>
          </cell>
          <cell r="C168">
            <v>0</v>
          </cell>
          <cell r="D168">
            <v>0</v>
          </cell>
          <cell r="E168">
            <v>4.16</v>
          </cell>
          <cell r="F168">
            <v>0</v>
          </cell>
          <cell r="G168">
            <v>0</v>
          </cell>
        </row>
        <row r="169">
          <cell r="B169">
            <v>1.0569312872274284</v>
          </cell>
          <cell r="C169">
            <v>0</v>
          </cell>
          <cell r="D169">
            <v>0</v>
          </cell>
          <cell r="E169">
            <v>2.9930797514405052</v>
          </cell>
          <cell r="F169">
            <v>0</v>
          </cell>
          <cell r="G169">
            <v>0</v>
          </cell>
        </row>
        <row r="170">
          <cell r="B170">
            <v>0.66793842707882312</v>
          </cell>
          <cell r="C170">
            <v>0</v>
          </cell>
          <cell r="D170">
            <v>0</v>
          </cell>
          <cell r="E170">
            <v>1.8915070501347202</v>
          </cell>
          <cell r="F170">
            <v>0</v>
          </cell>
          <cell r="G170">
            <v>0</v>
          </cell>
        </row>
        <row r="172">
          <cell r="B172">
            <v>1.3839999999999999</v>
          </cell>
          <cell r="C172">
            <v>0.11600000000000001</v>
          </cell>
          <cell r="D172">
            <v>0</v>
          </cell>
          <cell r="E172">
            <v>4.16</v>
          </cell>
          <cell r="F172">
            <v>0</v>
          </cell>
          <cell r="G172">
            <v>0</v>
          </cell>
        </row>
        <row r="173">
          <cell r="B173">
            <v>0.99577460961386022</v>
          </cell>
          <cell r="C173">
            <v>8.3460877684398707E-2</v>
          </cell>
          <cell r="D173">
            <v>0</v>
          </cell>
          <cell r="E173">
            <v>2.9930797514405052</v>
          </cell>
          <cell r="F173">
            <v>0</v>
          </cell>
          <cell r="G173">
            <v>0</v>
          </cell>
        </row>
        <row r="174">
          <cell r="B174">
            <v>0.62928984552558953</v>
          </cell>
          <cell r="C174">
            <v>5.2743946590295084E-2</v>
          </cell>
          <cell r="D174">
            <v>0</v>
          </cell>
          <cell r="E174">
            <v>1.8915070501347202</v>
          </cell>
          <cell r="F174">
            <v>0</v>
          </cell>
          <cell r="G174">
            <v>0</v>
          </cell>
        </row>
        <row r="176">
          <cell r="B176">
            <v>0.22900000000000001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0.16476328439420088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0.1041238255963584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1.351</v>
          </cell>
          <cell r="C180">
            <v>0.11700000000000001</v>
          </cell>
          <cell r="D180">
            <v>0</v>
          </cell>
          <cell r="E180">
            <v>29.73</v>
          </cell>
          <cell r="F180">
            <v>0</v>
          </cell>
          <cell r="G180">
            <v>0</v>
          </cell>
        </row>
        <row r="181">
          <cell r="B181">
            <v>0.97203142889329863</v>
          </cell>
          <cell r="C181">
            <v>8.4180368009264206E-2</v>
          </cell>
          <cell r="D181">
            <v>0</v>
          </cell>
          <cell r="E181">
            <v>21.390447358251492</v>
          </cell>
          <cell r="F181">
            <v>0</v>
          </cell>
          <cell r="G181">
            <v>0</v>
          </cell>
        </row>
        <row r="182">
          <cell r="B182">
            <v>0.61428510209904008</v>
          </cell>
          <cell r="C182">
            <v>5.3198635785039007E-2</v>
          </cell>
          <cell r="D182">
            <v>0</v>
          </cell>
          <cell r="E182">
            <v>13.517909759736835</v>
          </cell>
          <cell r="F182">
            <v>0</v>
          </cell>
          <cell r="G182">
            <v>0</v>
          </cell>
        </row>
        <row r="184">
          <cell r="B184">
            <v>0.755</v>
          </cell>
          <cell r="C184">
            <v>0.06</v>
          </cell>
          <cell r="D184">
            <v>0</v>
          </cell>
          <cell r="E184">
            <v>8.33</v>
          </cell>
          <cell r="F184">
            <v>0</v>
          </cell>
          <cell r="G184">
            <v>0</v>
          </cell>
        </row>
        <row r="186">
          <cell r="B186">
            <v>0.54900000000000004</v>
          </cell>
          <cell r="C186">
            <v>2.7E-2</v>
          </cell>
          <cell r="D186">
            <v>0</v>
          </cell>
          <cell r="E186">
            <v>65.34</v>
          </cell>
          <cell r="F186">
            <v>0</v>
          </cell>
          <cell r="G186">
            <v>0</v>
          </cell>
        </row>
        <row r="188">
          <cell r="B188">
            <v>7.3250000000000002</v>
          </cell>
          <cell r="C188">
            <v>0.28899999999999998</v>
          </cell>
          <cell r="D188">
            <v>6.8000000000000005E-2</v>
          </cell>
          <cell r="E188">
            <v>12.16</v>
          </cell>
          <cell r="F188">
            <v>2.0699999999999998</v>
          </cell>
          <cell r="G188">
            <v>0.38100000000000001</v>
          </cell>
        </row>
        <row r="189">
          <cell r="B189">
            <v>5.2702666296398313</v>
          </cell>
          <cell r="C189">
            <v>0.20793270388613122</v>
          </cell>
          <cell r="D189">
            <v>4.8925342090854411E-2</v>
          </cell>
          <cell r="E189">
            <v>8.7490023503645524</v>
          </cell>
          <cell r="F189">
            <v>1.4893449724715973</v>
          </cell>
          <cell r="G189">
            <v>0.27412581377375778</v>
          </cell>
        </row>
        <row r="190">
          <cell r="B190">
            <v>3.330598351499237</v>
          </cell>
          <cell r="C190">
            <v>0.13140517728099377</v>
          </cell>
          <cell r="D190">
            <v>3.0918865242586774E-2</v>
          </cell>
          <cell r="E190">
            <v>5.5290206080861051</v>
          </cell>
          <cell r="F190">
            <v>0.94120663311992081</v>
          </cell>
          <cell r="G190">
            <v>0.17323658319743471</v>
          </cell>
        </row>
        <row r="192">
          <cell r="B192">
            <v>6.4109999999999996</v>
          </cell>
          <cell r="C192">
            <v>0.218</v>
          </cell>
          <cell r="D192">
            <v>4.3999999999999997E-2</v>
          </cell>
          <cell r="E192">
            <v>8.33</v>
          </cell>
          <cell r="F192">
            <v>3.01</v>
          </cell>
          <cell r="G192">
            <v>0.32300000000000001</v>
          </cell>
        </row>
        <row r="193">
          <cell r="B193">
            <v>4.2585366017812367</v>
          </cell>
          <cell r="C193">
            <v>0.14480751508162684</v>
          </cell>
          <cell r="D193">
            <v>2.9227204878860463E-2</v>
          </cell>
          <cell r="E193">
            <v>5.5332412872933565</v>
          </cell>
          <cell r="F193">
            <v>1.9994065155765908</v>
          </cell>
          <cell r="G193">
            <v>0.21455425399708933</v>
          </cell>
        </row>
        <row r="195">
          <cell r="B195">
            <v>5.0129999999999999</v>
          </cell>
          <cell r="C195">
            <v>0.156</v>
          </cell>
          <cell r="D195">
            <v>2.8000000000000001E-2</v>
          </cell>
          <cell r="E195">
            <v>65.34</v>
          </cell>
          <cell r="F195">
            <v>2.86</v>
          </cell>
          <cell r="G195">
            <v>0.23300000000000001</v>
          </cell>
        </row>
        <row r="196">
          <cell r="B196">
            <v>3.7074802724268596</v>
          </cell>
          <cell r="C196">
            <v>0.11537341362429485</v>
          </cell>
          <cell r="D196">
            <v>2.070804859923241E-2</v>
          </cell>
          <cell r="E196">
            <v>48.323710552637344</v>
          </cell>
          <cell r="F196">
            <v>2.1151792497787389</v>
          </cell>
          <cell r="G196">
            <v>0.17232054727218399</v>
          </cell>
        </row>
        <row r="198">
          <cell r="B198">
            <v>3.76</v>
          </cell>
          <cell r="C198">
            <v>9.8000000000000004E-2</v>
          </cell>
          <cell r="D198">
            <v>1.7000000000000001E-2</v>
          </cell>
          <cell r="E198">
            <v>65.34</v>
          </cell>
          <cell r="F198">
            <v>3</v>
          </cell>
          <cell r="G198">
            <v>0.188</v>
          </cell>
        </row>
        <row r="200">
          <cell r="B200">
            <v>1.5660000000000001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1.1267218487393824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0.71204327896898356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12.412000000000001</v>
          </cell>
          <cell r="C204">
            <v>0.97099999999999997</v>
          </cell>
          <cell r="D204">
            <v>0.57599999999999996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8.9303139122306607</v>
          </cell>
          <cell r="C205">
            <v>0.69862510544440637</v>
          </cell>
          <cell r="D205">
            <v>0.41442642712253142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5.6436022851615739</v>
          </cell>
          <cell r="C206">
            <v>0.44150320809634935</v>
          </cell>
          <cell r="D206">
            <v>0.26190097617249969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-0.61699999999999999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-0.61699999999999999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-0.61699999999999999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-0.56499999999999995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-0.56499999999999995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-0.61699999999999999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0.308</v>
          </cell>
        </row>
        <row r="216">
          <cell r="B216">
            <v>-0.61699999999999999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0.308</v>
          </cell>
        </row>
        <row r="217">
          <cell r="B217">
            <v>-0.61699999999999999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0.308</v>
          </cell>
        </row>
        <row r="219">
          <cell r="B219">
            <v>-5.431</v>
          </cell>
          <cell r="C219">
            <v>-0.253</v>
          </cell>
          <cell r="D219">
            <v>-6.6000000000000003E-2</v>
          </cell>
          <cell r="E219">
            <v>0</v>
          </cell>
          <cell r="F219">
            <v>0</v>
          </cell>
          <cell r="G219">
            <v>0.308</v>
          </cell>
        </row>
        <row r="220">
          <cell r="B220">
            <v>-5.431</v>
          </cell>
          <cell r="C220">
            <v>-0.253</v>
          </cell>
          <cell r="D220">
            <v>-6.6000000000000003E-2</v>
          </cell>
          <cell r="E220">
            <v>0</v>
          </cell>
          <cell r="F220">
            <v>0</v>
          </cell>
          <cell r="G220">
            <v>0.308</v>
          </cell>
        </row>
        <row r="221">
          <cell r="B221">
            <v>-5.431</v>
          </cell>
          <cell r="C221">
            <v>-0.253</v>
          </cell>
          <cell r="D221">
            <v>-6.6000000000000003E-2</v>
          </cell>
          <cell r="E221">
            <v>0</v>
          </cell>
          <cell r="F221">
            <v>0</v>
          </cell>
          <cell r="G221">
            <v>0.308</v>
          </cell>
        </row>
        <row r="223">
          <cell r="B223">
            <v>-0.56499999999999995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0.28299999999999997</v>
          </cell>
        </row>
        <row r="224">
          <cell r="B224">
            <v>-0.56499999999999995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0.28299999999999997</v>
          </cell>
        </row>
        <row r="226">
          <cell r="B226">
            <v>-5.0389999999999997</v>
          </cell>
          <cell r="C226">
            <v>-0.224</v>
          </cell>
          <cell r="D226">
            <v>-5.6000000000000001E-2</v>
          </cell>
          <cell r="E226">
            <v>0</v>
          </cell>
          <cell r="F226">
            <v>0</v>
          </cell>
          <cell r="G226">
            <v>0.28299999999999997</v>
          </cell>
        </row>
        <row r="227">
          <cell r="B227">
            <v>-5.0389999999999997</v>
          </cell>
          <cell r="C227">
            <v>-0.224</v>
          </cell>
          <cell r="D227">
            <v>-5.6000000000000001E-2</v>
          </cell>
          <cell r="E227">
            <v>0</v>
          </cell>
          <cell r="F227">
            <v>0</v>
          </cell>
          <cell r="G227">
            <v>0.28299999999999997</v>
          </cell>
        </row>
        <row r="229">
          <cell r="B229">
            <v>-0.439</v>
          </cell>
          <cell r="C229">
            <v>0</v>
          </cell>
          <cell r="D229">
            <v>0</v>
          </cell>
          <cell r="E229">
            <v>46.32</v>
          </cell>
          <cell r="F229">
            <v>0</v>
          </cell>
          <cell r="G229">
            <v>0.24399999999999999</v>
          </cell>
        </row>
        <row r="230">
          <cell r="B230">
            <v>-0.439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0.24399999999999999</v>
          </cell>
        </row>
        <row r="232">
          <cell r="B232">
            <v>-4.0910000000000002</v>
          </cell>
          <cell r="C232">
            <v>-0.15</v>
          </cell>
          <cell r="D232">
            <v>-3.1E-2</v>
          </cell>
          <cell r="E232">
            <v>46.32</v>
          </cell>
          <cell r="F232">
            <v>0</v>
          </cell>
          <cell r="G232">
            <v>0.24399999999999999</v>
          </cell>
        </row>
        <row r="233">
          <cell r="B233">
            <v>-4.0910000000000002</v>
          </cell>
          <cell r="C233">
            <v>-0.15</v>
          </cell>
          <cell r="D233">
            <v>-3.1E-2</v>
          </cell>
          <cell r="E233">
            <v>0</v>
          </cell>
          <cell r="F233">
            <v>0</v>
          </cell>
          <cell r="G233">
            <v>0.24399999999999999</v>
          </cell>
        </row>
        <row r="235">
          <cell r="B235">
            <v>-3.8690000000000002</v>
          </cell>
          <cell r="C235">
            <v>-0.13400000000000001</v>
          </cell>
          <cell r="D235">
            <v>-2.5000000000000001E-2</v>
          </cell>
          <cell r="E235">
            <v>46.32</v>
          </cell>
          <cell r="F235">
            <v>0</v>
          </cell>
          <cell r="G235">
            <v>0.19</v>
          </cell>
        </row>
        <row r="237">
          <cell r="B237">
            <v>-0.41</v>
          </cell>
          <cell r="C237">
            <v>0</v>
          </cell>
          <cell r="D237">
            <v>0</v>
          </cell>
          <cell r="E237">
            <v>46.32</v>
          </cell>
          <cell r="F237">
            <v>0</v>
          </cell>
          <cell r="G237">
            <v>0.19</v>
          </cell>
        </row>
        <row r="299">
          <cell r="F299">
            <v>286091223.02221912</v>
          </cell>
        </row>
      </sheetData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activeCell="F28" sqref="F28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81" t="s">
        <v>65</v>
      </c>
      <c r="C1" s="81" t="str">
        <f>[2]Input!B8</f>
        <v>SHEPD</v>
      </c>
      <c r="E1" s="81" t="str">
        <f>[2]Input!C8</f>
        <v>2011/12</v>
      </c>
      <c r="G1" s="81" t="str">
        <f>[2]Input!D8</f>
        <v>INDIC Oct-11 28-06-11</v>
      </c>
    </row>
    <row r="4" spans="1:7" ht="15.75">
      <c r="A4" s="82" t="s">
        <v>66</v>
      </c>
    </row>
    <row r="5" spans="1:7" ht="14.25">
      <c r="A5" s="83" t="s">
        <v>67</v>
      </c>
    </row>
    <row r="6" spans="1:7">
      <c r="A6" t="s">
        <v>68</v>
      </c>
    </row>
    <row r="7" spans="1:7">
      <c r="A7" t="s">
        <v>69</v>
      </c>
    </row>
    <row r="8" spans="1:7">
      <c r="A8" t="s">
        <v>70</v>
      </c>
    </row>
    <row r="9" spans="1:7">
      <c r="A9" t="s">
        <v>71</v>
      </c>
    </row>
    <row r="10" spans="1:7">
      <c r="A10" t="s">
        <v>72</v>
      </c>
    </row>
    <row r="11" spans="1:7">
      <c r="A11" t="s">
        <v>73</v>
      </c>
    </row>
    <row r="12" spans="1:7">
      <c r="A12" t="s">
        <v>74</v>
      </c>
    </row>
    <row r="13" spans="1:7">
      <c r="A13" t="s">
        <v>75</v>
      </c>
    </row>
    <row r="14" spans="1:7">
      <c r="A14" t="s">
        <v>76</v>
      </c>
    </row>
    <row r="15" spans="1:7">
      <c r="A15" t="s">
        <v>77</v>
      </c>
    </row>
    <row r="16" spans="1:7" ht="14.25">
      <c r="A16" s="84" t="s">
        <v>78</v>
      </c>
    </row>
    <row r="17" spans="1:6" ht="14.25">
      <c r="A17" s="84" t="s">
        <v>79</v>
      </c>
    </row>
    <row r="18" spans="1:6" ht="14.25">
      <c r="A18" s="84" t="s">
        <v>80</v>
      </c>
    </row>
    <row r="19" spans="1:6" ht="14.25">
      <c r="A19" s="84" t="s">
        <v>81</v>
      </c>
    </row>
    <row r="20" spans="1:6" ht="14.25">
      <c r="A20" s="84" t="s">
        <v>82</v>
      </c>
    </row>
    <row r="21" spans="1:6" ht="28.5">
      <c r="A21" s="85" t="s">
        <v>83</v>
      </c>
      <c r="B21" s="85" t="s">
        <v>84</v>
      </c>
      <c r="C21" s="85" t="s">
        <v>85</v>
      </c>
      <c r="D21" s="85" t="s">
        <v>86</v>
      </c>
      <c r="E21" s="85" t="s">
        <v>86</v>
      </c>
    </row>
    <row r="22" spans="1:6" ht="14.25">
      <c r="A22" s="85" t="s">
        <v>87</v>
      </c>
      <c r="B22" s="85" t="s">
        <v>88</v>
      </c>
      <c r="C22" s="85" t="s">
        <v>89</v>
      </c>
      <c r="D22" s="85" t="s">
        <v>90</v>
      </c>
      <c r="E22" s="85" t="s">
        <v>91</v>
      </c>
    </row>
    <row r="23" spans="1:6" ht="38.25">
      <c r="B23" s="68" t="s">
        <v>92</v>
      </c>
      <c r="C23" s="68" t="s">
        <v>93</v>
      </c>
      <c r="D23" s="68" t="s">
        <v>94</v>
      </c>
      <c r="E23" s="68" t="s">
        <v>95</v>
      </c>
    </row>
    <row r="24" spans="1:6" ht="25.5">
      <c r="A24" s="74" t="s">
        <v>96</v>
      </c>
      <c r="B24" s="86">
        <f>[2]Input!D15</f>
        <v>0</v>
      </c>
      <c r="C24" s="75">
        <f>SUM([2]Scaler!$H$381:$H$405)</f>
        <v>93841075.837450236</v>
      </c>
      <c r="D24" s="77">
        <f>[2]Adjust!F299-[2]Revenue!B56</f>
        <v>-11739.054357081652</v>
      </c>
      <c r="E24" s="87">
        <f>D24/[2]Revenue!B56</f>
        <v>-5.3431427289858508E-5</v>
      </c>
      <c r="F24" s="88" t="s">
        <v>67</v>
      </c>
    </row>
    <row r="26" spans="1:6" ht="15.75">
      <c r="A26" s="82" t="s">
        <v>97</v>
      </c>
    </row>
    <row r="27" spans="1:6" ht="14.25">
      <c r="A27" s="83" t="s">
        <v>67</v>
      </c>
    </row>
    <row r="28" spans="1:6">
      <c r="A28" t="s">
        <v>77</v>
      </c>
    </row>
    <row r="29" spans="1:6" ht="14.25">
      <c r="A29" s="84" t="s">
        <v>98</v>
      </c>
    </row>
    <row r="30" spans="1:6" ht="14.25">
      <c r="A30" s="84" t="s">
        <v>99</v>
      </c>
    </row>
    <row r="31" spans="1:6" ht="14.25">
      <c r="A31" s="84" t="s">
        <v>100</v>
      </c>
    </row>
    <row r="32" spans="1:6" ht="14.25">
      <c r="A32" s="84" t="s">
        <v>101</v>
      </c>
    </row>
    <row r="33" spans="1:1" ht="14.25">
      <c r="A33" s="84" t="s">
        <v>102</v>
      </c>
    </row>
    <row r="34" spans="1:1" ht="14.25">
      <c r="A34" s="84" t="s">
        <v>103</v>
      </c>
    </row>
    <row r="35" spans="1:1" ht="14.25">
      <c r="A35" s="84" t="s">
        <v>104</v>
      </c>
    </row>
    <row r="36" spans="1:1" ht="14.25">
      <c r="A36" s="84" t="s">
        <v>105</v>
      </c>
    </row>
    <row r="37" spans="1:1" ht="14.25">
      <c r="A37" s="84" t="s">
        <v>106</v>
      </c>
    </row>
    <row r="38" spans="1:1" ht="14.25">
      <c r="A38" s="84" t="s">
        <v>107</v>
      </c>
    </row>
    <row r="39" spans="1:1" ht="14.25">
      <c r="A39" s="84" t="s">
        <v>108</v>
      </c>
    </row>
    <row r="40" spans="1:1" ht="14.25">
      <c r="A40" s="84" t="s">
        <v>109</v>
      </c>
    </row>
    <row r="41" spans="1:1" ht="14.25">
      <c r="A41" s="84" t="s">
        <v>110</v>
      </c>
    </row>
    <row r="42" spans="1:1" ht="14.25">
      <c r="A42" s="84" t="s">
        <v>111</v>
      </c>
    </row>
    <row r="43" spans="1:1" ht="14.25">
      <c r="A43" s="84" t="s">
        <v>112</v>
      </c>
    </row>
    <row r="44" spans="1:1" ht="14.25">
      <c r="A44" s="84" t="s">
        <v>113</v>
      </c>
    </row>
    <row r="45" spans="1:1" ht="14.25">
      <c r="A45" s="84" t="s">
        <v>114</v>
      </c>
    </row>
    <row r="46" spans="1:1" ht="14.25">
      <c r="A46" s="84" t="s">
        <v>115</v>
      </c>
    </row>
    <row r="47" spans="1:1" ht="14.25">
      <c r="A47" s="84" t="s">
        <v>116</v>
      </c>
    </row>
    <row r="48" spans="1:1" ht="14.25">
      <c r="A48" s="84" t="s">
        <v>117</v>
      </c>
    </row>
    <row r="49" spans="1:22" ht="14.25">
      <c r="A49" s="84" t="s">
        <v>118</v>
      </c>
    </row>
    <row r="50" spans="1:22" ht="14.25">
      <c r="A50" s="84" t="s">
        <v>119</v>
      </c>
    </row>
    <row r="51" spans="1:22" ht="14.25">
      <c r="A51" s="84" t="s">
        <v>120</v>
      </c>
    </row>
    <row r="52" spans="1:22" ht="28.5">
      <c r="A52" s="85" t="s">
        <v>83</v>
      </c>
      <c r="B52" s="85" t="s">
        <v>86</v>
      </c>
      <c r="C52" s="85" t="s">
        <v>84</v>
      </c>
      <c r="D52" s="85" t="s">
        <v>86</v>
      </c>
      <c r="E52" s="85" t="s">
        <v>86</v>
      </c>
      <c r="F52" s="85" t="s">
        <v>86</v>
      </c>
      <c r="G52" s="85" t="s">
        <v>86</v>
      </c>
      <c r="H52" s="85" t="s">
        <v>86</v>
      </c>
      <c r="I52" s="85" t="s">
        <v>86</v>
      </c>
      <c r="J52" s="85" t="s">
        <v>86</v>
      </c>
      <c r="K52" s="85" t="s">
        <v>86</v>
      </c>
      <c r="L52" s="85" t="s">
        <v>86</v>
      </c>
      <c r="M52" s="85" t="s">
        <v>86</v>
      </c>
      <c r="N52" s="85" t="s">
        <v>86</v>
      </c>
      <c r="O52" s="85" t="s">
        <v>86</v>
      </c>
      <c r="P52" s="85" t="s">
        <v>86</v>
      </c>
      <c r="Q52" s="85" t="s">
        <v>86</v>
      </c>
      <c r="R52" s="85" t="s">
        <v>86</v>
      </c>
      <c r="S52" s="85" t="s">
        <v>86</v>
      </c>
      <c r="T52" s="85" t="s">
        <v>86</v>
      </c>
    </row>
    <row r="53" spans="1:22" ht="42.75">
      <c r="A53" s="85" t="s">
        <v>87</v>
      </c>
      <c r="B53" s="85" t="s">
        <v>121</v>
      </c>
      <c r="C53" s="85" t="s">
        <v>122</v>
      </c>
      <c r="D53" s="85" t="s">
        <v>123</v>
      </c>
      <c r="E53" s="85" t="s">
        <v>124</v>
      </c>
      <c r="F53" s="85" t="s">
        <v>125</v>
      </c>
      <c r="G53" s="85" t="s">
        <v>126</v>
      </c>
      <c r="H53" s="85" t="s">
        <v>127</v>
      </c>
      <c r="I53" s="85" t="s">
        <v>128</v>
      </c>
      <c r="J53" s="85" t="s">
        <v>129</v>
      </c>
      <c r="K53" s="85" t="s">
        <v>130</v>
      </c>
      <c r="L53" s="85" t="s">
        <v>131</v>
      </c>
      <c r="M53" s="85" t="s">
        <v>132</v>
      </c>
      <c r="N53" s="85" t="s">
        <v>133</v>
      </c>
      <c r="O53" s="85" t="s">
        <v>134</v>
      </c>
      <c r="P53" s="85" t="s">
        <v>135</v>
      </c>
      <c r="Q53" s="85" t="s">
        <v>136</v>
      </c>
      <c r="R53" s="85" t="s">
        <v>137</v>
      </c>
      <c r="S53" s="85" t="s">
        <v>138</v>
      </c>
      <c r="T53" s="85" t="s">
        <v>139</v>
      </c>
    </row>
    <row r="54" spans="1:22" ht="38.25">
      <c r="B54" s="68" t="s">
        <v>140</v>
      </c>
      <c r="C54" s="68" t="s">
        <v>141</v>
      </c>
      <c r="D54" s="68" t="s">
        <v>142</v>
      </c>
      <c r="E54" s="68" t="s">
        <v>143</v>
      </c>
      <c r="F54" s="68" t="s">
        <v>144</v>
      </c>
      <c r="G54" s="68" t="s">
        <v>145</v>
      </c>
      <c r="H54" s="68" t="s">
        <v>146</v>
      </c>
      <c r="I54" s="68" t="s">
        <v>147</v>
      </c>
      <c r="J54" s="68" t="s">
        <v>148</v>
      </c>
      <c r="K54" s="68" t="s">
        <v>149</v>
      </c>
      <c r="L54" s="68" t="s">
        <v>150</v>
      </c>
      <c r="M54" s="68" t="s">
        <v>151</v>
      </c>
      <c r="N54" s="68" t="s">
        <v>152</v>
      </c>
      <c r="O54" s="68" t="s">
        <v>153</v>
      </c>
      <c r="P54" s="68" t="s">
        <v>154</v>
      </c>
      <c r="Q54" s="68" t="s">
        <v>155</v>
      </c>
      <c r="R54" s="68" t="s">
        <v>156</v>
      </c>
      <c r="S54" s="68" t="s">
        <v>157</v>
      </c>
      <c r="T54" s="68" t="s">
        <v>158</v>
      </c>
      <c r="U54" s="68" t="s">
        <v>160</v>
      </c>
      <c r="V54" s="68" t="s">
        <v>159</v>
      </c>
    </row>
    <row r="55" spans="1:22" ht="14.25">
      <c r="A55" s="73" t="s">
        <v>161</v>
      </c>
      <c r="U55" s="69"/>
      <c r="V55" s="69"/>
    </row>
    <row r="56" spans="1:22" ht="14.25">
      <c r="A56" s="73" t="s">
        <v>162</v>
      </c>
      <c r="U56" s="69"/>
      <c r="V56" s="69"/>
    </row>
    <row r="57" spans="1:22" ht="14.25">
      <c r="A57" s="73" t="s">
        <v>163</v>
      </c>
      <c r="U57" s="69"/>
      <c r="V57" s="69"/>
    </row>
    <row r="58" spans="1:22" ht="14.25">
      <c r="A58" s="73" t="s">
        <v>164</v>
      </c>
      <c r="U58" s="69"/>
      <c r="V58" s="69"/>
    </row>
    <row r="59" spans="1:22" ht="14.25">
      <c r="A59" s="73" t="s">
        <v>165</v>
      </c>
      <c r="U59" s="69"/>
      <c r="V59" s="69"/>
    </row>
    <row r="60" spans="1:22" ht="14.25">
      <c r="A60" s="73" t="s">
        <v>166</v>
      </c>
      <c r="U60" s="69"/>
      <c r="V60" s="69"/>
    </row>
    <row r="61" spans="1:22" ht="14.25">
      <c r="A61" s="73" t="s">
        <v>167</v>
      </c>
      <c r="U61" s="69"/>
      <c r="V61" s="69"/>
    </row>
    <row r="62" spans="1:22" ht="14.25">
      <c r="A62" s="73" t="s">
        <v>168</v>
      </c>
      <c r="U62" s="69"/>
      <c r="V62" s="69"/>
    </row>
    <row r="63" spans="1:22" ht="28.5">
      <c r="A63" s="73" t="s">
        <v>169</v>
      </c>
      <c r="U63" s="69"/>
      <c r="V63" s="69"/>
    </row>
    <row r="64" spans="1:22" ht="14.25">
      <c r="A64" s="73" t="s">
        <v>170</v>
      </c>
      <c r="U64" s="69"/>
      <c r="V64" s="69"/>
    </row>
    <row r="65" spans="1:22" ht="14.25">
      <c r="A65" s="73" t="s">
        <v>171</v>
      </c>
      <c r="U65" s="69"/>
      <c r="V65" s="69"/>
    </row>
    <row r="66" spans="1:22" ht="14.25">
      <c r="A66" s="73" t="s">
        <v>172</v>
      </c>
      <c r="U66" s="69"/>
      <c r="V66" s="69"/>
    </row>
    <row r="67" spans="1:22" ht="14.25">
      <c r="A67" s="73" t="s">
        <v>173</v>
      </c>
      <c r="U67" s="69"/>
      <c r="V67" s="69"/>
    </row>
    <row r="68" spans="1:22" ht="14.25">
      <c r="A68" s="73" t="s">
        <v>174</v>
      </c>
      <c r="U68" s="69"/>
      <c r="V68" s="69"/>
    </row>
    <row r="69" spans="1:22" ht="14.25">
      <c r="A69" s="73" t="s">
        <v>175</v>
      </c>
      <c r="U69" s="69"/>
      <c r="V69" s="69"/>
    </row>
    <row r="70" spans="1:22" ht="14.25">
      <c r="A70" s="73" t="s">
        <v>176</v>
      </c>
      <c r="U70" s="69"/>
      <c r="V70" s="69"/>
    </row>
    <row r="71" spans="1:22" ht="14.25">
      <c r="A71" s="73" t="s">
        <v>177</v>
      </c>
      <c r="U71" s="69"/>
      <c r="V71" s="69"/>
    </row>
    <row r="72" spans="1:22" ht="14.25">
      <c r="A72" s="73" t="s">
        <v>178</v>
      </c>
      <c r="U72" s="69"/>
      <c r="V72" s="69"/>
    </row>
    <row r="73" spans="1:22" ht="14.25">
      <c r="A73" s="73" t="s">
        <v>179</v>
      </c>
      <c r="U73" s="69"/>
      <c r="V73" s="69"/>
    </row>
    <row r="74" spans="1:22" ht="14.25">
      <c r="A74" s="73" t="s">
        <v>180</v>
      </c>
      <c r="U74" s="69"/>
      <c r="V74" s="69"/>
    </row>
    <row r="75" spans="1:22" ht="14.25">
      <c r="A75" s="73" t="s">
        <v>181</v>
      </c>
      <c r="U75" s="69"/>
      <c r="V75" s="69"/>
    </row>
    <row r="76" spans="1:22" ht="14.25">
      <c r="A76" s="73" t="s">
        <v>182</v>
      </c>
      <c r="U76" s="69"/>
      <c r="V76" s="69"/>
    </row>
    <row r="77" spans="1:22" ht="28.5">
      <c r="A77" s="73" t="s">
        <v>183</v>
      </c>
      <c r="U77" s="69"/>
      <c r="V77" s="69"/>
    </row>
    <row r="78" spans="1:22" ht="14.25">
      <c r="A78" s="73" t="s">
        <v>184</v>
      </c>
      <c r="U78" s="69"/>
      <c r="V78" s="69"/>
    </row>
    <row r="79" spans="1:22" ht="14.25">
      <c r="A79" s="73" t="s">
        <v>185</v>
      </c>
      <c r="U79" s="69"/>
      <c r="V79" s="69"/>
    </row>
    <row r="80" spans="1:22">
      <c r="A80" s="74" t="s">
        <v>186</v>
      </c>
      <c r="B80" s="75">
        <f>[2]Input!B150+[2]Input!C150+[2]Input!D150</f>
        <v>703646.22608589323</v>
      </c>
      <c r="C80" s="76">
        <f>[2]Input!E150</f>
        <v>104112.07947733498</v>
      </c>
      <c r="D80" s="77">
        <f>0.01*[2]Input!F$15*([2]Adjust!$E164*[2]Input!E150+[2]Adjust!$F164*[2]Input!F150)+10*([2]Adjust!$B164*[2]Input!B150+[2]Adjust!$C164*[2]Input!C150+[2]Adjust!$D164*[2]Input!D150+[2]Adjust!$G164*[2]Input!G150)</f>
        <v>10477292.306418952</v>
      </c>
      <c r="E80" s="75">
        <f>10*([2]Adjust!$B164*[2]Input!B150+[2]Adjust!$C164*[2]Input!C150+[2]Adjust!$D164*[2]Input!D150)</f>
        <v>10477292.306418952</v>
      </c>
      <c r="F80" s="75">
        <f>[2]Adjust!E164*[2]Input!$F$15*[2]Input!$E150/100</f>
        <v>0</v>
      </c>
      <c r="G80" s="75">
        <f>[2]Adjust!F164*[2]Input!$F$15*[2]Input!$F150/100</f>
        <v>0</v>
      </c>
      <c r="H80" s="75">
        <f>[2]Adjust!G164*[2]Input!$G150*10</f>
        <v>0</v>
      </c>
      <c r="I80" s="78">
        <f t="shared" ref="I80:I111" si="0">IF(B80&lt;&gt;0,0.1*D80/B80,"")</f>
        <v>1.4890000000000003</v>
      </c>
      <c r="J80" s="79">
        <f t="shared" ref="J80:J111" si="1">IF(C80&lt;&gt;0,D80/C80,"")</f>
        <v>100.63474247193228</v>
      </c>
      <c r="K80" s="78">
        <f t="shared" ref="K80:K111" si="2">IF(B80&lt;&gt;0,0.1*E80/B80,0)</f>
        <v>1.4890000000000003</v>
      </c>
      <c r="L80" s="75">
        <f>[2]Adjust!B164*[2]Input!$B150*10</f>
        <v>10477292.306418952</v>
      </c>
      <c r="M80" s="75">
        <f>[2]Adjust!C164*[2]Input!$C150*10</f>
        <v>0</v>
      </c>
      <c r="N80" s="75">
        <f>[2]Adjust!D164*[2]Input!$D150*10</f>
        <v>0</v>
      </c>
      <c r="O80" s="80">
        <f t="shared" ref="O80:O111" si="3">IF(E80&lt;&gt;0,$L80/E80,"")</f>
        <v>1</v>
      </c>
      <c r="P80" s="80">
        <f t="shared" ref="P80:P111" si="4">IF(E80&lt;&gt;0,$M80/E80,"")</f>
        <v>0</v>
      </c>
      <c r="Q80" s="80">
        <f t="shared" ref="Q80:Q111" si="5">IF(E80&lt;&gt;0,$N80/E80,"")</f>
        <v>0</v>
      </c>
      <c r="R80" s="80">
        <f t="shared" ref="R80:R111" si="6">IF(D80&lt;&gt;0,$F80/D80,"")</f>
        <v>0</v>
      </c>
      <c r="S80" s="80">
        <f t="shared" ref="S80:S111" si="7">IF(D80&lt;&gt;0,$G80/D80,"")</f>
        <v>0</v>
      </c>
      <c r="T80" s="80">
        <f t="shared" ref="T80:T111" si="8">IF(D80&lt;&gt;0,$H80/D80,"")</f>
        <v>0</v>
      </c>
      <c r="U80" s="70"/>
      <c r="V80" s="70"/>
    </row>
    <row r="81" spans="1:22">
      <c r="A81" s="74" t="s">
        <v>12</v>
      </c>
      <c r="B81" s="75">
        <f>[2]Input!B146+[2]Input!C146+[2]Input!D146</f>
        <v>585998.55238127685</v>
      </c>
      <c r="C81" s="76">
        <f>[2]Input!E146</f>
        <v>65096.518056873181</v>
      </c>
      <c r="D81" s="77">
        <f>0.01*[2]Input!F$15*([2]Adjust!$E160*[2]Input!E146+[2]Adjust!$F160*[2]Input!F146)+10*([2]Adjust!$B160*[2]Input!B146+[2]Adjust!$C160*[2]Input!C146+[2]Adjust!$D160*[2]Input!D146+[2]Adjust!$G160*[2]Input!G146)</f>
        <v>14950623.366498396</v>
      </c>
      <c r="E81" s="75">
        <f>10*([2]Adjust!$B160*[2]Input!B146+[2]Adjust!$C160*[2]Input!C146+[2]Adjust!$D160*[2]Input!D146)</f>
        <v>13633082.860330895</v>
      </c>
      <c r="F81" s="75">
        <f>[2]Adjust!E160*[2]Input!$F$15*[2]Input!$E146/100</f>
        <v>1317540.5061675019</v>
      </c>
      <c r="G81" s="75">
        <f>[2]Adjust!F160*[2]Input!$F$15*[2]Input!$F146/100</f>
        <v>0</v>
      </c>
      <c r="H81" s="75">
        <f>[2]Adjust!G160*[2]Input!$G146*10</f>
        <v>0</v>
      </c>
      <c r="I81" s="78">
        <f t="shared" si="0"/>
        <v>2.5513072183787333</v>
      </c>
      <c r="J81" s="79">
        <f t="shared" si="1"/>
        <v>229.66855697929057</v>
      </c>
      <c r="K81" s="78">
        <f t="shared" si="2"/>
        <v>2.3264703991044335</v>
      </c>
      <c r="L81" s="75">
        <f>[2]Adjust!B160*[2]Input!$B146*10</f>
        <v>8997638.8034977205</v>
      </c>
      <c r="M81" s="75">
        <f>[2]Adjust!C160*[2]Input!$C146*10</f>
        <v>4635444.0568331741</v>
      </c>
      <c r="N81" s="75">
        <f>[2]Adjust!D160*[2]Input!$D146*10</f>
        <v>0</v>
      </c>
      <c r="O81" s="80">
        <f t="shared" si="3"/>
        <v>0.65998563169294311</v>
      </c>
      <c r="P81" s="80">
        <f t="shared" si="4"/>
        <v>0.34001436830705695</v>
      </c>
      <c r="Q81" s="80">
        <f t="shared" si="5"/>
        <v>0</v>
      </c>
      <c r="R81" s="80">
        <f t="shared" si="6"/>
        <v>8.8126125170129591E-2</v>
      </c>
      <c r="S81" s="80">
        <f t="shared" si="7"/>
        <v>0</v>
      </c>
      <c r="T81" s="80">
        <f t="shared" si="8"/>
        <v>0</v>
      </c>
      <c r="U81" s="70"/>
      <c r="V81" s="70"/>
    </row>
    <row r="82" spans="1:22">
      <c r="A82" s="74" t="s">
        <v>11</v>
      </c>
      <c r="B82" s="75">
        <f>[2]Input!B142+[2]Input!C142+[2]Input!D142</f>
        <v>2499539.8209617794</v>
      </c>
      <c r="C82" s="76">
        <f>[2]Input!E142</f>
        <v>602096.85759008513</v>
      </c>
      <c r="D82" s="77">
        <f>0.01*[2]Input!F$15*([2]Adjust!$E156*[2]Input!E142+[2]Adjust!$F156*[2]Input!F142)+10*([2]Adjust!$B156*[2]Input!B142+[2]Adjust!$C156*[2]Input!C142+[2]Adjust!$D156*[2]Input!D142+[2]Adjust!$G156*[2]Input!G142)</f>
        <v>83248237.08819519</v>
      </c>
      <c r="E82" s="75">
        <f>10*([2]Adjust!$B156*[2]Input!B142+[2]Adjust!$C156*[2]Input!C142+[2]Adjust!$D156*[2]Input!D142)</f>
        <v>71061917.10994339</v>
      </c>
      <c r="F82" s="75">
        <f>[2]Adjust!E156*[2]Input!$F$15*[2]Input!$E142/100</f>
        <v>12186319.978251806</v>
      </c>
      <c r="G82" s="75">
        <f>[2]Adjust!F156*[2]Input!$F$15*[2]Input!$F142/100</f>
        <v>0</v>
      </c>
      <c r="H82" s="75">
        <f>[2]Adjust!G156*[2]Input!$G142*10</f>
        <v>0</v>
      </c>
      <c r="I82" s="78">
        <f t="shared" si="0"/>
        <v>3.3305425418732768</v>
      </c>
      <c r="J82" s="79">
        <f t="shared" si="1"/>
        <v>138.26386243136915</v>
      </c>
      <c r="K82" s="78">
        <f t="shared" si="2"/>
        <v>2.8430000000000004</v>
      </c>
      <c r="L82" s="75">
        <f>[2]Adjust!B156*[2]Input!$B142*10</f>
        <v>71061917.10994339</v>
      </c>
      <c r="M82" s="75">
        <f>[2]Adjust!C156*[2]Input!$C142*10</f>
        <v>0</v>
      </c>
      <c r="N82" s="75">
        <f>[2]Adjust!D156*[2]Input!$D142*10</f>
        <v>0</v>
      </c>
      <c r="O82" s="80">
        <f t="shared" si="3"/>
        <v>1</v>
      </c>
      <c r="P82" s="80">
        <f t="shared" si="4"/>
        <v>0</v>
      </c>
      <c r="Q82" s="80">
        <f t="shared" si="5"/>
        <v>0</v>
      </c>
      <c r="R82" s="80">
        <f t="shared" si="6"/>
        <v>0.1463853218337984</v>
      </c>
      <c r="S82" s="80">
        <f t="shared" si="7"/>
        <v>0</v>
      </c>
      <c r="T82" s="80">
        <f t="shared" si="8"/>
        <v>0</v>
      </c>
      <c r="U82" s="70"/>
      <c r="V82" s="70"/>
    </row>
    <row r="83" spans="1:22">
      <c r="A83" s="74" t="s">
        <v>32</v>
      </c>
      <c r="B83" s="75">
        <f>[2]Input!B215+[2]Input!C215+[2]Input!D215</f>
        <v>288582.64251326735</v>
      </c>
      <c r="C83" s="76">
        <f>[2]Input!E215</f>
        <v>51.462499999999999</v>
      </c>
      <c r="D83" s="77">
        <f>0.01*[2]Input!F$15*([2]Adjust!$E229*[2]Input!E215+[2]Adjust!$F229*[2]Input!F215)+10*([2]Adjust!$B229*[2]Input!B215+[2]Adjust!$C229*[2]Input!C215+[2]Adjust!$D229*[2]Input!D215+[2]Adjust!$G229*[2]Input!G215)</f>
        <v>-1095519.3548546406</v>
      </c>
      <c r="E83" s="75">
        <f>10*([2]Adjust!$B229*[2]Input!B215+[2]Adjust!$C229*[2]Input!C215+[2]Adjust!$D229*[2]Input!D215)</f>
        <v>-1134129.7850771407</v>
      </c>
      <c r="F83" s="75">
        <f>[2]Adjust!E229*[2]Input!$F$15*[2]Input!$E215/100</f>
        <v>38610.430222499999</v>
      </c>
      <c r="G83" s="75">
        <f>[2]Adjust!F229*[2]Input!$F$15*[2]Input!$F215/100</f>
        <v>0</v>
      </c>
      <c r="H83" s="75">
        <f>[2]Adjust!G229*[2]Input!$G215*10</f>
        <v>0</v>
      </c>
      <c r="I83" s="78">
        <f t="shared" si="0"/>
        <v>-0.37962066786614684</v>
      </c>
      <c r="J83" s="79">
        <f t="shared" si="1"/>
        <v>-21287.721250515242</v>
      </c>
      <c r="K83" s="78">
        <f t="shared" si="2"/>
        <v>-0.39300000000000002</v>
      </c>
      <c r="L83" s="75">
        <f>[2]Adjust!B229*[2]Input!$B215*10</f>
        <v>-1134129.7850771407</v>
      </c>
      <c r="M83" s="75">
        <f>[2]Adjust!C229*[2]Input!$C215*10</f>
        <v>0</v>
      </c>
      <c r="N83" s="75">
        <f>[2]Adjust!D229*[2]Input!$D215*10</f>
        <v>0</v>
      </c>
      <c r="O83" s="80">
        <f t="shared" si="3"/>
        <v>1</v>
      </c>
      <c r="P83" s="80">
        <f t="shared" si="4"/>
        <v>0</v>
      </c>
      <c r="Q83" s="80">
        <f t="shared" si="5"/>
        <v>0</v>
      </c>
      <c r="R83" s="80">
        <f t="shared" si="6"/>
        <v>-3.52439507813379E-2</v>
      </c>
      <c r="S83" s="80">
        <f t="shared" si="7"/>
        <v>0</v>
      </c>
      <c r="T83" s="80">
        <f t="shared" si="8"/>
        <v>0</v>
      </c>
      <c r="U83" s="70"/>
      <c r="V83" s="72"/>
    </row>
    <row r="84" spans="1:22">
      <c r="A84" s="74" t="s">
        <v>33</v>
      </c>
      <c r="B84" s="75">
        <f>[2]Input!B218+[2]Input!C218+[2]Input!D218</f>
        <v>433137.18768446473</v>
      </c>
      <c r="C84" s="76">
        <f>[2]Input!E218</f>
        <v>98.875</v>
      </c>
      <c r="D84" s="77">
        <f>0.01*[2]Input!F$15*([2]Adjust!$E232*[2]Input!E218+[2]Adjust!$F232*[2]Input!F218)+10*([2]Adjust!$B232*[2]Input!B218+[2]Adjust!$C232*[2]Input!C218+[2]Adjust!$D232*[2]Input!D218+[2]Adjust!$G232*[2]Input!G218)</f>
        <v>-1901699.2373596905</v>
      </c>
      <c r="E84" s="75">
        <f>10*([2]Adjust!$B232*[2]Input!B218+[2]Adjust!$C232*[2]Input!C218+[2]Adjust!$D232*[2]Input!D218)</f>
        <v>-1977199.7812118884</v>
      </c>
      <c r="F84" s="75">
        <f>[2]Adjust!E232*[2]Input!$F$15*[2]Input!$E218/100</f>
        <v>74182.293674999994</v>
      </c>
      <c r="G84" s="75">
        <f>[2]Adjust!F232*[2]Input!$F$15*[2]Input!$F218/100</f>
        <v>0</v>
      </c>
      <c r="H84" s="75">
        <f>[2]Adjust!G232*[2]Input!$G218*10</f>
        <v>1318.2501771978464</v>
      </c>
      <c r="I84" s="78">
        <f t="shared" si="0"/>
        <v>-0.43905240451093658</v>
      </c>
      <c r="J84" s="79">
        <f t="shared" si="1"/>
        <v>-19233.367760907109</v>
      </c>
      <c r="K84" s="78">
        <f t="shared" si="2"/>
        <v>-0.45648349701440433</v>
      </c>
      <c r="L84" s="75">
        <f>[2]Adjust!B232*[2]Input!$B218*10</f>
        <v>-1189372.8110899103</v>
      </c>
      <c r="M84" s="75">
        <f>[2]Adjust!C232*[2]Input!$C218*10</f>
        <v>-657684.23825046141</v>
      </c>
      <c r="N84" s="75">
        <f>[2]Adjust!D232*[2]Input!$D218*10</f>
        <v>-130142.73187151676</v>
      </c>
      <c r="O84" s="80">
        <f t="shared" si="3"/>
        <v>0.60154407379152453</v>
      </c>
      <c r="P84" s="80">
        <f t="shared" si="4"/>
        <v>0.33263418522499832</v>
      </c>
      <c r="Q84" s="80">
        <f t="shared" si="5"/>
        <v>6.5821740983477234E-2</v>
      </c>
      <c r="R84" s="80">
        <f t="shared" si="6"/>
        <v>-3.9008425842350501E-2</v>
      </c>
      <c r="S84" s="80">
        <f t="shared" si="7"/>
        <v>0</v>
      </c>
      <c r="T84" s="80">
        <f t="shared" si="8"/>
        <v>-6.9319593303728629E-4</v>
      </c>
      <c r="U84" s="70"/>
      <c r="V84" s="72">
        <v>850.48398528893301</v>
      </c>
    </row>
    <row r="85" spans="1:22">
      <c r="A85" s="74" t="s">
        <v>22</v>
      </c>
      <c r="B85" s="75">
        <f>[2]Input!B181+[2]Input!C181+[2]Input!D181</f>
        <v>1279104.0699616452</v>
      </c>
      <c r="C85" s="76">
        <f>[2]Input!E181</f>
        <v>474.5</v>
      </c>
      <c r="D85" s="77">
        <f>0.01*[2]Input!F$15*([2]Adjust!$E195*[2]Input!E181+[2]Adjust!$F195*[2]Input!F181)+10*([2]Adjust!$B195*[2]Input!B181+[2]Adjust!$C195*[2]Input!C181+[2]Adjust!$D195*[2]Input!D181+[2]Adjust!$G195*[2]Input!G181)</f>
        <v>30438404.926217631</v>
      </c>
      <c r="E85" s="75">
        <f>10*([2]Adjust!$B195*[2]Input!B181+[2]Adjust!$C195*[2]Input!C181+[2]Adjust!$D195*[2]Input!D181)</f>
        <v>14306933.403157366</v>
      </c>
      <c r="F85" s="75">
        <f>[2]Adjust!E195*[2]Input!$F$15*[2]Input!$E181/100</f>
        <v>287453.61840000004</v>
      </c>
      <c r="G85" s="75">
        <f>[2]Adjust!F195*[2]Input!$F$15*[2]Input!$F181/100</f>
        <v>15274749.954145772</v>
      </c>
      <c r="H85" s="75">
        <f>[2]Adjust!G195*[2]Input!$G181*10</f>
        <v>569267.95051449235</v>
      </c>
      <c r="I85" s="78">
        <f t="shared" si="0"/>
        <v>2.379666021008779</v>
      </c>
      <c r="J85" s="79">
        <f t="shared" si="1"/>
        <v>64148.377083704174</v>
      </c>
      <c r="K85" s="78">
        <f t="shared" si="2"/>
        <v>1.1185120694351611</v>
      </c>
      <c r="L85" s="75">
        <f>[2]Adjust!B195*[2]Input!$B181*10</f>
        <v>9276282.231972456</v>
      </c>
      <c r="M85" s="75">
        <f>[2]Adjust!C195*[2]Input!$C181*10</f>
        <v>3799880.2833586885</v>
      </c>
      <c r="N85" s="75">
        <f>[2]Adjust!D195*[2]Input!$D181*10</f>
        <v>1230770.8878262229</v>
      </c>
      <c r="O85" s="80">
        <f t="shared" si="3"/>
        <v>0.64837669754758853</v>
      </c>
      <c r="P85" s="80">
        <f t="shared" si="4"/>
        <v>0.26559711828392946</v>
      </c>
      <c r="Q85" s="80">
        <f t="shared" si="5"/>
        <v>8.6026184168482026E-2</v>
      </c>
      <c r="R85" s="80">
        <f t="shared" si="6"/>
        <v>9.4437806152058417E-3</v>
      </c>
      <c r="S85" s="80">
        <f t="shared" si="7"/>
        <v>0.50182491464883272</v>
      </c>
      <c r="T85" s="80">
        <f t="shared" si="8"/>
        <v>1.8702292445822697E-2</v>
      </c>
      <c r="U85" s="71">
        <v>478056.00792899838</v>
      </c>
      <c r="V85" s="72">
        <v>249678.92566425103</v>
      </c>
    </row>
    <row r="86" spans="1:22">
      <c r="A86" s="74" t="s">
        <v>19</v>
      </c>
      <c r="B86" s="75">
        <f>[2]Input!B172+[2]Input!C172+[2]Input!D172</f>
        <v>1544.7351056575167</v>
      </c>
      <c r="C86" s="76">
        <f>[2]Input!E172</f>
        <v>16</v>
      </c>
      <c r="D86" s="77">
        <f>0.01*[2]Input!F$15*([2]Adjust!$E186*[2]Input!E172+[2]Adjust!$F186*[2]Input!F172)+10*([2]Adjust!$B186*[2]Input!B172+[2]Adjust!$C186*[2]Input!C172+[2]Adjust!$D186*[2]Input!D172+[2]Adjust!$G186*[2]Input!G172)</f>
        <v>43911.33138922845</v>
      </c>
      <c r="E86" s="75">
        <f>10*([2]Adjust!$B186*[2]Input!B172+[2]Adjust!$C186*[2]Input!C172+[2]Adjust!$D186*[2]Input!D172)</f>
        <v>17311.036989228443</v>
      </c>
      <c r="F86" s="75">
        <f>[2]Adjust!E186*[2]Input!$F$15*[2]Input!$E172/100</f>
        <v>26600.294399999999</v>
      </c>
      <c r="G86" s="75">
        <f>[2]Adjust!F186*[2]Input!$F$15*[2]Input!$F172/100</f>
        <v>0</v>
      </c>
      <c r="H86" s="75">
        <f>[2]Adjust!G186*[2]Input!$G172*10</f>
        <v>0</v>
      </c>
      <c r="I86" s="78">
        <f t="shared" si="0"/>
        <v>2.842644750443319</v>
      </c>
      <c r="J86" s="79">
        <f t="shared" si="1"/>
        <v>2744.4582118267781</v>
      </c>
      <c r="K86" s="78">
        <f t="shared" si="2"/>
        <v>1.1206476065590547</v>
      </c>
      <c r="L86" s="75">
        <f>[2]Adjust!B186*[2]Input!$B172*10</f>
        <v>17310.104135088903</v>
      </c>
      <c r="M86" s="75">
        <f>[2]Adjust!C186*[2]Input!$C172*10</f>
        <v>0.93285413954066265</v>
      </c>
      <c r="N86" s="75">
        <f>[2]Adjust!D186*[2]Input!$D172*10</f>
        <v>0</v>
      </c>
      <c r="O86" s="80">
        <f t="shared" si="3"/>
        <v>0.99994611217455542</v>
      </c>
      <c r="P86" s="80">
        <f t="shared" si="4"/>
        <v>5.3887825444606142E-5</v>
      </c>
      <c r="Q86" s="80">
        <f t="shared" si="5"/>
        <v>0</v>
      </c>
      <c r="R86" s="80">
        <f t="shared" si="6"/>
        <v>0.60577289639013565</v>
      </c>
      <c r="S86" s="80">
        <f t="shared" si="7"/>
        <v>0</v>
      </c>
      <c r="T86" s="80">
        <f t="shared" si="8"/>
        <v>0</v>
      </c>
      <c r="U86" s="70"/>
      <c r="V86" s="70"/>
    </row>
    <row r="87" spans="1:22">
      <c r="A87" s="74" t="s">
        <v>35</v>
      </c>
      <c r="B87" s="75">
        <f>[2]Input!B223+[2]Input!C223+[2]Input!D223</f>
        <v>20215.02</v>
      </c>
      <c r="C87" s="76">
        <f>[2]Input!E223</f>
        <v>5</v>
      </c>
      <c r="D87" s="77">
        <f>0.01*[2]Input!F$15*([2]Adjust!$E237*[2]Input!E223+[2]Adjust!$F237*[2]Input!F223)+10*([2]Adjust!$B237*[2]Input!B223+[2]Adjust!$C237*[2]Input!C223+[2]Adjust!$D237*[2]Input!D223+[2]Adjust!$G237*[2]Input!G223)</f>
        <v>-42338.928599999992</v>
      </c>
      <c r="E87" s="75">
        <f>10*([2]Adjust!$B237*[2]Input!B223+[2]Adjust!$C237*[2]Input!C223+[2]Adjust!$D237*[2]Input!D223)</f>
        <v>-46090.245599999995</v>
      </c>
      <c r="F87" s="75">
        <f>[2]Adjust!E237*[2]Input!$F$15*[2]Input!$E223/100</f>
        <v>3751.3169999999996</v>
      </c>
      <c r="G87" s="75">
        <f>[2]Adjust!F237*[2]Input!$F$15*[2]Input!$F223/100</f>
        <v>0</v>
      </c>
      <c r="H87" s="75">
        <f>[2]Adjust!G237*[2]Input!$G223*10</f>
        <v>0</v>
      </c>
      <c r="I87" s="78">
        <f t="shared" si="0"/>
        <v>-0.20944292214402949</v>
      </c>
      <c r="J87" s="79">
        <f t="shared" si="1"/>
        <v>-8467.785719999998</v>
      </c>
      <c r="K87" s="78">
        <f t="shared" si="2"/>
        <v>-0.22799999999999998</v>
      </c>
      <c r="L87" s="75">
        <f>[2]Adjust!B237*[2]Input!$B223*10</f>
        <v>-46090.245599999995</v>
      </c>
      <c r="M87" s="75">
        <f>[2]Adjust!C237*[2]Input!$C223*10</f>
        <v>0</v>
      </c>
      <c r="N87" s="75">
        <f>[2]Adjust!D237*[2]Input!$D223*10</f>
        <v>0</v>
      </c>
      <c r="O87" s="80">
        <f t="shared" si="3"/>
        <v>1</v>
      </c>
      <c r="P87" s="80">
        <f t="shared" si="4"/>
        <v>0</v>
      </c>
      <c r="Q87" s="80">
        <f t="shared" si="5"/>
        <v>0</v>
      </c>
      <c r="R87" s="80">
        <f t="shared" si="6"/>
        <v>-8.8602076718587539E-2</v>
      </c>
      <c r="S87" s="80">
        <f t="shared" si="7"/>
        <v>0</v>
      </c>
      <c r="T87" s="80">
        <f t="shared" si="8"/>
        <v>0</v>
      </c>
      <c r="U87" s="70"/>
      <c r="V87" s="72"/>
    </row>
    <row r="88" spans="1:22">
      <c r="A88" s="74" t="s">
        <v>34</v>
      </c>
      <c r="B88" s="75">
        <f>[2]Input!B221+[2]Input!C221+[2]Input!D221</f>
        <v>497843.44199999998</v>
      </c>
      <c r="C88" s="76">
        <f>[2]Input!E221</f>
        <v>17</v>
      </c>
      <c r="D88" s="77">
        <f>0.01*[2]Input!F$15*([2]Adjust!$E235*[2]Input!E221+[2]Adjust!$F235*[2]Input!F221)+10*([2]Adjust!$B235*[2]Input!B221+[2]Adjust!$C235*[2]Input!C221+[2]Adjust!$D235*[2]Input!D221+[2]Adjust!$G235*[2]Input!G221)</f>
        <v>-1306158.9604700538</v>
      </c>
      <c r="E88" s="75">
        <f>10*([2]Adjust!$B235*[2]Input!B221+[2]Adjust!$C235*[2]Input!C221+[2]Adjust!$D235*[2]Input!D221)</f>
        <v>-1318979.9432700537</v>
      </c>
      <c r="F88" s="75">
        <f>[2]Adjust!E235*[2]Input!$F$15*[2]Input!$E221/100</f>
        <v>12754.477800000001</v>
      </c>
      <c r="G88" s="75">
        <f>[2]Adjust!F235*[2]Input!$F$15*[2]Input!$F221/100</f>
        <v>0</v>
      </c>
      <c r="H88" s="75">
        <f>[2]Adjust!G235*[2]Input!$G221*10</f>
        <v>66.504999999999995</v>
      </c>
      <c r="I88" s="78">
        <f t="shared" si="0"/>
        <v>-0.26236339585448509</v>
      </c>
      <c r="J88" s="79">
        <f t="shared" si="1"/>
        <v>-76832.88002765023</v>
      </c>
      <c r="K88" s="78">
        <f t="shared" si="2"/>
        <v>-0.26493869999999997</v>
      </c>
      <c r="L88" s="75">
        <f>[2]Adjust!B235*[2]Input!$B221*10</f>
        <v>-817638.15540311986</v>
      </c>
      <c r="M88" s="75">
        <f>[2]Adjust!C235*[2]Input!$C221*10</f>
        <v>-411601.52469889796</v>
      </c>
      <c r="N88" s="75">
        <f>[2]Adjust!D235*[2]Input!$D221*10</f>
        <v>-89740.263168036006</v>
      </c>
      <c r="O88" s="80">
        <f t="shared" si="3"/>
        <v>0.61990188673832858</v>
      </c>
      <c r="P88" s="80">
        <f t="shared" si="4"/>
        <v>0.31206048795438346</v>
      </c>
      <c r="Q88" s="80">
        <f t="shared" si="5"/>
        <v>6.8037625307288088E-2</v>
      </c>
      <c r="R88" s="80">
        <f t="shared" si="6"/>
        <v>-9.764874097261473E-3</v>
      </c>
      <c r="S88" s="80">
        <f t="shared" si="7"/>
        <v>0</v>
      </c>
      <c r="T88" s="80">
        <f t="shared" si="8"/>
        <v>-5.0916467300478124E-5</v>
      </c>
      <c r="U88" s="70"/>
      <c r="V88" s="72">
        <v>141.5</v>
      </c>
    </row>
    <row r="89" spans="1:22">
      <c r="A89" s="74" t="s">
        <v>23</v>
      </c>
      <c r="B89" s="75">
        <f>[2]Input!B184+[2]Input!C184+[2]Input!D184</f>
        <v>18098.173060000001</v>
      </c>
      <c r="C89" s="76">
        <f>[2]Input!E184</f>
        <v>17</v>
      </c>
      <c r="D89" s="77">
        <f>0.01*[2]Input!F$15*([2]Adjust!$E198*[2]Input!E184+[2]Adjust!$F198*[2]Input!F184)+10*([2]Adjust!$B198*[2]Input!B184+[2]Adjust!$C198*[2]Input!C184+[2]Adjust!$D198*[2]Input!D184+[2]Adjust!$G198*[2]Input!G184)</f>
        <v>286620.9585372</v>
      </c>
      <c r="E89" s="75">
        <f>10*([2]Adjust!$B198*[2]Input!B184+[2]Adjust!$C198*[2]Input!C184+[2]Adjust!$D198*[2]Input!D184)</f>
        <v>269305.75473719998</v>
      </c>
      <c r="F89" s="75">
        <f>[2]Adjust!E198*[2]Input!$F$15*[2]Input!$E184/100</f>
        <v>17315.203800000003</v>
      </c>
      <c r="G89" s="75">
        <f>[2]Adjust!F198*[2]Input!$F$15*[2]Input!$F184/100</f>
        <v>0</v>
      </c>
      <c r="H89" s="75">
        <f>[2]Adjust!G198*[2]Input!$G184*10</f>
        <v>0</v>
      </c>
      <c r="I89" s="78">
        <f t="shared" si="0"/>
        <v>1.5837010596980114</v>
      </c>
      <c r="J89" s="79">
        <f t="shared" si="1"/>
        <v>16860.056384541178</v>
      </c>
      <c r="K89" s="78">
        <f t="shared" si="2"/>
        <v>1.488027293386927</v>
      </c>
      <c r="L89" s="75">
        <f>[2]Adjust!B198*[2]Input!$B184*10</f>
        <v>117454.67066609999</v>
      </c>
      <c r="M89" s="75">
        <f>[2]Adjust!C198*[2]Input!$C184*10</f>
        <v>99201.970830200007</v>
      </c>
      <c r="N89" s="75">
        <f>[2]Adjust!D198*[2]Input!$D184*10</f>
        <v>52649.113240900006</v>
      </c>
      <c r="O89" s="80">
        <f t="shared" si="3"/>
        <v>0.43613873302008438</v>
      </c>
      <c r="P89" s="80">
        <f t="shared" si="4"/>
        <v>0.36836186782196878</v>
      </c>
      <c r="Q89" s="80">
        <f t="shared" si="5"/>
        <v>0.1954993991579469</v>
      </c>
      <c r="R89" s="80">
        <f t="shared" si="6"/>
        <v>6.0411506152131908E-2</v>
      </c>
      <c r="S89" s="80">
        <f t="shared" si="7"/>
        <v>0</v>
      </c>
      <c r="T89" s="80">
        <f t="shared" si="8"/>
        <v>0</v>
      </c>
      <c r="U89" s="71"/>
      <c r="V89" s="72"/>
    </row>
    <row r="90" spans="1:22" ht="25.5">
      <c r="A90" s="74" t="s">
        <v>187</v>
      </c>
      <c r="B90" s="75">
        <f>[2]Input!B152+[2]Input!C152+[2]Input!D152</f>
        <v>0</v>
      </c>
      <c r="C90" s="76">
        <f>[2]Input!E152</f>
        <v>0</v>
      </c>
      <c r="D90" s="77">
        <f>0.01*[2]Input!F$15*([2]Adjust!$E166*[2]Input!E152+[2]Adjust!$F166*[2]Input!F152)+10*([2]Adjust!$B166*[2]Input!B152+[2]Adjust!$C166*[2]Input!C152+[2]Adjust!$D166*[2]Input!D152+[2]Adjust!$G166*[2]Input!G152)</f>
        <v>0</v>
      </c>
      <c r="E90" s="75">
        <f>10*([2]Adjust!$B166*[2]Input!B152+[2]Adjust!$C166*[2]Input!C152+[2]Adjust!$D166*[2]Input!D152)</f>
        <v>0</v>
      </c>
      <c r="F90" s="75">
        <f>[2]Adjust!E166*[2]Input!$F$15*[2]Input!$E152/100</f>
        <v>0</v>
      </c>
      <c r="G90" s="75">
        <f>[2]Adjust!F166*[2]Input!$F$15*[2]Input!$F152/100</f>
        <v>0</v>
      </c>
      <c r="H90" s="75">
        <f>[2]Adjust!G166*[2]Input!$G152*10</f>
        <v>0</v>
      </c>
      <c r="I90" s="78" t="str">
        <f t="shared" si="0"/>
        <v/>
      </c>
      <c r="J90" s="79" t="str">
        <f t="shared" si="1"/>
        <v/>
      </c>
      <c r="K90" s="78">
        <f t="shared" si="2"/>
        <v>0</v>
      </c>
      <c r="L90" s="75">
        <f>[2]Adjust!B166*[2]Input!$B152*10</f>
        <v>0</v>
      </c>
      <c r="M90" s="75">
        <f>[2]Adjust!C166*[2]Input!$C152*10</f>
        <v>0</v>
      </c>
      <c r="N90" s="75">
        <f>[2]Adjust!D166*[2]Input!$D152*10</f>
        <v>0</v>
      </c>
      <c r="O90" s="80" t="str">
        <f t="shared" si="3"/>
        <v/>
      </c>
      <c r="P90" s="80" t="str">
        <f t="shared" si="4"/>
        <v/>
      </c>
      <c r="Q90" s="80" t="str">
        <f t="shared" si="5"/>
        <v/>
      </c>
      <c r="R90" s="80" t="str">
        <f t="shared" si="6"/>
        <v/>
      </c>
      <c r="S90" s="80" t="str">
        <f t="shared" si="7"/>
        <v/>
      </c>
      <c r="T90" s="80" t="str">
        <f t="shared" si="8"/>
        <v/>
      </c>
      <c r="U90" s="70"/>
      <c r="V90" s="70"/>
    </row>
    <row r="91" spans="1:22">
      <c r="A91" s="74" t="s">
        <v>48</v>
      </c>
      <c r="B91" s="75">
        <f>[2]Input!B148+[2]Input!C148+[2]Input!D148</f>
        <v>0</v>
      </c>
      <c r="C91" s="76">
        <f>[2]Input!E148</f>
        <v>0</v>
      </c>
      <c r="D91" s="77">
        <f>0.01*[2]Input!F$15*([2]Adjust!$E162*[2]Input!E148+[2]Adjust!$F162*[2]Input!F148)+10*([2]Adjust!$B162*[2]Input!B148+[2]Adjust!$C162*[2]Input!C148+[2]Adjust!$D162*[2]Input!D148+[2]Adjust!$G162*[2]Input!G148)</f>
        <v>0</v>
      </c>
      <c r="E91" s="75">
        <f>10*([2]Adjust!$B162*[2]Input!B148+[2]Adjust!$C162*[2]Input!C148+[2]Adjust!$D162*[2]Input!D148)</f>
        <v>0</v>
      </c>
      <c r="F91" s="75">
        <f>[2]Adjust!E162*[2]Input!$F$15*[2]Input!$E148/100</f>
        <v>0</v>
      </c>
      <c r="G91" s="75">
        <f>[2]Adjust!F162*[2]Input!$F$15*[2]Input!$F148/100</f>
        <v>0</v>
      </c>
      <c r="H91" s="75">
        <f>[2]Adjust!G162*[2]Input!$G148*10</f>
        <v>0</v>
      </c>
      <c r="I91" s="78" t="str">
        <f t="shared" si="0"/>
        <v/>
      </c>
      <c r="J91" s="79" t="str">
        <f t="shared" si="1"/>
        <v/>
      </c>
      <c r="K91" s="78">
        <f t="shared" si="2"/>
        <v>0</v>
      </c>
      <c r="L91" s="75">
        <f>[2]Adjust!B162*[2]Input!$B148*10</f>
        <v>0</v>
      </c>
      <c r="M91" s="75">
        <f>[2]Adjust!C162*[2]Input!$C148*10</f>
        <v>0</v>
      </c>
      <c r="N91" s="75">
        <f>[2]Adjust!D162*[2]Input!$D148*10</f>
        <v>0</v>
      </c>
      <c r="O91" s="80" t="str">
        <f t="shared" si="3"/>
        <v/>
      </c>
      <c r="P91" s="80" t="str">
        <f t="shared" si="4"/>
        <v/>
      </c>
      <c r="Q91" s="80" t="str">
        <f t="shared" si="5"/>
        <v/>
      </c>
      <c r="R91" s="80" t="str">
        <f t="shared" si="6"/>
        <v/>
      </c>
      <c r="S91" s="80" t="str">
        <f t="shared" si="7"/>
        <v/>
      </c>
      <c r="T91" s="80" t="str">
        <f t="shared" si="8"/>
        <v/>
      </c>
      <c r="U91" s="70"/>
      <c r="V91" s="70"/>
    </row>
    <row r="92" spans="1:22">
      <c r="A92" s="74" t="s">
        <v>47</v>
      </c>
      <c r="B92" s="75">
        <f>[2]Input!B144+[2]Input!C144+[2]Input!D144</f>
        <v>514.11400000000003</v>
      </c>
      <c r="C92" s="76">
        <f>[2]Input!E144</f>
        <v>158</v>
      </c>
      <c r="D92" s="77">
        <f>0.01*[2]Input!F$15*([2]Adjust!$E158*[2]Input!E144+[2]Adjust!$F158*[2]Input!F144)+10*([2]Adjust!$B158*[2]Input!B144+[2]Adjust!$C158*[2]Input!C144+[2]Adjust!$D158*[2]Input!D144+[2]Adjust!$G158*[2]Input!G144)</f>
        <v>7517.5710552400014</v>
      </c>
      <c r="E92" s="75">
        <f>10*([2]Adjust!$B158*[2]Input!B144+[2]Adjust!$C158*[2]Input!C144+[2]Adjust!$D158*[2]Input!D144)</f>
        <v>6168.0621504400015</v>
      </c>
      <c r="F92" s="75">
        <f>[2]Adjust!E158*[2]Input!$F$15*[2]Input!$E144/100</f>
        <v>1349.5089048000002</v>
      </c>
      <c r="G92" s="75">
        <f>[2]Adjust!F158*[2]Input!$F$15*[2]Input!$F144/100</f>
        <v>0</v>
      </c>
      <c r="H92" s="75">
        <f>[2]Adjust!G158*[2]Input!$G144*10</f>
        <v>0</v>
      </c>
      <c r="I92" s="78">
        <f t="shared" si="0"/>
        <v>1.4622381524798005</v>
      </c>
      <c r="J92" s="79">
        <f t="shared" si="1"/>
        <v>47.579563640759503</v>
      </c>
      <c r="K92" s="78">
        <f t="shared" si="2"/>
        <v>1.1997460000000002</v>
      </c>
      <c r="L92" s="75">
        <f>[2]Adjust!B158*[2]Input!$B144*10</f>
        <v>6168.0621504400015</v>
      </c>
      <c r="M92" s="75">
        <f>[2]Adjust!C158*[2]Input!$C144*10</f>
        <v>0</v>
      </c>
      <c r="N92" s="75">
        <f>[2]Adjust!D158*[2]Input!$D144*10</f>
        <v>0</v>
      </c>
      <c r="O92" s="80">
        <f t="shared" si="3"/>
        <v>1</v>
      </c>
      <c r="P92" s="80">
        <f t="shared" si="4"/>
        <v>0</v>
      </c>
      <c r="Q92" s="80">
        <f t="shared" si="5"/>
        <v>0</v>
      </c>
      <c r="R92" s="80">
        <f t="shared" si="6"/>
        <v>0.179513954026327</v>
      </c>
      <c r="S92" s="80">
        <f t="shared" si="7"/>
        <v>0</v>
      </c>
      <c r="T92" s="80">
        <f t="shared" si="8"/>
        <v>0</v>
      </c>
      <c r="U92" s="70"/>
      <c r="V92" s="70"/>
    </row>
    <row r="93" spans="1:22">
      <c r="A93" s="74" t="s">
        <v>63</v>
      </c>
      <c r="B93" s="75">
        <f>[2]Input!B216+[2]Input!C216+[2]Input!D216</f>
        <v>0</v>
      </c>
      <c r="C93" s="76">
        <f>[2]Input!E216</f>
        <v>0</v>
      </c>
      <c r="D93" s="77">
        <f>0.01*[2]Input!F$15*([2]Adjust!$E230*[2]Input!E216+[2]Adjust!$F230*[2]Input!F216)+10*([2]Adjust!$B230*[2]Input!B216+[2]Adjust!$C230*[2]Input!C216+[2]Adjust!$D230*[2]Input!D216+[2]Adjust!$G230*[2]Input!G216)</f>
        <v>0</v>
      </c>
      <c r="E93" s="75">
        <f>10*([2]Adjust!$B230*[2]Input!B216+[2]Adjust!$C230*[2]Input!C216+[2]Adjust!$D230*[2]Input!D216)</f>
        <v>0</v>
      </c>
      <c r="F93" s="75">
        <f>[2]Adjust!E230*[2]Input!$F$15*[2]Input!$E216/100</f>
        <v>0</v>
      </c>
      <c r="G93" s="75">
        <f>[2]Adjust!F230*[2]Input!$F$15*[2]Input!$F216/100</f>
        <v>0</v>
      </c>
      <c r="H93" s="75">
        <f>[2]Adjust!G230*[2]Input!$G216*10</f>
        <v>0</v>
      </c>
      <c r="I93" s="78" t="str">
        <f t="shared" si="0"/>
        <v/>
      </c>
      <c r="J93" s="79" t="str">
        <f t="shared" si="1"/>
        <v/>
      </c>
      <c r="K93" s="78">
        <f t="shared" si="2"/>
        <v>0</v>
      </c>
      <c r="L93" s="75">
        <f>[2]Adjust!B230*[2]Input!$B216*10</f>
        <v>0</v>
      </c>
      <c r="M93" s="75">
        <f>[2]Adjust!C230*[2]Input!$C216*10</f>
        <v>0</v>
      </c>
      <c r="N93" s="75">
        <f>[2]Adjust!D230*[2]Input!$D216*10</f>
        <v>0</v>
      </c>
      <c r="O93" s="80" t="str">
        <f t="shared" si="3"/>
        <v/>
      </c>
      <c r="P93" s="80" t="str">
        <f t="shared" si="4"/>
        <v/>
      </c>
      <c r="Q93" s="80" t="str">
        <f t="shared" si="5"/>
        <v/>
      </c>
      <c r="R93" s="80" t="str">
        <f t="shared" si="6"/>
        <v/>
      </c>
      <c r="S93" s="80" t="str">
        <f t="shared" si="7"/>
        <v/>
      </c>
      <c r="T93" s="80" t="str">
        <f t="shared" si="8"/>
        <v/>
      </c>
      <c r="U93" s="70"/>
      <c r="V93" s="72"/>
    </row>
    <row r="94" spans="1:22" ht="25.5">
      <c r="A94" s="74" t="s">
        <v>64</v>
      </c>
      <c r="B94" s="75">
        <f>[2]Input!B219+[2]Input!C219+[2]Input!D219</f>
        <v>0</v>
      </c>
      <c r="C94" s="76">
        <f>[2]Input!E219</f>
        <v>0</v>
      </c>
      <c r="D94" s="77">
        <f>0.01*[2]Input!F$15*([2]Adjust!$E233*[2]Input!E219+[2]Adjust!$F233*[2]Input!F219)+10*([2]Adjust!$B233*[2]Input!B219+[2]Adjust!$C233*[2]Input!C219+[2]Adjust!$D233*[2]Input!D219+[2]Adjust!$G233*[2]Input!G219)</f>
        <v>0</v>
      </c>
      <c r="E94" s="75">
        <f>10*([2]Adjust!$B233*[2]Input!B219+[2]Adjust!$C233*[2]Input!C219+[2]Adjust!$D233*[2]Input!D219)</f>
        <v>0</v>
      </c>
      <c r="F94" s="75">
        <f>[2]Adjust!E233*[2]Input!$F$15*[2]Input!$E219/100</f>
        <v>0</v>
      </c>
      <c r="G94" s="75">
        <f>[2]Adjust!F233*[2]Input!$F$15*[2]Input!$F219/100</f>
        <v>0</v>
      </c>
      <c r="H94" s="75">
        <f>[2]Adjust!G233*[2]Input!$G219*10</f>
        <v>0</v>
      </c>
      <c r="I94" s="78" t="str">
        <f t="shared" si="0"/>
        <v/>
      </c>
      <c r="J94" s="79" t="str">
        <f t="shared" si="1"/>
        <v/>
      </c>
      <c r="K94" s="78">
        <f t="shared" si="2"/>
        <v>0</v>
      </c>
      <c r="L94" s="75">
        <f>[2]Adjust!B233*[2]Input!$B219*10</f>
        <v>0</v>
      </c>
      <c r="M94" s="75">
        <f>[2]Adjust!C233*[2]Input!$C219*10</f>
        <v>0</v>
      </c>
      <c r="N94" s="75">
        <f>[2]Adjust!D233*[2]Input!$D219*10</f>
        <v>0</v>
      </c>
      <c r="O94" s="80" t="str">
        <f t="shared" si="3"/>
        <v/>
      </c>
      <c r="P94" s="80" t="str">
        <f t="shared" si="4"/>
        <v/>
      </c>
      <c r="Q94" s="80" t="str">
        <f t="shared" si="5"/>
        <v/>
      </c>
      <c r="R94" s="80" t="str">
        <f t="shared" si="6"/>
        <v/>
      </c>
      <c r="S94" s="80" t="str">
        <f t="shared" si="7"/>
        <v/>
      </c>
      <c r="T94" s="80" t="str">
        <f t="shared" si="8"/>
        <v/>
      </c>
      <c r="U94" s="70"/>
      <c r="V94" s="72"/>
    </row>
    <row r="95" spans="1:22">
      <c r="A95" s="74" t="s">
        <v>54</v>
      </c>
      <c r="B95" s="75">
        <f>[2]Input!B182+[2]Input!C182+[2]Input!D182</f>
        <v>0</v>
      </c>
      <c r="C95" s="76">
        <f>[2]Input!E182</f>
        <v>0</v>
      </c>
      <c r="D95" s="77">
        <f>0.01*[2]Input!F$15*([2]Adjust!$E196*[2]Input!E182+[2]Adjust!$F196*[2]Input!F182)+10*([2]Adjust!$B196*[2]Input!B182+[2]Adjust!$C196*[2]Input!C182+[2]Adjust!$D196*[2]Input!D182+[2]Adjust!$G196*[2]Input!G182)</f>
        <v>0</v>
      </c>
      <c r="E95" s="75">
        <f>10*([2]Adjust!$B196*[2]Input!B182+[2]Adjust!$C196*[2]Input!C182+[2]Adjust!$D196*[2]Input!D182)</f>
        <v>0</v>
      </c>
      <c r="F95" s="75">
        <f>[2]Adjust!E196*[2]Input!$F$15*[2]Input!$E182/100</f>
        <v>0</v>
      </c>
      <c r="G95" s="75">
        <f>[2]Adjust!F196*[2]Input!$F$15*[2]Input!$F182/100</f>
        <v>0</v>
      </c>
      <c r="H95" s="75">
        <f>[2]Adjust!G196*[2]Input!$G182*10</f>
        <v>0</v>
      </c>
      <c r="I95" s="78" t="str">
        <f t="shared" si="0"/>
        <v/>
      </c>
      <c r="J95" s="79" t="str">
        <f t="shared" si="1"/>
        <v/>
      </c>
      <c r="K95" s="78">
        <f t="shared" si="2"/>
        <v>0</v>
      </c>
      <c r="L95" s="75">
        <f>[2]Adjust!B196*[2]Input!$B182*10</f>
        <v>0</v>
      </c>
      <c r="M95" s="75">
        <f>[2]Adjust!C196*[2]Input!$C182*10</f>
        <v>0</v>
      </c>
      <c r="N95" s="75">
        <f>[2]Adjust!D196*[2]Input!$D182*10</f>
        <v>0</v>
      </c>
      <c r="O95" s="80" t="str">
        <f t="shared" si="3"/>
        <v/>
      </c>
      <c r="P95" s="80" t="str">
        <f t="shared" si="4"/>
        <v/>
      </c>
      <c r="Q95" s="80" t="str">
        <f t="shared" si="5"/>
        <v/>
      </c>
      <c r="R95" s="80" t="str">
        <f t="shared" si="6"/>
        <v/>
      </c>
      <c r="S95" s="80" t="str">
        <f t="shared" si="7"/>
        <v/>
      </c>
      <c r="T95" s="80" t="str">
        <f t="shared" si="8"/>
        <v/>
      </c>
      <c r="U95" s="71">
        <v>0</v>
      </c>
      <c r="V95" s="72">
        <v>0</v>
      </c>
    </row>
    <row r="96" spans="1:22">
      <c r="A96" s="74" t="s">
        <v>59</v>
      </c>
      <c r="B96" s="75">
        <f>[2]Input!B203+[2]Input!C203+[2]Input!D203</f>
        <v>0</v>
      </c>
      <c r="C96" s="76">
        <f>[2]Input!E203</f>
        <v>0</v>
      </c>
      <c r="D96" s="77">
        <f>0.01*[2]Input!F$15*([2]Adjust!$E217*[2]Input!E203+[2]Adjust!$F217*[2]Input!F203)+10*([2]Adjust!$B217*[2]Input!B203+[2]Adjust!$C217*[2]Input!C203+[2]Adjust!$D217*[2]Input!D203+[2]Adjust!$G217*[2]Input!G203)</f>
        <v>0</v>
      </c>
      <c r="E96" s="75">
        <f>10*([2]Adjust!$B217*[2]Input!B203+[2]Adjust!$C217*[2]Input!C203+[2]Adjust!$D217*[2]Input!D203)</f>
        <v>0</v>
      </c>
      <c r="F96" s="75">
        <f>[2]Adjust!E217*[2]Input!$F$15*[2]Input!$E203/100</f>
        <v>0</v>
      </c>
      <c r="G96" s="75">
        <f>[2]Adjust!F217*[2]Input!$F$15*[2]Input!$F203/100</f>
        <v>0</v>
      </c>
      <c r="H96" s="75">
        <f>[2]Adjust!G217*[2]Input!$G203*10</f>
        <v>0</v>
      </c>
      <c r="I96" s="78" t="str">
        <f t="shared" si="0"/>
        <v/>
      </c>
      <c r="J96" s="79" t="str">
        <f t="shared" si="1"/>
        <v/>
      </c>
      <c r="K96" s="78">
        <f t="shared" si="2"/>
        <v>0</v>
      </c>
      <c r="L96" s="75">
        <f>[2]Adjust!B217*[2]Input!$B203*10</f>
        <v>0</v>
      </c>
      <c r="M96" s="75">
        <f>[2]Adjust!C217*[2]Input!$C203*10</f>
        <v>0</v>
      </c>
      <c r="N96" s="75">
        <f>[2]Adjust!D217*[2]Input!$D203*10</f>
        <v>0</v>
      </c>
      <c r="O96" s="80" t="str">
        <f t="shared" si="3"/>
        <v/>
      </c>
      <c r="P96" s="80" t="str">
        <f t="shared" si="4"/>
        <v/>
      </c>
      <c r="Q96" s="80" t="str">
        <f t="shared" si="5"/>
        <v/>
      </c>
      <c r="R96" s="80" t="str">
        <f t="shared" si="6"/>
        <v/>
      </c>
      <c r="S96" s="80" t="str">
        <f t="shared" si="7"/>
        <v/>
      </c>
      <c r="T96" s="80" t="str">
        <f t="shared" si="8"/>
        <v/>
      </c>
      <c r="U96" s="70"/>
      <c r="V96" s="72"/>
    </row>
    <row r="97" spans="1:22">
      <c r="A97" s="74" t="s">
        <v>57</v>
      </c>
      <c r="B97" s="75">
        <f>[2]Input!B196+[2]Input!C196+[2]Input!D196</f>
        <v>0</v>
      </c>
      <c r="C97" s="76">
        <f>[2]Input!E196</f>
        <v>0</v>
      </c>
      <c r="D97" s="77">
        <f>0.01*[2]Input!F$15*([2]Adjust!$E210*[2]Input!E196+[2]Adjust!$F210*[2]Input!F196)+10*([2]Adjust!$B210*[2]Input!B196+[2]Adjust!$C210*[2]Input!C196+[2]Adjust!$D210*[2]Input!D196+[2]Adjust!$G210*[2]Input!G196)</f>
        <v>0</v>
      </c>
      <c r="E97" s="75">
        <f>10*([2]Adjust!$B210*[2]Input!B196+[2]Adjust!$C210*[2]Input!C196+[2]Adjust!$D210*[2]Input!D196)</f>
        <v>0</v>
      </c>
      <c r="F97" s="75">
        <f>[2]Adjust!E210*[2]Input!$F$15*[2]Input!$E196/100</f>
        <v>0</v>
      </c>
      <c r="G97" s="75">
        <f>[2]Adjust!F210*[2]Input!$F$15*[2]Input!$F196/100</f>
        <v>0</v>
      </c>
      <c r="H97" s="75">
        <f>[2]Adjust!G210*[2]Input!$G196*10</f>
        <v>0</v>
      </c>
      <c r="I97" s="78" t="str">
        <f t="shared" si="0"/>
        <v/>
      </c>
      <c r="J97" s="79" t="str">
        <f t="shared" si="1"/>
        <v/>
      </c>
      <c r="K97" s="78">
        <f t="shared" si="2"/>
        <v>0</v>
      </c>
      <c r="L97" s="75">
        <f>[2]Adjust!B210*[2]Input!$B196*10</f>
        <v>0</v>
      </c>
      <c r="M97" s="75">
        <f>[2]Adjust!C210*[2]Input!$C196*10</f>
        <v>0</v>
      </c>
      <c r="N97" s="75">
        <f>[2]Adjust!D210*[2]Input!$D196*10</f>
        <v>0</v>
      </c>
      <c r="O97" s="80" t="str">
        <f t="shared" si="3"/>
        <v/>
      </c>
      <c r="P97" s="80" t="str">
        <f t="shared" si="4"/>
        <v/>
      </c>
      <c r="Q97" s="80" t="str">
        <f t="shared" si="5"/>
        <v/>
      </c>
      <c r="R97" s="80" t="str">
        <f t="shared" si="6"/>
        <v/>
      </c>
      <c r="S97" s="80" t="str">
        <f t="shared" si="7"/>
        <v/>
      </c>
      <c r="T97" s="80" t="str">
        <f t="shared" si="8"/>
        <v/>
      </c>
      <c r="U97" s="70"/>
      <c r="V97" s="70"/>
    </row>
    <row r="98" spans="1:22" ht="25.5">
      <c r="A98" s="74" t="s">
        <v>60</v>
      </c>
      <c r="B98" s="75">
        <f>[2]Input!B207+[2]Input!C207+[2]Input!D207</f>
        <v>0</v>
      </c>
      <c r="C98" s="76">
        <f>[2]Input!E207</f>
        <v>0</v>
      </c>
      <c r="D98" s="77">
        <f>0.01*[2]Input!F$15*([2]Adjust!$E221*[2]Input!E207+[2]Adjust!$F221*[2]Input!F207)+10*([2]Adjust!$B221*[2]Input!B207+[2]Adjust!$C221*[2]Input!C207+[2]Adjust!$D221*[2]Input!D207+[2]Adjust!$G221*[2]Input!G207)</f>
        <v>0</v>
      </c>
      <c r="E98" s="75">
        <f>10*([2]Adjust!$B221*[2]Input!B207+[2]Adjust!$C221*[2]Input!C207+[2]Adjust!$D221*[2]Input!D207)</f>
        <v>0</v>
      </c>
      <c r="F98" s="75">
        <f>[2]Adjust!E221*[2]Input!$F$15*[2]Input!$E207/100</f>
        <v>0</v>
      </c>
      <c r="G98" s="75">
        <f>[2]Adjust!F221*[2]Input!$F$15*[2]Input!$F207/100</f>
        <v>0</v>
      </c>
      <c r="H98" s="75">
        <f>[2]Adjust!G221*[2]Input!$G207*10</f>
        <v>0</v>
      </c>
      <c r="I98" s="78" t="str">
        <f t="shared" si="0"/>
        <v/>
      </c>
      <c r="J98" s="79" t="str">
        <f t="shared" si="1"/>
        <v/>
      </c>
      <c r="K98" s="78">
        <f t="shared" si="2"/>
        <v>0</v>
      </c>
      <c r="L98" s="75">
        <f>[2]Adjust!B221*[2]Input!$B207*10</f>
        <v>0</v>
      </c>
      <c r="M98" s="75">
        <f>[2]Adjust!C221*[2]Input!$C207*10</f>
        <v>0</v>
      </c>
      <c r="N98" s="75">
        <f>[2]Adjust!D221*[2]Input!$D207*10</f>
        <v>0</v>
      </c>
      <c r="O98" s="80" t="str">
        <f t="shared" si="3"/>
        <v/>
      </c>
      <c r="P98" s="80" t="str">
        <f t="shared" si="4"/>
        <v/>
      </c>
      <c r="Q98" s="80" t="str">
        <f t="shared" si="5"/>
        <v/>
      </c>
      <c r="R98" s="80" t="str">
        <f t="shared" si="6"/>
        <v/>
      </c>
      <c r="S98" s="80" t="str">
        <f t="shared" si="7"/>
        <v/>
      </c>
      <c r="T98" s="80" t="str">
        <f t="shared" si="8"/>
        <v/>
      </c>
      <c r="U98" s="70"/>
      <c r="V98" s="72"/>
    </row>
    <row r="99" spans="1:22">
      <c r="A99" s="74" t="s">
        <v>52</v>
      </c>
      <c r="B99" s="75">
        <f>[2]Input!B176+[2]Input!C176+[2]Input!D176</f>
        <v>0</v>
      </c>
      <c r="C99" s="76">
        <f>[2]Input!E176</f>
        <v>0</v>
      </c>
      <c r="D99" s="77">
        <f>0.01*[2]Input!F$15*([2]Adjust!$E190*[2]Input!E176+[2]Adjust!$F190*[2]Input!F176)+10*([2]Adjust!$B190*[2]Input!B176+[2]Adjust!$C190*[2]Input!C176+[2]Adjust!$D190*[2]Input!D176+[2]Adjust!$G190*[2]Input!G176)</f>
        <v>0</v>
      </c>
      <c r="E99" s="75">
        <f>10*([2]Adjust!$B190*[2]Input!B176+[2]Adjust!$C190*[2]Input!C176+[2]Adjust!$D190*[2]Input!D176)</f>
        <v>0</v>
      </c>
      <c r="F99" s="75">
        <f>[2]Adjust!E190*[2]Input!$F$15*[2]Input!$E176/100</f>
        <v>0</v>
      </c>
      <c r="G99" s="75">
        <f>[2]Adjust!F190*[2]Input!$F$15*[2]Input!$F176/100</f>
        <v>0</v>
      </c>
      <c r="H99" s="75">
        <f>[2]Adjust!G190*[2]Input!$G176*10</f>
        <v>0</v>
      </c>
      <c r="I99" s="78" t="str">
        <f t="shared" si="0"/>
        <v/>
      </c>
      <c r="J99" s="79" t="str">
        <f t="shared" si="1"/>
        <v/>
      </c>
      <c r="K99" s="78">
        <f t="shared" si="2"/>
        <v>0</v>
      </c>
      <c r="L99" s="75">
        <f>[2]Adjust!B190*[2]Input!$B176*10</f>
        <v>0</v>
      </c>
      <c r="M99" s="75">
        <f>[2]Adjust!C190*[2]Input!$C176*10</f>
        <v>0</v>
      </c>
      <c r="N99" s="75">
        <f>[2]Adjust!D190*[2]Input!$D176*10</f>
        <v>0</v>
      </c>
      <c r="O99" s="80" t="str">
        <f t="shared" si="3"/>
        <v/>
      </c>
      <c r="P99" s="80" t="str">
        <f t="shared" si="4"/>
        <v/>
      </c>
      <c r="Q99" s="80" t="str">
        <f t="shared" si="5"/>
        <v/>
      </c>
      <c r="R99" s="80" t="str">
        <f t="shared" si="6"/>
        <v/>
      </c>
      <c r="S99" s="80" t="str">
        <f t="shared" si="7"/>
        <v/>
      </c>
      <c r="T99" s="80" t="str">
        <f t="shared" si="8"/>
        <v/>
      </c>
      <c r="U99" s="71">
        <v>0</v>
      </c>
      <c r="V99" s="72">
        <v>0</v>
      </c>
    </row>
    <row r="100" spans="1:22">
      <c r="A100" s="74" t="s">
        <v>51</v>
      </c>
      <c r="B100" s="75">
        <f>[2]Input!B168+[2]Input!C168+[2]Input!D168</f>
        <v>0</v>
      </c>
      <c r="C100" s="76">
        <f>[2]Input!E168</f>
        <v>0</v>
      </c>
      <c r="D100" s="77">
        <f>0.01*[2]Input!F$15*([2]Adjust!$E182*[2]Input!E168+[2]Adjust!$F182*[2]Input!F168)+10*([2]Adjust!$B182*[2]Input!B168+[2]Adjust!$C182*[2]Input!C168+[2]Adjust!$D182*[2]Input!D168+[2]Adjust!$G182*[2]Input!G168)</f>
        <v>0</v>
      </c>
      <c r="E100" s="75">
        <f>10*([2]Adjust!$B182*[2]Input!B168+[2]Adjust!$C182*[2]Input!C168+[2]Adjust!$D182*[2]Input!D168)</f>
        <v>0</v>
      </c>
      <c r="F100" s="75">
        <f>[2]Adjust!E182*[2]Input!$F$15*[2]Input!$E168/100</f>
        <v>0</v>
      </c>
      <c r="G100" s="75">
        <f>[2]Adjust!F182*[2]Input!$F$15*[2]Input!$F168/100</f>
        <v>0</v>
      </c>
      <c r="H100" s="75">
        <f>[2]Adjust!G182*[2]Input!$G168*10</f>
        <v>0</v>
      </c>
      <c r="I100" s="78" t="str">
        <f t="shared" si="0"/>
        <v/>
      </c>
      <c r="J100" s="79" t="str">
        <f t="shared" si="1"/>
        <v/>
      </c>
      <c r="K100" s="78">
        <f t="shared" si="2"/>
        <v>0</v>
      </c>
      <c r="L100" s="75">
        <f>[2]Adjust!B182*[2]Input!$B168*10</f>
        <v>0</v>
      </c>
      <c r="M100" s="75">
        <f>[2]Adjust!C182*[2]Input!$C168*10</f>
        <v>0</v>
      </c>
      <c r="N100" s="75">
        <f>[2]Adjust!D182*[2]Input!$D168*10</f>
        <v>0</v>
      </c>
      <c r="O100" s="80" t="str">
        <f t="shared" si="3"/>
        <v/>
      </c>
      <c r="P100" s="80" t="str">
        <f t="shared" si="4"/>
        <v/>
      </c>
      <c r="Q100" s="80" t="str">
        <f t="shared" si="5"/>
        <v/>
      </c>
      <c r="R100" s="80" t="str">
        <f t="shared" si="6"/>
        <v/>
      </c>
      <c r="S100" s="80" t="str">
        <f t="shared" si="7"/>
        <v/>
      </c>
      <c r="T100" s="80" t="str">
        <f t="shared" si="8"/>
        <v/>
      </c>
      <c r="U100" s="70"/>
      <c r="V100" s="70"/>
    </row>
    <row r="101" spans="1:22" ht="25.5">
      <c r="A101" s="74" t="s">
        <v>61</v>
      </c>
      <c r="B101" s="75">
        <f>[2]Input!B210+[2]Input!C210+[2]Input!D210</f>
        <v>0</v>
      </c>
      <c r="C101" s="76">
        <f>[2]Input!E210</f>
        <v>0</v>
      </c>
      <c r="D101" s="77">
        <f>0.01*[2]Input!F$15*([2]Adjust!$E224*[2]Input!E210+[2]Adjust!$F224*[2]Input!F210)+10*([2]Adjust!$B224*[2]Input!B210+[2]Adjust!$C224*[2]Input!C210+[2]Adjust!$D224*[2]Input!D210+[2]Adjust!$G224*[2]Input!G210)</f>
        <v>0</v>
      </c>
      <c r="E101" s="75">
        <f>10*([2]Adjust!$B224*[2]Input!B210+[2]Adjust!$C224*[2]Input!C210+[2]Adjust!$D224*[2]Input!D210)</f>
        <v>0</v>
      </c>
      <c r="F101" s="75">
        <f>[2]Adjust!E224*[2]Input!$F$15*[2]Input!$E210/100</f>
        <v>0</v>
      </c>
      <c r="G101" s="75">
        <f>[2]Adjust!F224*[2]Input!$F$15*[2]Input!$F210/100</f>
        <v>0</v>
      </c>
      <c r="H101" s="75">
        <f>[2]Adjust!G224*[2]Input!$G210*10</f>
        <v>0</v>
      </c>
      <c r="I101" s="78" t="str">
        <f t="shared" si="0"/>
        <v/>
      </c>
      <c r="J101" s="79" t="str">
        <f t="shared" si="1"/>
        <v/>
      </c>
      <c r="K101" s="78">
        <f t="shared" si="2"/>
        <v>0</v>
      </c>
      <c r="L101" s="75">
        <f>[2]Adjust!B224*[2]Input!$B210*10</f>
        <v>0</v>
      </c>
      <c r="M101" s="75">
        <f>[2]Adjust!C224*[2]Input!$C210*10</f>
        <v>0</v>
      </c>
      <c r="N101" s="75">
        <f>[2]Adjust!D224*[2]Input!$D210*10</f>
        <v>0</v>
      </c>
      <c r="O101" s="80" t="str">
        <f t="shared" si="3"/>
        <v/>
      </c>
      <c r="P101" s="80" t="str">
        <f t="shared" si="4"/>
        <v/>
      </c>
      <c r="Q101" s="80" t="str">
        <f t="shared" si="5"/>
        <v/>
      </c>
      <c r="R101" s="80" t="str">
        <f t="shared" si="6"/>
        <v/>
      </c>
      <c r="S101" s="80" t="str">
        <f t="shared" si="7"/>
        <v/>
      </c>
      <c r="T101" s="80" t="str">
        <f t="shared" si="8"/>
        <v/>
      </c>
      <c r="U101" s="70"/>
      <c r="V101" s="72"/>
    </row>
    <row r="102" spans="1:22">
      <c r="A102" s="74" t="s">
        <v>58</v>
      </c>
      <c r="B102" s="75">
        <f>[2]Input!B199+[2]Input!C199+[2]Input!D199</f>
        <v>0</v>
      </c>
      <c r="C102" s="76">
        <f>[2]Input!E199</f>
        <v>0</v>
      </c>
      <c r="D102" s="77">
        <f>0.01*[2]Input!F$15*([2]Adjust!$E213*[2]Input!E199+[2]Adjust!$F213*[2]Input!F199)+10*([2]Adjust!$B213*[2]Input!B199+[2]Adjust!$C213*[2]Input!C199+[2]Adjust!$D213*[2]Input!D199+[2]Adjust!$G213*[2]Input!G199)</f>
        <v>0</v>
      </c>
      <c r="E102" s="75">
        <f>10*([2]Adjust!$B213*[2]Input!B199+[2]Adjust!$C213*[2]Input!C199+[2]Adjust!$D213*[2]Input!D199)</f>
        <v>0</v>
      </c>
      <c r="F102" s="75">
        <f>[2]Adjust!E213*[2]Input!$F$15*[2]Input!$E199/100</f>
        <v>0</v>
      </c>
      <c r="G102" s="75">
        <f>[2]Adjust!F213*[2]Input!$F$15*[2]Input!$F199/100</f>
        <v>0</v>
      </c>
      <c r="H102" s="75">
        <f>[2]Adjust!G213*[2]Input!$G199*10</f>
        <v>0</v>
      </c>
      <c r="I102" s="78" t="str">
        <f t="shared" si="0"/>
        <v/>
      </c>
      <c r="J102" s="79" t="str">
        <f t="shared" si="1"/>
        <v/>
      </c>
      <c r="K102" s="78">
        <f t="shared" si="2"/>
        <v>0</v>
      </c>
      <c r="L102" s="75">
        <f>[2]Adjust!B213*[2]Input!$B199*10</f>
        <v>0</v>
      </c>
      <c r="M102" s="75">
        <f>[2]Adjust!C213*[2]Input!$C199*10</f>
        <v>0</v>
      </c>
      <c r="N102" s="75">
        <f>[2]Adjust!D213*[2]Input!$D199*10</f>
        <v>0</v>
      </c>
      <c r="O102" s="80" t="str">
        <f t="shared" si="3"/>
        <v/>
      </c>
      <c r="P102" s="80" t="str">
        <f t="shared" si="4"/>
        <v/>
      </c>
      <c r="Q102" s="80" t="str">
        <f t="shared" si="5"/>
        <v/>
      </c>
      <c r="R102" s="80" t="str">
        <f t="shared" si="6"/>
        <v/>
      </c>
      <c r="S102" s="80" t="str">
        <f t="shared" si="7"/>
        <v/>
      </c>
      <c r="T102" s="80" t="str">
        <f t="shared" si="8"/>
        <v/>
      </c>
      <c r="U102" s="70"/>
      <c r="V102" s="70"/>
    </row>
    <row r="103" spans="1:22" ht="25.5">
      <c r="A103" s="74" t="s">
        <v>62</v>
      </c>
      <c r="B103" s="75">
        <f>[2]Input!B213+[2]Input!C213+[2]Input!D213</f>
        <v>0</v>
      </c>
      <c r="C103" s="76">
        <f>[2]Input!E213</f>
        <v>0</v>
      </c>
      <c r="D103" s="77">
        <f>0.01*[2]Input!F$15*([2]Adjust!$E227*[2]Input!E213+[2]Adjust!$F227*[2]Input!F213)+10*([2]Adjust!$B227*[2]Input!B213+[2]Adjust!$C227*[2]Input!C213+[2]Adjust!$D227*[2]Input!D213+[2]Adjust!$G227*[2]Input!G213)</f>
        <v>0</v>
      </c>
      <c r="E103" s="75">
        <f>10*([2]Adjust!$B227*[2]Input!B213+[2]Adjust!$C227*[2]Input!C213+[2]Adjust!$D227*[2]Input!D213)</f>
        <v>0</v>
      </c>
      <c r="F103" s="75">
        <f>[2]Adjust!E227*[2]Input!$F$15*[2]Input!$E213/100</f>
        <v>0</v>
      </c>
      <c r="G103" s="75">
        <f>[2]Adjust!F227*[2]Input!$F$15*[2]Input!$F213/100</f>
        <v>0</v>
      </c>
      <c r="H103" s="75">
        <f>[2]Adjust!G227*[2]Input!$G213*10</f>
        <v>0</v>
      </c>
      <c r="I103" s="78" t="str">
        <f t="shared" si="0"/>
        <v/>
      </c>
      <c r="J103" s="79" t="str">
        <f t="shared" si="1"/>
        <v/>
      </c>
      <c r="K103" s="78">
        <f t="shared" si="2"/>
        <v>0</v>
      </c>
      <c r="L103" s="75">
        <f>[2]Adjust!B227*[2]Input!$B213*10</f>
        <v>0</v>
      </c>
      <c r="M103" s="75">
        <f>[2]Adjust!C227*[2]Input!$C213*10</f>
        <v>0</v>
      </c>
      <c r="N103" s="75">
        <f>[2]Adjust!D227*[2]Input!$D213*10</f>
        <v>0</v>
      </c>
      <c r="O103" s="80" t="str">
        <f t="shared" si="3"/>
        <v/>
      </c>
      <c r="P103" s="80" t="str">
        <f t="shared" si="4"/>
        <v/>
      </c>
      <c r="Q103" s="80" t="str">
        <f t="shared" si="5"/>
        <v/>
      </c>
      <c r="R103" s="80" t="str">
        <f t="shared" si="6"/>
        <v/>
      </c>
      <c r="S103" s="80" t="str">
        <f t="shared" si="7"/>
        <v/>
      </c>
      <c r="T103" s="80" t="str">
        <f t="shared" si="8"/>
        <v/>
      </c>
      <c r="U103" s="70"/>
      <c r="V103" s="72"/>
    </row>
    <row r="104" spans="1:22">
      <c r="A104" s="74" t="s">
        <v>53</v>
      </c>
      <c r="B104" s="75">
        <f>[2]Input!B179+[2]Input!C179+[2]Input!D179</f>
        <v>0</v>
      </c>
      <c r="C104" s="76">
        <f>[2]Input!E179</f>
        <v>0</v>
      </c>
      <c r="D104" s="77">
        <f>0.01*[2]Input!F$15*([2]Adjust!$E193*[2]Input!E179+[2]Adjust!$F193*[2]Input!F179)+10*([2]Adjust!$B193*[2]Input!B179+[2]Adjust!$C193*[2]Input!C179+[2]Adjust!$D193*[2]Input!D179+[2]Adjust!$G193*[2]Input!G179)</f>
        <v>0</v>
      </c>
      <c r="E104" s="75">
        <f>10*([2]Adjust!$B193*[2]Input!B179+[2]Adjust!$C193*[2]Input!C179+[2]Adjust!$D193*[2]Input!D179)</f>
        <v>0</v>
      </c>
      <c r="F104" s="75">
        <f>[2]Adjust!E193*[2]Input!$F$15*[2]Input!$E179/100</f>
        <v>0</v>
      </c>
      <c r="G104" s="75">
        <f>[2]Adjust!F193*[2]Input!$F$15*[2]Input!$F179/100</f>
        <v>0</v>
      </c>
      <c r="H104" s="75">
        <f>[2]Adjust!G193*[2]Input!$G179*10</f>
        <v>0</v>
      </c>
      <c r="I104" s="78" t="str">
        <f t="shared" si="0"/>
        <v/>
      </c>
      <c r="J104" s="79" t="str">
        <f t="shared" si="1"/>
        <v/>
      </c>
      <c r="K104" s="78">
        <f t="shared" si="2"/>
        <v>0</v>
      </c>
      <c r="L104" s="75">
        <f>[2]Adjust!B193*[2]Input!$B179*10</f>
        <v>0</v>
      </c>
      <c r="M104" s="75">
        <f>[2]Adjust!C193*[2]Input!$C179*10</f>
        <v>0</v>
      </c>
      <c r="N104" s="75">
        <f>[2]Adjust!D193*[2]Input!$D179*10</f>
        <v>0</v>
      </c>
      <c r="O104" s="80" t="str">
        <f t="shared" si="3"/>
        <v/>
      </c>
      <c r="P104" s="80" t="str">
        <f t="shared" si="4"/>
        <v/>
      </c>
      <c r="Q104" s="80" t="str">
        <f t="shared" si="5"/>
        <v/>
      </c>
      <c r="R104" s="80" t="str">
        <f t="shared" si="6"/>
        <v/>
      </c>
      <c r="S104" s="80" t="str">
        <f t="shared" si="7"/>
        <v/>
      </c>
      <c r="T104" s="80" t="str">
        <f t="shared" si="8"/>
        <v/>
      </c>
      <c r="U104" s="71"/>
      <c r="V104" s="72">
        <v>0</v>
      </c>
    </row>
    <row r="105" spans="1:22" ht="25.5">
      <c r="A105" s="74" t="s">
        <v>56</v>
      </c>
      <c r="B105" s="75">
        <f>[2]Input!B192+[2]Input!C192+[2]Input!D192</f>
        <v>0</v>
      </c>
      <c r="C105" s="76">
        <f>[2]Input!E192</f>
        <v>0</v>
      </c>
      <c r="D105" s="77">
        <f>0.01*[2]Input!F$15*([2]Adjust!$E206*[2]Input!E192+[2]Adjust!$F206*[2]Input!F192)+10*([2]Adjust!$B206*[2]Input!B192+[2]Adjust!$C206*[2]Input!C192+[2]Adjust!$D206*[2]Input!D192+[2]Adjust!$G206*[2]Input!G192)</f>
        <v>0</v>
      </c>
      <c r="E105" s="75">
        <f>10*([2]Adjust!$B206*[2]Input!B192+[2]Adjust!$C206*[2]Input!C192+[2]Adjust!$D206*[2]Input!D192)</f>
        <v>0</v>
      </c>
      <c r="F105" s="75">
        <f>[2]Adjust!E206*[2]Input!$F$15*[2]Input!$E192/100</f>
        <v>0</v>
      </c>
      <c r="G105" s="75">
        <f>[2]Adjust!F206*[2]Input!$F$15*[2]Input!$F192/100</f>
        <v>0</v>
      </c>
      <c r="H105" s="75">
        <f>[2]Adjust!G206*[2]Input!$G192*10</f>
        <v>0</v>
      </c>
      <c r="I105" s="78" t="str">
        <f t="shared" si="0"/>
        <v/>
      </c>
      <c r="J105" s="79" t="str">
        <f t="shared" si="1"/>
        <v/>
      </c>
      <c r="K105" s="78">
        <f t="shared" si="2"/>
        <v>0</v>
      </c>
      <c r="L105" s="75">
        <f>[2]Adjust!B206*[2]Input!$B192*10</f>
        <v>0</v>
      </c>
      <c r="M105" s="75">
        <f>[2]Adjust!C206*[2]Input!$C192*10</f>
        <v>0</v>
      </c>
      <c r="N105" s="75">
        <f>[2]Adjust!D206*[2]Input!$D192*10</f>
        <v>0</v>
      </c>
      <c r="O105" s="80" t="str">
        <f t="shared" si="3"/>
        <v/>
      </c>
      <c r="P105" s="80" t="str">
        <f t="shared" si="4"/>
        <v/>
      </c>
      <c r="Q105" s="80" t="str">
        <f t="shared" si="5"/>
        <v/>
      </c>
      <c r="R105" s="80" t="str">
        <f t="shared" si="6"/>
        <v/>
      </c>
      <c r="S105" s="80" t="str">
        <f t="shared" si="7"/>
        <v/>
      </c>
      <c r="T105" s="80" t="str">
        <f t="shared" si="8"/>
        <v/>
      </c>
      <c r="U105" s="70"/>
      <c r="V105" s="70"/>
    </row>
    <row r="106" spans="1:22">
      <c r="A106" s="74" t="s">
        <v>55</v>
      </c>
      <c r="B106" s="75">
        <f>[2]Input!B188+[2]Input!C188+[2]Input!D188</f>
        <v>0</v>
      </c>
      <c r="C106" s="76">
        <f>[2]Input!E188</f>
        <v>0</v>
      </c>
      <c r="D106" s="77">
        <f>0.01*[2]Input!F$15*([2]Adjust!$E202*[2]Input!E188+[2]Adjust!$F202*[2]Input!F188)+10*([2]Adjust!$B202*[2]Input!B188+[2]Adjust!$C202*[2]Input!C188+[2]Adjust!$D202*[2]Input!D188+[2]Adjust!$G202*[2]Input!G188)</f>
        <v>0</v>
      </c>
      <c r="E106" s="75">
        <f>10*([2]Adjust!$B202*[2]Input!B188+[2]Adjust!$C202*[2]Input!C188+[2]Adjust!$D202*[2]Input!D188)</f>
        <v>0</v>
      </c>
      <c r="F106" s="75">
        <f>[2]Adjust!E202*[2]Input!$F$15*[2]Input!$E188/100</f>
        <v>0</v>
      </c>
      <c r="G106" s="75">
        <f>[2]Adjust!F202*[2]Input!$F$15*[2]Input!$F188/100</f>
        <v>0</v>
      </c>
      <c r="H106" s="75">
        <f>[2]Adjust!G202*[2]Input!$G188*10</f>
        <v>0</v>
      </c>
      <c r="I106" s="78" t="str">
        <f t="shared" si="0"/>
        <v/>
      </c>
      <c r="J106" s="79" t="str">
        <f t="shared" si="1"/>
        <v/>
      </c>
      <c r="K106" s="78">
        <f t="shared" si="2"/>
        <v>0</v>
      </c>
      <c r="L106" s="75">
        <f>[2]Adjust!B202*[2]Input!$B188*10</f>
        <v>0</v>
      </c>
      <c r="M106" s="75">
        <f>[2]Adjust!C202*[2]Input!$C188*10</f>
        <v>0</v>
      </c>
      <c r="N106" s="75">
        <f>[2]Adjust!D202*[2]Input!$D188*10</f>
        <v>0</v>
      </c>
      <c r="O106" s="80" t="str">
        <f t="shared" si="3"/>
        <v/>
      </c>
      <c r="P106" s="80" t="str">
        <f t="shared" si="4"/>
        <v/>
      </c>
      <c r="Q106" s="80" t="str">
        <f t="shared" si="5"/>
        <v/>
      </c>
      <c r="R106" s="80" t="str">
        <f t="shared" si="6"/>
        <v/>
      </c>
      <c r="S106" s="80" t="str">
        <f t="shared" si="7"/>
        <v/>
      </c>
      <c r="T106" s="80" t="str">
        <f t="shared" si="8"/>
        <v/>
      </c>
      <c r="U106" s="70"/>
      <c r="V106" s="70"/>
    </row>
    <row r="107" spans="1:22" ht="25.5">
      <c r="A107" s="74" t="s">
        <v>188</v>
      </c>
      <c r="B107" s="75">
        <f>[2]Input!B164+[2]Input!C164+[2]Input!D164</f>
        <v>0</v>
      </c>
      <c r="C107" s="76">
        <f>[2]Input!E164</f>
        <v>0</v>
      </c>
      <c r="D107" s="77">
        <f>0.01*[2]Input!F$15*([2]Adjust!$E178*[2]Input!E164+[2]Adjust!$F178*[2]Input!F164)+10*([2]Adjust!$B178*[2]Input!B164+[2]Adjust!$C178*[2]Input!C164+[2]Adjust!$D178*[2]Input!D164+[2]Adjust!$G178*[2]Input!G164)</f>
        <v>0</v>
      </c>
      <c r="E107" s="75">
        <f>10*([2]Adjust!$B178*[2]Input!B164+[2]Adjust!$C178*[2]Input!C164+[2]Adjust!$D178*[2]Input!D164)</f>
        <v>0</v>
      </c>
      <c r="F107" s="75">
        <f>[2]Adjust!E178*[2]Input!$F$15*[2]Input!$E164/100</f>
        <v>0</v>
      </c>
      <c r="G107" s="75">
        <f>[2]Adjust!F178*[2]Input!$F$15*[2]Input!$F164/100</f>
        <v>0</v>
      </c>
      <c r="H107" s="75">
        <f>[2]Adjust!G178*[2]Input!$G164*10</f>
        <v>0</v>
      </c>
      <c r="I107" s="78" t="str">
        <f t="shared" si="0"/>
        <v/>
      </c>
      <c r="J107" s="79" t="str">
        <f t="shared" si="1"/>
        <v/>
      </c>
      <c r="K107" s="78">
        <f t="shared" si="2"/>
        <v>0</v>
      </c>
      <c r="L107" s="75">
        <f>[2]Adjust!B178*[2]Input!$B164*10</f>
        <v>0</v>
      </c>
      <c r="M107" s="75">
        <f>[2]Adjust!C178*[2]Input!$C164*10</f>
        <v>0</v>
      </c>
      <c r="N107" s="75">
        <f>[2]Adjust!D178*[2]Input!$D164*10</f>
        <v>0</v>
      </c>
      <c r="O107" s="80" t="str">
        <f t="shared" si="3"/>
        <v/>
      </c>
      <c r="P107" s="80" t="str">
        <f t="shared" si="4"/>
        <v/>
      </c>
      <c r="Q107" s="80" t="str">
        <f t="shared" si="5"/>
        <v/>
      </c>
      <c r="R107" s="80" t="str">
        <f t="shared" si="6"/>
        <v/>
      </c>
      <c r="S107" s="80" t="str">
        <f t="shared" si="7"/>
        <v/>
      </c>
      <c r="T107" s="80" t="str">
        <f t="shared" si="8"/>
        <v/>
      </c>
      <c r="U107" s="70"/>
      <c r="V107" s="70"/>
    </row>
    <row r="108" spans="1:22" ht="25.5">
      <c r="A108" s="74" t="s">
        <v>50</v>
      </c>
      <c r="B108" s="75">
        <f>[2]Input!B160+[2]Input!C160+[2]Input!D160</f>
        <v>0</v>
      </c>
      <c r="C108" s="76">
        <f>[2]Input!E160</f>
        <v>0</v>
      </c>
      <c r="D108" s="77">
        <f>0.01*[2]Input!F$15*([2]Adjust!$E174*[2]Input!E160+[2]Adjust!$F174*[2]Input!F160)+10*([2]Adjust!$B174*[2]Input!B160+[2]Adjust!$C174*[2]Input!C160+[2]Adjust!$D174*[2]Input!D160+[2]Adjust!$G174*[2]Input!G160)</f>
        <v>0</v>
      </c>
      <c r="E108" s="75">
        <f>10*([2]Adjust!$B174*[2]Input!B160+[2]Adjust!$C174*[2]Input!C160+[2]Adjust!$D174*[2]Input!D160)</f>
        <v>0</v>
      </c>
      <c r="F108" s="75">
        <f>[2]Adjust!E174*[2]Input!$F$15*[2]Input!$E160/100</f>
        <v>0</v>
      </c>
      <c r="G108" s="75">
        <f>[2]Adjust!F174*[2]Input!$F$15*[2]Input!$F160/100</f>
        <v>0</v>
      </c>
      <c r="H108" s="75">
        <f>[2]Adjust!G174*[2]Input!$G160*10</f>
        <v>0</v>
      </c>
      <c r="I108" s="78" t="str">
        <f t="shared" si="0"/>
        <v/>
      </c>
      <c r="J108" s="79" t="str">
        <f t="shared" si="1"/>
        <v/>
      </c>
      <c r="K108" s="78">
        <f t="shared" si="2"/>
        <v>0</v>
      </c>
      <c r="L108" s="75">
        <f>[2]Adjust!B174*[2]Input!$B160*10</f>
        <v>0</v>
      </c>
      <c r="M108" s="75">
        <f>[2]Adjust!C174*[2]Input!$C160*10</f>
        <v>0</v>
      </c>
      <c r="N108" s="75">
        <f>[2]Adjust!D174*[2]Input!$D160*10</f>
        <v>0</v>
      </c>
      <c r="O108" s="80" t="str">
        <f t="shared" si="3"/>
        <v/>
      </c>
      <c r="P108" s="80" t="str">
        <f t="shared" si="4"/>
        <v/>
      </c>
      <c r="Q108" s="80" t="str">
        <f t="shared" si="5"/>
        <v/>
      </c>
      <c r="R108" s="80" t="str">
        <f t="shared" si="6"/>
        <v/>
      </c>
      <c r="S108" s="80" t="str">
        <f t="shared" si="7"/>
        <v/>
      </c>
      <c r="T108" s="80" t="str">
        <f t="shared" si="8"/>
        <v/>
      </c>
      <c r="U108" s="70"/>
      <c r="V108" s="70"/>
    </row>
    <row r="109" spans="1:22" ht="25.5">
      <c r="A109" s="74" t="s">
        <v>49</v>
      </c>
      <c r="B109" s="75">
        <f>[2]Input!B156+[2]Input!C156+[2]Input!D156</f>
        <v>0</v>
      </c>
      <c r="C109" s="76">
        <f>[2]Input!E156</f>
        <v>0</v>
      </c>
      <c r="D109" s="77">
        <f>0.01*[2]Input!F$15*([2]Adjust!$E170*[2]Input!E156+[2]Adjust!$F170*[2]Input!F156)+10*([2]Adjust!$B170*[2]Input!B156+[2]Adjust!$C170*[2]Input!C156+[2]Adjust!$D170*[2]Input!D156+[2]Adjust!$G170*[2]Input!G156)</f>
        <v>0</v>
      </c>
      <c r="E109" s="75">
        <f>10*([2]Adjust!$B170*[2]Input!B156+[2]Adjust!$C170*[2]Input!C156+[2]Adjust!$D170*[2]Input!D156)</f>
        <v>0</v>
      </c>
      <c r="F109" s="75">
        <f>[2]Adjust!E170*[2]Input!$F$15*[2]Input!$E156/100</f>
        <v>0</v>
      </c>
      <c r="G109" s="75">
        <f>[2]Adjust!F170*[2]Input!$F$15*[2]Input!$F156/100</f>
        <v>0</v>
      </c>
      <c r="H109" s="75">
        <f>[2]Adjust!G170*[2]Input!$G156*10</f>
        <v>0</v>
      </c>
      <c r="I109" s="78" t="str">
        <f t="shared" si="0"/>
        <v/>
      </c>
      <c r="J109" s="79" t="str">
        <f t="shared" si="1"/>
        <v/>
      </c>
      <c r="K109" s="78">
        <f t="shared" si="2"/>
        <v>0</v>
      </c>
      <c r="L109" s="75">
        <f>[2]Adjust!B170*[2]Input!$B156*10</f>
        <v>0</v>
      </c>
      <c r="M109" s="75">
        <f>[2]Adjust!C170*[2]Input!$C156*10</f>
        <v>0</v>
      </c>
      <c r="N109" s="75">
        <f>[2]Adjust!D170*[2]Input!$D156*10</f>
        <v>0</v>
      </c>
      <c r="O109" s="80" t="str">
        <f t="shared" si="3"/>
        <v/>
      </c>
      <c r="P109" s="80" t="str">
        <f t="shared" si="4"/>
        <v/>
      </c>
      <c r="Q109" s="80" t="str">
        <f t="shared" si="5"/>
        <v/>
      </c>
      <c r="R109" s="80" t="str">
        <f t="shared" si="6"/>
        <v/>
      </c>
      <c r="S109" s="80" t="str">
        <f t="shared" si="7"/>
        <v/>
      </c>
      <c r="T109" s="80" t="str">
        <f t="shared" si="8"/>
        <v/>
      </c>
      <c r="U109" s="70"/>
      <c r="V109" s="70"/>
    </row>
    <row r="110" spans="1:22" ht="25.5">
      <c r="A110" s="74" t="s">
        <v>189</v>
      </c>
      <c r="B110" s="75">
        <f>[2]Input!B151+[2]Input!C151+[2]Input!D151</f>
        <v>0</v>
      </c>
      <c r="C110" s="76">
        <f>[2]Input!E151</f>
        <v>0</v>
      </c>
      <c r="D110" s="77">
        <f>0.01*[2]Input!F$15*([2]Adjust!$E165*[2]Input!E151+[2]Adjust!$F165*[2]Input!F151)+10*([2]Adjust!$B165*[2]Input!B151+[2]Adjust!$C165*[2]Input!C151+[2]Adjust!$D165*[2]Input!D151+[2]Adjust!$G165*[2]Input!G151)</f>
        <v>0</v>
      </c>
      <c r="E110" s="75">
        <f>10*([2]Adjust!$B165*[2]Input!B151+[2]Adjust!$C165*[2]Input!C151+[2]Adjust!$D165*[2]Input!D151)</f>
        <v>0</v>
      </c>
      <c r="F110" s="75">
        <f>[2]Adjust!E165*[2]Input!$F$15*[2]Input!$E151/100</f>
        <v>0</v>
      </c>
      <c r="G110" s="75">
        <f>[2]Adjust!F165*[2]Input!$F$15*[2]Input!$F151/100</f>
        <v>0</v>
      </c>
      <c r="H110" s="75">
        <f>[2]Adjust!G165*[2]Input!$G151*10</f>
        <v>0</v>
      </c>
      <c r="I110" s="78" t="str">
        <f t="shared" si="0"/>
        <v/>
      </c>
      <c r="J110" s="79" t="str">
        <f t="shared" si="1"/>
        <v/>
      </c>
      <c r="K110" s="78">
        <f t="shared" si="2"/>
        <v>0</v>
      </c>
      <c r="L110" s="75">
        <f>[2]Adjust!B165*[2]Input!$B151*10</f>
        <v>0</v>
      </c>
      <c r="M110" s="75">
        <f>[2]Adjust!C165*[2]Input!$C151*10</f>
        <v>0</v>
      </c>
      <c r="N110" s="75">
        <f>[2]Adjust!D165*[2]Input!$D151*10</f>
        <v>0</v>
      </c>
      <c r="O110" s="80" t="str">
        <f t="shared" si="3"/>
        <v/>
      </c>
      <c r="P110" s="80" t="str">
        <f t="shared" si="4"/>
        <v/>
      </c>
      <c r="Q110" s="80" t="str">
        <f t="shared" si="5"/>
        <v/>
      </c>
      <c r="R110" s="80" t="str">
        <f t="shared" si="6"/>
        <v/>
      </c>
      <c r="S110" s="80" t="str">
        <f t="shared" si="7"/>
        <v/>
      </c>
      <c r="T110" s="80" t="str">
        <f t="shared" si="8"/>
        <v/>
      </c>
      <c r="U110" s="70"/>
      <c r="V110" s="70"/>
    </row>
    <row r="111" spans="1:22">
      <c r="A111" s="74" t="s">
        <v>37</v>
      </c>
      <c r="B111" s="75">
        <f>[2]Input!B147+[2]Input!C147+[2]Input!D147</f>
        <v>0</v>
      </c>
      <c r="C111" s="76">
        <f>[2]Input!E147</f>
        <v>0</v>
      </c>
      <c r="D111" s="77">
        <f>0.01*[2]Input!F$15*([2]Adjust!$E161*[2]Input!E147+[2]Adjust!$F161*[2]Input!F147)+10*([2]Adjust!$B161*[2]Input!B147+[2]Adjust!$C161*[2]Input!C147+[2]Adjust!$D161*[2]Input!D147+[2]Adjust!$G161*[2]Input!G147)</f>
        <v>0</v>
      </c>
      <c r="E111" s="75">
        <f>10*([2]Adjust!$B161*[2]Input!B147+[2]Adjust!$C161*[2]Input!C147+[2]Adjust!$D161*[2]Input!D147)</f>
        <v>0</v>
      </c>
      <c r="F111" s="75">
        <f>[2]Adjust!E161*[2]Input!$F$15*[2]Input!$E147/100</f>
        <v>0</v>
      </c>
      <c r="G111" s="75">
        <f>[2]Adjust!F161*[2]Input!$F$15*[2]Input!$F147/100</f>
        <v>0</v>
      </c>
      <c r="H111" s="75">
        <f>[2]Adjust!G161*[2]Input!$G147*10</f>
        <v>0</v>
      </c>
      <c r="I111" s="78" t="str">
        <f t="shared" si="0"/>
        <v/>
      </c>
      <c r="J111" s="79" t="str">
        <f t="shared" si="1"/>
        <v/>
      </c>
      <c r="K111" s="78">
        <f t="shared" si="2"/>
        <v>0</v>
      </c>
      <c r="L111" s="75">
        <f>[2]Adjust!B161*[2]Input!$B147*10</f>
        <v>0</v>
      </c>
      <c r="M111" s="75">
        <f>[2]Adjust!C161*[2]Input!$C147*10</f>
        <v>0</v>
      </c>
      <c r="N111" s="75">
        <f>[2]Adjust!D161*[2]Input!$D147*10</f>
        <v>0</v>
      </c>
      <c r="O111" s="80" t="str">
        <f t="shared" si="3"/>
        <v/>
      </c>
      <c r="P111" s="80" t="str">
        <f t="shared" si="4"/>
        <v/>
      </c>
      <c r="Q111" s="80" t="str">
        <f t="shared" si="5"/>
        <v/>
      </c>
      <c r="R111" s="80" t="str">
        <f t="shared" si="6"/>
        <v/>
      </c>
      <c r="S111" s="80" t="str">
        <f t="shared" si="7"/>
        <v/>
      </c>
      <c r="T111" s="80" t="str">
        <f t="shared" si="8"/>
        <v/>
      </c>
      <c r="U111" s="70"/>
      <c r="V111" s="70"/>
    </row>
    <row r="112" spans="1:22">
      <c r="A112" s="74" t="s">
        <v>36</v>
      </c>
      <c r="B112" s="75">
        <f>[2]Input!B143+[2]Input!C143+[2]Input!D143</f>
        <v>1441.691</v>
      </c>
      <c r="C112" s="76">
        <f>[2]Input!E143</f>
        <v>494</v>
      </c>
      <c r="D112" s="77">
        <f>0.01*[2]Input!F$15*([2]Adjust!$E157*[2]Input!E143+[2]Adjust!$F157*[2]Input!F143)+10*([2]Adjust!$B157*[2]Input!B143+[2]Adjust!$C157*[2]Input!C143+[2]Adjust!$D157*[2]Input!D143+[2]Adjust!$G157*[2]Input!G143)</f>
        <v>38364.954057529285</v>
      </c>
      <c r="E112" s="75">
        <f>10*([2]Adjust!$B157*[2]Input!B143+[2]Adjust!$C157*[2]Input!C143+[2]Adjust!$D157*[2]Input!D143)</f>
        <v>30841.467447446052</v>
      </c>
      <c r="F112" s="75">
        <f>[2]Adjust!E157*[2]Input!$F$15*[2]Input!$E143/100</f>
        <v>7523.4866100832296</v>
      </c>
      <c r="G112" s="75">
        <f>[2]Adjust!F157*[2]Input!$F$15*[2]Input!$F143/100</f>
        <v>0</v>
      </c>
      <c r="H112" s="75">
        <f>[2]Adjust!G157*[2]Input!$G143*10</f>
        <v>0</v>
      </c>
      <c r="I112" s="78">
        <f t="shared" ref="I112:I137" si="9">IF(B112&lt;&gt;0,0.1*D112/B112,"")</f>
        <v>2.6611079667924185</v>
      </c>
      <c r="J112" s="79">
        <f t="shared" ref="J112:J137" si="10">IF(C112&lt;&gt;0,D112/C112,"")</f>
        <v>77.661850318885186</v>
      </c>
      <c r="K112" s="78">
        <f t="shared" ref="K112:K137" si="11">IF(B112&lt;&gt;0,0.1*E112/B112,0)</f>
        <v>2.1392564320264227</v>
      </c>
      <c r="L112" s="75">
        <f>[2]Adjust!B157*[2]Input!$B143*10</f>
        <v>30841.467447446052</v>
      </c>
      <c r="M112" s="75">
        <f>[2]Adjust!C157*[2]Input!$C143*10</f>
        <v>0</v>
      </c>
      <c r="N112" s="75">
        <f>[2]Adjust!D157*[2]Input!$D143*10</f>
        <v>0</v>
      </c>
      <c r="O112" s="80">
        <f t="shared" ref="O112:O137" si="12">IF(E112&lt;&gt;0,$L112/E112,"")</f>
        <v>1</v>
      </c>
      <c r="P112" s="80">
        <f t="shared" ref="P112:P137" si="13">IF(E112&lt;&gt;0,$M112/E112,"")</f>
        <v>0</v>
      </c>
      <c r="Q112" s="80">
        <f t="shared" ref="Q112:Q137" si="14">IF(E112&lt;&gt;0,$N112/E112,"")</f>
        <v>0</v>
      </c>
      <c r="R112" s="80">
        <f t="shared" ref="R112:R137" si="15">IF(D112&lt;&gt;0,$F112/D112,"")</f>
        <v>0.19610310490145663</v>
      </c>
      <c r="S112" s="80">
        <f t="shared" ref="S112:S137" si="16">IF(D112&lt;&gt;0,$G112/D112,"")</f>
        <v>0</v>
      </c>
      <c r="T112" s="80">
        <f t="shared" ref="T112:T137" si="17">IF(D112&lt;&gt;0,$H112/D112,"")</f>
        <v>0</v>
      </c>
      <c r="U112" s="70"/>
      <c r="V112" s="70"/>
    </row>
    <row r="113" spans="1:22">
      <c r="A113" s="74" t="s">
        <v>45</v>
      </c>
      <c r="B113" s="75">
        <f>[2]Input!B202+[2]Input!C202+[2]Input!D202</f>
        <v>0</v>
      </c>
      <c r="C113" s="76">
        <f>[2]Input!E202</f>
        <v>0</v>
      </c>
      <c r="D113" s="77">
        <f>0.01*[2]Input!F$15*([2]Adjust!$E216*[2]Input!E202+[2]Adjust!$F216*[2]Input!F202)+10*([2]Adjust!$B216*[2]Input!B202+[2]Adjust!$C216*[2]Input!C202+[2]Adjust!$D216*[2]Input!D202+[2]Adjust!$G216*[2]Input!G202)</f>
        <v>0</v>
      </c>
      <c r="E113" s="75">
        <f>10*([2]Adjust!$B216*[2]Input!B202+[2]Adjust!$C216*[2]Input!C202+[2]Adjust!$D216*[2]Input!D202)</f>
        <v>0</v>
      </c>
      <c r="F113" s="75">
        <f>[2]Adjust!E216*[2]Input!$F$15*[2]Input!$E202/100</f>
        <v>0</v>
      </c>
      <c r="G113" s="75">
        <f>[2]Adjust!F216*[2]Input!$F$15*[2]Input!$F202/100</f>
        <v>0</v>
      </c>
      <c r="H113" s="75">
        <f>[2]Adjust!G216*[2]Input!$G202*10</f>
        <v>0</v>
      </c>
      <c r="I113" s="78" t="str">
        <f t="shared" si="9"/>
        <v/>
      </c>
      <c r="J113" s="79" t="str">
        <f t="shared" si="10"/>
        <v/>
      </c>
      <c r="K113" s="78">
        <f t="shared" si="11"/>
        <v>0</v>
      </c>
      <c r="L113" s="75">
        <f>[2]Adjust!B216*[2]Input!$B202*10</f>
        <v>0</v>
      </c>
      <c r="M113" s="75">
        <f>[2]Adjust!C216*[2]Input!$C202*10</f>
        <v>0</v>
      </c>
      <c r="N113" s="75">
        <f>[2]Adjust!D216*[2]Input!$D202*10</f>
        <v>0</v>
      </c>
      <c r="O113" s="80" t="str">
        <f t="shared" si="12"/>
        <v/>
      </c>
      <c r="P113" s="80" t="str">
        <f t="shared" si="13"/>
        <v/>
      </c>
      <c r="Q113" s="80" t="str">
        <f t="shared" si="14"/>
        <v/>
      </c>
      <c r="R113" s="80" t="str">
        <f t="shared" si="15"/>
        <v/>
      </c>
      <c r="S113" s="80" t="str">
        <f t="shared" si="16"/>
        <v/>
      </c>
      <c r="T113" s="80" t="str">
        <f t="shared" si="17"/>
        <v/>
      </c>
      <c r="U113" s="70"/>
      <c r="V113" s="72"/>
    </row>
    <row r="114" spans="1:22">
      <c r="A114" s="74" t="s">
        <v>44</v>
      </c>
      <c r="B114" s="75">
        <f>[2]Input!B195+[2]Input!C195+[2]Input!D195</f>
        <v>0</v>
      </c>
      <c r="C114" s="76">
        <f>[2]Input!E195</f>
        <v>0</v>
      </c>
      <c r="D114" s="77">
        <f>0.01*[2]Input!F$15*([2]Adjust!$E209*[2]Input!E195+[2]Adjust!$F209*[2]Input!F195)+10*([2]Adjust!$B209*[2]Input!B195+[2]Adjust!$C209*[2]Input!C195+[2]Adjust!$D209*[2]Input!D195+[2]Adjust!$G209*[2]Input!G195)</f>
        <v>0</v>
      </c>
      <c r="E114" s="75">
        <f>10*([2]Adjust!$B209*[2]Input!B195+[2]Adjust!$C209*[2]Input!C195+[2]Adjust!$D209*[2]Input!D195)</f>
        <v>0</v>
      </c>
      <c r="F114" s="75">
        <f>[2]Adjust!E209*[2]Input!$F$15*[2]Input!$E195/100</f>
        <v>0</v>
      </c>
      <c r="G114" s="75">
        <f>[2]Adjust!F209*[2]Input!$F$15*[2]Input!$F195/100</f>
        <v>0</v>
      </c>
      <c r="H114" s="75">
        <f>[2]Adjust!G209*[2]Input!$G195*10</f>
        <v>0</v>
      </c>
      <c r="I114" s="78" t="str">
        <f t="shared" si="9"/>
        <v/>
      </c>
      <c r="J114" s="79" t="str">
        <f t="shared" si="10"/>
        <v/>
      </c>
      <c r="K114" s="78">
        <f t="shared" si="11"/>
        <v>0</v>
      </c>
      <c r="L114" s="75">
        <f>[2]Adjust!B209*[2]Input!$B195*10</f>
        <v>0</v>
      </c>
      <c r="M114" s="75">
        <f>[2]Adjust!C209*[2]Input!$C195*10</f>
        <v>0</v>
      </c>
      <c r="N114" s="75">
        <f>[2]Adjust!D209*[2]Input!$D195*10</f>
        <v>0</v>
      </c>
      <c r="O114" s="80" t="str">
        <f t="shared" si="12"/>
        <v/>
      </c>
      <c r="P114" s="80" t="str">
        <f t="shared" si="13"/>
        <v/>
      </c>
      <c r="Q114" s="80" t="str">
        <f t="shared" si="14"/>
        <v/>
      </c>
      <c r="R114" s="80" t="str">
        <f t="shared" si="15"/>
        <v/>
      </c>
      <c r="S114" s="80" t="str">
        <f t="shared" si="16"/>
        <v/>
      </c>
      <c r="T114" s="80" t="str">
        <f t="shared" si="17"/>
        <v/>
      </c>
      <c r="U114" s="70"/>
      <c r="V114" s="70"/>
    </row>
    <row r="115" spans="1:22" ht="25.5">
      <c r="A115" s="74" t="s">
        <v>46</v>
      </c>
      <c r="B115" s="75">
        <f>[2]Input!B206+[2]Input!C206+[2]Input!D206</f>
        <v>0</v>
      </c>
      <c r="C115" s="76">
        <f>[2]Input!E206</f>
        <v>0</v>
      </c>
      <c r="D115" s="77">
        <f>0.01*[2]Input!F$15*([2]Adjust!$E220*[2]Input!E206+[2]Adjust!$F220*[2]Input!F206)+10*([2]Adjust!$B220*[2]Input!B206+[2]Adjust!$C220*[2]Input!C206+[2]Adjust!$D220*[2]Input!D206+[2]Adjust!$G220*[2]Input!G206)</f>
        <v>0</v>
      </c>
      <c r="E115" s="75">
        <f>10*([2]Adjust!$B220*[2]Input!B206+[2]Adjust!$C220*[2]Input!C206+[2]Adjust!$D220*[2]Input!D206)</f>
        <v>0</v>
      </c>
      <c r="F115" s="75">
        <f>[2]Adjust!E220*[2]Input!$F$15*[2]Input!$E206/100</f>
        <v>0</v>
      </c>
      <c r="G115" s="75">
        <f>[2]Adjust!F220*[2]Input!$F$15*[2]Input!$F206/100</f>
        <v>0</v>
      </c>
      <c r="H115" s="75">
        <f>[2]Adjust!G220*[2]Input!$G206*10</f>
        <v>0</v>
      </c>
      <c r="I115" s="78" t="str">
        <f t="shared" si="9"/>
        <v/>
      </c>
      <c r="J115" s="79" t="str">
        <f t="shared" si="10"/>
        <v/>
      </c>
      <c r="K115" s="78">
        <f t="shared" si="11"/>
        <v>0</v>
      </c>
      <c r="L115" s="75">
        <f>[2]Adjust!B220*[2]Input!$B206*10</f>
        <v>0</v>
      </c>
      <c r="M115" s="75">
        <f>[2]Adjust!C220*[2]Input!$C206*10</f>
        <v>0</v>
      </c>
      <c r="N115" s="75">
        <f>[2]Adjust!D220*[2]Input!$D206*10</f>
        <v>0</v>
      </c>
      <c r="O115" s="80" t="str">
        <f t="shared" si="12"/>
        <v/>
      </c>
      <c r="P115" s="80" t="str">
        <f t="shared" si="13"/>
        <v/>
      </c>
      <c r="Q115" s="80" t="str">
        <f t="shared" si="14"/>
        <v/>
      </c>
      <c r="R115" s="80" t="str">
        <f t="shared" si="15"/>
        <v/>
      </c>
      <c r="S115" s="80" t="str">
        <f t="shared" si="16"/>
        <v/>
      </c>
      <c r="T115" s="80" t="str">
        <f t="shared" si="17"/>
        <v/>
      </c>
      <c r="U115" s="70"/>
      <c r="V115" s="72"/>
    </row>
    <row r="116" spans="1:22">
      <c r="A116" s="74" t="s">
        <v>41</v>
      </c>
      <c r="B116" s="75">
        <f>[2]Input!B175+[2]Input!C175+[2]Input!D175</f>
        <v>0</v>
      </c>
      <c r="C116" s="76">
        <f>[2]Input!E175</f>
        <v>0</v>
      </c>
      <c r="D116" s="77">
        <f>0.01*[2]Input!F$15*([2]Adjust!$E189*[2]Input!E175+[2]Adjust!$F189*[2]Input!F175)+10*([2]Adjust!$B189*[2]Input!B175+[2]Adjust!$C189*[2]Input!C175+[2]Adjust!$D189*[2]Input!D175+[2]Adjust!$G189*[2]Input!G175)</f>
        <v>0</v>
      </c>
      <c r="E116" s="75">
        <f>10*([2]Adjust!$B189*[2]Input!B175+[2]Adjust!$C189*[2]Input!C175+[2]Adjust!$D189*[2]Input!D175)</f>
        <v>0</v>
      </c>
      <c r="F116" s="75">
        <f>[2]Adjust!E189*[2]Input!$F$15*[2]Input!$E175/100</f>
        <v>0</v>
      </c>
      <c r="G116" s="75">
        <f>[2]Adjust!F189*[2]Input!$F$15*[2]Input!$F175/100</f>
        <v>0</v>
      </c>
      <c r="H116" s="75">
        <f>[2]Adjust!G189*[2]Input!$G175*10</f>
        <v>0</v>
      </c>
      <c r="I116" s="78" t="str">
        <f t="shared" si="9"/>
        <v/>
      </c>
      <c r="J116" s="79" t="str">
        <f t="shared" si="10"/>
        <v/>
      </c>
      <c r="K116" s="78">
        <f t="shared" si="11"/>
        <v>0</v>
      </c>
      <c r="L116" s="75">
        <f>[2]Adjust!B189*[2]Input!$B175*10</f>
        <v>0</v>
      </c>
      <c r="M116" s="75">
        <f>[2]Adjust!C189*[2]Input!$C175*10</f>
        <v>0</v>
      </c>
      <c r="N116" s="75">
        <f>[2]Adjust!D189*[2]Input!$D175*10</f>
        <v>0</v>
      </c>
      <c r="O116" s="80" t="str">
        <f t="shared" si="12"/>
        <v/>
      </c>
      <c r="P116" s="80" t="str">
        <f t="shared" si="13"/>
        <v/>
      </c>
      <c r="Q116" s="80" t="str">
        <f t="shared" si="14"/>
        <v/>
      </c>
      <c r="R116" s="80" t="str">
        <f t="shared" si="15"/>
        <v/>
      </c>
      <c r="S116" s="80" t="str">
        <f t="shared" si="16"/>
        <v/>
      </c>
      <c r="T116" s="80" t="str">
        <f t="shared" si="17"/>
        <v/>
      </c>
      <c r="U116" s="71">
        <v>0</v>
      </c>
      <c r="V116" s="72">
        <v>0</v>
      </c>
    </row>
    <row r="117" spans="1:22">
      <c r="A117" s="74" t="s">
        <v>40</v>
      </c>
      <c r="B117" s="75">
        <f>[2]Input!B167+[2]Input!C167+[2]Input!D167</f>
        <v>0</v>
      </c>
      <c r="C117" s="76">
        <f>[2]Input!E167</f>
        <v>0</v>
      </c>
      <c r="D117" s="77">
        <f>0.01*[2]Input!F$15*([2]Adjust!$E181*[2]Input!E167+[2]Adjust!$F181*[2]Input!F167)+10*([2]Adjust!$B181*[2]Input!B167+[2]Adjust!$C181*[2]Input!C167+[2]Adjust!$D181*[2]Input!D167+[2]Adjust!$G181*[2]Input!G167)</f>
        <v>0</v>
      </c>
      <c r="E117" s="75">
        <f>10*([2]Adjust!$B181*[2]Input!B167+[2]Adjust!$C181*[2]Input!C167+[2]Adjust!$D181*[2]Input!D167)</f>
        <v>0</v>
      </c>
      <c r="F117" s="75">
        <f>[2]Adjust!E181*[2]Input!$F$15*[2]Input!$E167/100</f>
        <v>0</v>
      </c>
      <c r="G117" s="75">
        <f>[2]Adjust!F181*[2]Input!$F$15*[2]Input!$F167/100</f>
        <v>0</v>
      </c>
      <c r="H117" s="75">
        <f>[2]Adjust!G181*[2]Input!$G167*10</f>
        <v>0</v>
      </c>
      <c r="I117" s="78" t="str">
        <f t="shared" si="9"/>
        <v/>
      </c>
      <c r="J117" s="79" t="str">
        <f t="shared" si="10"/>
        <v/>
      </c>
      <c r="K117" s="78">
        <f t="shared" si="11"/>
        <v>0</v>
      </c>
      <c r="L117" s="75">
        <f>[2]Adjust!B181*[2]Input!$B167*10</f>
        <v>0</v>
      </c>
      <c r="M117" s="75">
        <f>[2]Adjust!C181*[2]Input!$C167*10</f>
        <v>0</v>
      </c>
      <c r="N117" s="75">
        <f>[2]Adjust!D181*[2]Input!$D167*10</f>
        <v>0</v>
      </c>
      <c r="O117" s="80" t="str">
        <f t="shared" si="12"/>
        <v/>
      </c>
      <c r="P117" s="80" t="str">
        <f t="shared" si="13"/>
        <v/>
      </c>
      <c r="Q117" s="80" t="str">
        <f t="shared" si="14"/>
        <v/>
      </c>
      <c r="R117" s="80" t="str">
        <f t="shared" si="15"/>
        <v/>
      </c>
      <c r="S117" s="80" t="str">
        <f t="shared" si="16"/>
        <v/>
      </c>
      <c r="T117" s="80" t="str">
        <f t="shared" si="17"/>
        <v/>
      </c>
      <c r="U117" s="70"/>
      <c r="V117" s="70"/>
    </row>
    <row r="118" spans="1:22" ht="25.5">
      <c r="A118" s="74" t="s">
        <v>43</v>
      </c>
      <c r="B118" s="75">
        <f>[2]Input!B191+[2]Input!C191+[2]Input!D191</f>
        <v>0</v>
      </c>
      <c r="C118" s="76">
        <f>[2]Input!E191</f>
        <v>0</v>
      </c>
      <c r="D118" s="77">
        <f>0.01*[2]Input!F$15*([2]Adjust!$E205*[2]Input!E191+[2]Adjust!$F205*[2]Input!F191)+10*([2]Adjust!$B205*[2]Input!B191+[2]Adjust!$C205*[2]Input!C191+[2]Adjust!$D205*[2]Input!D191+[2]Adjust!$G205*[2]Input!G191)</f>
        <v>0</v>
      </c>
      <c r="E118" s="75">
        <f>10*([2]Adjust!$B205*[2]Input!B191+[2]Adjust!$C205*[2]Input!C191+[2]Adjust!$D205*[2]Input!D191)</f>
        <v>0</v>
      </c>
      <c r="F118" s="75">
        <f>[2]Adjust!E205*[2]Input!$F$15*[2]Input!$E191/100</f>
        <v>0</v>
      </c>
      <c r="G118" s="75">
        <f>[2]Adjust!F205*[2]Input!$F$15*[2]Input!$F191/100</f>
        <v>0</v>
      </c>
      <c r="H118" s="75">
        <f>[2]Adjust!G205*[2]Input!$G191*10</f>
        <v>0</v>
      </c>
      <c r="I118" s="78" t="str">
        <f t="shared" si="9"/>
        <v/>
      </c>
      <c r="J118" s="79" t="str">
        <f t="shared" si="10"/>
        <v/>
      </c>
      <c r="K118" s="78">
        <f t="shared" si="11"/>
        <v>0</v>
      </c>
      <c r="L118" s="75">
        <f>[2]Adjust!B205*[2]Input!$B191*10</f>
        <v>0</v>
      </c>
      <c r="M118" s="75">
        <f>[2]Adjust!C205*[2]Input!$C191*10</f>
        <v>0</v>
      </c>
      <c r="N118" s="75">
        <f>[2]Adjust!D205*[2]Input!$D191*10</f>
        <v>0</v>
      </c>
      <c r="O118" s="80" t="str">
        <f t="shared" si="12"/>
        <v/>
      </c>
      <c r="P118" s="80" t="str">
        <f t="shared" si="13"/>
        <v/>
      </c>
      <c r="Q118" s="80" t="str">
        <f t="shared" si="14"/>
        <v/>
      </c>
      <c r="R118" s="80" t="str">
        <f t="shared" si="15"/>
        <v/>
      </c>
      <c r="S118" s="80" t="str">
        <f t="shared" si="16"/>
        <v/>
      </c>
      <c r="T118" s="80" t="str">
        <f t="shared" si="17"/>
        <v/>
      </c>
      <c r="U118" s="70"/>
      <c r="V118" s="70"/>
    </row>
    <row r="119" spans="1:22">
      <c r="A119" s="74" t="s">
        <v>42</v>
      </c>
      <c r="B119" s="75">
        <f>[2]Input!B187+[2]Input!C187+[2]Input!D187</f>
        <v>0</v>
      </c>
      <c r="C119" s="76">
        <f>[2]Input!E187</f>
        <v>0</v>
      </c>
      <c r="D119" s="77">
        <f>0.01*[2]Input!F$15*([2]Adjust!$E201*[2]Input!E187+[2]Adjust!$F201*[2]Input!F187)+10*([2]Adjust!$B201*[2]Input!B187+[2]Adjust!$C201*[2]Input!C187+[2]Adjust!$D201*[2]Input!D187+[2]Adjust!$G201*[2]Input!G187)</f>
        <v>0</v>
      </c>
      <c r="E119" s="75">
        <f>10*([2]Adjust!$B201*[2]Input!B187+[2]Adjust!$C201*[2]Input!C187+[2]Adjust!$D201*[2]Input!D187)</f>
        <v>0</v>
      </c>
      <c r="F119" s="75">
        <f>[2]Adjust!E201*[2]Input!$F$15*[2]Input!$E187/100</f>
        <v>0</v>
      </c>
      <c r="G119" s="75">
        <f>[2]Adjust!F201*[2]Input!$F$15*[2]Input!$F187/100</f>
        <v>0</v>
      </c>
      <c r="H119" s="75">
        <f>[2]Adjust!G201*[2]Input!$G187*10</f>
        <v>0</v>
      </c>
      <c r="I119" s="78" t="str">
        <f t="shared" si="9"/>
        <v/>
      </c>
      <c r="J119" s="79" t="str">
        <f t="shared" si="10"/>
        <v/>
      </c>
      <c r="K119" s="78">
        <f t="shared" si="11"/>
        <v>0</v>
      </c>
      <c r="L119" s="75">
        <f>[2]Adjust!B201*[2]Input!$B187*10</f>
        <v>0</v>
      </c>
      <c r="M119" s="75">
        <f>[2]Adjust!C201*[2]Input!$C187*10</f>
        <v>0</v>
      </c>
      <c r="N119" s="75">
        <f>[2]Adjust!D201*[2]Input!$D187*10</f>
        <v>0</v>
      </c>
      <c r="O119" s="80" t="str">
        <f t="shared" si="12"/>
        <v/>
      </c>
      <c r="P119" s="80" t="str">
        <f t="shared" si="13"/>
        <v/>
      </c>
      <c r="Q119" s="80" t="str">
        <f t="shared" si="14"/>
        <v/>
      </c>
      <c r="R119" s="80" t="str">
        <f t="shared" si="15"/>
        <v/>
      </c>
      <c r="S119" s="80" t="str">
        <f t="shared" si="16"/>
        <v/>
      </c>
      <c r="T119" s="80" t="str">
        <f t="shared" si="17"/>
        <v/>
      </c>
      <c r="U119" s="70"/>
      <c r="V119" s="70"/>
    </row>
    <row r="120" spans="1:22" ht="25.5">
      <c r="A120" s="74" t="s">
        <v>190</v>
      </c>
      <c r="B120" s="75">
        <f>[2]Input!B163+[2]Input!C163+[2]Input!D163</f>
        <v>0</v>
      </c>
      <c r="C120" s="76">
        <f>[2]Input!E163</f>
        <v>0</v>
      </c>
      <c r="D120" s="77">
        <f>0.01*[2]Input!F$15*([2]Adjust!$E177*[2]Input!E163+[2]Adjust!$F177*[2]Input!F163)+10*([2]Adjust!$B177*[2]Input!B163+[2]Adjust!$C177*[2]Input!C163+[2]Adjust!$D177*[2]Input!D163+[2]Adjust!$G177*[2]Input!G163)</f>
        <v>0</v>
      </c>
      <c r="E120" s="75">
        <f>10*([2]Adjust!$B177*[2]Input!B163+[2]Adjust!$C177*[2]Input!C163+[2]Adjust!$D177*[2]Input!D163)</f>
        <v>0</v>
      </c>
      <c r="F120" s="75">
        <f>[2]Adjust!E177*[2]Input!$F$15*[2]Input!$E163/100</f>
        <v>0</v>
      </c>
      <c r="G120" s="75">
        <f>[2]Adjust!F177*[2]Input!$F$15*[2]Input!$F163/100</f>
        <v>0</v>
      </c>
      <c r="H120" s="75">
        <f>[2]Adjust!G177*[2]Input!$G163*10</f>
        <v>0</v>
      </c>
      <c r="I120" s="78" t="str">
        <f t="shared" si="9"/>
        <v/>
      </c>
      <c r="J120" s="79" t="str">
        <f t="shared" si="10"/>
        <v/>
      </c>
      <c r="K120" s="78">
        <f t="shared" si="11"/>
        <v>0</v>
      </c>
      <c r="L120" s="75">
        <f>[2]Adjust!B177*[2]Input!$B163*10</f>
        <v>0</v>
      </c>
      <c r="M120" s="75">
        <f>[2]Adjust!C177*[2]Input!$C163*10</f>
        <v>0</v>
      </c>
      <c r="N120" s="75">
        <f>[2]Adjust!D177*[2]Input!$D163*10</f>
        <v>0</v>
      </c>
      <c r="O120" s="80" t="str">
        <f t="shared" si="12"/>
        <v/>
      </c>
      <c r="P120" s="80" t="str">
        <f t="shared" si="13"/>
        <v/>
      </c>
      <c r="Q120" s="80" t="str">
        <f t="shared" si="14"/>
        <v/>
      </c>
      <c r="R120" s="80" t="str">
        <f t="shared" si="15"/>
        <v/>
      </c>
      <c r="S120" s="80" t="str">
        <f t="shared" si="16"/>
        <v/>
      </c>
      <c r="T120" s="80" t="str">
        <f t="shared" si="17"/>
        <v/>
      </c>
      <c r="U120" s="70"/>
      <c r="V120" s="70"/>
    </row>
    <row r="121" spans="1:22" ht="25.5">
      <c r="A121" s="74" t="s">
        <v>39</v>
      </c>
      <c r="B121" s="75">
        <f>[2]Input!B159+[2]Input!C159+[2]Input!D159</f>
        <v>0</v>
      </c>
      <c r="C121" s="76">
        <f>[2]Input!E159</f>
        <v>0</v>
      </c>
      <c r="D121" s="77">
        <f>0.01*[2]Input!F$15*([2]Adjust!$E173*[2]Input!E159+[2]Adjust!$F173*[2]Input!F159)+10*([2]Adjust!$B173*[2]Input!B159+[2]Adjust!$C173*[2]Input!C159+[2]Adjust!$D173*[2]Input!D159+[2]Adjust!$G173*[2]Input!G159)</f>
        <v>0</v>
      </c>
      <c r="E121" s="75">
        <f>10*([2]Adjust!$B173*[2]Input!B159+[2]Adjust!$C173*[2]Input!C159+[2]Adjust!$D173*[2]Input!D159)</f>
        <v>0</v>
      </c>
      <c r="F121" s="75">
        <f>[2]Adjust!E173*[2]Input!$F$15*[2]Input!$E159/100</f>
        <v>0</v>
      </c>
      <c r="G121" s="75">
        <f>[2]Adjust!F173*[2]Input!$F$15*[2]Input!$F159/100</f>
        <v>0</v>
      </c>
      <c r="H121" s="75">
        <f>[2]Adjust!G173*[2]Input!$G159*10</f>
        <v>0</v>
      </c>
      <c r="I121" s="78" t="str">
        <f t="shared" si="9"/>
        <v/>
      </c>
      <c r="J121" s="79" t="str">
        <f t="shared" si="10"/>
        <v/>
      </c>
      <c r="K121" s="78">
        <f t="shared" si="11"/>
        <v>0</v>
      </c>
      <c r="L121" s="75">
        <f>[2]Adjust!B173*[2]Input!$B159*10</f>
        <v>0</v>
      </c>
      <c r="M121" s="75">
        <f>[2]Adjust!C173*[2]Input!$C159*10</f>
        <v>0</v>
      </c>
      <c r="N121" s="75">
        <f>[2]Adjust!D173*[2]Input!$D159*10</f>
        <v>0</v>
      </c>
      <c r="O121" s="80" t="str">
        <f t="shared" si="12"/>
        <v/>
      </c>
      <c r="P121" s="80" t="str">
        <f t="shared" si="13"/>
        <v/>
      </c>
      <c r="Q121" s="80" t="str">
        <f t="shared" si="14"/>
        <v/>
      </c>
      <c r="R121" s="80" t="str">
        <f t="shared" si="15"/>
        <v/>
      </c>
      <c r="S121" s="80" t="str">
        <f t="shared" si="16"/>
        <v/>
      </c>
      <c r="T121" s="80" t="str">
        <f t="shared" si="17"/>
        <v/>
      </c>
      <c r="U121" s="70"/>
      <c r="V121" s="70"/>
    </row>
    <row r="122" spans="1:22" ht="25.5">
      <c r="A122" s="74" t="s">
        <v>38</v>
      </c>
      <c r="B122" s="75">
        <f>[2]Input!B155+[2]Input!C155+[2]Input!D155</f>
        <v>126.205</v>
      </c>
      <c r="C122" s="76">
        <f>[2]Input!E155</f>
        <v>17</v>
      </c>
      <c r="D122" s="77">
        <f>0.01*[2]Input!F$15*([2]Adjust!$E169*[2]Input!E155+[2]Adjust!$F169*[2]Input!F155)+10*([2]Adjust!$B169*[2]Input!B155+[2]Adjust!$C169*[2]Input!C155+[2]Adjust!$D169*[2]Input!D155+[2]Adjust!$G169*[2]Input!G155)</f>
        <v>2701.7216521717014</v>
      </c>
      <c r="E122" s="75">
        <f>10*([2]Adjust!$B169*[2]Input!B155+[2]Adjust!$C169*[2]Input!C155+[2]Adjust!$D169*[2]Input!D155)</f>
        <v>2298.1475778031131</v>
      </c>
      <c r="F122" s="75">
        <f>[2]Adjust!E169*[2]Input!$F$15*[2]Input!$E155/100</f>
        <v>403.57407436858813</v>
      </c>
      <c r="G122" s="75">
        <f>[2]Adjust!F169*[2]Input!$F$15*[2]Input!$F155/100</f>
        <v>0</v>
      </c>
      <c r="H122" s="75">
        <f>[2]Adjust!G169*[2]Input!$G155*10</f>
        <v>0</v>
      </c>
      <c r="I122" s="78">
        <f t="shared" si="9"/>
        <v>2.1407405825218508</v>
      </c>
      <c r="J122" s="79">
        <f t="shared" si="10"/>
        <v>158.92480306892361</v>
      </c>
      <c r="K122" s="78">
        <f t="shared" si="11"/>
        <v>1.82096396957578</v>
      </c>
      <c r="L122" s="75">
        <f>[2]Adjust!B169*[2]Input!$B155*10</f>
        <v>2298.1475778031131</v>
      </c>
      <c r="M122" s="75">
        <f>[2]Adjust!C169*[2]Input!$C155*10</f>
        <v>0</v>
      </c>
      <c r="N122" s="75">
        <f>[2]Adjust!D169*[2]Input!$D155*10</f>
        <v>0</v>
      </c>
      <c r="O122" s="80">
        <f t="shared" si="12"/>
        <v>1</v>
      </c>
      <c r="P122" s="80">
        <f t="shared" si="13"/>
        <v>0</v>
      </c>
      <c r="Q122" s="80">
        <f t="shared" si="14"/>
        <v>0</v>
      </c>
      <c r="R122" s="80">
        <f t="shared" si="15"/>
        <v>0.14937662954441908</v>
      </c>
      <c r="S122" s="80">
        <f t="shared" si="16"/>
        <v>0</v>
      </c>
      <c r="T122" s="80">
        <f t="shared" si="17"/>
        <v>0</v>
      </c>
      <c r="U122" s="70"/>
      <c r="V122" s="70"/>
    </row>
    <row r="123" spans="1:22">
      <c r="A123" s="74" t="s">
        <v>28</v>
      </c>
      <c r="B123" s="75">
        <f>[2]Input!B201+[2]Input!C201+[2]Input!D201</f>
        <v>19638.553852960002</v>
      </c>
      <c r="C123" s="76">
        <f>[2]Input!E201</f>
        <v>23.15</v>
      </c>
      <c r="D123" s="77">
        <f>0.01*[2]Input!F$15*([2]Adjust!$E215*[2]Input!E201+[2]Adjust!$F215*[2]Input!F201)+10*([2]Adjust!$B215*[2]Input!B201+[2]Adjust!$C215*[2]Input!C201+[2]Adjust!$D215*[2]Input!D201+[2]Adjust!$G215*[2]Input!G201)</f>
        <v>-169642.47125545534</v>
      </c>
      <c r="E123" s="75">
        <f>10*([2]Adjust!$B215*[2]Input!B201+[2]Adjust!$C215*[2]Input!C201+[2]Adjust!$D215*[2]Input!D201)</f>
        <v>-169677.10528957442</v>
      </c>
      <c r="F123" s="75">
        <f>[2]Adjust!E215*[2]Input!$F$15*[2]Input!$E201/100</f>
        <v>0</v>
      </c>
      <c r="G123" s="75">
        <f>[2]Adjust!F215*[2]Input!$F$15*[2]Input!$F201/100</f>
        <v>0</v>
      </c>
      <c r="H123" s="75">
        <f>[2]Adjust!G215*[2]Input!$G201*10</f>
        <v>34.634034119089478</v>
      </c>
      <c r="I123" s="78">
        <f t="shared" si="9"/>
        <v>-0.86382364264508282</v>
      </c>
      <c r="J123" s="79">
        <f t="shared" si="10"/>
        <v>-7327.9685207540106</v>
      </c>
      <c r="K123" s="78">
        <f t="shared" si="11"/>
        <v>-0.8640000000000001</v>
      </c>
      <c r="L123" s="75">
        <f>[2]Adjust!B215*[2]Input!$B201*10</f>
        <v>-169677.10528957442</v>
      </c>
      <c r="M123" s="75">
        <f>[2]Adjust!C215*[2]Input!$C201*10</f>
        <v>0</v>
      </c>
      <c r="N123" s="75">
        <f>[2]Adjust!D215*[2]Input!$D201*10</f>
        <v>0</v>
      </c>
      <c r="O123" s="80">
        <f t="shared" si="12"/>
        <v>1</v>
      </c>
      <c r="P123" s="80">
        <f t="shared" si="13"/>
        <v>0</v>
      </c>
      <c r="Q123" s="80">
        <f t="shared" si="14"/>
        <v>0</v>
      </c>
      <c r="R123" s="80">
        <f t="shared" si="15"/>
        <v>0</v>
      </c>
      <c r="S123" s="80">
        <f t="shared" si="16"/>
        <v>0</v>
      </c>
      <c r="T123" s="80">
        <f t="shared" si="17"/>
        <v>-2.0415898131391857E-4</v>
      </c>
      <c r="U123" s="70"/>
      <c r="V123" s="72">
        <v>17.670425570964017</v>
      </c>
    </row>
    <row r="124" spans="1:22">
      <c r="A124" s="74" t="s">
        <v>26</v>
      </c>
      <c r="B124" s="75">
        <f>[2]Input!B194+[2]Input!C194+[2]Input!D194</f>
        <v>5.7100520000000001</v>
      </c>
      <c r="C124" s="76">
        <f>[2]Input!E194</f>
        <v>12</v>
      </c>
      <c r="D124" s="77">
        <f>0.01*[2]Input!F$15*([2]Adjust!$E208*[2]Input!E194+[2]Adjust!$F208*[2]Input!F194)+10*([2]Adjust!$B208*[2]Input!B194+[2]Adjust!$C208*[2]Input!C194+[2]Adjust!$D208*[2]Input!D194+[2]Adjust!$G208*[2]Input!G194)</f>
        <v>-49.33484928</v>
      </c>
      <c r="E124" s="75">
        <f>10*([2]Adjust!$B208*[2]Input!B194+[2]Adjust!$C208*[2]Input!C194+[2]Adjust!$D208*[2]Input!D194)</f>
        <v>-49.33484928</v>
      </c>
      <c r="F124" s="75">
        <f>[2]Adjust!E208*[2]Input!$F$15*[2]Input!$E194/100</f>
        <v>0</v>
      </c>
      <c r="G124" s="75">
        <f>[2]Adjust!F208*[2]Input!$F$15*[2]Input!$F194/100</f>
        <v>0</v>
      </c>
      <c r="H124" s="75">
        <f>[2]Adjust!G208*[2]Input!$G194*10</f>
        <v>0</v>
      </c>
      <c r="I124" s="78">
        <f t="shared" si="9"/>
        <v>-0.8640000000000001</v>
      </c>
      <c r="J124" s="79">
        <f t="shared" si="10"/>
        <v>-4.11123744</v>
      </c>
      <c r="K124" s="78">
        <f t="shared" si="11"/>
        <v>-0.8640000000000001</v>
      </c>
      <c r="L124" s="75">
        <f>[2]Adjust!B208*[2]Input!$B194*10</f>
        <v>-49.33484928</v>
      </c>
      <c r="M124" s="75">
        <f>[2]Adjust!C208*[2]Input!$C194*10</f>
        <v>0</v>
      </c>
      <c r="N124" s="75">
        <f>[2]Adjust!D208*[2]Input!$D194*10</f>
        <v>0</v>
      </c>
      <c r="O124" s="80">
        <f t="shared" si="12"/>
        <v>1</v>
      </c>
      <c r="P124" s="80">
        <f t="shared" si="13"/>
        <v>0</v>
      </c>
      <c r="Q124" s="80">
        <f t="shared" si="14"/>
        <v>0</v>
      </c>
      <c r="R124" s="80">
        <f t="shared" si="15"/>
        <v>0</v>
      </c>
      <c r="S124" s="80">
        <f t="shared" si="16"/>
        <v>0</v>
      </c>
      <c r="T124" s="80">
        <f t="shared" si="17"/>
        <v>0</v>
      </c>
      <c r="U124" s="70"/>
      <c r="V124" s="70"/>
    </row>
    <row r="125" spans="1:22">
      <c r="A125" s="74" t="s">
        <v>29</v>
      </c>
      <c r="B125" s="75">
        <f>[2]Input!B205+[2]Input!C205+[2]Input!D205</f>
        <v>15754.972139110425</v>
      </c>
      <c r="C125" s="76">
        <f>[2]Input!E205</f>
        <v>18.145</v>
      </c>
      <c r="D125" s="77">
        <f>0.01*[2]Input!F$15*([2]Adjust!$E219*[2]Input!E205+[2]Adjust!$F219*[2]Input!F205)+10*([2]Adjust!$B219*[2]Input!B205+[2]Adjust!$C219*[2]Input!C205+[2]Adjust!$D219*[2]Input!D205+[2]Adjust!$G219*[2]Input!G205)</f>
        <v>-138582.96796882839</v>
      </c>
      <c r="E125" s="75">
        <f>10*([2]Adjust!$B219*[2]Input!B205+[2]Adjust!$C219*[2]Input!C205+[2]Adjust!$D219*[2]Input!D205)</f>
        <v>-138627.91348716544</v>
      </c>
      <c r="F125" s="75">
        <f>[2]Adjust!E219*[2]Input!$F$15*[2]Input!$E205/100</f>
        <v>0</v>
      </c>
      <c r="G125" s="75">
        <f>[2]Adjust!F219*[2]Input!$F$15*[2]Input!$F205/100</f>
        <v>0</v>
      </c>
      <c r="H125" s="75">
        <f>[2]Adjust!G219*[2]Input!$G205*10</f>
        <v>44.945518337042515</v>
      </c>
      <c r="I125" s="78">
        <f t="shared" si="9"/>
        <v>-0.87961417351419846</v>
      </c>
      <c r="J125" s="79">
        <f t="shared" si="10"/>
        <v>-7637.5292349864094</v>
      </c>
      <c r="K125" s="78">
        <f t="shared" si="11"/>
        <v>-0.87989945182469109</v>
      </c>
      <c r="L125" s="75">
        <f>[2]Adjust!B219*[2]Input!$B205*10</f>
        <v>-82514.797783970687</v>
      </c>
      <c r="M125" s="75">
        <f>[2]Adjust!C219*[2]Input!$C205*10</f>
        <v>-44176.698148724565</v>
      </c>
      <c r="N125" s="75">
        <f>[2]Adjust!D219*[2]Input!$D205*10</f>
        <v>-11936.417554470183</v>
      </c>
      <c r="O125" s="80">
        <f t="shared" si="12"/>
        <v>0.59522498541832369</v>
      </c>
      <c r="P125" s="80">
        <f t="shared" si="13"/>
        <v>0.31867101680654358</v>
      </c>
      <c r="Q125" s="80">
        <f t="shared" si="14"/>
        <v>8.610399777513271E-2</v>
      </c>
      <c r="R125" s="80">
        <f t="shared" si="15"/>
        <v>0</v>
      </c>
      <c r="S125" s="80">
        <f t="shared" si="16"/>
        <v>0</v>
      </c>
      <c r="T125" s="80">
        <f t="shared" si="17"/>
        <v>-3.2432209380269699E-4</v>
      </c>
      <c r="U125" s="70"/>
      <c r="V125" s="72">
        <v>22.931386906654346</v>
      </c>
    </row>
    <row r="126" spans="1:22">
      <c r="A126" s="74" t="s">
        <v>20</v>
      </c>
      <c r="B126" s="75">
        <f>[2]Input!B174+[2]Input!C174+[2]Input!D174</f>
        <v>1373017.5562107053</v>
      </c>
      <c r="C126" s="76">
        <f>[2]Input!E174</f>
        <v>2969.0838025673343</v>
      </c>
      <c r="D126" s="77">
        <f>0.01*[2]Input!F$15*([2]Adjust!$E188*[2]Input!E174+[2]Adjust!$F188*[2]Input!F174)+10*([2]Adjust!$B188*[2]Input!B174+[2]Adjust!$C188*[2]Input!C174+[2]Adjust!$D188*[2]Input!D174+[2]Adjust!$G188*[2]Input!G174)</f>
        <v>35987331.275025241</v>
      </c>
      <c r="E126" s="75">
        <f>10*([2]Adjust!$B188*[2]Input!B174+[2]Adjust!$C188*[2]Input!C174+[2]Adjust!$D188*[2]Input!D174)</f>
        <v>27533331.207496505</v>
      </c>
      <c r="F126" s="75">
        <f>[2]Adjust!E188*[2]Input!$F$15*[2]Input!$E174/100</f>
        <v>187453.10587508866</v>
      </c>
      <c r="G126" s="75">
        <f>[2]Adjust!F188*[2]Input!$F$15*[2]Input!$F174/100</f>
        <v>7461855.8198834648</v>
      </c>
      <c r="H126" s="75">
        <f>[2]Adjust!G188*[2]Input!$G174*10</f>
        <v>804691.14177018066</v>
      </c>
      <c r="I126" s="78">
        <f t="shared" si="9"/>
        <v>2.6210394114947917</v>
      </c>
      <c r="J126" s="79">
        <f t="shared" si="10"/>
        <v>12120.685594629356</v>
      </c>
      <c r="K126" s="78">
        <f t="shared" si="11"/>
        <v>2.0053153059079456</v>
      </c>
      <c r="L126" s="75">
        <f>[2]Adjust!B188*[2]Input!$B174*10</f>
        <v>16993033.719991427</v>
      </c>
      <c r="M126" s="75">
        <f>[2]Adjust!C188*[2]Input!$C174*10</f>
        <v>8663508.2719686739</v>
      </c>
      <c r="N126" s="75">
        <f>[2]Adjust!D188*[2]Input!$D174*10</f>
        <v>1876789.2155364067</v>
      </c>
      <c r="O126" s="80">
        <f t="shared" si="12"/>
        <v>0.61718044910471026</v>
      </c>
      <c r="P126" s="80">
        <f t="shared" si="13"/>
        <v>0.31465528840948453</v>
      </c>
      <c r="Q126" s="80">
        <f t="shared" si="14"/>
        <v>6.8164262485805316E-2</v>
      </c>
      <c r="R126" s="80">
        <f t="shared" si="15"/>
        <v>5.2088637649321552E-3</v>
      </c>
      <c r="S126" s="80">
        <f t="shared" si="16"/>
        <v>0.20734673996406897</v>
      </c>
      <c r="T126" s="80">
        <f t="shared" si="17"/>
        <v>2.2360400542638357E-2</v>
      </c>
      <c r="U126" s="71">
        <v>641119.00023056194</v>
      </c>
      <c r="V126" s="72">
        <v>196746.00043280702</v>
      </c>
    </row>
    <row r="127" spans="1:22">
      <c r="A127" s="74" t="s">
        <v>17</v>
      </c>
      <c r="B127" s="75">
        <f>[2]Input!B166+[2]Input!C166+[2]Input!D166</f>
        <v>457308.48053101508</v>
      </c>
      <c r="C127" s="76">
        <f>[2]Input!E166</f>
        <v>3439.2660793426185</v>
      </c>
      <c r="D127" s="77">
        <f>0.01*[2]Input!F$15*([2]Adjust!$E180*[2]Input!E166+[2]Adjust!$F180*[2]Input!F166)+10*([2]Adjust!$B180*[2]Input!B166+[2]Adjust!$C180*[2]Input!C166+[2]Adjust!$D180*[2]Input!D166+[2]Adjust!$G180*[2]Input!G166)</f>
        <v>10693520.79123251</v>
      </c>
      <c r="E127" s="75">
        <f>10*([2]Adjust!$B180*[2]Input!B166+[2]Adjust!$C180*[2]Input!C166+[2]Adjust!$D180*[2]Input!D166)</f>
        <v>10021336.871621471</v>
      </c>
      <c r="F127" s="75">
        <f>[2]Adjust!E180*[2]Input!$F$15*[2]Input!$E166/100</f>
        <v>672183.91961103876</v>
      </c>
      <c r="G127" s="75">
        <f>[2]Adjust!F180*[2]Input!$F$15*[2]Input!$F166/100</f>
        <v>0</v>
      </c>
      <c r="H127" s="75">
        <f>[2]Adjust!G180*[2]Input!$G166*10</f>
        <v>0</v>
      </c>
      <c r="I127" s="78">
        <f t="shared" si="9"/>
        <v>2.3383604823631221</v>
      </c>
      <c r="J127" s="79">
        <f t="shared" si="10"/>
        <v>3109.2449797534914</v>
      </c>
      <c r="K127" s="78">
        <f t="shared" si="11"/>
        <v>2.1913735035013886</v>
      </c>
      <c r="L127" s="75">
        <f>[2]Adjust!B180*[2]Input!$B166*10</f>
        <v>9573479.2550779954</v>
      </c>
      <c r="M127" s="75">
        <f>[2]Adjust!C180*[2]Input!$C166*10</f>
        <v>447857.61654347414</v>
      </c>
      <c r="N127" s="75">
        <f>[2]Adjust!D180*[2]Input!$D166*10</f>
        <v>0</v>
      </c>
      <c r="O127" s="80">
        <f t="shared" si="12"/>
        <v>0.9553095936918633</v>
      </c>
      <c r="P127" s="80">
        <f t="shared" si="13"/>
        <v>4.4690406308136608E-2</v>
      </c>
      <c r="Q127" s="80">
        <f t="shared" si="14"/>
        <v>0</v>
      </c>
      <c r="R127" s="80">
        <f t="shared" si="15"/>
        <v>6.2858990292715786E-2</v>
      </c>
      <c r="S127" s="80">
        <f t="shared" si="16"/>
        <v>0</v>
      </c>
      <c r="T127" s="80">
        <f t="shared" si="17"/>
        <v>0</v>
      </c>
      <c r="U127" s="70"/>
      <c r="V127" s="70"/>
    </row>
    <row r="128" spans="1:22">
      <c r="A128" s="74" t="s">
        <v>30</v>
      </c>
      <c r="B128" s="75">
        <f>[2]Input!B209+[2]Input!C209+[2]Input!D209</f>
        <v>0</v>
      </c>
      <c r="C128" s="76">
        <f>[2]Input!E209</f>
        <v>0</v>
      </c>
      <c r="D128" s="77">
        <f>0.01*[2]Input!F$15*([2]Adjust!$E223*[2]Input!E209+[2]Adjust!$F223*[2]Input!F209)+10*([2]Adjust!$B223*[2]Input!B209+[2]Adjust!$C223*[2]Input!C209+[2]Adjust!$D223*[2]Input!D209+[2]Adjust!$G223*[2]Input!G209)</f>
        <v>0</v>
      </c>
      <c r="E128" s="75">
        <f>10*([2]Adjust!$B223*[2]Input!B209+[2]Adjust!$C223*[2]Input!C209+[2]Adjust!$D223*[2]Input!D209)</f>
        <v>0</v>
      </c>
      <c r="F128" s="75">
        <f>[2]Adjust!E223*[2]Input!$F$15*[2]Input!$E209/100</f>
        <v>0</v>
      </c>
      <c r="G128" s="75">
        <f>[2]Adjust!F223*[2]Input!$F$15*[2]Input!$F209/100</f>
        <v>0</v>
      </c>
      <c r="H128" s="75">
        <f>[2]Adjust!G223*[2]Input!$G209*10</f>
        <v>0</v>
      </c>
      <c r="I128" s="78" t="str">
        <f t="shared" si="9"/>
        <v/>
      </c>
      <c r="J128" s="79" t="str">
        <f t="shared" si="10"/>
        <v/>
      </c>
      <c r="K128" s="78">
        <f t="shared" si="11"/>
        <v>0</v>
      </c>
      <c r="L128" s="75">
        <f>[2]Adjust!B223*[2]Input!$B209*10</f>
        <v>0</v>
      </c>
      <c r="M128" s="75">
        <f>[2]Adjust!C223*[2]Input!$C209*10</f>
        <v>0</v>
      </c>
      <c r="N128" s="75">
        <f>[2]Adjust!D223*[2]Input!$D209*10</f>
        <v>0</v>
      </c>
      <c r="O128" s="80" t="str">
        <f t="shared" si="12"/>
        <v/>
      </c>
      <c r="P128" s="80" t="str">
        <f t="shared" si="13"/>
        <v/>
      </c>
      <c r="Q128" s="80" t="str">
        <f t="shared" si="14"/>
        <v/>
      </c>
      <c r="R128" s="80" t="str">
        <f t="shared" si="15"/>
        <v/>
      </c>
      <c r="S128" s="80" t="str">
        <f t="shared" si="16"/>
        <v/>
      </c>
      <c r="T128" s="80" t="str">
        <f t="shared" si="17"/>
        <v/>
      </c>
      <c r="U128" s="70"/>
      <c r="V128" s="72">
        <v>0</v>
      </c>
    </row>
    <row r="129" spans="1:22">
      <c r="A129" s="74" t="s">
        <v>27</v>
      </c>
      <c r="B129" s="75">
        <f>[2]Input!B198+[2]Input!C198+[2]Input!D198</f>
        <v>14.240376000000001</v>
      </c>
      <c r="C129" s="76">
        <f>[2]Input!E198</f>
        <v>2</v>
      </c>
      <c r="D129" s="77">
        <f>0.01*[2]Input!F$15*([2]Adjust!$E212*[2]Input!E198+[2]Adjust!$F212*[2]Input!F198)+10*([2]Adjust!$B212*[2]Input!B198+[2]Adjust!$C212*[2]Input!C198+[2]Adjust!$D212*[2]Input!D198+[2]Adjust!$G212*[2]Input!G198)</f>
        <v>-109.50849144000001</v>
      </c>
      <c r="E129" s="75">
        <f>10*([2]Adjust!$B212*[2]Input!B198+[2]Adjust!$C212*[2]Input!C198+[2]Adjust!$D212*[2]Input!D198)</f>
        <v>-109.50849144000001</v>
      </c>
      <c r="F129" s="75">
        <f>[2]Adjust!E212*[2]Input!$F$15*[2]Input!$E198/100</f>
        <v>0</v>
      </c>
      <c r="G129" s="75">
        <f>[2]Adjust!F212*[2]Input!$F$15*[2]Input!$F198/100</f>
        <v>0</v>
      </c>
      <c r="H129" s="75">
        <f>[2]Adjust!G212*[2]Input!$G198*10</f>
        <v>0</v>
      </c>
      <c r="I129" s="78">
        <f t="shared" si="9"/>
        <v>-0.76900000000000013</v>
      </c>
      <c r="J129" s="79">
        <f t="shared" si="10"/>
        <v>-54.754245720000007</v>
      </c>
      <c r="K129" s="78">
        <f t="shared" si="11"/>
        <v>-0.76900000000000013</v>
      </c>
      <c r="L129" s="75">
        <f>[2]Adjust!B212*[2]Input!$B198*10</f>
        <v>-109.50849144000001</v>
      </c>
      <c r="M129" s="75">
        <f>[2]Adjust!C212*[2]Input!$C198*10</f>
        <v>0</v>
      </c>
      <c r="N129" s="75">
        <f>[2]Adjust!D212*[2]Input!$D198*10</f>
        <v>0</v>
      </c>
      <c r="O129" s="80">
        <f t="shared" si="12"/>
        <v>1</v>
      </c>
      <c r="P129" s="80">
        <f t="shared" si="13"/>
        <v>0</v>
      </c>
      <c r="Q129" s="80">
        <f t="shared" si="14"/>
        <v>0</v>
      </c>
      <c r="R129" s="80">
        <f t="shared" si="15"/>
        <v>0</v>
      </c>
      <c r="S129" s="80">
        <f t="shared" si="16"/>
        <v>0</v>
      </c>
      <c r="T129" s="80">
        <f t="shared" si="17"/>
        <v>0</v>
      </c>
      <c r="U129" s="70"/>
      <c r="V129" s="70"/>
    </row>
    <row r="130" spans="1:22">
      <c r="A130" s="74" t="s">
        <v>31</v>
      </c>
      <c r="B130" s="75">
        <f>[2]Input!B212+[2]Input!C212+[2]Input!D212</f>
        <v>0</v>
      </c>
      <c r="C130" s="76">
        <f>[2]Input!E212</f>
        <v>0</v>
      </c>
      <c r="D130" s="77">
        <f>0.01*[2]Input!F$15*([2]Adjust!$E226*[2]Input!E212+[2]Adjust!$F226*[2]Input!F212)+10*([2]Adjust!$B226*[2]Input!B212+[2]Adjust!$C226*[2]Input!C212+[2]Adjust!$D226*[2]Input!D212+[2]Adjust!$G226*[2]Input!G212)</f>
        <v>0</v>
      </c>
      <c r="E130" s="75">
        <f>10*([2]Adjust!$B226*[2]Input!B212+[2]Adjust!$C226*[2]Input!C212+[2]Adjust!$D226*[2]Input!D212)</f>
        <v>0</v>
      </c>
      <c r="F130" s="75">
        <f>[2]Adjust!E226*[2]Input!$F$15*[2]Input!$E212/100</f>
        <v>0</v>
      </c>
      <c r="G130" s="75">
        <f>[2]Adjust!F226*[2]Input!$F$15*[2]Input!$F212/100</f>
        <v>0</v>
      </c>
      <c r="H130" s="75">
        <f>[2]Adjust!G226*[2]Input!$G212*10</f>
        <v>0</v>
      </c>
      <c r="I130" s="78" t="str">
        <f t="shared" si="9"/>
        <v/>
      </c>
      <c r="J130" s="79" t="str">
        <f t="shared" si="10"/>
        <v/>
      </c>
      <c r="K130" s="78">
        <f t="shared" si="11"/>
        <v>0</v>
      </c>
      <c r="L130" s="75">
        <f>[2]Adjust!B226*[2]Input!$B212*10</f>
        <v>0</v>
      </c>
      <c r="M130" s="75">
        <f>[2]Adjust!C226*[2]Input!$C212*10</f>
        <v>0</v>
      </c>
      <c r="N130" s="75">
        <f>[2]Adjust!D226*[2]Input!$D212*10</f>
        <v>0</v>
      </c>
      <c r="O130" s="80" t="str">
        <f t="shared" si="12"/>
        <v/>
      </c>
      <c r="P130" s="80" t="str">
        <f t="shared" si="13"/>
        <v/>
      </c>
      <c r="Q130" s="80" t="str">
        <f t="shared" si="14"/>
        <v/>
      </c>
      <c r="R130" s="80" t="str">
        <f t="shared" si="15"/>
        <v/>
      </c>
      <c r="S130" s="80" t="str">
        <f t="shared" si="16"/>
        <v/>
      </c>
      <c r="T130" s="80" t="str">
        <f t="shared" si="17"/>
        <v/>
      </c>
      <c r="U130" s="70"/>
      <c r="V130" s="72">
        <v>0</v>
      </c>
    </row>
    <row r="131" spans="1:22">
      <c r="A131" s="74" t="s">
        <v>21</v>
      </c>
      <c r="B131" s="75">
        <f>[2]Input!B178+[2]Input!C178+[2]Input!D178</f>
        <v>1286.1580000000001</v>
      </c>
      <c r="C131" s="76">
        <f>[2]Input!E178</f>
        <v>1</v>
      </c>
      <c r="D131" s="77">
        <f>0.01*[2]Input!F$15*([2]Adjust!$E192*[2]Input!E178+[2]Adjust!$F192*[2]Input!F178)+10*([2]Adjust!$B192*[2]Input!B178+[2]Adjust!$C192*[2]Input!C178+[2]Adjust!$D192*[2]Input!D178+[2]Adjust!$G192*[2]Input!G178)</f>
        <v>155997.16858999999</v>
      </c>
      <c r="E131" s="75">
        <f>10*([2]Adjust!$B192*[2]Input!B178+[2]Adjust!$C192*[2]Input!C178+[2]Adjust!$D192*[2]Input!D178)</f>
        <v>19639.800589999999</v>
      </c>
      <c r="F131" s="75">
        <f>[2]Adjust!E192*[2]Input!$F$15*[2]Input!$E178/100</f>
        <v>24.887999999999998</v>
      </c>
      <c r="G131" s="75">
        <f>[2]Adjust!F192*[2]Input!$F$15*[2]Input!$F178/100</f>
        <v>9113.4</v>
      </c>
      <c r="H131" s="75">
        <f>[2]Adjust!G192*[2]Input!$G178*10</f>
        <v>127219.07999999999</v>
      </c>
      <c r="I131" s="78">
        <f t="shared" si="9"/>
        <v>12.128927284983648</v>
      </c>
      <c r="J131" s="79">
        <f t="shared" si="10"/>
        <v>155997.16858999999</v>
      </c>
      <c r="K131" s="78">
        <f t="shared" si="11"/>
        <v>1.5270130567162041</v>
      </c>
      <c r="L131" s="75">
        <f>[2]Adjust!B192*[2]Input!$B178*10</f>
        <v>12704.723429999998</v>
      </c>
      <c r="M131" s="75">
        <f>[2]Adjust!C192*[2]Input!$C178*10</f>
        <v>5349.5514600000006</v>
      </c>
      <c r="N131" s="75">
        <f>[2]Adjust!D192*[2]Input!$D178*10</f>
        <v>1585.5257000000001</v>
      </c>
      <c r="O131" s="80">
        <f t="shared" si="12"/>
        <v>0.64688657971755903</v>
      </c>
      <c r="P131" s="80">
        <f t="shared" si="13"/>
        <v>0.27238318614720725</v>
      </c>
      <c r="Q131" s="80">
        <f t="shared" si="14"/>
        <v>8.0730234135233669E-2</v>
      </c>
      <c r="R131" s="80">
        <f t="shared" si="15"/>
        <v>1.5954135722432217E-4</v>
      </c>
      <c r="S131" s="80">
        <f t="shared" si="16"/>
        <v>5.8420291101259153E-2</v>
      </c>
      <c r="T131" s="80">
        <f t="shared" si="17"/>
        <v>0.81552172484850605</v>
      </c>
      <c r="U131" s="71">
        <v>415</v>
      </c>
      <c r="V131" s="72">
        <v>40006</v>
      </c>
    </row>
    <row r="132" spans="1:22">
      <c r="A132" s="74" t="s">
        <v>18</v>
      </c>
      <c r="B132" s="75">
        <f>[2]Input!B170+[2]Input!C170+[2]Input!D170</f>
        <v>0</v>
      </c>
      <c r="C132" s="76">
        <f>[2]Input!E170</f>
        <v>0</v>
      </c>
      <c r="D132" s="77">
        <f>0.01*[2]Input!F$15*([2]Adjust!$E184*[2]Input!E170+[2]Adjust!$F184*[2]Input!F170)+10*([2]Adjust!$B184*[2]Input!B170+[2]Adjust!$C184*[2]Input!C170+[2]Adjust!$D184*[2]Input!D170+[2]Adjust!$G184*[2]Input!G170)</f>
        <v>0</v>
      </c>
      <c r="E132" s="75">
        <f>10*([2]Adjust!$B184*[2]Input!B170+[2]Adjust!$C184*[2]Input!C170+[2]Adjust!$D184*[2]Input!D170)</f>
        <v>0</v>
      </c>
      <c r="F132" s="75">
        <f>[2]Adjust!E184*[2]Input!$F$15*[2]Input!$E170/100</f>
        <v>0</v>
      </c>
      <c r="G132" s="75">
        <f>[2]Adjust!F184*[2]Input!$F$15*[2]Input!$F170/100</f>
        <v>0</v>
      </c>
      <c r="H132" s="75">
        <f>[2]Adjust!G184*[2]Input!$G170*10</f>
        <v>0</v>
      </c>
      <c r="I132" s="78" t="str">
        <f t="shared" si="9"/>
        <v/>
      </c>
      <c r="J132" s="79" t="str">
        <f t="shared" si="10"/>
        <v/>
      </c>
      <c r="K132" s="78">
        <f t="shared" si="11"/>
        <v>0</v>
      </c>
      <c r="L132" s="75">
        <f>[2]Adjust!B184*[2]Input!$B170*10</f>
        <v>0</v>
      </c>
      <c r="M132" s="75">
        <f>[2]Adjust!C184*[2]Input!$C170*10</f>
        <v>0</v>
      </c>
      <c r="N132" s="75">
        <f>[2]Adjust!D184*[2]Input!$D170*10</f>
        <v>0</v>
      </c>
      <c r="O132" s="80" t="str">
        <f t="shared" si="12"/>
        <v/>
      </c>
      <c r="P132" s="80" t="str">
        <f t="shared" si="13"/>
        <v/>
      </c>
      <c r="Q132" s="80" t="str">
        <f t="shared" si="14"/>
        <v/>
      </c>
      <c r="R132" s="80" t="str">
        <f t="shared" si="15"/>
        <v/>
      </c>
      <c r="S132" s="80" t="str">
        <f t="shared" si="16"/>
        <v/>
      </c>
      <c r="T132" s="80" t="str">
        <f t="shared" si="17"/>
        <v/>
      </c>
      <c r="U132" s="70"/>
      <c r="V132" s="70"/>
    </row>
    <row r="133" spans="1:22">
      <c r="A133" s="74" t="s">
        <v>25</v>
      </c>
      <c r="B133" s="75">
        <f>[2]Input!B190+[2]Input!C190+[2]Input!D190</f>
        <v>133.34928731386299</v>
      </c>
      <c r="C133" s="76">
        <f>[2]Input!E190</f>
        <v>1</v>
      </c>
      <c r="D133" s="77">
        <f>0.01*[2]Input!F$15*([2]Adjust!$E204*[2]Input!E190+[2]Adjust!$F204*[2]Input!F190)+10*([2]Adjust!$B204*[2]Input!B190+[2]Adjust!$C204*[2]Input!C190+[2]Adjust!$D204*[2]Input!D190+[2]Adjust!$G204*[2]Input!G190)</f>
        <v>5028.2279843666138</v>
      </c>
      <c r="E133" s="75">
        <f>10*([2]Adjust!$B204*[2]Input!B190+[2]Adjust!$C204*[2]Input!C190+[2]Adjust!$D204*[2]Input!D190)</f>
        <v>5028.2279843666138</v>
      </c>
      <c r="F133" s="75">
        <f>[2]Adjust!E204*[2]Input!$F$15*[2]Input!$E190/100</f>
        <v>0</v>
      </c>
      <c r="G133" s="75">
        <f>[2]Adjust!F204*[2]Input!$F$15*[2]Input!$F190/100</f>
        <v>0</v>
      </c>
      <c r="H133" s="75">
        <f>[2]Adjust!G204*[2]Input!$G190*10</f>
        <v>0</v>
      </c>
      <c r="I133" s="78">
        <f t="shared" si="9"/>
        <v>3.7707198033475202</v>
      </c>
      <c r="J133" s="79">
        <f t="shared" si="10"/>
        <v>5028.2279843666138</v>
      </c>
      <c r="K133" s="78">
        <f t="shared" si="11"/>
        <v>3.7707198033475202</v>
      </c>
      <c r="L133" s="75">
        <f>[2]Adjust!B204*[2]Input!$B190*10</f>
        <v>3165.4217854136778</v>
      </c>
      <c r="M133" s="75">
        <f>[2]Adjust!C204*[2]Input!$C190*10</f>
        <v>1862.8061989529363</v>
      </c>
      <c r="N133" s="75">
        <f>[2]Adjust!D204*[2]Input!$D190*10</f>
        <v>0</v>
      </c>
      <c r="O133" s="80">
        <f t="shared" si="12"/>
        <v>0.62953028288601232</v>
      </c>
      <c r="P133" s="80">
        <f t="shared" si="13"/>
        <v>0.37046971711398774</v>
      </c>
      <c r="Q133" s="80">
        <f t="shared" si="14"/>
        <v>0</v>
      </c>
      <c r="R133" s="80">
        <f t="shared" si="15"/>
        <v>0</v>
      </c>
      <c r="S133" s="80">
        <f t="shared" si="16"/>
        <v>0</v>
      </c>
      <c r="T133" s="80">
        <f t="shared" si="17"/>
        <v>0</v>
      </c>
      <c r="U133" s="70"/>
      <c r="V133" s="70"/>
    </row>
    <row r="134" spans="1:22">
      <c r="A134" s="74" t="s">
        <v>24</v>
      </c>
      <c r="B134" s="75">
        <f>[2]Input!B186+[2]Input!C186+[2]Input!D186</f>
        <v>132403.03296682602</v>
      </c>
      <c r="C134" s="76">
        <f>[2]Input!E186</f>
        <v>7898.3816661064257</v>
      </c>
      <c r="D134" s="77">
        <f>0.01*[2]Input!F$15*([2]Adjust!$E200*[2]Input!E186+[2]Adjust!$F200*[2]Input!F186)+10*([2]Adjust!$B200*[2]Input!B186+[2]Adjust!$C200*[2]Input!C186+[2]Adjust!$D200*[2]Input!D186+[2]Adjust!$G200*[2]Input!G186)</f>
        <v>5457653.0188925676</v>
      </c>
      <c r="E134" s="75">
        <f>10*([2]Adjust!$B200*[2]Input!B186+[2]Adjust!$C200*[2]Input!C186+[2]Adjust!$D200*[2]Input!D186)</f>
        <v>5457653.0188925676</v>
      </c>
      <c r="F134" s="75">
        <f>[2]Adjust!E200*[2]Input!$F$15*[2]Input!$E186/100</f>
        <v>0</v>
      </c>
      <c r="G134" s="75">
        <f>[2]Adjust!F200*[2]Input!$F$15*[2]Input!$F186/100</f>
        <v>0</v>
      </c>
      <c r="H134" s="75">
        <f>[2]Adjust!G200*[2]Input!$G186*10</f>
        <v>0</v>
      </c>
      <c r="I134" s="78">
        <f t="shared" si="9"/>
        <v>4.1219999999999999</v>
      </c>
      <c r="J134" s="79">
        <f t="shared" si="10"/>
        <v>690.98370395450445</v>
      </c>
      <c r="K134" s="78">
        <f t="shared" si="11"/>
        <v>4.1219999999999999</v>
      </c>
      <c r="L134" s="75">
        <f>[2]Adjust!B200*[2]Input!$B186*10</f>
        <v>5457653.0188925676</v>
      </c>
      <c r="M134" s="75">
        <f>[2]Adjust!C200*[2]Input!$C186*10</f>
        <v>0</v>
      </c>
      <c r="N134" s="75">
        <f>[2]Adjust!D200*[2]Input!$D186*10</f>
        <v>0</v>
      </c>
      <c r="O134" s="80">
        <f t="shared" si="12"/>
        <v>1</v>
      </c>
      <c r="P134" s="80">
        <f t="shared" si="13"/>
        <v>0</v>
      </c>
      <c r="Q134" s="80">
        <f t="shared" si="14"/>
        <v>0</v>
      </c>
      <c r="R134" s="80">
        <f t="shared" si="15"/>
        <v>0</v>
      </c>
      <c r="S134" s="80">
        <f t="shared" si="16"/>
        <v>0</v>
      </c>
      <c r="T134" s="80">
        <f t="shared" si="17"/>
        <v>0</v>
      </c>
      <c r="U134" s="70"/>
      <c r="V134" s="70"/>
    </row>
    <row r="135" spans="1:22" ht="25.5">
      <c r="A135" s="74" t="s">
        <v>191</v>
      </c>
      <c r="B135" s="75">
        <f>[2]Input!B162+[2]Input!C162+[2]Input!D162</f>
        <v>37334.655220747154</v>
      </c>
      <c r="C135" s="76">
        <f>[2]Input!E162</f>
        <v>2909.660793426181</v>
      </c>
      <c r="D135" s="77">
        <f>0.01*[2]Input!F$15*([2]Adjust!$E176*[2]Input!E162+[2]Adjust!$F176*[2]Input!F162)+10*([2]Adjust!$B176*[2]Input!B162+[2]Adjust!$C176*[2]Input!C162+[2]Adjust!$D176*[2]Input!D162+[2]Adjust!$G176*[2]Input!G162)</f>
        <v>492444.10236165498</v>
      </c>
      <c r="E135" s="75">
        <f>10*([2]Adjust!$B176*[2]Input!B162+[2]Adjust!$C176*[2]Input!C162+[2]Adjust!$D176*[2]Input!D162)</f>
        <v>492444.10236165498</v>
      </c>
      <c r="F135" s="75">
        <f>[2]Adjust!E176*[2]Input!$F$15*[2]Input!$E162/100</f>
        <v>0</v>
      </c>
      <c r="G135" s="75">
        <f>[2]Adjust!F176*[2]Input!$F$15*[2]Input!$F162/100</f>
        <v>0</v>
      </c>
      <c r="H135" s="75">
        <f>[2]Adjust!G176*[2]Input!$G162*10</f>
        <v>0</v>
      </c>
      <c r="I135" s="78">
        <f t="shared" si="9"/>
        <v>1.3190000000000002</v>
      </c>
      <c r="J135" s="79">
        <f t="shared" si="10"/>
        <v>169.24450557062792</v>
      </c>
      <c r="K135" s="78">
        <f t="shared" si="11"/>
        <v>1.3190000000000002</v>
      </c>
      <c r="L135" s="75">
        <f>[2]Adjust!B176*[2]Input!$B162*10</f>
        <v>492444.10236165498</v>
      </c>
      <c r="M135" s="75">
        <f>[2]Adjust!C176*[2]Input!$C162*10</f>
        <v>0</v>
      </c>
      <c r="N135" s="75">
        <f>[2]Adjust!D176*[2]Input!$D162*10</f>
        <v>0</v>
      </c>
      <c r="O135" s="80">
        <f t="shared" si="12"/>
        <v>1</v>
      </c>
      <c r="P135" s="80">
        <f t="shared" si="13"/>
        <v>0</v>
      </c>
      <c r="Q135" s="80">
        <f t="shared" si="14"/>
        <v>0</v>
      </c>
      <c r="R135" s="80">
        <f t="shared" si="15"/>
        <v>0</v>
      </c>
      <c r="S135" s="80">
        <f t="shared" si="16"/>
        <v>0</v>
      </c>
      <c r="T135" s="80">
        <f t="shared" si="17"/>
        <v>0</v>
      </c>
      <c r="U135" s="70"/>
      <c r="V135" s="70"/>
    </row>
    <row r="136" spans="1:22">
      <c r="A136" s="74" t="s">
        <v>15</v>
      </c>
      <c r="B136" s="75">
        <f>[2]Input!B158+[2]Input!C158+[2]Input!D158</f>
        <v>229392.30234501677</v>
      </c>
      <c r="C136" s="76">
        <f>[2]Input!E158</f>
        <v>8333.3689420048413</v>
      </c>
      <c r="D136" s="77">
        <f>0.01*[2]Input!F$15*([2]Adjust!$E172*[2]Input!E158+[2]Adjust!$F172*[2]Input!F158)+10*([2]Adjust!$B172*[2]Input!B158+[2]Adjust!$C172*[2]Input!C158+[2]Adjust!$D172*[2]Input!D158+[2]Adjust!$G172*[2]Input!G158)</f>
        <v>5253409.59288288</v>
      </c>
      <c r="E136" s="75">
        <f>10*([2]Adjust!$B172*[2]Input!B158+[2]Adjust!$C172*[2]Input!C158+[2]Adjust!$D172*[2]Input!D158)</f>
        <v>4990498.4694577809</v>
      </c>
      <c r="F136" s="75">
        <f>[2]Adjust!E172*[2]Input!$F$15*[2]Input!$E158/100</f>
        <v>262911.12342509913</v>
      </c>
      <c r="G136" s="75">
        <f>[2]Adjust!F172*[2]Input!$F$15*[2]Input!$F158/100</f>
        <v>0</v>
      </c>
      <c r="H136" s="75">
        <f>[2]Adjust!G172*[2]Input!$G158*10</f>
        <v>0</v>
      </c>
      <c r="I136" s="78">
        <f t="shared" si="9"/>
        <v>2.2901420575924583</v>
      </c>
      <c r="J136" s="79">
        <f t="shared" si="10"/>
        <v>630.40645739357069</v>
      </c>
      <c r="K136" s="78">
        <f t="shared" si="11"/>
        <v>2.175530049806047</v>
      </c>
      <c r="L136" s="75">
        <f>[2]Adjust!B172*[2]Input!$B158*10</f>
        <v>4434425.7947600801</v>
      </c>
      <c r="M136" s="75">
        <f>[2]Adjust!C172*[2]Input!$C158*10</f>
        <v>556072.67469770147</v>
      </c>
      <c r="N136" s="75">
        <f>[2]Adjust!D172*[2]Input!$D158*10</f>
        <v>0</v>
      </c>
      <c r="O136" s="80">
        <f t="shared" si="12"/>
        <v>0.88857372102187648</v>
      </c>
      <c r="P136" s="80">
        <f t="shared" si="13"/>
        <v>0.11142627897812359</v>
      </c>
      <c r="Q136" s="80">
        <f t="shared" si="14"/>
        <v>0</v>
      </c>
      <c r="R136" s="80">
        <f t="shared" si="15"/>
        <v>5.0045807161368333E-2</v>
      </c>
      <c r="S136" s="80">
        <f t="shared" si="16"/>
        <v>0</v>
      </c>
      <c r="T136" s="80">
        <f t="shared" si="17"/>
        <v>0</v>
      </c>
      <c r="U136" s="70"/>
      <c r="V136" s="70"/>
    </row>
    <row r="137" spans="1:22">
      <c r="A137" s="74" t="s">
        <v>14</v>
      </c>
      <c r="B137" s="75">
        <f>[2]Input!B154+[2]Input!C154+[2]Input!D154</f>
        <v>884410.87803092529</v>
      </c>
      <c r="C137" s="76">
        <f>[2]Input!E154</f>
        <v>55819.279693657627</v>
      </c>
      <c r="D137" s="77">
        <f>0.01*[2]Input!F$15*([2]Adjust!$E168*[2]Input!E154+[2]Adjust!$F168*[2]Input!F154)+10*([2]Adjust!$B168*[2]Input!B154+[2]Adjust!$C168*[2]Input!C154+[2]Adjust!$D168*[2]Input!D154+[2]Adjust!$G168*[2]Input!G154)</f>
        <v>23163796.867259532</v>
      </c>
      <c r="E137" s="75">
        <f>10*([2]Adjust!$B168*[2]Input!B154+[2]Adjust!$C168*[2]Input!C154+[2]Adjust!$D168*[2]Input!D154)</f>
        <v>21402743.248348389</v>
      </c>
      <c r="F137" s="75">
        <f>[2]Adjust!E168*[2]Input!$F$15*[2]Input!$E154/100</f>
        <v>1761053.6189111429</v>
      </c>
      <c r="G137" s="75">
        <f>[2]Adjust!F168*[2]Input!$F$15*[2]Input!$F154/100</f>
        <v>0</v>
      </c>
      <c r="H137" s="75">
        <f>[2]Adjust!G168*[2]Input!$G154*10</f>
        <v>0</v>
      </c>
      <c r="I137" s="78">
        <f t="shared" si="9"/>
        <v>2.6191216597009745</v>
      </c>
      <c r="J137" s="79">
        <f t="shared" si="10"/>
        <v>414.97842670820921</v>
      </c>
      <c r="K137" s="78">
        <f t="shared" si="11"/>
        <v>2.42</v>
      </c>
      <c r="L137" s="75">
        <f>[2]Adjust!B168*[2]Input!$B154*10</f>
        <v>21402743.248348389</v>
      </c>
      <c r="M137" s="75">
        <f>[2]Adjust!C168*[2]Input!$C154*10</f>
        <v>0</v>
      </c>
      <c r="N137" s="75">
        <f>[2]Adjust!D168*[2]Input!$D154*10</f>
        <v>0</v>
      </c>
      <c r="O137" s="80">
        <f t="shared" si="12"/>
        <v>1</v>
      </c>
      <c r="P137" s="80">
        <f t="shared" si="13"/>
        <v>0</v>
      </c>
      <c r="Q137" s="80">
        <f t="shared" si="14"/>
        <v>0</v>
      </c>
      <c r="R137" s="80">
        <f t="shared" si="15"/>
        <v>7.6026120804067038E-2</v>
      </c>
      <c r="S137" s="80">
        <f t="shared" si="16"/>
        <v>0</v>
      </c>
      <c r="T137" s="80">
        <f t="shared" si="17"/>
        <v>0</v>
      </c>
      <c r="U137" s="70"/>
      <c r="V137" s="70"/>
    </row>
    <row r="139" spans="1:22" ht="15.75">
      <c r="A139" s="82" t="s">
        <v>192</v>
      </c>
    </row>
    <row r="140" spans="1:22" ht="14.25">
      <c r="A140" s="83" t="s">
        <v>67</v>
      </c>
    </row>
    <row r="141" spans="1:22">
      <c r="A141" t="s">
        <v>77</v>
      </c>
    </row>
    <row r="142" spans="1:22" ht="14.25">
      <c r="A142" s="84" t="s">
        <v>193</v>
      </c>
    </row>
    <row r="143" spans="1:22" ht="14.25">
      <c r="A143" s="84" t="s">
        <v>194</v>
      </c>
    </row>
    <row r="144" spans="1:22" ht="14.25">
      <c r="A144" s="84" t="s">
        <v>195</v>
      </c>
    </row>
    <row r="145" spans="1:9" ht="14.25">
      <c r="A145" s="84" t="s">
        <v>196</v>
      </c>
    </row>
    <row r="146" spans="1:9" ht="14.25">
      <c r="A146" s="84" t="s">
        <v>197</v>
      </c>
    </row>
    <row r="147" spans="1:9" ht="14.25">
      <c r="A147" s="84" t="s">
        <v>198</v>
      </c>
    </row>
    <row r="148" spans="1:9" ht="14.25">
      <c r="A148" s="84" t="s">
        <v>199</v>
      </c>
    </row>
    <row r="149" spans="1:9" ht="14.25">
      <c r="A149" s="85" t="s">
        <v>83</v>
      </c>
      <c r="B149" s="85" t="s">
        <v>85</v>
      </c>
      <c r="C149" s="85" t="s">
        <v>85</v>
      </c>
      <c r="D149" s="85" t="s">
        <v>85</v>
      </c>
      <c r="E149" s="85" t="s">
        <v>85</v>
      </c>
      <c r="F149" s="85" t="s">
        <v>85</v>
      </c>
      <c r="G149" s="85" t="s">
        <v>85</v>
      </c>
      <c r="H149" s="85" t="s">
        <v>85</v>
      </c>
    </row>
    <row r="150" spans="1:9" ht="14.25">
      <c r="A150" s="85" t="s">
        <v>87</v>
      </c>
      <c r="B150" s="85" t="s">
        <v>200</v>
      </c>
      <c r="C150" s="85" t="s">
        <v>89</v>
      </c>
      <c r="D150" s="85" t="s">
        <v>201</v>
      </c>
      <c r="E150" s="85" t="s">
        <v>202</v>
      </c>
      <c r="F150" s="85" t="s">
        <v>203</v>
      </c>
      <c r="G150" s="85" t="s">
        <v>204</v>
      </c>
      <c r="H150" s="85" t="s">
        <v>205</v>
      </c>
    </row>
    <row r="151" spans="1:9" ht="38.25">
      <c r="B151" s="68" t="s">
        <v>206</v>
      </c>
      <c r="C151" s="68" t="s">
        <v>207</v>
      </c>
      <c r="D151" s="68" t="s">
        <v>208</v>
      </c>
      <c r="E151" s="68" t="s">
        <v>209</v>
      </c>
      <c r="F151" s="68" t="s">
        <v>210</v>
      </c>
      <c r="G151" s="68" t="s">
        <v>211</v>
      </c>
      <c r="H151" s="68" t="s">
        <v>212</v>
      </c>
    </row>
    <row r="152" spans="1:9" ht="14.25">
      <c r="A152" s="74" t="s">
        <v>213</v>
      </c>
      <c r="B152" s="78">
        <f>SUM(B$55:B$137)</f>
        <v>9480491.7687666044</v>
      </c>
      <c r="C152" s="77">
        <f>SUM(C$55:C$137)</f>
        <v>854080.62860139832</v>
      </c>
      <c r="D152" s="77">
        <f>SUM(D$55:D$137)</f>
        <v>216048754.50440088</v>
      </c>
      <c r="E152" s="77">
        <f>SUM(E$55:E$137)</f>
        <v>174942961.4782289</v>
      </c>
      <c r="F152" s="77">
        <f>SUM($F$55:$F$137)</f>
        <v>16857431.345128428</v>
      </c>
      <c r="G152" s="77">
        <f>SUM($G$55:$G$137)</f>
        <v>22745719.174029235</v>
      </c>
      <c r="H152" s="77">
        <f>SUM($H$55:$H$137)</f>
        <v>1502642.5070143272</v>
      </c>
      <c r="I152" s="88" t="s">
        <v>67</v>
      </c>
    </row>
  </sheetData>
  <dataValidations count="2"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sqref="A1:V157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81" t="s">
        <v>65</v>
      </c>
      <c r="C1" s="81" t="str">
        <f>[11]Input!B8</f>
        <v>SP Manweb</v>
      </c>
      <c r="E1" s="81" t="str">
        <f>[11]Input!C8</f>
        <v>Final 2011/12 (Oct 2011)</v>
      </c>
      <c r="G1" s="81">
        <f>[11]Input!D8</f>
        <v>1</v>
      </c>
    </row>
    <row r="4" spans="1:7" ht="15.75">
      <c r="A4" s="82" t="s">
        <v>66</v>
      </c>
    </row>
    <row r="5" spans="1:7" ht="14.25">
      <c r="A5" s="83" t="s">
        <v>67</v>
      </c>
    </row>
    <row r="6" spans="1:7">
      <c r="A6" t="s">
        <v>68</v>
      </c>
    </row>
    <row r="7" spans="1:7">
      <c r="A7" t="s">
        <v>69</v>
      </c>
    </row>
    <row r="8" spans="1:7">
      <c r="A8" t="s">
        <v>70</v>
      </c>
    </row>
    <row r="9" spans="1:7">
      <c r="A9" t="s">
        <v>71</v>
      </c>
    </row>
    <row r="10" spans="1:7">
      <c r="A10" t="s">
        <v>72</v>
      </c>
    </row>
    <row r="11" spans="1:7">
      <c r="A11" t="s">
        <v>73</v>
      </c>
    </row>
    <row r="12" spans="1:7">
      <c r="A12" t="s">
        <v>74</v>
      </c>
    </row>
    <row r="13" spans="1:7">
      <c r="A13" t="s">
        <v>75</v>
      </c>
    </row>
    <row r="14" spans="1:7">
      <c r="A14" t="s">
        <v>76</v>
      </c>
    </row>
    <row r="15" spans="1:7">
      <c r="A15" t="s">
        <v>77</v>
      </c>
    </row>
    <row r="16" spans="1:7" ht="14.25">
      <c r="A16" s="84" t="s">
        <v>78</v>
      </c>
    </row>
    <row r="17" spans="1:6" ht="14.25">
      <c r="A17" s="84" t="s">
        <v>79</v>
      </c>
    </row>
    <row r="18" spans="1:6" ht="14.25">
      <c r="A18" s="84" t="s">
        <v>80</v>
      </c>
    </row>
    <row r="19" spans="1:6" ht="14.25">
      <c r="A19" s="84" t="s">
        <v>81</v>
      </c>
    </row>
    <row r="20" spans="1:6" ht="14.25">
      <c r="A20" s="84" t="s">
        <v>82</v>
      </c>
    </row>
    <row r="21" spans="1:6" ht="28.5">
      <c r="A21" s="85" t="s">
        <v>83</v>
      </c>
      <c r="B21" s="85" t="s">
        <v>84</v>
      </c>
      <c r="C21" s="85" t="s">
        <v>85</v>
      </c>
      <c r="D21" s="85" t="s">
        <v>86</v>
      </c>
      <c r="E21" s="85" t="s">
        <v>86</v>
      </c>
    </row>
    <row r="22" spans="1:6" ht="14.25">
      <c r="A22" s="85" t="s">
        <v>87</v>
      </c>
      <c r="B22" s="85" t="s">
        <v>88</v>
      </c>
      <c r="C22" s="85" t="s">
        <v>89</v>
      </c>
      <c r="D22" s="85" t="s">
        <v>90</v>
      </c>
      <c r="E22" s="85" t="s">
        <v>91</v>
      </c>
    </row>
    <row r="23" spans="1:6" ht="38.25">
      <c r="B23" s="68" t="s">
        <v>92</v>
      </c>
      <c r="C23" s="68" t="s">
        <v>93</v>
      </c>
      <c r="D23" s="68" t="s">
        <v>94</v>
      </c>
      <c r="E23" s="68" t="s">
        <v>95</v>
      </c>
    </row>
    <row r="24" spans="1:6" ht="25.5">
      <c r="A24" s="74" t="s">
        <v>96</v>
      </c>
      <c r="B24" s="86">
        <f>[11]Input!D15</f>
        <v>0</v>
      </c>
      <c r="C24" s="75">
        <f>SUM([11]Scaler!$H$381:$H$405)</f>
        <v>28042481.336821042</v>
      </c>
      <c r="D24" s="77">
        <f>[11]Adjust!F299-[11]Revenue!B56</f>
        <v>318.05596131086349</v>
      </c>
      <c r="E24" s="87">
        <f>D24/[11]Revenue!B56</f>
        <v>1.0519115005650996E-6</v>
      </c>
      <c r="F24" s="88" t="s">
        <v>67</v>
      </c>
    </row>
    <row r="26" spans="1:6" ht="15.75">
      <c r="A26" s="82" t="s">
        <v>97</v>
      </c>
    </row>
    <row r="27" spans="1:6" ht="14.25">
      <c r="A27" s="83" t="s">
        <v>67</v>
      </c>
    </row>
    <row r="28" spans="1:6">
      <c r="A28" t="s">
        <v>77</v>
      </c>
    </row>
    <row r="29" spans="1:6" ht="14.25">
      <c r="A29" s="84" t="s">
        <v>98</v>
      </c>
    </row>
    <row r="30" spans="1:6" ht="14.25">
      <c r="A30" s="84" t="s">
        <v>99</v>
      </c>
    </row>
    <row r="31" spans="1:6" ht="14.25">
      <c r="A31" s="84" t="s">
        <v>100</v>
      </c>
    </row>
    <row r="32" spans="1:6" ht="14.25">
      <c r="A32" s="84" t="s">
        <v>101</v>
      </c>
    </row>
    <row r="33" spans="1:1" ht="14.25">
      <c r="A33" s="84" t="s">
        <v>102</v>
      </c>
    </row>
    <row r="34" spans="1:1" ht="14.25">
      <c r="A34" s="84" t="s">
        <v>103</v>
      </c>
    </row>
    <row r="35" spans="1:1" ht="14.25">
      <c r="A35" s="84" t="s">
        <v>104</v>
      </c>
    </row>
    <row r="36" spans="1:1" ht="14.25">
      <c r="A36" s="84" t="s">
        <v>105</v>
      </c>
    </row>
    <row r="37" spans="1:1" ht="14.25">
      <c r="A37" s="84" t="s">
        <v>106</v>
      </c>
    </row>
    <row r="38" spans="1:1" ht="14.25">
      <c r="A38" s="84" t="s">
        <v>107</v>
      </c>
    </row>
    <row r="39" spans="1:1" ht="14.25">
      <c r="A39" s="84" t="s">
        <v>108</v>
      </c>
    </row>
    <row r="40" spans="1:1" ht="14.25">
      <c r="A40" s="84" t="s">
        <v>109</v>
      </c>
    </row>
    <row r="41" spans="1:1" ht="14.25">
      <c r="A41" s="84" t="s">
        <v>110</v>
      </c>
    </row>
    <row r="42" spans="1:1" ht="14.25">
      <c r="A42" s="84" t="s">
        <v>111</v>
      </c>
    </row>
    <row r="43" spans="1:1" ht="14.25">
      <c r="A43" s="84" t="s">
        <v>112</v>
      </c>
    </row>
    <row r="44" spans="1:1" ht="14.25">
      <c r="A44" s="84" t="s">
        <v>113</v>
      </c>
    </row>
    <row r="45" spans="1:1" ht="14.25">
      <c r="A45" s="84" t="s">
        <v>114</v>
      </c>
    </row>
    <row r="46" spans="1:1" ht="14.25">
      <c r="A46" s="84" t="s">
        <v>115</v>
      </c>
    </row>
    <row r="47" spans="1:1" ht="14.25">
      <c r="A47" s="84" t="s">
        <v>116</v>
      </c>
    </row>
    <row r="48" spans="1:1" ht="14.25">
      <c r="A48" s="84" t="s">
        <v>117</v>
      </c>
    </row>
    <row r="49" spans="1:22" ht="14.25">
      <c r="A49" s="84" t="s">
        <v>118</v>
      </c>
    </row>
    <row r="50" spans="1:22" ht="14.25">
      <c r="A50" s="84" t="s">
        <v>119</v>
      </c>
    </row>
    <row r="51" spans="1:22" ht="14.25">
      <c r="A51" s="84" t="s">
        <v>120</v>
      </c>
    </row>
    <row r="52" spans="1:22" ht="28.5">
      <c r="A52" s="85" t="s">
        <v>83</v>
      </c>
      <c r="B52" s="85" t="s">
        <v>86</v>
      </c>
      <c r="C52" s="85" t="s">
        <v>84</v>
      </c>
      <c r="D52" s="85" t="s">
        <v>86</v>
      </c>
      <c r="E52" s="85" t="s">
        <v>86</v>
      </c>
      <c r="F52" s="85" t="s">
        <v>86</v>
      </c>
      <c r="G52" s="85" t="s">
        <v>86</v>
      </c>
      <c r="H52" s="85" t="s">
        <v>86</v>
      </c>
      <c r="I52" s="85" t="s">
        <v>86</v>
      </c>
      <c r="J52" s="85" t="s">
        <v>86</v>
      </c>
      <c r="K52" s="85" t="s">
        <v>86</v>
      </c>
      <c r="L52" s="85" t="s">
        <v>86</v>
      </c>
      <c r="M52" s="85" t="s">
        <v>86</v>
      </c>
      <c r="N52" s="85" t="s">
        <v>86</v>
      </c>
      <c r="O52" s="85" t="s">
        <v>86</v>
      </c>
      <c r="P52" s="85" t="s">
        <v>86</v>
      </c>
      <c r="Q52" s="85" t="s">
        <v>86</v>
      </c>
      <c r="R52" s="85" t="s">
        <v>86</v>
      </c>
      <c r="S52" s="85" t="s">
        <v>86</v>
      </c>
      <c r="T52" s="85" t="s">
        <v>86</v>
      </c>
    </row>
    <row r="53" spans="1:22" ht="42.75">
      <c r="A53" s="85" t="s">
        <v>87</v>
      </c>
      <c r="B53" s="85" t="s">
        <v>121</v>
      </c>
      <c r="C53" s="85" t="s">
        <v>122</v>
      </c>
      <c r="D53" s="85" t="s">
        <v>123</v>
      </c>
      <c r="E53" s="85" t="s">
        <v>124</v>
      </c>
      <c r="F53" s="85" t="s">
        <v>125</v>
      </c>
      <c r="G53" s="85" t="s">
        <v>126</v>
      </c>
      <c r="H53" s="85" t="s">
        <v>127</v>
      </c>
      <c r="I53" s="85" t="s">
        <v>128</v>
      </c>
      <c r="J53" s="85" t="s">
        <v>129</v>
      </c>
      <c r="K53" s="85" t="s">
        <v>130</v>
      </c>
      <c r="L53" s="85" t="s">
        <v>131</v>
      </c>
      <c r="M53" s="85" t="s">
        <v>132</v>
      </c>
      <c r="N53" s="85" t="s">
        <v>133</v>
      </c>
      <c r="O53" s="85" t="s">
        <v>134</v>
      </c>
      <c r="P53" s="85" t="s">
        <v>135</v>
      </c>
      <c r="Q53" s="85" t="s">
        <v>136</v>
      </c>
      <c r="R53" s="85" t="s">
        <v>137</v>
      </c>
      <c r="S53" s="85" t="s">
        <v>138</v>
      </c>
      <c r="T53" s="85" t="s">
        <v>139</v>
      </c>
    </row>
    <row r="54" spans="1:22" ht="38.25">
      <c r="B54" s="68" t="s">
        <v>140</v>
      </c>
      <c r="C54" s="68" t="s">
        <v>141</v>
      </c>
      <c r="D54" s="68" t="s">
        <v>142</v>
      </c>
      <c r="E54" s="68" t="s">
        <v>143</v>
      </c>
      <c r="F54" s="68" t="s">
        <v>144</v>
      </c>
      <c r="G54" s="68" t="s">
        <v>145</v>
      </c>
      <c r="H54" s="68" t="s">
        <v>146</v>
      </c>
      <c r="I54" s="68" t="s">
        <v>147</v>
      </c>
      <c r="J54" s="68" t="s">
        <v>148</v>
      </c>
      <c r="K54" s="68" t="s">
        <v>149</v>
      </c>
      <c r="L54" s="68" t="s">
        <v>150</v>
      </c>
      <c r="M54" s="68" t="s">
        <v>151</v>
      </c>
      <c r="N54" s="68" t="s">
        <v>152</v>
      </c>
      <c r="O54" s="68" t="s">
        <v>153</v>
      </c>
      <c r="P54" s="68" t="s">
        <v>154</v>
      </c>
      <c r="Q54" s="68" t="s">
        <v>155</v>
      </c>
      <c r="R54" s="68" t="s">
        <v>156</v>
      </c>
      <c r="S54" s="68" t="s">
        <v>157</v>
      </c>
      <c r="T54" s="68" t="s">
        <v>158</v>
      </c>
      <c r="U54" s="68" t="s">
        <v>160</v>
      </c>
      <c r="V54" s="68" t="s">
        <v>159</v>
      </c>
    </row>
    <row r="55" spans="1:22" ht="14.25">
      <c r="A55" s="73" t="s">
        <v>161</v>
      </c>
      <c r="U55" s="69"/>
      <c r="V55" s="69"/>
    </row>
    <row r="56" spans="1:22" ht="14.25">
      <c r="A56" s="73" t="s">
        <v>162</v>
      </c>
      <c r="U56" s="69"/>
      <c r="V56" s="69"/>
    </row>
    <row r="57" spans="1:22" ht="14.25">
      <c r="A57" s="73" t="s">
        <v>163</v>
      </c>
      <c r="U57" s="69"/>
      <c r="V57" s="69"/>
    </row>
    <row r="58" spans="1:22" ht="14.25">
      <c r="A58" s="73" t="s">
        <v>164</v>
      </c>
      <c r="U58" s="69"/>
      <c r="V58" s="69"/>
    </row>
    <row r="59" spans="1:22" ht="14.25">
      <c r="A59" s="73" t="s">
        <v>165</v>
      </c>
      <c r="U59" s="69"/>
      <c r="V59" s="69"/>
    </row>
    <row r="60" spans="1:22" ht="14.25">
      <c r="A60" s="73" t="s">
        <v>166</v>
      </c>
      <c r="U60" s="69"/>
      <c r="V60" s="69"/>
    </row>
    <row r="61" spans="1:22" ht="14.25">
      <c r="A61" s="73" t="s">
        <v>167</v>
      </c>
      <c r="U61" s="69"/>
      <c r="V61" s="69"/>
    </row>
    <row r="62" spans="1:22" ht="14.25">
      <c r="A62" s="73" t="s">
        <v>168</v>
      </c>
      <c r="U62" s="69"/>
      <c r="V62" s="69"/>
    </row>
    <row r="63" spans="1:22" ht="28.5">
      <c r="A63" s="73" t="s">
        <v>169</v>
      </c>
      <c r="U63" s="69"/>
      <c r="V63" s="69"/>
    </row>
    <row r="64" spans="1:22" ht="14.25">
      <c r="A64" s="73" t="s">
        <v>170</v>
      </c>
      <c r="U64" s="69"/>
      <c r="V64" s="69"/>
    </row>
    <row r="65" spans="1:22" ht="14.25">
      <c r="A65" s="73" t="s">
        <v>171</v>
      </c>
      <c r="U65" s="69"/>
      <c r="V65" s="69"/>
    </row>
    <row r="66" spans="1:22" ht="14.25">
      <c r="A66" s="73" t="s">
        <v>172</v>
      </c>
      <c r="U66" s="69"/>
      <c r="V66" s="69"/>
    </row>
    <row r="67" spans="1:22" ht="14.25">
      <c r="A67" s="73" t="s">
        <v>173</v>
      </c>
      <c r="U67" s="69"/>
      <c r="V67" s="69"/>
    </row>
    <row r="68" spans="1:22" ht="14.25">
      <c r="A68" s="73" t="s">
        <v>174</v>
      </c>
      <c r="U68" s="69"/>
      <c r="V68" s="69"/>
    </row>
    <row r="69" spans="1:22" ht="14.25">
      <c r="A69" s="73" t="s">
        <v>175</v>
      </c>
      <c r="U69" s="69"/>
      <c r="V69" s="69"/>
    </row>
    <row r="70" spans="1:22" ht="14.25">
      <c r="A70" s="73" t="s">
        <v>176</v>
      </c>
      <c r="U70" s="69"/>
      <c r="V70" s="69"/>
    </row>
    <row r="71" spans="1:22" ht="14.25">
      <c r="A71" s="73" t="s">
        <v>177</v>
      </c>
      <c r="U71" s="69"/>
      <c r="V71" s="69"/>
    </row>
    <row r="72" spans="1:22" ht="14.25">
      <c r="A72" s="73" t="s">
        <v>178</v>
      </c>
      <c r="U72" s="69"/>
      <c r="V72" s="69"/>
    </row>
    <row r="73" spans="1:22" ht="14.25">
      <c r="A73" s="73" t="s">
        <v>179</v>
      </c>
      <c r="U73" s="69"/>
      <c r="V73" s="69"/>
    </row>
    <row r="74" spans="1:22" ht="14.25">
      <c r="A74" s="73" t="s">
        <v>180</v>
      </c>
      <c r="U74" s="69"/>
      <c r="V74" s="69"/>
    </row>
    <row r="75" spans="1:22" ht="14.25">
      <c r="A75" s="73" t="s">
        <v>181</v>
      </c>
      <c r="U75" s="69"/>
      <c r="V75" s="69"/>
    </row>
    <row r="76" spans="1:22" ht="14.25">
      <c r="A76" s="73" t="s">
        <v>182</v>
      </c>
      <c r="U76" s="69"/>
      <c r="V76" s="69"/>
    </row>
    <row r="77" spans="1:22" ht="28.5">
      <c r="A77" s="73" t="s">
        <v>183</v>
      </c>
      <c r="U77" s="69"/>
      <c r="V77" s="69"/>
    </row>
    <row r="78" spans="1:22" ht="14.25">
      <c r="A78" s="73" t="s">
        <v>184</v>
      </c>
      <c r="U78" s="69"/>
      <c r="V78" s="69"/>
    </row>
    <row r="79" spans="1:22" ht="14.25">
      <c r="A79" s="73" t="s">
        <v>185</v>
      </c>
      <c r="U79" s="69"/>
      <c r="V79" s="69"/>
    </row>
    <row r="80" spans="1:22">
      <c r="A80" s="74" t="s">
        <v>186</v>
      </c>
      <c r="B80" s="75">
        <f>[11]Input!B150+[11]Input!C150+[11]Input!D150</f>
        <v>29870.189773359736</v>
      </c>
      <c r="C80" s="76">
        <f>[11]Input!E150</f>
        <v>6166</v>
      </c>
      <c r="D80" s="77">
        <f>0.01*[11]Input!F$15*([11]Adjust!$E164*[11]Input!E150+[11]Adjust!$F164*[11]Input!F150)+10*([11]Adjust!$B164*[11]Input!B150+[11]Adjust!$C164*[11]Input!C150+[11]Adjust!$D164*[11]Input!D150+[11]Adjust!$G164*[11]Input!G150)</f>
        <v>83935.233263140864</v>
      </c>
      <c r="E80" s="75">
        <f>10*([11]Adjust!$B164*[11]Input!B150+[11]Adjust!$C164*[11]Input!C150+[11]Adjust!$D164*[11]Input!D150)</f>
        <v>83935.233263140864</v>
      </c>
      <c r="F80" s="75">
        <f>[11]Adjust!E164*[11]Input!$F$15*[11]Input!$E150/100</f>
        <v>0</v>
      </c>
      <c r="G80" s="75">
        <f>[11]Adjust!F164*[11]Input!$F$15*[11]Input!$F150/100</f>
        <v>0</v>
      </c>
      <c r="H80" s="75">
        <f>[11]Adjust!G164*[11]Input!$G150*10</f>
        <v>0</v>
      </c>
      <c r="I80" s="78">
        <f t="shared" ref="I80:I111" si="0">IF(B80&lt;&gt;0,0.1*D80/B80,"")</f>
        <v>0.28100000000000003</v>
      </c>
      <c r="J80" s="79">
        <f t="shared" ref="J80:J111" si="1">IF(C80&lt;&gt;0,D80/C80,"")</f>
        <v>13.612590538945971</v>
      </c>
      <c r="K80" s="78">
        <f t="shared" ref="K80:K111" si="2">IF(B80&lt;&gt;0,0.1*E80/B80,0)</f>
        <v>0.28100000000000003</v>
      </c>
      <c r="L80" s="75">
        <f>[11]Adjust!B164*[11]Input!$B150*10</f>
        <v>83935.233263140864</v>
      </c>
      <c r="M80" s="75">
        <f>[11]Adjust!C164*[11]Input!$C150*10</f>
        <v>0</v>
      </c>
      <c r="N80" s="75">
        <f>[11]Adjust!D164*[11]Input!$D150*10</f>
        <v>0</v>
      </c>
      <c r="O80" s="80">
        <f t="shared" ref="O80:O111" si="3">IF(E80&lt;&gt;0,$L80/E80,"")</f>
        <v>1</v>
      </c>
      <c r="P80" s="80">
        <f t="shared" ref="P80:P111" si="4">IF(E80&lt;&gt;0,$M80/E80,"")</f>
        <v>0</v>
      </c>
      <c r="Q80" s="80">
        <f t="shared" ref="Q80:Q111" si="5">IF(E80&lt;&gt;0,$N80/E80,"")</f>
        <v>0</v>
      </c>
      <c r="R80" s="80">
        <f t="shared" ref="R80:R111" si="6">IF(D80&lt;&gt;0,$F80/D80,"")</f>
        <v>0</v>
      </c>
      <c r="S80" s="80">
        <f t="shared" ref="S80:S111" si="7">IF(D80&lt;&gt;0,$G80/D80,"")</f>
        <v>0</v>
      </c>
      <c r="T80" s="80">
        <f t="shared" ref="T80:T111" si="8">IF(D80&lt;&gt;0,$H80/D80,"")</f>
        <v>0</v>
      </c>
      <c r="U80" s="70"/>
      <c r="V80" s="70"/>
    </row>
    <row r="81" spans="1:22">
      <c r="A81" s="74" t="s">
        <v>12</v>
      </c>
      <c r="B81" s="75">
        <f>[11]Input!B146+[11]Input!C146+[11]Input!D146</f>
        <v>748938.90943534835</v>
      </c>
      <c r="C81" s="76">
        <f>[11]Input!E146</f>
        <v>103322</v>
      </c>
      <c r="D81" s="77">
        <f>0.01*[11]Input!F$15*([11]Adjust!$E160*[11]Input!E146+[11]Adjust!$F160*[11]Input!F146)+10*([11]Adjust!$B160*[11]Input!B146+[11]Adjust!$C160*[11]Input!C146+[11]Adjust!$D160*[11]Input!D146+[11]Adjust!$G160*[11]Input!G146)</f>
        <v>13407237.192327166</v>
      </c>
      <c r="E81" s="75">
        <f>10*([11]Adjust!$B160*[11]Input!B146+[11]Adjust!$C160*[11]Input!C146+[11]Adjust!$D160*[11]Input!D146)</f>
        <v>12424025.040327165</v>
      </c>
      <c r="F81" s="75">
        <f>[11]Adjust!E160*[11]Input!$F$15*[11]Input!$E146/100</f>
        <v>983212.152</v>
      </c>
      <c r="G81" s="75">
        <f>[11]Adjust!F160*[11]Input!$F$15*[11]Input!$F146/100</f>
        <v>0</v>
      </c>
      <c r="H81" s="75">
        <f>[11]Adjust!G160*[11]Input!$G146*10</f>
        <v>0</v>
      </c>
      <c r="I81" s="78">
        <f t="shared" si="0"/>
        <v>1.7901643276132306</v>
      </c>
      <c r="J81" s="79">
        <f t="shared" si="1"/>
        <v>129.76168862708005</v>
      </c>
      <c r="K81" s="78">
        <f t="shared" si="2"/>
        <v>1.6588836397476103</v>
      </c>
      <c r="L81" s="75">
        <f>[11]Adjust!B160*[11]Input!$B146*10</f>
        <v>11249171.322497729</v>
      </c>
      <c r="M81" s="75">
        <f>[11]Adjust!C160*[11]Input!$C146*10</f>
        <v>1174853.717829437</v>
      </c>
      <c r="N81" s="75">
        <f>[11]Adjust!D160*[11]Input!$D146*10</f>
        <v>0</v>
      </c>
      <c r="O81" s="80">
        <f t="shared" si="3"/>
        <v>0.90543694865263258</v>
      </c>
      <c r="P81" s="80">
        <f t="shared" si="4"/>
        <v>9.4563051347367477E-2</v>
      </c>
      <c r="Q81" s="80">
        <f t="shared" si="5"/>
        <v>0</v>
      </c>
      <c r="R81" s="80">
        <f t="shared" si="6"/>
        <v>7.3334434074358204E-2</v>
      </c>
      <c r="S81" s="80">
        <f t="shared" si="7"/>
        <v>0</v>
      </c>
      <c r="T81" s="80">
        <f t="shared" si="8"/>
        <v>0</v>
      </c>
      <c r="U81" s="70"/>
      <c r="V81" s="70"/>
    </row>
    <row r="82" spans="1:22">
      <c r="A82" s="74" t="s">
        <v>11</v>
      </c>
      <c r="B82" s="75">
        <f>[11]Input!B142+[11]Input!C142+[11]Input!D142</f>
        <v>4612919.0520565072</v>
      </c>
      <c r="C82" s="76">
        <f>[11]Input!E142</f>
        <v>1261128</v>
      </c>
      <c r="D82" s="77">
        <f>0.01*[11]Input!F$15*([11]Adjust!$E156*[11]Input!E142+[11]Adjust!$F156*[11]Input!F142)+10*([11]Adjust!$B156*[11]Input!B142+[11]Adjust!$C156*[11]Input!C142+[11]Adjust!$D156*[11]Input!D142+[11]Adjust!$G156*[11]Input!G142)</f>
        <v>137979713.35966322</v>
      </c>
      <c r="E82" s="75">
        <f>10*([11]Adjust!$B156*[11]Input!B142+[11]Adjust!$C156*[11]Input!C142+[11]Adjust!$D156*[11]Input!D142)</f>
        <v>125978819.31166321</v>
      </c>
      <c r="F82" s="75">
        <f>[11]Adjust!E156*[11]Input!$F$15*[11]Input!$E142/100</f>
        <v>12000894.048</v>
      </c>
      <c r="G82" s="75">
        <f>[11]Adjust!F156*[11]Input!$F$15*[11]Input!$F142/100</f>
        <v>0</v>
      </c>
      <c r="H82" s="75">
        <f>[11]Adjust!G156*[11]Input!$G142*10</f>
        <v>0</v>
      </c>
      <c r="I82" s="78">
        <f t="shared" si="0"/>
        <v>2.9911583490317231</v>
      </c>
      <c r="J82" s="79">
        <f t="shared" si="1"/>
        <v>109.4097612293623</v>
      </c>
      <c r="K82" s="78">
        <f t="shared" si="2"/>
        <v>2.7309999999999999</v>
      </c>
      <c r="L82" s="75">
        <f>[11]Adjust!B156*[11]Input!$B142*10</f>
        <v>125978819.31166321</v>
      </c>
      <c r="M82" s="75">
        <f>[11]Adjust!C156*[11]Input!$C142*10</f>
        <v>0</v>
      </c>
      <c r="N82" s="75">
        <f>[11]Adjust!D156*[11]Input!$D142*10</f>
        <v>0</v>
      </c>
      <c r="O82" s="80">
        <f t="shared" si="3"/>
        <v>1</v>
      </c>
      <c r="P82" s="80">
        <f t="shared" si="4"/>
        <v>0</v>
      </c>
      <c r="Q82" s="80">
        <f t="shared" si="5"/>
        <v>0</v>
      </c>
      <c r="R82" s="80">
        <f t="shared" si="6"/>
        <v>8.6975786191974533E-2</v>
      </c>
      <c r="S82" s="80">
        <f t="shared" si="7"/>
        <v>0</v>
      </c>
      <c r="T82" s="80">
        <f t="shared" si="8"/>
        <v>0</v>
      </c>
      <c r="U82" s="70"/>
      <c r="V82" s="70"/>
    </row>
    <row r="83" spans="1:22">
      <c r="A83" s="74" t="s">
        <v>32</v>
      </c>
      <c r="B83" s="75">
        <f>[11]Input!B215+[11]Input!C215+[11]Input!D215</f>
        <v>47547.448897134294</v>
      </c>
      <c r="C83" s="76">
        <f>[11]Input!E215</f>
        <v>14</v>
      </c>
      <c r="D83" s="77">
        <f>0.01*[11]Input!F$15*([11]Adjust!$E229*[11]Input!E215+[11]Adjust!$F229*[11]Input!F215)+10*([11]Adjust!$B229*[11]Input!B215+[11]Adjust!$C229*[11]Input!C215+[11]Adjust!$D229*[11]Input!D215+[11]Adjust!$G229*[11]Input!G215)</f>
        <v>-301755.37421651621</v>
      </c>
      <c r="E83" s="75">
        <f>10*([11]Adjust!$B229*[11]Input!B215+[11]Adjust!$C229*[11]Input!C215+[11]Adjust!$D229*[11]Input!D215)</f>
        <v>-306681.0453865162</v>
      </c>
      <c r="F83" s="75">
        <f>[11]Adjust!E229*[11]Input!$F$15*[11]Input!$E215/100</f>
        <v>2406.2303999999999</v>
      </c>
      <c r="G83" s="75">
        <f>[11]Adjust!F229*[11]Input!$F$15*[11]Input!$F215/100</f>
        <v>0</v>
      </c>
      <c r="H83" s="75">
        <f>[11]Adjust!G229*[11]Input!$G215*10</f>
        <v>2519.4407700000002</v>
      </c>
      <c r="I83" s="78">
        <f t="shared" si="0"/>
        <v>-0.63464051429834578</v>
      </c>
      <c r="J83" s="79">
        <f t="shared" si="1"/>
        <v>-21553.955301179729</v>
      </c>
      <c r="K83" s="78">
        <f t="shared" si="2"/>
        <v>-0.64500000000000002</v>
      </c>
      <c r="L83" s="75">
        <f>[11]Adjust!B229*[11]Input!$B215*10</f>
        <v>-306681.0453865162</v>
      </c>
      <c r="M83" s="75">
        <f>[11]Adjust!C229*[11]Input!$C215*10</f>
        <v>0</v>
      </c>
      <c r="N83" s="75">
        <f>[11]Adjust!D229*[11]Input!$D215*10</f>
        <v>0</v>
      </c>
      <c r="O83" s="80">
        <f t="shared" si="3"/>
        <v>1</v>
      </c>
      <c r="P83" s="80">
        <f t="shared" si="4"/>
        <v>0</v>
      </c>
      <c r="Q83" s="80">
        <f t="shared" si="5"/>
        <v>0</v>
      </c>
      <c r="R83" s="80">
        <f t="shared" si="6"/>
        <v>-7.9741095125400348E-3</v>
      </c>
      <c r="S83" s="80">
        <f t="shared" si="7"/>
        <v>0</v>
      </c>
      <c r="T83" s="80">
        <f t="shared" si="8"/>
        <v>-8.349282184423483E-3</v>
      </c>
      <c r="U83" s="70"/>
      <c r="V83" s="72">
        <v>1090.6669999999999</v>
      </c>
    </row>
    <row r="84" spans="1:22">
      <c r="A84" s="74" t="s">
        <v>33</v>
      </c>
      <c r="B84" s="75">
        <f>[11]Input!B218+[11]Input!C218+[11]Input!D218</f>
        <v>140872.26226337801</v>
      </c>
      <c r="C84" s="76">
        <f>[11]Input!E218</f>
        <v>21</v>
      </c>
      <c r="D84" s="77">
        <f>0.01*[11]Input!F$15*([11]Adjust!$E232*[11]Input!E218+[11]Adjust!$F232*[11]Input!F218)+10*([11]Adjust!$B232*[11]Input!B218+[11]Adjust!$C232*[11]Input!C218+[11]Adjust!$D232*[11]Input!D218+[11]Adjust!$G232*[11]Input!G218)</f>
        <v>-904915.08109802019</v>
      </c>
      <c r="E84" s="75">
        <f>10*([11]Adjust!$B232*[11]Input!B218+[11]Adjust!$C232*[11]Input!C218+[11]Adjust!$D232*[11]Input!D218)</f>
        <v>-908533.85380802024</v>
      </c>
      <c r="F84" s="75">
        <f>[11]Adjust!E232*[11]Input!$F$15*[11]Input!$E218/100</f>
        <v>3609.3456000000001</v>
      </c>
      <c r="G84" s="75">
        <f>[11]Adjust!F232*[11]Input!$F$15*[11]Input!$F218/100</f>
        <v>0</v>
      </c>
      <c r="H84" s="75">
        <f>[11]Adjust!G232*[11]Input!$G218*10</f>
        <v>9.4271100000000025</v>
      </c>
      <c r="I84" s="78">
        <f t="shared" si="0"/>
        <v>-0.64236569112957831</v>
      </c>
      <c r="J84" s="79">
        <f t="shared" si="1"/>
        <v>-43091.194338000962</v>
      </c>
      <c r="K84" s="78">
        <f t="shared" si="2"/>
        <v>-0.64493452380952376</v>
      </c>
      <c r="L84" s="75">
        <f>[11]Adjust!B232*[11]Input!$B218*10</f>
        <v>-794418.93612097786</v>
      </c>
      <c r="M84" s="75">
        <f>[11]Adjust!C232*[11]Input!$C218*10</f>
        <v>-84032.820016216807</v>
      </c>
      <c r="N84" s="75">
        <f>[11]Adjust!D232*[11]Input!$D218*10</f>
        <v>-30082.097670825511</v>
      </c>
      <c r="O84" s="80">
        <f t="shared" si="3"/>
        <v>0.8743966257187421</v>
      </c>
      <c r="P84" s="80">
        <f t="shared" si="4"/>
        <v>9.249277796749393E-2</v>
      </c>
      <c r="Q84" s="80">
        <f t="shared" si="5"/>
        <v>3.3110596313763861E-2</v>
      </c>
      <c r="R84" s="80">
        <f t="shared" si="6"/>
        <v>-3.9886014449228048E-3</v>
      </c>
      <c r="S84" s="80">
        <f t="shared" si="7"/>
        <v>0</v>
      </c>
      <c r="T84" s="80">
        <f t="shared" si="8"/>
        <v>-1.0417673654594403E-5</v>
      </c>
      <c r="U84" s="70"/>
      <c r="V84" s="72">
        <v>4.0810000000000004</v>
      </c>
    </row>
    <row r="85" spans="1:22">
      <c r="A85" s="74" t="s">
        <v>22</v>
      </c>
      <c r="B85" s="75">
        <f>[11]Input!B181+[11]Input!C181+[11]Input!D181</f>
        <v>1830710.7054999999</v>
      </c>
      <c r="C85" s="76">
        <f>[11]Input!E181</f>
        <v>595</v>
      </c>
      <c r="D85" s="77">
        <f>0.01*[11]Input!F$15*([11]Adjust!$E195*[11]Input!E181+[11]Adjust!$F195*[11]Input!F181)+10*([11]Adjust!$B195*[11]Input!B181+[11]Adjust!$C195*[11]Input!C181+[11]Adjust!$D195*[11]Input!D181+[11]Adjust!$G195*[11]Input!G181)</f>
        <v>23233519.733385071</v>
      </c>
      <c r="E85" s="75">
        <f>10*([11]Adjust!$B195*[11]Input!B181+[11]Adjust!$C195*[11]Input!C181+[11]Adjust!$D195*[11]Input!D181)</f>
        <v>14853983.908071786</v>
      </c>
      <c r="F85" s="75">
        <f>[11]Adjust!E195*[11]Input!$F$15*[11]Input!$E181/100</f>
        <v>140069.66399999999</v>
      </c>
      <c r="G85" s="75">
        <f>[11]Adjust!F195*[11]Input!$F$15*[11]Input!$F181/100</f>
        <v>7897565.7013132833</v>
      </c>
      <c r="H85" s="75">
        <f>[11]Adjust!G195*[11]Input!$G181*10</f>
        <v>341900.45999999996</v>
      </c>
      <c r="I85" s="78">
        <f t="shared" si="0"/>
        <v>1.2690983705718584</v>
      </c>
      <c r="J85" s="79">
        <f t="shared" si="1"/>
        <v>39047.932325016925</v>
      </c>
      <c r="K85" s="78">
        <f t="shared" si="2"/>
        <v>0.81137799999999993</v>
      </c>
      <c r="L85" s="75">
        <f>[11]Adjust!B195*[11]Input!$B181*10</f>
        <v>13717994.962516338</v>
      </c>
      <c r="M85" s="75">
        <f>[11]Adjust!C195*[11]Input!$C181*10</f>
        <v>822369.89459624386</v>
      </c>
      <c r="N85" s="75">
        <f>[11]Adjust!D195*[11]Input!$D181*10</f>
        <v>313619.05095920496</v>
      </c>
      <c r="O85" s="80">
        <f t="shared" si="3"/>
        <v>0.92352294491593312</v>
      </c>
      <c r="P85" s="80">
        <f t="shared" si="4"/>
        <v>5.536359132241693E-2</v>
      </c>
      <c r="Q85" s="80">
        <f t="shared" si="5"/>
        <v>2.1113463761649937E-2</v>
      </c>
      <c r="R85" s="80">
        <f t="shared" si="6"/>
        <v>6.0287750460266644E-3</v>
      </c>
      <c r="S85" s="80">
        <f t="shared" si="7"/>
        <v>0.339921191104118</v>
      </c>
      <c r="T85" s="80">
        <f t="shared" si="8"/>
        <v>1.4715827129227907E-2</v>
      </c>
      <c r="U85" s="71">
        <v>606124.95405179611</v>
      </c>
      <c r="V85" s="72">
        <v>155409.29999999999</v>
      </c>
    </row>
    <row r="86" spans="1:22">
      <c r="A86" s="74" t="s">
        <v>19</v>
      </c>
      <c r="B86" s="75">
        <f>[11]Input!B172+[11]Input!C172+[11]Input!D172</f>
        <v>382.46676746202513</v>
      </c>
      <c r="C86" s="76">
        <f>[11]Input!E172</f>
        <v>2</v>
      </c>
      <c r="D86" s="77">
        <f>0.01*[11]Input!F$15*([11]Adjust!$E186*[11]Input!E172+[11]Adjust!$F186*[11]Input!F172)+10*([11]Adjust!$B186*[11]Input!B172+[11]Adjust!$C186*[11]Input!C172+[11]Adjust!$D186*[11]Input!D172+[11]Adjust!$G186*[11]Input!G172)</f>
        <v>6139.3323371343495</v>
      </c>
      <c r="E86" s="75">
        <f>10*([11]Adjust!$B186*[11]Input!B172+[11]Adjust!$C186*[11]Input!C172+[11]Adjust!$D186*[11]Input!D172)</f>
        <v>4426.8183371343493</v>
      </c>
      <c r="F86" s="75">
        <f>[11]Adjust!E186*[11]Input!$F$15*[11]Input!$E172/100</f>
        <v>1712.5139999999999</v>
      </c>
      <c r="G86" s="75">
        <f>[11]Adjust!F186*[11]Input!$F$15*[11]Input!$F172/100</f>
        <v>0</v>
      </c>
      <c r="H86" s="75">
        <f>[11]Adjust!G186*[11]Input!$G172*10</f>
        <v>0</v>
      </c>
      <c r="I86" s="78">
        <f t="shared" si="0"/>
        <v>1.6051936689490076</v>
      </c>
      <c r="J86" s="79">
        <f t="shared" si="1"/>
        <v>3069.6661685671747</v>
      </c>
      <c r="K86" s="78">
        <f t="shared" si="2"/>
        <v>1.1574386884669361</v>
      </c>
      <c r="L86" s="75">
        <f>[11]Adjust!B186*[11]Input!$B172*10</f>
        <v>4391.5596371421852</v>
      </c>
      <c r="M86" s="75">
        <f>[11]Adjust!C186*[11]Input!$C172*10</f>
        <v>35.258699992163834</v>
      </c>
      <c r="N86" s="75">
        <f>[11]Adjust!D186*[11]Input!$D172*10</f>
        <v>0</v>
      </c>
      <c r="O86" s="80">
        <f t="shared" si="3"/>
        <v>0.99203520512771071</v>
      </c>
      <c r="P86" s="80">
        <f t="shared" si="4"/>
        <v>7.9647948722892832E-3</v>
      </c>
      <c r="Q86" s="80">
        <f t="shared" si="5"/>
        <v>0</v>
      </c>
      <c r="R86" s="80">
        <f t="shared" si="6"/>
        <v>0.27894140697379943</v>
      </c>
      <c r="S86" s="80">
        <f t="shared" si="7"/>
        <v>0</v>
      </c>
      <c r="T86" s="80">
        <f t="shared" si="8"/>
        <v>0</v>
      </c>
      <c r="U86" s="70"/>
      <c r="V86" s="70"/>
    </row>
    <row r="87" spans="1:22">
      <c r="A87" s="74" t="s">
        <v>35</v>
      </c>
      <c r="B87" s="75">
        <f>[11]Input!B223+[11]Input!C223+[11]Input!D223</f>
        <v>2566.9823589273974</v>
      </c>
      <c r="C87" s="76">
        <f>[11]Input!E223</f>
        <v>3</v>
      </c>
      <c r="D87" s="77">
        <f>0.01*[11]Input!F$15*([11]Adjust!$E237*[11]Input!E223+[11]Adjust!$F237*[11]Input!F223)+10*([11]Adjust!$B237*[11]Input!B223+[11]Adjust!$C237*[11]Input!C223+[11]Adjust!$D237*[11]Input!D223+[11]Adjust!$G237*[11]Input!G223)</f>
        <v>-14757.924235618015</v>
      </c>
      <c r="E87" s="75">
        <f>10*([11]Adjust!$B237*[11]Input!B223+[11]Adjust!$C237*[11]Input!C223+[11]Adjust!$D237*[11]Input!D223)</f>
        <v>-15273.545035618015</v>
      </c>
      <c r="F87" s="75">
        <f>[11]Adjust!E237*[11]Input!$F$15*[11]Input!$E223/100</f>
        <v>515.62080000000003</v>
      </c>
      <c r="G87" s="75">
        <f>[11]Adjust!F237*[11]Input!$F$15*[11]Input!$F223/100</f>
        <v>0</v>
      </c>
      <c r="H87" s="75">
        <f>[11]Adjust!G237*[11]Input!$G223*10</f>
        <v>0</v>
      </c>
      <c r="I87" s="78">
        <f t="shared" si="0"/>
        <v>-0.57491334851964282</v>
      </c>
      <c r="J87" s="79">
        <f t="shared" si="1"/>
        <v>-4919.3080785393386</v>
      </c>
      <c r="K87" s="78">
        <f t="shared" si="2"/>
        <v>-0.59500000000000008</v>
      </c>
      <c r="L87" s="75">
        <f>[11]Adjust!B237*[11]Input!$B223*10</f>
        <v>-15273.545035618015</v>
      </c>
      <c r="M87" s="75">
        <f>[11]Adjust!C237*[11]Input!$C223*10</f>
        <v>0</v>
      </c>
      <c r="N87" s="75">
        <f>[11]Adjust!D237*[11]Input!$D223*10</f>
        <v>0</v>
      </c>
      <c r="O87" s="80">
        <f t="shared" si="3"/>
        <v>1</v>
      </c>
      <c r="P87" s="80">
        <f t="shared" si="4"/>
        <v>0</v>
      </c>
      <c r="Q87" s="80">
        <f t="shared" si="5"/>
        <v>0</v>
      </c>
      <c r="R87" s="80">
        <f t="shared" si="6"/>
        <v>-3.4938572103220142E-2</v>
      </c>
      <c r="S87" s="80">
        <f t="shared" si="7"/>
        <v>0</v>
      </c>
      <c r="T87" s="80">
        <f t="shared" si="8"/>
        <v>0</v>
      </c>
      <c r="U87" s="70"/>
      <c r="V87" s="72"/>
    </row>
    <row r="88" spans="1:22">
      <c r="A88" s="74" t="s">
        <v>34</v>
      </c>
      <c r="B88" s="75">
        <f>[11]Input!B221+[11]Input!C221+[11]Input!D221</f>
        <v>63365.25926398304</v>
      </c>
      <c r="C88" s="76">
        <f>[11]Input!E221</f>
        <v>19</v>
      </c>
      <c r="D88" s="77">
        <f>0.01*[11]Input!F$15*([11]Adjust!$E235*[11]Input!E221+[11]Adjust!$F235*[11]Input!F221)+10*([11]Adjust!$B235*[11]Input!B221+[11]Adjust!$C235*[11]Input!C221+[11]Adjust!$D235*[11]Input!D221+[11]Adjust!$G235*[11]Input!G221)</f>
        <v>-373625.68326389889</v>
      </c>
      <c r="E88" s="75">
        <f>10*([11]Adjust!$B235*[11]Input!B221+[11]Adjust!$C235*[11]Input!C221+[11]Adjust!$D235*[11]Input!D221)</f>
        <v>-376891.2816638989</v>
      </c>
      <c r="F88" s="75">
        <f>[11]Adjust!E235*[11]Input!$F$15*[11]Input!$E221/100</f>
        <v>3265.5984000000003</v>
      </c>
      <c r="G88" s="75">
        <f>[11]Adjust!F235*[11]Input!$F$15*[11]Input!$F221/100</f>
        <v>0</v>
      </c>
      <c r="H88" s="75">
        <f>[11]Adjust!G235*[11]Input!$G221*10</f>
        <v>0</v>
      </c>
      <c r="I88" s="78">
        <f t="shared" si="0"/>
        <v>-0.58963805656874924</v>
      </c>
      <c r="J88" s="79">
        <f t="shared" si="1"/>
        <v>-19664.509645468363</v>
      </c>
      <c r="K88" s="78">
        <f t="shared" si="2"/>
        <v>-0.59479166666666639</v>
      </c>
      <c r="L88" s="75">
        <f>[11]Adjust!B235*[11]Input!$B221*10</f>
        <v>-338494.95194322348</v>
      </c>
      <c r="M88" s="75">
        <f>[11]Adjust!C235*[11]Input!$C221*10</f>
        <v>-27175.398392678435</v>
      </c>
      <c r="N88" s="75">
        <f>[11]Adjust!D235*[11]Input!$D221*10</f>
        <v>-11220.931327996997</v>
      </c>
      <c r="O88" s="80">
        <f t="shared" si="3"/>
        <v>0.89812359269452091</v>
      </c>
      <c r="P88" s="80">
        <f t="shared" si="4"/>
        <v>7.2104078058543936E-2</v>
      </c>
      <c r="Q88" s="80">
        <f t="shared" si="5"/>
        <v>2.9772329246935222E-2</v>
      </c>
      <c r="R88" s="80">
        <f t="shared" si="6"/>
        <v>-8.7402942203345432E-3</v>
      </c>
      <c r="S88" s="80">
        <f t="shared" si="7"/>
        <v>0</v>
      </c>
      <c r="T88" s="80">
        <f t="shared" si="8"/>
        <v>0</v>
      </c>
      <c r="U88" s="70"/>
      <c r="V88" s="72"/>
    </row>
    <row r="89" spans="1:22">
      <c r="A89" s="74" t="s">
        <v>23</v>
      </c>
      <c r="B89" s="75">
        <f>[11]Input!B184+[11]Input!C184+[11]Input!D184</f>
        <v>2012886.7465714286</v>
      </c>
      <c r="C89" s="76">
        <f>[11]Input!E184</f>
        <v>221</v>
      </c>
      <c r="D89" s="77">
        <f>0.01*[11]Input!F$15*([11]Adjust!$E198*[11]Input!E184+[11]Adjust!$F198*[11]Input!F184)+10*([11]Adjust!$B198*[11]Input!B184+[11]Adjust!$C198*[11]Input!C184+[11]Adjust!$D198*[11]Input!D184+[11]Adjust!$G198*[11]Input!G184)</f>
        <v>20912968.229471553</v>
      </c>
      <c r="E89" s="75">
        <f>10*([11]Adjust!$B198*[11]Input!B184+[11]Adjust!$C198*[11]Input!C184+[11]Adjust!$D198*[11]Input!D184)</f>
        <v>10982163.148561217</v>
      </c>
      <c r="F89" s="75">
        <f>[11]Adjust!E198*[11]Input!$F$15*[11]Input!$E184/100</f>
        <v>112083.73019999999</v>
      </c>
      <c r="G89" s="75">
        <f>[11]Adjust!F198*[11]Input!$F$15*[11]Input!$F184/100</f>
        <v>9547797.5375503357</v>
      </c>
      <c r="H89" s="75">
        <f>[11]Adjust!G198*[11]Input!$G184*10</f>
        <v>270923.81316000002</v>
      </c>
      <c r="I89" s="78">
        <f t="shared" si="0"/>
        <v>1.038954042749441</v>
      </c>
      <c r="J89" s="79">
        <f t="shared" si="1"/>
        <v>94628.815517970826</v>
      </c>
      <c r="K89" s="78">
        <f t="shared" si="2"/>
        <v>0.54559270000000015</v>
      </c>
      <c r="L89" s="75">
        <f>[11]Adjust!B198*[11]Input!$B184*10</f>
        <v>10715240.275758618</v>
      </c>
      <c r="M89" s="75">
        <f>[11]Adjust!C198*[11]Input!$C184*10</f>
        <v>109144.75805934257</v>
      </c>
      <c r="N89" s="75">
        <f>[11]Adjust!D198*[11]Input!$D184*10</f>
        <v>157778.11474325488</v>
      </c>
      <c r="O89" s="80">
        <f t="shared" si="3"/>
        <v>0.97569487275031352</v>
      </c>
      <c r="P89" s="80">
        <f t="shared" si="4"/>
        <v>9.9383661108368906E-3</v>
      </c>
      <c r="Q89" s="80">
        <f t="shared" si="5"/>
        <v>1.4366761138849547E-2</v>
      </c>
      <c r="R89" s="80">
        <f t="shared" si="6"/>
        <v>5.3595323710216441E-3</v>
      </c>
      <c r="S89" s="80">
        <f t="shared" si="7"/>
        <v>0.4565491341441969</v>
      </c>
      <c r="T89" s="80">
        <f t="shared" si="8"/>
        <v>1.2954823542370292E-2</v>
      </c>
      <c r="U89" s="71">
        <v>660427.3042505593</v>
      </c>
      <c r="V89" s="72">
        <v>189457.212</v>
      </c>
    </row>
    <row r="90" spans="1:22" ht="25.5">
      <c r="A90" s="74" t="s">
        <v>187</v>
      </c>
      <c r="B90" s="75">
        <f>[11]Input!B152+[11]Input!C152+[11]Input!D152</f>
        <v>0</v>
      </c>
      <c r="C90" s="76">
        <f>[11]Input!E152</f>
        <v>0</v>
      </c>
      <c r="D90" s="77">
        <f>0.01*[11]Input!F$15*([11]Adjust!$E166*[11]Input!E152+[11]Adjust!$F166*[11]Input!F152)+10*([11]Adjust!$B166*[11]Input!B152+[11]Adjust!$C166*[11]Input!C152+[11]Adjust!$D166*[11]Input!D152+[11]Adjust!$G166*[11]Input!G152)</f>
        <v>0</v>
      </c>
      <c r="E90" s="75">
        <f>10*([11]Adjust!$B166*[11]Input!B152+[11]Adjust!$C166*[11]Input!C152+[11]Adjust!$D166*[11]Input!D152)</f>
        <v>0</v>
      </c>
      <c r="F90" s="75">
        <f>[11]Adjust!E166*[11]Input!$F$15*[11]Input!$E152/100</f>
        <v>0</v>
      </c>
      <c r="G90" s="75">
        <f>[11]Adjust!F166*[11]Input!$F$15*[11]Input!$F152/100</f>
        <v>0</v>
      </c>
      <c r="H90" s="75">
        <f>[11]Adjust!G166*[11]Input!$G152*10</f>
        <v>0</v>
      </c>
      <c r="I90" s="78" t="str">
        <f t="shared" si="0"/>
        <v/>
      </c>
      <c r="J90" s="79" t="str">
        <f t="shared" si="1"/>
        <v/>
      </c>
      <c r="K90" s="78">
        <f t="shared" si="2"/>
        <v>0</v>
      </c>
      <c r="L90" s="75">
        <f>[11]Adjust!B166*[11]Input!$B152*10</f>
        <v>0</v>
      </c>
      <c r="M90" s="75">
        <f>[11]Adjust!C166*[11]Input!$C152*10</f>
        <v>0</v>
      </c>
      <c r="N90" s="75">
        <f>[11]Adjust!D166*[11]Input!$D152*10</f>
        <v>0</v>
      </c>
      <c r="O90" s="80" t="str">
        <f t="shared" si="3"/>
        <v/>
      </c>
      <c r="P90" s="80" t="str">
        <f t="shared" si="4"/>
        <v/>
      </c>
      <c r="Q90" s="80" t="str">
        <f t="shared" si="5"/>
        <v/>
      </c>
      <c r="R90" s="80" t="str">
        <f t="shared" si="6"/>
        <v/>
      </c>
      <c r="S90" s="80" t="str">
        <f t="shared" si="7"/>
        <v/>
      </c>
      <c r="T90" s="80" t="str">
        <f t="shared" si="8"/>
        <v/>
      </c>
      <c r="U90" s="70"/>
      <c r="V90" s="70"/>
    </row>
    <row r="91" spans="1:22">
      <c r="A91" s="74" t="s">
        <v>48</v>
      </c>
      <c r="B91" s="75">
        <f>[11]Input!B148+[11]Input!C148+[11]Input!D148</f>
        <v>800.5021999999999</v>
      </c>
      <c r="C91" s="76">
        <f>[11]Input!E148</f>
        <v>216</v>
      </c>
      <c r="D91" s="77">
        <f>0.01*[11]Input!F$15*([11]Adjust!$E162*[11]Input!E148+[11]Adjust!$F162*[11]Input!F148)+10*([11]Adjust!$B162*[11]Input!B148+[11]Adjust!$C162*[11]Input!C148+[11]Adjust!$D162*[11]Input!D148+[11]Adjust!$G162*[11]Input!G148)</f>
        <v>7380.1926996599132</v>
      </c>
      <c r="E91" s="75">
        <f>10*([11]Adjust!$B162*[11]Input!B148+[11]Adjust!$C162*[11]Input!C148+[11]Adjust!$D162*[11]Input!D148)</f>
        <v>6526.6908956533816</v>
      </c>
      <c r="F91" s="75">
        <f>[11]Adjust!E162*[11]Input!$F$15*[11]Input!$E148/100</f>
        <v>853.50180400653119</v>
      </c>
      <c r="G91" s="75">
        <f>[11]Adjust!F162*[11]Input!$F$15*[11]Input!$F148/100</f>
        <v>0</v>
      </c>
      <c r="H91" s="75">
        <f>[11]Adjust!G162*[11]Input!$G148*10</f>
        <v>0</v>
      </c>
      <c r="I91" s="78">
        <f t="shared" si="0"/>
        <v>0.92194533627264419</v>
      </c>
      <c r="J91" s="79">
        <f t="shared" si="1"/>
        <v>34.16755879472182</v>
      </c>
      <c r="K91" s="78">
        <f t="shared" si="2"/>
        <v>0.81532454197544779</v>
      </c>
      <c r="L91" s="75">
        <f>[11]Adjust!B162*[11]Input!$B148*10</f>
        <v>6097.2846497214705</v>
      </c>
      <c r="M91" s="75">
        <f>[11]Adjust!C162*[11]Input!$C148*10</f>
        <v>429.40624593191012</v>
      </c>
      <c r="N91" s="75">
        <f>[11]Adjust!D162*[11]Input!$D148*10</f>
        <v>0</v>
      </c>
      <c r="O91" s="80">
        <f t="shared" si="3"/>
        <v>0.93420766314858183</v>
      </c>
      <c r="P91" s="80">
        <f t="shared" si="4"/>
        <v>6.5792336851417971E-2</v>
      </c>
      <c r="Q91" s="80">
        <f t="shared" si="5"/>
        <v>0</v>
      </c>
      <c r="R91" s="80">
        <f t="shared" si="6"/>
        <v>0.11564763126657403</v>
      </c>
      <c r="S91" s="80">
        <f t="shared" si="7"/>
        <v>0</v>
      </c>
      <c r="T91" s="80">
        <f t="shared" si="8"/>
        <v>0</v>
      </c>
      <c r="U91" s="70"/>
      <c r="V91" s="70"/>
    </row>
    <row r="92" spans="1:22">
      <c r="A92" s="74" t="s">
        <v>47</v>
      </c>
      <c r="B92" s="75">
        <f>[11]Input!B144+[11]Input!C144+[11]Input!D144</f>
        <v>3505.6228000000006</v>
      </c>
      <c r="C92" s="76">
        <f>[11]Input!E144</f>
        <v>1259.5</v>
      </c>
      <c r="D92" s="77">
        <f>0.01*[11]Input!F$15*([11]Adjust!$E158*[11]Input!E144+[11]Adjust!$F158*[11]Input!F144)+10*([11]Adjust!$B158*[11]Input!B144+[11]Adjust!$C158*[11]Input!C144+[11]Adjust!$D158*[11]Input!D144+[11]Adjust!$G158*[11]Input!G144)</f>
        <v>44730.996316567522</v>
      </c>
      <c r="E92" s="75">
        <f>10*([11]Adjust!$B158*[11]Input!B144+[11]Adjust!$C158*[11]Input!C144+[11]Adjust!$D158*[11]Input!D144)</f>
        <v>39754.211491816473</v>
      </c>
      <c r="F92" s="75">
        <f>[11]Adjust!E158*[11]Input!$F$15*[11]Input!$E144/100</f>
        <v>4976.7848247510465</v>
      </c>
      <c r="G92" s="75">
        <f>[11]Adjust!F158*[11]Input!$F$15*[11]Input!$F144/100</f>
        <v>0</v>
      </c>
      <c r="H92" s="75">
        <f>[11]Adjust!G158*[11]Input!$G144*10</f>
        <v>0</v>
      </c>
      <c r="I92" s="78">
        <f t="shared" si="0"/>
        <v>1.2759785883571819</v>
      </c>
      <c r="J92" s="79">
        <f t="shared" si="1"/>
        <v>35.514883935345395</v>
      </c>
      <c r="K92" s="78">
        <f t="shared" si="2"/>
        <v>1.1340128062784298</v>
      </c>
      <c r="L92" s="75">
        <f>[11]Adjust!B158*[11]Input!$B144*10</f>
        <v>39754.211491816473</v>
      </c>
      <c r="M92" s="75">
        <f>[11]Adjust!C158*[11]Input!$C144*10</f>
        <v>0</v>
      </c>
      <c r="N92" s="75">
        <f>[11]Adjust!D158*[11]Input!$D144*10</f>
        <v>0</v>
      </c>
      <c r="O92" s="80">
        <f t="shared" si="3"/>
        <v>1</v>
      </c>
      <c r="P92" s="80">
        <f t="shared" si="4"/>
        <v>0</v>
      </c>
      <c r="Q92" s="80">
        <f t="shared" si="5"/>
        <v>0</v>
      </c>
      <c r="R92" s="80">
        <f t="shared" si="6"/>
        <v>0.1112603168847312</v>
      </c>
      <c r="S92" s="80">
        <f t="shared" si="7"/>
        <v>0</v>
      </c>
      <c r="T92" s="80">
        <f t="shared" si="8"/>
        <v>0</v>
      </c>
      <c r="U92" s="70"/>
      <c r="V92" s="70"/>
    </row>
    <row r="93" spans="1:22">
      <c r="A93" s="74" t="s">
        <v>63</v>
      </c>
      <c r="B93" s="75">
        <f>[11]Input!B216+[11]Input!C216+[11]Input!D216</f>
        <v>0</v>
      </c>
      <c r="C93" s="76">
        <f>[11]Input!E216</f>
        <v>0</v>
      </c>
      <c r="D93" s="77">
        <f>0.01*[11]Input!F$15*([11]Adjust!$E230*[11]Input!E216+[11]Adjust!$F230*[11]Input!F216)+10*([11]Adjust!$B230*[11]Input!B216+[11]Adjust!$C230*[11]Input!C216+[11]Adjust!$D230*[11]Input!D216+[11]Adjust!$G230*[11]Input!G216)</f>
        <v>0</v>
      </c>
      <c r="E93" s="75">
        <f>10*([11]Adjust!$B230*[11]Input!B216+[11]Adjust!$C230*[11]Input!C216+[11]Adjust!$D230*[11]Input!D216)</f>
        <v>0</v>
      </c>
      <c r="F93" s="75">
        <f>[11]Adjust!E230*[11]Input!$F$15*[11]Input!$E216/100</f>
        <v>0</v>
      </c>
      <c r="G93" s="75">
        <f>[11]Adjust!F230*[11]Input!$F$15*[11]Input!$F216/100</f>
        <v>0</v>
      </c>
      <c r="H93" s="75">
        <f>[11]Adjust!G230*[11]Input!$G216*10</f>
        <v>0</v>
      </c>
      <c r="I93" s="78" t="str">
        <f t="shared" si="0"/>
        <v/>
      </c>
      <c r="J93" s="79" t="str">
        <f t="shared" si="1"/>
        <v/>
      </c>
      <c r="K93" s="78">
        <f t="shared" si="2"/>
        <v>0</v>
      </c>
      <c r="L93" s="75">
        <f>[11]Adjust!B230*[11]Input!$B216*10</f>
        <v>0</v>
      </c>
      <c r="M93" s="75">
        <f>[11]Adjust!C230*[11]Input!$C216*10</f>
        <v>0</v>
      </c>
      <c r="N93" s="75">
        <f>[11]Adjust!D230*[11]Input!$D216*10</f>
        <v>0</v>
      </c>
      <c r="O93" s="80" t="str">
        <f t="shared" si="3"/>
        <v/>
      </c>
      <c r="P93" s="80" t="str">
        <f t="shared" si="4"/>
        <v/>
      </c>
      <c r="Q93" s="80" t="str">
        <f t="shared" si="5"/>
        <v/>
      </c>
      <c r="R93" s="80" t="str">
        <f t="shared" si="6"/>
        <v/>
      </c>
      <c r="S93" s="80" t="str">
        <f t="shared" si="7"/>
        <v/>
      </c>
      <c r="T93" s="80" t="str">
        <f t="shared" si="8"/>
        <v/>
      </c>
      <c r="U93" s="70"/>
      <c r="V93" s="72"/>
    </row>
    <row r="94" spans="1:22" ht="25.5">
      <c r="A94" s="74" t="s">
        <v>64</v>
      </c>
      <c r="B94" s="75">
        <f>[11]Input!B219+[11]Input!C219+[11]Input!D219</f>
        <v>0</v>
      </c>
      <c r="C94" s="76">
        <f>[11]Input!E219</f>
        <v>0</v>
      </c>
      <c r="D94" s="77">
        <f>0.01*[11]Input!F$15*([11]Adjust!$E233*[11]Input!E219+[11]Adjust!$F233*[11]Input!F219)+10*([11]Adjust!$B233*[11]Input!B219+[11]Adjust!$C233*[11]Input!C219+[11]Adjust!$D233*[11]Input!D219+[11]Adjust!$G233*[11]Input!G219)</f>
        <v>0</v>
      </c>
      <c r="E94" s="75">
        <f>10*([11]Adjust!$B233*[11]Input!B219+[11]Adjust!$C233*[11]Input!C219+[11]Adjust!$D233*[11]Input!D219)</f>
        <v>0</v>
      </c>
      <c r="F94" s="75">
        <f>[11]Adjust!E233*[11]Input!$F$15*[11]Input!$E219/100</f>
        <v>0</v>
      </c>
      <c r="G94" s="75">
        <f>[11]Adjust!F233*[11]Input!$F$15*[11]Input!$F219/100</f>
        <v>0</v>
      </c>
      <c r="H94" s="75">
        <f>[11]Adjust!G233*[11]Input!$G219*10</f>
        <v>0</v>
      </c>
      <c r="I94" s="78" t="str">
        <f t="shared" si="0"/>
        <v/>
      </c>
      <c r="J94" s="79" t="str">
        <f t="shared" si="1"/>
        <v/>
      </c>
      <c r="K94" s="78">
        <f t="shared" si="2"/>
        <v>0</v>
      </c>
      <c r="L94" s="75">
        <f>[11]Adjust!B233*[11]Input!$B219*10</f>
        <v>0</v>
      </c>
      <c r="M94" s="75">
        <f>[11]Adjust!C233*[11]Input!$C219*10</f>
        <v>0</v>
      </c>
      <c r="N94" s="75">
        <f>[11]Adjust!D233*[11]Input!$D219*10</f>
        <v>0</v>
      </c>
      <c r="O94" s="80" t="str">
        <f t="shared" si="3"/>
        <v/>
      </c>
      <c r="P94" s="80" t="str">
        <f t="shared" si="4"/>
        <v/>
      </c>
      <c r="Q94" s="80" t="str">
        <f t="shared" si="5"/>
        <v/>
      </c>
      <c r="R94" s="80" t="str">
        <f t="shared" si="6"/>
        <v/>
      </c>
      <c r="S94" s="80" t="str">
        <f t="shared" si="7"/>
        <v/>
      </c>
      <c r="T94" s="80" t="str">
        <f t="shared" si="8"/>
        <v/>
      </c>
      <c r="U94" s="70"/>
      <c r="V94" s="72"/>
    </row>
    <row r="95" spans="1:22">
      <c r="A95" s="74" t="s">
        <v>54</v>
      </c>
      <c r="B95" s="75">
        <f>[11]Input!B182+[11]Input!C182+[11]Input!D182</f>
        <v>1912.5415133333331</v>
      </c>
      <c r="C95" s="76">
        <f>[11]Input!E182</f>
        <v>1</v>
      </c>
      <c r="D95" s="77">
        <f>0.01*[11]Input!F$15*([11]Adjust!$E196*[11]Input!E182+[11]Adjust!$F196*[11]Input!F182)+10*([11]Adjust!$B196*[11]Input!B182+[11]Adjust!$C196*[11]Input!C182+[11]Adjust!$D196*[11]Input!D182+[11]Adjust!$G196*[11]Input!G182)</f>
        <v>21697.667080259031</v>
      </c>
      <c r="E95" s="75">
        <f>10*([11]Adjust!$B196*[11]Input!B182+[11]Adjust!$C196*[11]Input!C182+[11]Adjust!$D196*[11]Input!D182)</f>
        <v>12340.872546633145</v>
      </c>
      <c r="F95" s="75">
        <f>[11]Adjust!E196*[11]Input!$F$15*[11]Input!$E182/100</f>
        <v>163.0582885232603</v>
      </c>
      <c r="G95" s="75">
        <f>[11]Adjust!F196*[11]Input!$F$15*[11]Input!$F182/100</f>
        <v>9193.736245102622</v>
      </c>
      <c r="H95" s="75">
        <f>[11]Adjust!G196*[11]Input!$G182*10</f>
        <v>0</v>
      </c>
      <c r="I95" s="78">
        <f t="shared" si="0"/>
        <v>1.1344939144584929</v>
      </c>
      <c r="J95" s="79">
        <f t="shared" si="1"/>
        <v>21697.667080259031</v>
      </c>
      <c r="K95" s="78">
        <f t="shared" si="2"/>
        <v>0.64526037529634939</v>
      </c>
      <c r="L95" s="75">
        <f>[11]Adjust!B196*[11]Input!$B182*10</f>
        <v>11418.687367249535</v>
      </c>
      <c r="M95" s="75">
        <f>[11]Adjust!C196*[11]Input!$C182*10</f>
        <v>763.43350888206146</v>
      </c>
      <c r="N95" s="75">
        <f>[11]Adjust!D196*[11]Input!$D182*10</f>
        <v>158.75167050154732</v>
      </c>
      <c r="O95" s="80">
        <f t="shared" si="3"/>
        <v>0.92527390782953978</v>
      </c>
      <c r="P95" s="80">
        <f t="shared" si="4"/>
        <v>6.1862198640917208E-2</v>
      </c>
      <c r="Q95" s="80">
        <f t="shared" si="5"/>
        <v>1.2863893529542867E-2</v>
      </c>
      <c r="R95" s="80">
        <f t="shared" si="6"/>
        <v>7.5150147672610381E-3</v>
      </c>
      <c r="S95" s="80">
        <f t="shared" si="7"/>
        <v>0.42372003455925761</v>
      </c>
      <c r="T95" s="80">
        <f t="shared" si="8"/>
        <v>0</v>
      </c>
      <c r="U95" s="71">
        <v>1018.6974017677246</v>
      </c>
      <c r="V95" s="72"/>
    </row>
    <row r="96" spans="1:22">
      <c r="A96" s="74" t="s">
        <v>59</v>
      </c>
      <c r="B96" s="75">
        <f>[11]Input!B203+[11]Input!C203+[11]Input!D203</f>
        <v>0</v>
      </c>
      <c r="C96" s="76">
        <f>[11]Input!E203</f>
        <v>0</v>
      </c>
      <c r="D96" s="77">
        <f>0.01*[11]Input!F$15*([11]Adjust!$E217*[11]Input!E203+[11]Adjust!$F217*[11]Input!F203)+10*([11]Adjust!$B217*[11]Input!B203+[11]Adjust!$C217*[11]Input!C203+[11]Adjust!$D217*[11]Input!D203+[11]Adjust!$G217*[11]Input!G203)</f>
        <v>0</v>
      </c>
      <c r="E96" s="75">
        <f>10*([11]Adjust!$B217*[11]Input!B203+[11]Adjust!$C217*[11]Input!C203+[11]Adjust!$D217*[11]Input!D203)</f>
        <v>0</v>
      </c>
      <c r="F96" s="75">
        <f>[11]Adjust!E217*[11]Input!$F$15*[11]Input!$E203/100</f>
        <v>0</v>
      </c>
      <c r="G96" s="75">
        <f>[11]Adjust!F217*[11]Input!$F$15*[11]Input!$F203/100</f>
        <v>0</v>
      </c>
      <c r="H96" s="75">
        <f>[11]Adjust!G217*[11]Input!$G203*10</f>
        <v>0</v>
      </c>
      <c r="I96" s="78" t="str">
        <f t="shared" si="0"/>
        <v/>
      </c>
      <c r="J96" s="79" t="str">
        <f t="shared" si="1"/>
        <v/>
      </c>
      <c r="K96" s="78">
        <f t="shared" si="2"/>
        <v>0</v>
      </c>
      <c r="L96" s="75">
        <f>[11]Adjust!B217*[11]Input!$B203*10</f>
        <v>0</v>
      </c>
      <c r="M96" s="75">
        <f>[11]Adjust!C217*[11]Input!$C203*10</f>
        <v>0</v>
      </c>
      <c r="N96" s="75">
        <f>[11]Adjust!D217*[11]Input!$D203*10</f>
        <v>0</v>
      </c>
      <c r="O96" s="80" t="str">
        <f t="shared" si="3"/>
        <v/>
      </c>
      <c r="P96" s="80" t="str">
        <f t="shared" si="4"/>
        <v/>
      </c>
      <c r="Q96" s="80" t="str">
        <f t="shared" si="5"/>
        <v/>
      </c>
      <c r="R96" s="80" t="str">
        <f t="shared" si="6"/>
        <v/>
      </c>
      <c r="S96" s="80" t="str">
        <f t="shared" si="7"/>
        <v/>
      </c>
      <c r="T96" s="80" t="str">
        <f t="shared" si="8"/>
        <v/>
      </c>
      <c r="U96" s="70"/>
      <c r="V96" s="72"/>
    </row>
    <row r="97" spans="1:22">
      <c r="A97" s="74" t="s">
        <v>57</v>
      </c>
      <c r="B97" s="75">
        <f>[11]Input!B196+[11]Input!C196+[11]Input!D196</f>
        <v>0</v>
      </c>
      <c r="C97" s="76">
        <f>[11]Input!E196</f>
        <v>0</v>
      </c>
      <c r="D97" s="77">
        <f>0.01*[11]Input!F$15*([11]Adjust!$E210*[11]Input!E196+[11]Adjust!$F210*[11]Input!F196)+10*([11]Adjust!$B210*[11]Input!B196+[11]Adjust!$C210*[11]Input!C196+[11]Adjust!$D210*[11]Input!D196+[11]Adjust!$G210*[11]Input!G196)</f>
        <v>0</v>
      </c>
      <c r="E97" s="75">
        <f>10*([11]Adjust!$B210*[11]Input!B196+[11]Adjust!$C210*[11]Input!C196+[11]Adjust!$D210*[11]Input!D196)</f>
        <v>0</v>
      </c>
      <c r="F97" s="75">
        <f>[11]Adjust!E210*[11]Input!$F$15*[11]Input!$E196/100</f>
        <v>0</v>
      </c>
      <c r="G97" s="75">
        <f>[11]Adjust!F210*[11]Input!$F$15*[11]Input!$F196/100</f>
        <v>0</v>
      </c>
      <c r="H97" s="75">
        <f>[11]Adjust!G210*[11]Input!$G196*10</f>
        <v>0</v>
      </c>
      <c r="I97" s="78" t="str">
        <f t="shared" si="0"/>
        <v/>
      </c>
      <c r="J97" s="79" t="str">
        <f t="shared" si="1"/>
        <v/>
      </c>
      <c r="K97" s="78">
        <f t="shared" si="2"/>
        <v>0</v>
      </c>
      <c r="L97" s="75">
        <f>[11]Adjust!B210*[11]Input!$B196*10</f>
        <v>0</v>
      </c>
      <c r="M97" s="75">
        <f>[11]Adjust!C210*[11]Input!$C196*10</f>
        <v>0</v>
      </c>
      <c r="N97" s="75">
        <f>[11]Adjust!D210*[11]Input!$D196*10</f>
        <v>0</v>
      </c>
      <c r="O97" s="80" t="str">
        <f t="shared" si="3"/>
        <v/>
      </c>
      <c r="P97" s="80" t="str">
        <f t="shared" si="4"/>
        <v/>
      </c>
      <c r="Q97" s="80" t="str">
        <f t="shared" si="5"/>
        <v/>
      </c>
      <c r="R97" s="80" t="str">
        <f t="shared" si="6"/>
        <v/>
      </c>
      <c r="S97" s="80" t="str">
        <f t="shared" si="7"/>
        <v/>
      </c>
      <c r="T97" s="80" t="str">
        <f t="shared" si="8"/>
        <v/>
      </c>
      <c r="U97" s="70"/>
      <c r="V97" s="70"/>
    </row>
    <row r="98" spans="1:22" ht="25.5">
      <c r="A98" s="74" t="s">
        <v>60</v>
      </c>
      <c r="B98" s="75">
        <f>[11]Input!B207+[11]Input!C207+[11]Input!D207</f>
        <v>0</v>
      </c>
      <c r="C98" s="76">
        <f>[11]Input!E207</f>
        <v>0</v>
      </c>
      <c r="D98" s="77">
        <f>0.01*[11]Input!F$15*([11]Adjust!$E221*[11]Input!E207+[11]Adjust!$F221*[11]Input!F207)+10*([11]Adjust!$B221*[11]Input!B207+[11]Adjust!$C221*[11]Input!C207+[11]Adjust!$D221*[11]Input!D207+[11]Adjust!$G221*[11]Input!G207)</f>
        <v>0</v>
      </c>
      <c r="E98" s="75">
        <f>10*([11]Adjust!$B221*[11]Input!B207+[11]Adjust!$C221*[11]Input!C207+[11]Adjust!$D221*[11]Input!D207)</f>
        <v>0</v>
      </c>
      <c r="F98" s="75">
        <f>[11]Adjust!E221*[11]Input!$F$15*[11]Input!$E207/100</f>
        <v>0</v>
      </c>
      <c r="G98" s="75">
        <f>[11]Adjust!F221*[11]Input!$F$15*[11]Input!$F207/100</f>
        <v>0</v>
      </c>
      <c r="H98" s="75">
        <f>[11]Adjust!G221*[11]Input!$G207*10</f>
        <v>0</v>
      </c>
      <c r="I98" s="78" t="str">
        <f t="shared" si="0"/>
        <v/>
      </c>
      <c r="J98" s="79" t="str">
        <f t="shared" si="1"/>
        <v/>
      </c>
      <c r="K98" s="78">
        <f t="shared" si="2"/>
        <v>0</v>
      </c>
      <c r="L98" s="75">
        <f>[11]Adjust!B221*[11]Input!$B207*10</f>
        <v>0</v>
      </c>
      <c r="M98" s="75">
        <f>[11]Adjust!C221*[11]Input!$C207*10</f>
        <v>0</v>
      </c>
      <c r="N98" s="75">
        <f>[11]Adjust!D221*[11]Input!$D207*10</f>
        <v>0</v>
      </c>
      <c r="O98" s="80" t="str">
        <f t="shared" si="3"/>
        <v/>
      </c>
      <c r="P98" s="80" t="str">
        <f t="shared" si="4"/>
        <v/>
      </c>
      <c r="Q98" s="80" t="str">
        <f t="shared" si="5"/>
        <v/>
      </c>
      <c r="R98" s="80" t="str">
        <f t="shared" si="6"/>
        <v/>
      </c>
      <c r="S98" s="80" t="str">
        <f t="shared" si="7"/>
        <v/>
      </c>
      <c r="T98" s="80" t="str">
        <f t="shared" si="8"/>
        <v/>
      </c>
      <c r="U98" s="70"/>
      <c r="V98" s="72"/>
    </row>
    <row r="99" spans="1:22">
      <c r="A99" s="74" t="s">
        <v>52</v>
      </c>
      <c r="B99" s="75">
        <f>[11]Input!B176+[11]Input!C176+[11]Input!D176</f>
        <v>5602.0905733333348</v>
      </c>
      <c r="C99" s="76">
        <f>[11]Input!E176</f>
        <v>16</v>
      </c>
      <c r="D99" s="77">
        <f>0.01*[11]Input!F$15*([11]Adjust!$E190*[11]Input!E176+[11]Adjust!$F190*[11]Input!F176)+10*([11]Adjust!$B190*[11]Input!B176+[11]Adjust!$C190*[11]Input!C176+[11]Adjust!$D190*[11]Input!D176+[11]Adjust!$G190*[11]Input!G176)</f>
        <v>47331.076141833357</v>
      </c>
      <c r="E99" s="75">
        <f>10*([11]Adjust!$B190*[11]Input!B176+[11]Adjust!$C190*[11]Input!C176+[11]Adjust!$D190*[11]Input!D176)</f>
        <v>38871.457672588527</v>
      </c>
      <c r="F99" s="75">
        <f>[11]Adjust!E190*[11]Input!$F$15*[11]Input!$E176/100</f>
        <v>292.76814017773881</v>
      </c>
      <c r="G99" s="75">
        <f>[11]Adjust!F190*[11]Input!$F$15*[11]Input!$F176/100</f>
        <v>8166.8503290670878</v>
      </c>
      <c r="H99" s="75">
        <f>[11]Adjust!G190*[11]Input!$G176*10</f>
        <v>0</v>
      </c>
      <c r="I99" s="78">
        <f t="shared" si="0"/>
        <v>0.84488237957335621</v>
      </c>
      <c r="J99" s="79">
        <f t="shared" si="1"/>
        <v>2958.1922588645848</v>
      </c>
      <c r="K99" s="78">
        <f t="shared" si="2"/>
        <v>0.69387413794453134</v>
      </c>
      <c r="L99" s="75">
        <f>[11]Adjust!B190*[11]Input!$B176*10</f>
        <v>31640.907850013176</v>
      </c>
      <c r="M99" s="75">
        <f>[11]Adjust!C190*[11]Input!$C176*10</f>
        <v>6202.5059261673769</v>
      </c>
      <c r="N99" s="75">
        <f>[11]Adjust!D190*[11]Input!$D176*10</f>
        <v>1028.0438964079697</v>
      </c>
      <c r="O99" s="80">
        <f t="shared" si="3"/>
        <v>0.81398819968425806</v>
      </c>
      <c r="P99" s="80">
        <f t="shared" si="4"/>
        <v>0.15956453134355381</v>
      </c>
      <c r="Q99" s="80">
        <f t="shared" si="5"/>
        <v>2.6447268972188E-2</v>
      </c>
      <c r="R99" s="80">
        <f t="shared" si="6"/>
        <v>6.1855373687347247E-3</v>
      </c>
      <c r="S99" s="80">
        <f t="shared" si="7"/>
        <v>0.17254731974811058</v>
      </c>
      <c r="T99" s="80">
        <f t="shared" si="8"/>
        <v>0</v>
      </c>
      <c r="U99" s="71">
        <v>2356.9067773196934</v>
      </c>
      <c r="V99" s="72"/>
    </row>
    <row r="100" spans="1:22">
      <c r="A100" s="74" t="s">
        <v>51</v>
      </c>
      <c r="B100" s="75">
        <f>[11]Input!B168+[11]Input!C168+[11]Input!D168</f>
        <v>715.96040000000005</v>
      </c>
      <c r="C100" s="76">
        <f>[11]Input!E168</f>
        <v>14.6</v>
      </c>
      <c r="D100" s="77">
        <f>0.01*[11]Input!F$15*([11]Adjust!$E182*[11]Input!E168+[11]Adjust!$F182*[11]Input!F168)+10*([11]Adjust!$B182*[11]Input!B168+[11]Adjust!$C182*[11]Input!C168+[11]Adjust!$D182*[11]Input!D168+[11]Adjust!$G182*[11]Input!G168)</f>
        <v>7061.1645201608371</v>
      </c>
      <c r="E100" s="75">
        <f>10*([11]Adjust!$B182*[11]Input!B168+[11]Adjust!$C182*[11]Input!C168+[11]Adjust!$D182*[11]Input!D168)</f>
        <v>6650.4532514187631</v>
      </c>
      <c r="F100" s="75">
        <f>[11]Adjust!E182*[11]Input!$F$15*[11]Input!$E168/100</f>
        <v>410.71126874207437</v>
      </c>
      <c r="G100" s="75">
        <f>[11]Adjust!F182*[11]Input!$F$15*[11]Input!$F168/100</f>
        <v>0</v>
      </c>
      <c r="H100" s="75">
        <f>[11]Adjust!G182*[11]Input!$G168*10</f>
        <v>0</v>
      </c>
      <c r="I100" s="78">
        <f t="shared" si="0"/>
        <v>0.986250708860551</v>
      </c>
      <c r="J100" s="79">
        <f t="shared" si="1"/>
        <v>483.64140549046829</v>
      </c>
      <c r="K100" s="78">
        <f t="shared" si="2"/>
        <v>0.92888562711272338</v>
      </c>
      <c r="L100" s="75">
        <f>[11]Adjust!B182*[11]Input!$B168*10</f>
        <v>6552.3464309910387</v>
      </c>
      <c r="M100" s="75">
        <f>[11]Adjust!C182*[11]Input!$C168*10</f>
        <v>98.106820427724273</v>
      </c>
      <c r="N100" s="75">
        <f>[11]Adjust!D182*[11]Input!$D168*10</f>
        <v>0</v>
      </c>
      <c r="O100" s="80">
        <f t="shared" si="3"/>
        <v>0.98524810013410813</v>
      </c>
      <c r="P100" s="80">
        <f t="shared" si="4"/>
        <v>1.4751899865891821E-2</v>
      </c>
      <c r="Q100" s="80">
        <f t="shared" si="5"/>
        <v>0</v>
      </c>
      <c r="R100" s="80">
        <f t="shared" si="6"/>
        <v>5.8164806607950169E-2</v>
      </c>
      <c r="S100" s="80">
        <f t="shared" si="7"/>
        <v>0</v>
      </c>
      <c r="T100" s="80">
        <f t="shared" si="8"/>
        <v>0</v>
      </c>
      <c r="U100" s="70"/>
      <c r="V100" s="70"/>
    </row>
    <row r="101" spans="1:22" ht="25.5">
      <c r="A101" s="74" t="s">
        <v>61</v>
      </c>
      <c r="B101" s="75">
        <f>[11]Input!B210+[11]Input!C210+[11]Input!D210</f>
        <v>0</v>
      </c>
      <c r="C101" s="76">
        <f>[11]Input!E210</f>
        <v>0</v>
      </c>
      <c r="D101" s="77">
        <f>0.01*[11]Input!F$15*([11]Adjust!$E224*[11]Input!E210+[11]Adjust!$F224*[11]Input!F210)+10*([11]Adjust!$B224*[11]Input!B210+[11]Adjust!$C224*[11]Input!C210+[11]Adjust!$D224*[11]Input!D210+[11]Adjust!$G224*[11]Input!G210)</f>
        <v>0</v>
      </c>
      <c r="E101" s="75">
        <f>10*([11]Adjust!$B224*[11]Input!B210+[11]Adjust!$C224*[11]Input!C210+[11]Adjust!$D224*[11]Input!D210)</f>
        <v>0</v>
      </c>
      <c r="F101" s="75">
        <f>[11]Adjust!E224*[11]Input!$F$15*[11]Input!$E210/100</f>
        <v>0</v>
      </c>
      <c r="G101" s="75">
        <f>[11]Adjust!F224*[11]Input!$F$15*[11]Input!$F210/100</f>
        <v>0</v>
      </c>
      <c r="H101" s="75">
        <f>[11]Adjust!G224*[11]Input!$G210*10</f>
        <v>0</v>
      </c>
      <c r="I101" s="78" t="str">
        <f t="shared" si="0"/>
        <v/>
      </c>
      <c r="J101" s="79" t="str">
        <f t="shared" si="1"/>
        <v/>
      </c>
      <c r="K101" s="78">
        <f t="shared" si="2"/>
        <v>0</v>
      </c>
      <c r="L101" s="75">
        <f>[11]Adjust!B224*[11]Input!$B210*10</f>
        <v>0</v>
      </c>
      <c r="M101" s="75">
        <f>[11]Adjust!C224*[11]Input!$C210*10</f>
        <v>0</v>
      </c>
      <c r="N101" s="75">
        <f>[11]Adjust!D224*[11]Input!$D210*10</f>
        <v>0</v>
      </c>
      <c r="O101" s="80" t="str">
        <f t="shared" si="3"/>
        <v/>
      </c>
      <c r="P101" s="80" t="str">
        <f t="shared" si="4"/>
        <v/>
      </c>
      <c r="Q101" s="80" t="str">
        <f t="shared" si="5"/>
        <v/>
      </c>
      <c r="R101" s="80" t="str">
        <f t="shared" si="6"/>
        <v/>
      </c>
      <c r="S101" s="80" t="str">
        <f t="shared" si="7"/>
        <v/>
      </c>
      <c r="T101" s="80" t="str">
        <f t="shared" si="8"/>
        <v/>
      </c>
      <c r="U101" s="70"/>
      <c r="V101" s="72"/>
    </row>
    <row r="102" spans="1:22">
      <c r="A102" s="74" t="s">
        <v>58</v>
      </c>
      <c r="B102" s="75">
        <f>[11]Input!B199+[11]Input!C199+[11]Input!D199</f>
        <v>0</v>
      </c>
      <c r="C102" s="76">
        <f>[11]Input!E199</f>
        <v>0</v>
      </c>
      <c r="D102" s="77">
        <f>0.01*[11]Input!F$15*([11]Adjust!$E213*[11]Input!E199+[11]Adjust!$F213*[11]Input!F199)+10*([11]Adjust!$B213*[11]Input!B199+[11]Adjust!$C213*[11]Input!C199+[11]Adjust!$D213*[11]Input!D199+[11]Adjust!$G213*[11]Input!G199)</f>
        <v>0</v>
      </c>
      <c r="E102" s="75">
        <f>10*([11]Adjust!$B213*[11]Input!B199+[11]Adjust!$C213*[11]Input!C199+[11]Adjust!$D213*[11]Input!D199)</f>
        <v>0</v>
      </c>
      <c r="F102" s="75">
        <f>[11]Adjust!E213*[11]Input!$F$15*[11]Input!$E199/100</f>
        <v>0</v>
      </c>
      <c r="G102" s="75">
        <f>[11]Adjust!F213*[11]Input!$F$15*[11]Input!$F199/100</f>
        <v>0</v>
      </c>
      <c r="H102" s="75">
        <f>[11]Adjust!G213*[11]Input!$G199*10</f>
        <v>0</v>
      </c>
      <c r="I102" s="78" t="str">
        <f t="shared" si="0"/>
        <v/>
      </c>
      <c r="J102" s="79" t="str">
        <f t="shared" si="1"/>
        <v/>
      </c>
      <c r="K102" s="78">
        <f t="shared" si="2"/>
        <v>0</v>
      </c>
      <c r="L102" s="75">
        <f>[11]Adjust!B213*[11]Input!$B199*10</f>
        <v>0</v>
      </c>
      <c r="M102" s="75">
        <f>[11]Adjust!C213*[11]Input!$C199*10</f>
        <v>0</v>
      </c>
      <c r="N102" s="75">
        <f>[11]Adjust!D213*[11]Input!$D199*10</f>
        <v>0</v>
      </c>
      <c r="O102" s="80" t="str">
        <f t="shared" si="3"/>
        <v/>
      </c>
      <c r="P102" s="80" t="str">
        <f t="shared" si="4"/>
        <v/>
      </c>
      <c r="Q102" s="80" t="str">
        <f t="shared" si="5"/>
        <v/>
      </c>
      <c r="R102" s="80" t="str">
        <f t="shared" si="6"/>
        <v/>
      </c>
      <c r="S102" s="80" t="str">
        <f t="shared" si="7"/>
        <v/>
      </c>
      <c r="T102" s="80" t="str">
        <f t="shared" si="8"/>
        <v/>
      </c>
      <c r="U102" s="70"/>
      <c r="V102" s="70"/>
    </row>
    <row r="103" spans="1:22" ht="25.5">
      <c r="A103" s="74" t="s">
        <v>62</v>
      </c>
      <c r="B103" s="75">
        <f>[11]Input!B213+[11]Input!C213+[11]Input!D213</f>
        <v>0</v>
      </c>
      <c r="C103" s="76">
        <f>[11]Input!E213</f>
        <v>0</v>
      </c>
      <c r="D103" s="77">
        <f>0.01*[11]Input!F$15*([11]Adjust!$E227*[11]Input!E213+[11]Adjust!$F227*[11]Input!F213)+10*([11]Adjust!$B227*[11]Input!B213+[11]Adjust!$C227*[11]Input!C213+[11]Adjust!$D227*[11]Input!D213+[11]Adjust!$G227*[11]Input!G213)</f>
        <v>0</v>
      </c>
      <c r="E103" s="75">
        <f>10*([11]Adjust!$B227*[11]Input!B213+[11]Adjust!$C227*[11]Input!C213+[11]Adjust!$D227*[11]Input!D213)</f>
        <v>0</v>
      </c>
      <c r="F103" s="75">
        <f>[11]Adjust!E227*[11]Input!$F$15*[11]Input!$E213/100</f>
        <v>0</v>
      </c>
      <c r="G103" s="75">
        <f>[11]Adjust!F227*[11]Input!$F$15*[11]Input!$F213/100</f>
        <v>0</v>
      </c>
      <c r="H103" s="75">
        <f>[11]Adjust!G227*[11]Input!$G213*10</f>
        <v>0</v>
      </c>
      <c r="I103" s="78" t="str">
        <f t="shared" si="0"/>
        <v/>
      </c>
      <c r="J103" s="79" t="str">
        <f t="shared" si="1"/>
        <v/>
      </c>
      <c r="K103" s="78">
        <f t="shared" si="2"/>
        <v>0</v>
      </c>
      <c r="L103" s="75">
        <f>[11]Adjust!B227*[11]Input!$B213*10</f>
        <v>0</v>
      </c>
      <c r="M103" s="75">
        <f>[11]Adjust!C227*[11]Input!$C213*10</f>
        <v>0</v>
      </c>
      <c r="N103" s="75">
        <f>[11]Adjust!D227*[11]Input!$D213*10</f>
        <v>0</v>
      </c>
      <c r="O103" s="80" t="str">
        <f t="shared" si="3"/>
        <v/>
      </c>
      <c r="P103" s="80" t="str">
        <f t="shared" si="4"/>
        <v/>
      </c>
      <c r="Q103" s="80" t="str">
        <f t="shared" si="5"/>
        <v/>
      </c>
      <c r="R103" s="80" t="str">
        <f t="shared" si="6"/>
        <v/>
      </c>
      <c r="S103" s="80" t="str">
        <f t="shared" si="7"/>
        <v/>
      </c>
      <c r="T103" s="80" t="str">
        <f t="shared" si="8"/>
        <v/>
      </c>
      <c r="U103" s="70"/>
      <c r="V103" s="72"/>
    </row>
    <row r="104" spans="1:22">
      <c r="A104" s="74" t="s">
        <v>53</v>
      </c>
      <c r="B104" s="75">
        <f>[11]Input!B179+[11]Input!C179+[11]Input!D179</f>
        <v>0</v>
      </c>
      <c r="C104" s="76">
        <f>[11]Input!E179</f>
        <v>0</v>
      </c>
      <c r="D104" s="77">
        <f>0.01*[11]Input!F$15*([11]Adjust!$E193*[11]Input!E179+[11]Adjust!$F193*[11]Input!F179)+10*([11]Adjust!$B193*[11]Input!B179+[11]Adjust!$C193*[11]Input!C179+[11]Adjust!$D193*[11]Input!D179+[11]Adjust!$G193*[11]Input!G179)</f>
        <v>0</v>
      </c>
      <c r="E104" s="75">
        <f>10*([11]Adjust!$B193*[11]Input!B179+[11]Adjust!$C193*[11]Input!C179+[11]Adjust!$D193*[11]Input!D179)</f>
        <v>0</v>
      </c>
      <c r="F104" s="75">
        <f>[11]Adjust!E193*[11]Input!$F$15*[11]Input!$E179/100</f>
        <v>0</v>
      </c>
      <c r="G104" s="75">
        <f>[11]Adjust!F193*[11]Input!$F$15*[11]Input!$F179/100</f>
        <v>0</v>
      </c>
      <c r="H104" s="75">
        <f>[11]Adjust!G193*[11]Input!$G179*10</f>
        <v>0</v>
      </c>
      <c r="I104" s="78" t="str">
        <f t="shared" si="0"/>
        <v/>
      </c>
      <c r="J104" s="79" t="str">
        <f t="shared" si="1"/>
        <v/>
      </c>
      <c r="K104" s="78">
        <f t="shared" si="2"/>
        <v>0</v>
      </c>
      <c r="L104" s="75">
        <f>[11]Adjust!B193*[11]Input!$B179*10</f>
        <v>0</v>
      </c>
      <c r="M104" s="75">
        <f>[11]Adjust!C193*[11]Input!$C179*10</f>
        <v>0</v>
      </c>
      <c r="N104" s="75">
        <f>[11]Adjust!D193*[11]Input!$D179*10</f>
        <v>0</v>
      </c>
      <c r="O104" s="80" t="str">
        <f t="shared" si="3"/>
        <v/>
      </c>
      <c r="P104" s="80" t="str">
        <f t="shared" si="4"/>
        <v/>
      </c>
      <c r="Q104" s="80" t="str">
        <f t="shared" si="5"/>
        <v/>
      </c>
      <c r="R104" s="80" t="str">
        <f t="shared" si="6"/>
        <v/>
      </c>
      <c r="S104" s="80" t="str">
        <f t="shared" si="7"/>
        <v/>
      </c>
      <c r="T104" s="80" t="str">
        <f t="shared" si="8"/>
        <v/>
      </c>
      <c r="U104" s="71"/>
      <c r="V104" s="72"/>
    </row>
    <row r="105" spans="1:22" ht="25.5">
      <c r="A105" s="74" t="s">
        <v>56</v>
      </c>
      <c r="B105" s="75">
        <f>[11]Input!B192+[11]Input!C192+[11]Input!D192</f>
        <v>0</v>
      </c>
      <c r="C105" s="76">
        <f>[11]Input!E192</f>
        <v>0</v>
      </c>
      <c r="D105" s="77">
        <f>0.01*[11]Input!F$15*([11]Adjust!$E206*[11]Input!E192+[11]Adjust!$F206*[11]Input!F192)+10*([11]Adjust!$B206*[11]Input!B192+[11]Adjust!$C206*[11]Input!C192+[11]Adjust!$D206*[11]Input!D192+[11]Adjust!$G206*[11]Input!G192)</f>
        <v>0</v>
      </c>
      <c r="E105" s="75">
        <f>10*([11]Adjust!$B206*[11]Input!B192+[11]Adjust!$C206*[11]Input!C192+[11]Adjust!$D206*[11]Input!D192)</f>
        <v>0</v>
      </c>
      <c r="F105" s="75">
        <f>[11]Adjust!E206*[11]Input!$F$15*[11]Input!$E192/100</f>
        <v>0</v>
      </c>
      <c r="G105" s="75">
        <f>[11]Adjust!F206*[11]Input!$F$15*[11]Input!$F192/100</f>
        <v>0</v>
      </c>
      <c r="H105" s="75">
        <f>[11]Adjust!G206*[11]Input!$G192*10</f>
        <v>0</v>
      </c>
      <c r="I105" s="78" t="str">
        <f t="shared" si="0"/>
        <v/>
      </c>
      <c r="J105" s="79" t="str">
        <f t="shared" si="1"/>
        <v/>
      </c>
      <c r="K105" s="78">
        <f t="shared" si="2"/>
        <v>0</v>
      </c>
      <c r="L105" s="75">
        <f>[11]Adjust!B206*[11]Input!$B192*10</f>
        <v>0</v>
      </c>
      <c r="M105" s="75">
        <f>[11]Adjust!C206*[11]Input!$C192*10</f>
        <v>0</v>
      </c>
      <c r="N105" s="75">
        <f>[11]Adjust!D206*[11]Input!$D192*10</f>
        <v>0</v>
      </c>
      <c r="O105" s="80" t="str">
        <f t="shared" si="3"/>
        <v/>
      </c>
      <c r="P105" s="80" t="str">
        <f t="shared" si="4"/>
        <v/>
      </c>
      <c r="Q105" s="80" t="str">
        <f t="shared" si="5"/>
        <v/>
      </c>
      <c r="R105" s="80" t="str">
        <f t="shared" si="6"/>
        <v/>
      </c>
      <c r="S105" s="80" t="str">
        <f t="shared" si="7"/>
        <v/>
      </c>
      <c r="T105" s="80" t="str">
        <f t="shared" si="8"/>
        <v/>
      </c>
      <c r="U105" s="70"/>
      <c r="V105" s="70"/>
    </row>
    <row r="106" spans="1:22">
      <c r="A106" s="74" t="s">
        <v>55</v>
      </c>
      <c r="B106" s="75">
        <f>[11]Input!B188+[11]Input!C188+[11]Input!D188</f>
        <v>15.1913</v>
      </c>
      <c r="C106" s="76">
        <f>[11]Input!E188</f>
        <v>10</v>
      </c>
      <c r="D106" s="77">
        <f>0.01*[11]Input!F$15*([11]Adjust!$E202*[11]Input!E188+[11]Adjust!$F202*[11]Input!F188)+10*([11]Adjust!$B202*[11]Input!B188+[11]Adjust!$C202*[11]Input!C188+[11]Adjust!$D202*[11]Input!D188+[11]Adjust!$G202*[11]Input!G188)</f>
        <v>129.7554149631784</v>
      </c>
      <c r="E106" s="75">
        <f>10*([11]Adjust!$B202*[11]Input!B188+[11]Adjust!$C202*[11]Input!C188+[11]Adjust!$D202*[11]Input!D188)</f>
        <v>129.7554149631784</v>
      </c>
      <c r="F106" s="75">
        <f>[11]Adjust!E202*[11]Input!$F$15*[11]Input!$E188/100</f>
        <v>0</v>
      </c>
      <c r="G106" s="75">
        <f>[11]Adjust!F202*[11]Input!$F$15*[11]Input!$F188/100</f>
        <v>0</v>
      </c>
      <c r="H106" s="75">
        <f>[11]Adjust!G202*[11]Input!$G188*10</f>
        <v>0</v>
      </c>
      <c r="I106" s="78">
        <f t="shared" si="0"/>
        <v>0.85414293025072507</v>
      </c>
      <c r="J106" s="79">
        <f t="shared" si="1"/>
        <v>12.97554149631784</v>
      </c>
      <c r="K106" s="78">
        <f t="shared" si="2"/>
        <v>0.85414293025072507</v>
      </c>
      <c r="L106" s="75">
        <f>[11]Adjust!B202*[11]Input!$B188*10</f>
        <v>129.7554149631784</v>
      </c>
      <c r="M106" s="75">
        <f>[11]Adjust!C202*[11]Input!$C188*10</f>
        <v>0</v>
      </c>
      <c r="N106" s="75">
        <f>[11]Adjust!D202*[11]Input!$D188*10</f>
        <v>0</v>
      </c>
      <c r="O106" s="80">
        <f t="shared" si="3"/>
        <v>1</v>
      </c>
      <c r="P106" s="80">
        <f t="shared" si="4"/>
        <v>0</v>
      </c>
      <c r="Q106" s="80">
        <f t="shared" si="5"/>
        <v>0</v>
      </c>
      <c r="R106" s="80">
        <f t="shared" si="6"/>
        <v>0</v>
      </c>
      <c r="S106" s="80">
        <f t="shared" si="7"/>
        <v>0</v>
      </c>
      <c r="T106" s="80">
        <f t="shared" si="8"/>
        <v>0</v>
      </c>
      <c r="U106" s="70"/>
      <c r="V106" s="70"/>
    </row>
    <row r="107" spans="1:22" ht="25.5">
      <c r="A107" s="74" t="s">
        <v>188</v>
      </c>
      <c r="B107" s="75">
        <f>[11]Input!B164+[11]Input!C164+[11]Input!D164</f>
        <v>0</v>
      </c>
      <c r="C107" s="76">
        <f>[11]Input!E164</f>
        <v>0</v>
      </c>
      <c r="D107" s="77">
        <f>0.01*[11]Input!F$15*([11]Adjust!$E178*[11]Input!E164+[11]Adjust!$F178*[11]Input!F164)+10*([11]Adjust!$B178*[11]Input!B164+[11]Adjust!$C178*[11]Input!C164+[11]Adjust!$D178*[11]Input!D164+[11]Adjust!$G178*[11]Input!G164)</f>
        <v>0</v>
      </c>
      <c r="E107" s="75">
        <f>10*([11]Adjust!$B178*[11]Input!B164+[11]Adjust!$C178*[11]Input!C164+[11]Adjust!$D178*[11]Input!D164)</f>
        <v>0</v>
      </c>
      <c r="F107" s="75">
        <f>[11]Adjust!E178*[11]Input!$F$15*[11]Input!$E164/100</f>
        <v>0</v>
      </c>
      <c r="G107" s="75">
        <f>[11]Adjust!F178*[11]Input!$F$15*[11]Input!$F164/100</f>
        <v>0</v>
      </c>
      <c r="H107" s="75">
        <f>[11]Adjust!G178*[11]Input!$G164*10</f>
        <v>0</v>
      </c>
      <c r="I107" s="78" t="str">
        <f t="shared" si="0"/>
        <v/>
      </c>
      <c r="J107" s="79" t="str">
        <f t="shared" si="1"/>
        <v/>
      </c>
      <c r="K107" s="78">
        <f t="shared" si="2"/>
        <v>0</v>
      </c>
      <c r="L107" s="75">
        <f>[11]Adjust!B178*[11]Input!$B164*10</f>
        <v>0</v>
      </c>
      <c r="M107" s="75">
        <f>[11]Adjust!C178*[11]Input!$C164*10</f>
        <v>0</v>
      </c>
      <c r="N107" s="75">
        <f>[11]Adjust!D178*[11]Input!$D164*10</f>
        <v>0</v>
      </c>
      <c r="O107" s="80" t="str">
        <f t="shared" si="3"/>
        <v/>
      </c>
      <c r="P107" s="80" t="str">
        <f t="shared" si="4"/>
        <v/>
      </c>
      <c r="Q107" s="80" t="str">
        <f t="shared" si="5"/>
        <v/>
      </c>
      <c r="R107" s="80" t="str">
        <f t="shared" si="6"/>
        <v/>
      </c>
      <c r="S107" s="80" t="str">
        <f t="shared" si="7"/>
        <v/>
      </c>
      <c r="T107" s="80" t="str">
        <f t="shared" si="8"/>
        <v/>
      </c>
      <c r="U107" s="70"/>
      <c r="V107" s="70"/>
    </row>
    <row r="108" spans="1:22" ht="25.5">
      <c r="A108" s="74" t="s">
        <v>50</v>
      </c>
      <c r="B108" s="75">
        <f>[11]Input!B160+[11]Input!C160+[11]Input!D160</f>
        <v>470.18959999999998</v>
      </c>
      <c r="C108" s="76">
        <f>[11]Input!E160</f>
        <v>11</v>
      </c>
      <c r="D108" s="77">
        <f>0.01*[11]Input!F$15*([11]Adjust!$E174*[11]Input!E160+[11]Adjust!$F174*[11]Input!F160)+10*([11]Adjust!$B174*[11]Input!B160+[11]Adjust!$C174*[11]Input!C160+[11]Adjust!$D174*[11]Input!D160+[11]Adjust!$G174*[11]Input!G160)</f>
        <v>4167.1482451355314</v>
      </c>
      <c r="E108" s="75">
        <f>10*([11]Adjust!$B174*[11]Input!B160+[11]Adjust!$C174*[11]Input!C160+[11]Adjust!$D174*[11]Input!D160)</f>
        <v>4112.6493585762828</v>
      </c>
      <c r="F108" s="75">
        <f>[11]Adjust!E174*[11]Input!$F$15*[11]Input!$E160/100</f>
        <v>54.49888655924893</v>
      </c>
      <c r="G108" s="75">
        <f>[11]Adjust!F174*[11]Input!$F$15*[11]Input!$F160/100</f>
        <v>0</v>
      </c>
      <c r="H108" s="75">
        <f>[11]Adjust!G174*[11]Input!$G160*10</f>
        <v>0</v>
      </c>
      <c r="I108" s="78">
        <f t="shared" si="0"/>
        <v>0.88626976120601808</v>
      </c>
      <c r="J108" s="79">
        <f t="shared" si="1"/>
        <v>378.83165864868465</v>
      </c>
      <c r="K108" s="78">
        <f t="shared" si="2"/>
        <v>0.87467892921840107</v>
      </c>
      <c r="L108" s="75">
        <f>[11]Adjust!B174*[11]Input!$B160*10</f>
        <v>4047.4817285335571</v>
      </c>
      <c r="M108" s="75">
        <f>[11]Adjust!C174*[11]Input!$C160*10</f>
        <v>65.167630042726245</v>
      </c>
      <c r="N108" s="75">
        <f>[11]Adjust!D174*[11]Input!$D160*10</f>
        <v>0</v>
      </c>
      <c r="O108" s="80">
        <f t="shared" si="3"/>
        <v>0.98415434325641482</v>
      </c>
      <c r="P108" s="80">
        <f t="shared" si="4"/>
        <v>1.5845656743585353E-2</v>
      </c>
      <c r="Q108" s="80">
        <f t="shared" si="5"/>
        <v>0</v>
      </c>
      <c r="R108" s="80">
        <f t="shared" si="6"/>
        <v>1.3078221208680907E-2</v>
      </c>
      <c r="S108" s="80">
        <f t="shared" si="7"/>
        <v>0</v>
      </c>
      <c r="T108" s="80">
        <f t="shared" si="8"/>
        <v>0</v>
      </c>
      <c r="U108" s="70"/>
      <c r="V108" s="70"/>
    </row>
    <row r="109" spans="1:22" ht="25.5">
      <c r="A109" s="74" t="s">
        <v>49</v>
      </c>
      <c r="B109" s="75">
        <f>[11]Input!B156+[11]Input!C156+[11]Input!D156</f>
        <v>1806.1824000000001</v>
      </c>
      <c r="C109" s="76">
        <f>[11]Input!E156</f>
        <v>66.766666666666666</v>
      </c>
      <c r="D109" s="77">
        <f>0.01*[11]Input!F$15*([11]Adjust!$E170*[11]Input!E156+[11]Adjust!$F170*[11]Input!F156)+10*([11]Adjust!$B170*[11]Input!B156+[11]Adjust!$C170*[11]Input!C156+[11]Adjust!$D170*[11]Input!D156+[11]Adjust!$G170*[11]Input!G156)</f>
        <v>17918.154101244232</v>
      </c>
      <c r="E109" s="75">
        <f>10*([11]Adjust!$B170*[11]Input!B156+[11]Adjust!$C170*[11]Input!C156+[11]Adjust!$D170*[11]Input!D156)</f>
        <v>17587.362374643701</v>
      </c>
      <c r="F109" s="75">
        <f>[11]Adjust!E170*[11]Input!$F$15*[11]Input!$E156/100</f>
        <v>330.79172660053212</v>
      </c>
      <c r="G109" s="75">
        <f>[11]Adjust!F170*[11]Input!$F$15*[11]Input!$F156/100</f>
        <v>0</v>
      </c>
      <c r="H109" s="75">
        <f>[11]Adjust!G170*[11]Input!$G156*10</f>
        <v>0</v>
      </c>
      <c r="I109" s="78">
        <f t="shared" si="0"/>
        <v>0.9920456594662993</v>
      </c>
      <c r="J109" s="79">
        <f t="shared" si="1"/>
        <v>268.36975688333848</v>
      </c>
      <c r="K109" s="78">
        <f t="shared" si="2"/>
        <v>0.97373124522992249</v>
      </c>
      <c r="L109" s="75">
        <f>[11]Adjust!B170*[11]Input!$B156*10</f>
        <v>17587.362374643701</v>
      </c>
      <c r="M109" s="75">
        <f>[11]Adjust!C170*[11]Input!$C156*10</f>
        <v>0</v>
      </c>
      <c r="N109" s="75">
        <f>[11]Adjust!D170*[11]Input!$D156*10</f>
        <v>0</v>
      </c>
      <c r="O109" s="80">
        <f t="shared" si="3"/>
        <v>1</v>
      </c>
      <c r="P109" s="80">
        <f t="shared" si="4"/>
        <v>0</v>
      </c>
      <c r="Q109" s="80">
        <f t="shared" si="5"/>
        <v>0</v>
      </c>
      <c r="R109" s="80">
        <f t="shared" si="6"/>
        <v>1.8461261396203864E-2</v>
      </c>
      <c r="S109" s="80">
        <f t="shared" si="7"/>
        <v>0</v>
      </c>
      <c r="T109" s="80">
        <f t="shared" si="8"/>
        <v>0</v>
      </c>
      <c r="U109" s="70"/>
      <c r="V109" s="70"/>
    </row>
    <row r="110" spans="1:22" ht="25.5">
      <c r="A110" s="74" t="s">
        <v>189</v>
      </c>
      <c r="B110" s="75">
        <f>[11]Input!B151+[11]Input!C151+[11]Input!D151</f>
        <v>0</v>
      </c>
      <c r="C110" s="76">
        <f>[11]Input!E151</f>
        <v>0</v>
      </c>
      <c r="D110" s="77">
        <f>0.01*[11]Input!F$15*([11]Adjust!$E165*[11]Input!E151+[11]Adjust!$F165*[11]Input!F151)+10*([11]Adjust!$B165*[11]Input!B151+[11]Adjust!$C165*[11]Input!C151+[11]Adjust!$D165*[11]Input!D151+[11]Adjust!$G165*[11]Input!G151)</f>
        <v>0</v>
      </c>
      <c r="E110" s="75">
        <f>10*([11]Adjust!$B165*[11]Input!B151+[11]Adjust!$C165*[11]Input!C151+[11]Adjust!$D165*[11]Input!D151)</f>
        <v>0</v>
      </c>
      <c r="F110" s="75">
        <f>[11]Adjust!E165*[11]Input!$F$15*[11]Input!$E151/100</f>
        <v>0</v>
      </c>
      <c r="G110" s="75">
        <f>[11]Adjust!F165*[11]Input!$F$15*[11]Input!$F151/100</f>
        <v>0</v>
      </c>
      <c r="H110" s="75">
        <f>[11]Adjust!G165*[11]Input!$G151*10</f>
        <v>0</v>
      </c>
      <c r="I110" s="78" t="str">
        <f t="shared" si="0"/>
        <v/>
      </c>
      <c r="J110" s="79" t="str">
        <f t="shared" si="1"/>
        <v/>
      </c>
      <c r="K110" s="78">
        <f t="shared" si="2"/>
        <v>0</v>
      </c>
      <c r="L110" s="75">
        <f>[11]Adjust!B165*[11]Input!$B151*10</f>
        <v>0</v>
      </c>
      <c r="M110" s="75">
        <f>[11]Adjust!C165*[11]Input!$C151*10</f>
        <v>0</v>
      </c>
      <c r="N110" s="75">
        <f>[11]Adjust!D165*[11]Input!$D151*10</f>
        <v>0</v>
      </c>
      <c r="O110" s="80" t="str">
        <f t="shared" si="3"/>
        <v/>
      </c>
      <c r="P110" s="80" t="str">
        <f t="shared" si="4"/>
        <v/>
      </c>
      <c r="Q110" s="80" t="str">
        <f t="shared" si="5"/>
        <v/>
      </c>
      <c r="R110" s="80" t="str">
        <f t="shared" si="6"/>
        <v/>
      </c>
      <c r="S110" s="80" t="str">
        <f t="shared" si="7"/>
        <v/>
      </c>
      <c r="T110" s="80" t="str">
        <f t="shared" si="8"/>
        <v/>
      </c>
      <c r="U110" s="70"/>
      <c r="V110" s="70"/>
    </row>
    <row r="111" spans="1:22">
      <c r="A111" s="74" t="s">
        <v>37</v>
      </c>
      <c r="B111" s="75">
        <f>[11]Input!B147+[11]Input!C147+[11]Input!D147</f>
        <v>242.87830000000002</v>
      </c>
      <c r="C111" s="76">
        <f>[11]Input!E147</f>
        <v>81</v>
      </c>
      <c r="D111" s="77">
        <f>0.01*[11]Input!F$15*([11]Adjust!$E161*[11]Input!E147+[11]Adjust!$F161*[11]Input!F147)+10*([11]Adjust!$B161*[11]Input!B147+[11]Adjust!$C161*[11]Input!C147+[11]Adjust!$D161*[11]Input!D147+[11]Adjust!$G161*[11]Input!G147)</f>
        <v>4613.5661154605514</v>
      </c>
      <c r="E111" s="75">
        <f>10*([11]Adjust!$B161*[11]Input!B147+[11]Adjust!$C161*[11]Input!C147+[11]Adjust!$D161*[11]Input!D147)</f>
        <v>4066.3039867771226</v>
      </c>
      <c r="F111" s="75">
        <f>[11]Adjust!E161*[11]Input!$F$15*[11]Input!$E147/100</f>
        <v>547.26212868342907</v>
      </c>
      <c r="G111" s="75">
        <f>[11]Adjust!F161*[11]Input!$F$15*[11]Input!$F147/100</f>
        <v>0</v>
      </c>
      <c r="H111" s="75">
        <f>[11]Adjust!G161*[11]Input!$G147*10</f>
        <v>0</v>
      </c>
      <c r="I111" s="78">
        <f t="shared" si="0"/>
        <v>1.8995382113019363</v>
      </c>
      <c r="J111" s="79">
        <f t="shared" si="1"/>
        <v>56.957606363710511</v>
      </c>
      <c r="K111" s="78">
        <f t="shared" si="2"/>
        <v>1.6742146115058951</v>
      </c>
      <c r="L111" s="75">
        <f>[11]Adjust!B161*[11]Input!$B147*10</f>
        <v>3905.3668408972781</v>
      </c>
      <c r="M111" s="75">
        <f>[11]Adjust!C161*[11]Input!$C147*10</f>
        <v>160.93714587984434</v>
      </c>
      <c r="N111" s="75">
        <f>[11]Adjust!D161*[11]Input!$D147*10</f>
        <v>0</v>
      </c>
      <c r="O111" s="80">
        <f t="shared" si="3"/>
        <v>0.96042176226785236</v>
      </c>
      <c r="P111" s="80">
        <f t="shared" si="4"/>
        <v>3.9578237732147553E-2</v>
      </c>
      <c r="Q111" s="80">
        <f t="shared" si="5"/>
        <v>0</v>
      </c>
      <c r="R111" s="80">
        <f t="shared" si="6"/>
        <v>0.11862019855952544</v>
      </c>
      <c r="S111" s="80">
        <f t="shared" si="7"/>
        <v>0</v>
      </c>
      <c r="T111" s="80">
        <f t="shared" si="8"/>
        <v>0</v>
      </c>
      <c r="U111" s="70"/>
      <c r="V111" s="70"/>
    </row>
    <row r="112" spans="1:22">
      <c r="A112" s="74" t="s">
        <v>36</v>
      </c>
      <c r="B112" s="75">
        <f>[11]Input!B143+[11]Input!C143+[11]Input!D143</f>
        <v>5062.1084999999994</v>
      </c>
      <c r="C112" s="76">
        <f>[11]Input!E143</f>
        <v>1921.4666666666667</v>
      </c>
      <c r="D112" s="77">
        <f>0.01*[11]Input!F$15*([11]Adjust!$E157*[11]Input!E143+[11]Adjust!$F157*[11]Input!F143)+10*([11]Adjust!$B157*[11]Input!B143+[11]Adjust!$C157*[11]Input!C143+[11]Adjust!$D157*[11]Input!D143+[11]Adjust!$G157*[11]Input!G143)</f>
        <v>111136.2949634868</v>
      </c>
      <c r="E112" s="75">
        <f>10*([11]Adjust!$B157*[11]Input!B143+[11]Adjust!$C157*[11]Input!C143+[11]Adjust!$D157*[11]Input!D143)</f>
        <v>98154.246343804669</v>
      </c>
      <c r="F112" s="75">
        <f>[11]Adjust!E157*[11]Input!$F$15*[11]Input!$E143/100</f>
        <v>12982.048619682135</v>
      </c>
      <c r="G112" s="75">
        <f>[11]Adjust!F157*[11]Input!$F$15*[11]Input!$F143/100</f>
        <v>0</v>
      </c>
      <c r="H112" s="75">
        <f>[11]Adjust!G157*[11]Input!$G143*10</f>
        <v>0</v>
      </c>
      <c r="I112" s="78">
        <f t="shared" ref="I112:I137" si="9">IF(B112&lt;&gt;0,0.1*D112/B112,"")</f>
        <v>2.1954546206089183</v>
      </c>
      <c r="J112" s="79">
        <f t="shared" ref="J112:J137" si="10">IF(C112&lt;&gt;0,D112/C112,"")</f>
        <v>57.839304158361735</v>
      </c>
      <c r="K112" s="78">
        <f t="shared" ref="K112:K137" si="11">IF(B112&lt;&gt;0,0.1*E112/B112,0)</f>
        <v>1.9389992597709964</v>
      </c>
      <c r="L112" s="75">
        <f>[11]Adjust!B157*[11]Input!$B143*10</f>
        <v>98154.246343804669</v>
      </c>
      <c r="M112" s="75">
        <f>[11]Adjust!C157*[11]Input!$C143*10</f>
        <v>0</v>
      </c>
      <c r="N112" s="75">
        <f>[11]Adjust!D157*[11]Input!$D143*10</f>
        <v>0</v>
      </c>
      <c r="O112" s="80">
        <f t="shared" ref="O112:O137" si="12">IF(E112&lt;&gt;0,$L112/E112,"")</f>
        <v>1</v>
      </c>
      <c r="P112" s="80">
        <f t="shared" ref="P112:P137" si="13">IF(E112&lt;&gt;0,$M112/E112,"")</f>
        <v>0</v>
      </c>
      <c r="Q112" s="80">
        <f t="shared" ref="Q112:Q137" si="14">IF(E112&lt;&gt;0,$N112/E112,"")</f>
        <v>0</v>
      </c>
      <c r="R112" s="80">
        <f t="shared" ref="R112:R137" si="15">IF(D112&lt;&gt;0,$F112/D112,"")</f>
        <v>0.11681196160036929</v>
      </c>
      <c r="S112" s="80">
        <f t="shared" ref="S112:S137" si="16">IF(D112&lt;&gt;0,$G112/D112,"")</f>
        <v>0</v>
      </c>
      <c r="T112" s="80">
        <f t="shared" ref="T112:T137" si="17">IF(D112&lt;&gt;0,$H112/D112,"")</f>
        <v>0</v>
      </c>
      <c r="U112" s="70"/>
      <c r="V112" s="70"/>
    </row>
    <row r="113" spans="1:22">
      <c r="A113" s="74" t="s">
        <v>45</v>
      </c>
      <c r="B113" s="75">
        <f>[11]Input!B202+[11]Input!C202+[11]Input!D202</f>
        <v>0</v>
      </c>
      <c r="C113" s="76">
        <f>[11]Input!E202</f>
        <v>0</v>
      </c>
      <c r="D113" s="77">
        <f>0.01*[11]Input!F$15*([11]Adjust!$E216*[11]Input!E202+[11]Adjust!$F216*[11]Input!F202)+10*([11]Adjust!$B216*[11]Input!B202+[11]Adjust!$C216*[11]Input!C202+[11]Adjust!$D216*[11]Input!D202+[11]Adjust!$G216*[11]Input!G202)</f>
        <v>0</v>
      </c>
      <c r="E113" s="75">
        <f>10*([11]Adjust!$B216*[11]Input!B202+[11]Adjust!$C216*[11]Input!C202+[11]Adjust!$D216*[11]Input!D202)</f>
        <v>0</v>
      </c>
      <c r="F113" s="75">
        <f>[11]Adjust!E216*[11]Input!$F$15*[11]Input!$E202/100</f>
        <v>0</v>
      </c>
      <c r="G113" s="75">
        <f>[11]Adjust!F216*[11]Input!$F$15*[11]Input!$F202/100</f>
        <v>0</v>
      </c>
      <c r="H113" s="75">
        <f>[11]Adjust!G216*[11]Input!$G202*10</f>
        <v>0</v>
      </c>
      <c r="I113" s="78" t="str">
        <f t="shared" si="9"/>
        <v/>
      </c>
      <c r="J113" s="79" t="str">
        <f t="shared" si="10"/>
        <v/>
      </c>
      <c r="K113" s="78">
        <f t="shared" si="11"/>
        <v>0</v>
      </c>
      <c r="L113" s="75">
        <f>[11]Adjust!B216*[11]Input!$B202*10</f>
        <v>0</v>
      </c>
      <c r="M113" s="75">
        <f>[11]Adjust!C216*[11]Input!$C202*10</f>
        <v>0</v>
      </c>
      <c r="N113" s="75">
        <f>[11]Adjust!D216*[11]Input!$D202*10</f>
        <v>0</v>
      </c>
      <c r="O113" s="80" t="str">
        <f t="shared" si="12"/>
        <v/>
      </c>
      <c r="P113" s="80" t="str">
        <f t="shared" si="13"/>
        <v/>
      </c>
      <c r="Q113" s="80" t="str">
        <f t="shared" si="14"/>
        <v/>
      </c>
      <c r="R113" s="80" t="str">
        <f t="shared" si="15"/>
        <v/>
      </c>
      <c r="S113" s="80" t="str">
        <f t="shared" si="16"/>
        <v/>
      </c>
      <c r="T113" s="80" t="str">
        <f t="shared" si="17"/>
        <v/>
      </c>
      <c r="U113" s="70"/>
      <c r="V113" s="72"/>
    </row>
    <row r="114" spans="1:22">
      <c r="A114" s="74" t="s">
        <v>44</v>
      </c>
      <c r="B114" s="75">
        <f>[11]Input!B195+[11]Input!C195+[11]Input!D195</f>
        <v>0</v>
      </c>
      <c r="C114" s="76">
        <f>[11]Input!E195</f>
        <v>0</v>
      </c>
      <c r="D114" s="77">
        <f>0.01*[11]Input!F$15*([11]Adjust!$E209*[11]Input!E195+[11]Adjust!$F209*[11]Input!F195)+10*([11]Adjust!$B209*[11]Input!B195+[11]Adjust!$C209*[11]Input!C195+[11]Adjust!$D209*[11]Input!D195+[11]Adjust!$G209*[11]Input!G195)</f>
        <v>0</v>
      </c>
      <c r="E114" s="75">
        <f>10*([11]Adjust!$B209*[11]Input!B195+[11]Adjust!$C209*[11]Input!C195+[11]Adjust!$D209*[11]Input!D195)</f>
        <v>0</v>
      </c>
      <c r="F114" s="75">
        <f>[11]Adjust!E209*[11]Input!$F$15*[11]Input!$E195/100</f>
        <v>0</v>
      </c>
      <c r="G114" s="75">
        <f>[11]Adjust!F209*[11]Input!$F$15*[11]Input!$F195/100</f>
        <v>0</v>
      </c>
      <c r="H114" s="75">
        <f>[11]Adjust!G209*[11]Input!$G195*10</f>
        <v>0</v>
      </c>
      <c r="I114" s="78" t="str">
        <f t="shared" si="9"/>
        <v/>
      </c>
      <c r="J114" s="79" t="str">
        <f t="shared" si="10"/>
        <v/>
      </c>
      <c r="K114" s="78">
        <f t="shared" si="11"/>
        <v>0</v>
      </c>
      <c r="L114" s="75">
        <f>[11]Adjust!B209*[11]Input!$B195*10</f>
        <v>0</v>
      </c>
      <c r="M114" s="75">
        <f>[11]Adjust!C209*[11]Input!$C195*10</f>
        <v>0</v>
      </c>
      <c r="N114" s="75">
        <f>[11]Adjust!D209*[11]Input!$D195*10</f>
        <v>0</v>
      </c>
      <c r="O114" s="80" t="str">
        <f t="shared" si="12"/>
        <v/>
      </c>
      <c r="P114" s="80" t="str">
        <f t="shared" si="13"/>
        <v/>
      </c>
      <c r="Q114" s="80" t="str">
        <f t="shared" si="14"/>
        <v/>
      </c>
      <c r="R114" s="80" t="str">
        <f t="shared" si="15"/>
        <v/>
      </c>
      <c r="S114" s="80" t="str">
        <f t="shared" si="16"/>
        <v/>
      </c>
      <c r="T114" s="80" t="str">
        <f t="shared" si="17"/>
        <v/>
      </c>
      <c r="U114" s="70"/>
      <c r="V114" s="70"/>
    </row>
    <row r="115" spans="1:22" ht="25.5">
      <c r="A115" s="74" t="s">
        <v>46</v>
      </c>
      <c r="B115" s="75">
        <f>[11]Input!B206+[11]Input!C206+[11]Input!D206</f>
        <v>0</v>
      </c>
      <c r="C115" s="76">
        <f>[11]Input!E206</f>
        <v>0</v>
      </c>
      <c r="D115" s="77">
        <f>0.01*[11]Input!F$15*([11]Adjust!$E220*[11]Input!E206+[11]Adjust!$F220*[11]Input!F206)+10*([11]Adjust!$B220*[11]Input!B206+[11]Adjust!$C220*[11]Input!C206+[11]Adjust!$D220*[11]Input!D206+[11]Adjust!$G220*[11]Input!G206)</f>
        <v>0</v>
      </c>
      <c r="E115" s="75">
        <f>10*([11]Adjust!$B220*[11]Input!B206+[11]Adjust!$C220*[11]Input!C206+[11]Adjust!$D220*[11]Input!D206)</f>
        <v>0</v>
      </c>
      <c r="F115" s="75">
        <f>[11]Adjust!E220*[11]Input!$F$15*[11]Input!$E206/100</f>
        <v>0</v>
      </c>
      <c r="G115" s="75">
        <f>[11]Adjust!F220*[11]Input!$F$15*[11]Input!$F206/100</f>
        <v>0</v>
      </c>
      <c r="H115" s="75">
        <f>[11]Adjust!G220*[11]Input!$G206*10</f>
        <v>0</v>
      </c>
      <c r="I115" s="78" t="str">
        <f t="shared" si="9"/>
        <v/>
      </c>
      <c r="J115" s="79" t="str">
        <f t="shared" si="10"/>
        <v/>
      </c>
      <c r="K115" s="78">
        <f t="shared" si="11"/>
        <v>0</v>
      </c>
      <c r="L115" s="75">
        <f>[11]Adjust!B220*[11]Input!$B206*10</f>
        <v>0</v>
      </c>
      <c r="M115" s="75">
        <f>[11]Adjust!C220*[11]Input!$C206*10</f>
        <v>0</v>
      </c>
      <c r="N115" s="75">
        <f>[11]Adjust!D220*[11]Input!$D206*10</f>
        <v>0</v>
      </c>
      <c r="O115" s="80" t="str">
        <f t="shared" si="12"/>
        <v/>
      </c>
      <c r="P115" s="80" t="str">
        <f t="shared" si="13"/>
        <v/>
      </c>
      <c r="Q115" s="80" t="str">
        <f t="shared" si="14"/>
        <v/>
      </c>
      <c r="R115" s="80" t="str">
        <f t="shared" si="15"/>
        <v/>
      </c>
      <c r="S115" s="80" t="str">
        <f t="shared" si="16"/>
        <v/>
      </c>
      <c r="T115" s="80" t="str">
        <f t="shared" si="17"/>
        <v/>
      </c>
      <c r="U115" s="70"/>
      <c r="V115" s="72"/>
    </row>
    <row r="116" spans="1:22">
      <c r="A116" s="74" t="s">
        <v>41</v>
      </c>
      <c r="B116" s="75">
        <f>[11]Input!B175+[11]Input!C175+[11]Input!D175</f>
        <v>0</v>
      </c>
      <c r="C116" s="76">
        <f>[11]Input!E175</f>
        <v>0</v>
      </c>
      <c r="D116" s="77">
        <f>0.01*[11]Input!F$15*([11]Adjust!$E189*[11]Input!E175+[11]Adjust!$F189*[11]Input!F175)+10*([11]Adjust!$B189*[11]Input!B175+[11]Adjust!$C189*[11]Input!C175+[11]Adjust!$D189*[11]Input!D175+[11]Adjust!$G189*[11]Input!G175)</f>
        <v>0</v>
      </c>
      <c r="E116" s="75">
        <f>10*([11]Adjust!$B189*[11]Input!B175+[11]Adjust!$C189*[11]Input!C175+[11]Adjust!$D189*[11]Input!D175)</f>
        <v>0</v>
      </c>
      <c r="F116" s="75">
        <f>[11]Adjust!E189*[11]Input!$F$15*[11]Input!$E175/100</f>
        <v>0</v>
      </c>
      <c r="G116" s="75">
        <f>[11]Adjust!F189*[11]Input!$F$15*[11]Input!$F175/100</f>
        <v>0</v>
      </c>
      <c r="H116" s="75">
        <f>[11]Adjust!G189*[11]Input!$G175*10</f>
        <v>0</v>
      </c>
      <c r="I116" s="78" t="str">
        <f t="shared" si="9"/>
        <v/>
      </c>
      <c r="J116" s="79" t="str">
        <f t="shared" si="10"/>
        <v/>
      </c>
      <c r="K116" s="78">
        <f t="shared" si="11"/>
        <v>0</v>
      </c>
      <c r="L116" s="75">
        <f>[11]Adjust!B189*[11]Input!$B175*10</f>
        <v>0</v>
      </c>
      <c r="M116" s="75">
        <f>[11]Adjust!C189*[11]Input!$C175*10</f>
        <v>0</v>
      </c>
      <c r="N116" s="75">
        <f>[11]Adjust!D189*[11]Input!$D175*10</f>
        <v>0</v>
      </c>
      <c r="O116" s="80" t="str">
        <f t="shared" si="12"/>
        <v/>
      </c>
      <c r="P116" s="80" t="str">
        <f t="shared" si="13"/>
        <v/>
      </c>
      <c r="Q116" s="80" t="str">
        <f t="shared" si="14"/>
        <v/>
      </c>
      <c r="R116" s="80" t="str">
        <f t="shared" si="15"/>
        <v/>
      </c>
      <c r="S116" s="80" t="str">
        <f t="shared" si="16"/>
        <v/>
      </c>
      <c r="T116" s="80" t="str">
        <f t="shared" si="17"/>
        <v/>
      </c>
      <c r="U116" s="71"/>
      <c r="V116" s="72"/>
    </row>
    <row r="117" spans="1:22">
      <c r="A117" s="74" t="s">
        <v>40</v>
      </c>
      <c r="B117" s="75">
        <f>[11]Input!B167+[11]Input!C167+[11]Input!D167</f>
        <v>0</v>
      </c>
      <c r="C117" s="76">
        <f>[11]Input!E167</f>
        <v>0</v>
      </c>
      <c r="D117" s="77">
        <f>0.01*[11]Input!F$15*([11]Adjust!$E181*[11]Input!E167+[11]Adjust!$F181*[11]Input!F167)+10*([11]Adjust!$B181*[11]Input!B167+[11]Adjust!$C181*[11]Input!C167+[11]Adjust!$D181*[11]Input!D167+[11]Adjust!$G181*[11]Input!G167)</f>
        <v>0</v>
      </c>
      <c r="E117" s="75">
        <f>10*([11]Adjust!$B181*[11]Input!B167+[11]Adjust!$C181*[11]Input!C167+[11]Adjust!$D181*[11]Input!D167)</f>
        <v>0</v>
      </c>
      <c r="F117" s="75">
        <f>[11]Adjust!E181*[11]Input!$F$15*[11]Input!$E167/100</f>
        <v>0</v>
      </c>
      <c r="G117" s="75">
        <f>[11]Adjust!F181*[11]Input!$F$15*[11]Input!$F167/100</f>
        <v>0</v>
      </c>
      <c r="H117" s="75">
        <f>[11]Adjust!G181*[11]Input!$G167*10</f>
        <v>0</v>
      </c>
      <c r="I117" s="78" t="str">
        <f t="shared" si="9"/>
        <v/>
      </c>
      <c r="J117" s="79" t="str">
        <f t="shared" si="10"/>
        <v/>
      </c>
      <c r="K117" s="78">
        <f t="shared" si="11"/>
        <v>0</v>
      </c>
      <c r="L117" s="75">
        <f>[11]Adjust!B181*[11]Input!$B167*10</f>
        <v>0</v>
      </c>
      <c r="M117" s="75">
        <f>[11]Adjust!C181*[11]Input!$C167*10</f>
        <v>0</v>
      </c>
      <c r="N117" s="75">
        <f>[11]Adjust!D181*[11]Input!$D167*10</f>
        <v>0</v>
      </c>
      <c r="O117" s="80" t="str">
        <f t="shared" si="12"/>
        <v/>
      </c>
      <c r="P117" s="80" t="str">
        <f t="shared" si="13"/>
        <v/>
      </c>
      <c r="Q117" s="80" t="str">
        <f t="shared" si="14"/>
        <v/>
      </c>
      <c r="R117" s="80" t="str">
        <f t="shared" si="15"/>
        <v/>
      </c>
      <c r="S117" s="80" t="str">
        <f t="shared" si="16"/>
        <v/>
      </c>
      <c r="T117" s="80" t="str">
        <f t="shared" si="17"/>
        <v/>
      </c>
      <c r="U117" s="70"/>
      <c r="V117" s="70"/>
    </row>
    <row r="118" spans="1:22" ht="25.5">
      <c r="A118" s="74" t="s">
        <v>43</v>
      </c>
      <c r="B118" s="75">
        <f>[11]Input!B191+[11]Input!C191+[11]Input!D191</f>
        <v>0</v>
      </c>
      <c r="C118" s="76">
        <f>[11]Input!E191</f>
        <v>0</v>
      </c>
      <c r="D118" s="77">
        <f>0.01*[11]Input!F$15*([11]Adjust!$E205*[11]Input!E191+[11]Adjust!$F205*[11]Input!F191)+10*([11]Adjust!$B205*[11]Input!B191+[11]Adjust!$C205*[11]Input!C191+[11]Adjust!$D205*[11]Input!D191+[11]Adjust!$G205*[11]Input!G191)</f>
        <v>0</v>
      </c>
      <c r="E118" s="75">
        <f>10*([11]Adjust!$B205*[11]Input!B191+[11]Adjust!$C205*[11]Input!C191+[11]Adjust!$D205*[11]Input!D191)</f>
        <v>0</v>
      </c>
      <c r="F118" s="75">
        <f>[11]Adjust!E205*[11]Input!$F$15*[11]Input!$E191/100</f>
        <v>0</v>
      </c>
      <c r="G118" s="75">
        <f>[11]Adjust!F205*[11]Input!$F$15*[11]Input!$F191/100</f>
        <v>0</v>
      </c>
      <c r="H118" s="75">
        <f>[11]Adjust!G205*[11]Input!$G191*10</f>
        <v>0</v>
      </c>
      <c r="I118" s="78" t="str">
        <f t="shared" si="9"/>
        <v/>
      </c>
      <c r="J118" s="79" t="str">
        <f t="shared" si="10"/>
        <v/>
      </c>
      <c r="K118" s="78">
        <f t="shared" si="11"/>
        <v>0</v>
      </c>
      <c r="L118" s="75">
        <f>[11]Adjust!B205*[11]Input!$B191*10</f>
        <v>0</v>
      </c>
      <c r="M118" s="75">
        <f>[11]Adjust!C205*[11]Input!$C191*10</f>
        <v>0</v>
      </c>
      <c r="N118" s="75">
        <f>[11]Adjust!D205*[11]Input!$D191*10</f>
        <v>0</v>
      </c>
      <c r="O118" s="80" t="str">
        <f t="shared" si="12"/>
        <v/>
      </c>
      <c r="P118" s="80" t="str">
        <f t="shared" si="13"/>
        <v/>
      </c>
      <c r="Q118" s="80" t="str">
        <f t="shared" si="14"/>
        <v/>
      </c>
      <c r="R118" s="80" t="str">
        <f t="shared" si="15"/>
        <v/>
      </c>
      <c r="S118" s="80" t="str">
        <f t="shared" si="16"/>
        <v/>
      </c>
      <c r="T118" s="80" t="str">
        <f t="shared" si="17"/>
        <v/>
      </c>
      <c r="U118" s="70"/>
      <c r="V118" s="70"/>
    </row>
    <row r="119" spans="1:22">
      <c r="A119" s="74" t="s">
        <v>42</v>
      </c>
      <c r="B119" s="75">
        <f>[11]Input!B187+[11]Input!C187+[11]Input!D187</f>
        <v>17.917100000000001</v>
      </c>
      <c r="C119" s="76">
        <f>[11]Input!E187</f>
        <v>12</v>
      </c>
      <c r="D119" s="77">
        <f>0.01*[11]Input!F$15*([11]Adjust!$E201*[11]Input!E187+[11]Adjust!$F201*[11]Input!F187)+10*([11]Adjust!$B201*[11]Input!B187+[11]Adjust!$C201*[11]Input!C187+[11]Adjust!$D201*[11]Input!D187+[11]Adjust!$G201*[11]Input!G187)</f>
        <v>261.67242095133167</v>
      </c>
      <c r="E119" s="75">
        <f>10*([11]Adjust!$B201*[11]Input!B187+[11]Adjust!$C201*[11]Input!C187+[11]Adjust!$D201*[11]Input!D187)</f>
        <v>261.67242095133167</v>
      </c>
      <c r="F119" s="75">
        <f>[11]Adjust!E201*[11]Input!$F$15*[11]Input!$E187/100</f>
        <v>0</v>
      </c>
      <c r="G119" s="75">
        <f>[11]Adjust!F201*[11]Input!$F$15*[11]Input!$F187/100</f>
        <v>0</v>
      </c>
      <c r="H119" s="75">
        <f>[11]Adjust!G201*[11]Input!$G187*10</f>
        <v>0</v>
      </c>
      <c r="I119" s="78">
        <f t="shared" si="9"/>
        <v>1.4604619104170411</v>
      </c>
      <c r="J119" s="79">
        <f t="shared" si="10"/>
        <v>21.806035079277638</v>
      </c>
      <c r="K119" s="78">
        <f t="shared" si="11"/>
        <v>1.4604619104170411</v>
      </c>
      <c r="L119" s="75">
        <f>[11]Adjust!B201*[11]Input!$B187*10</f>
        <v>261.67242095133167</v>
      </c>
      <c r="M119" s="75">
        <f>[11]Adjust!C201*[11]Input!$C187*10</f>
        <v>0</v>
      </c>
      <c r="N119" s="75">
        <f>[11]Adjust!D201*[11]Input!$D187*10</f>
        <v>0</v>
      </c>
      <c r="O119" s="80">
        <f t="shared" si="12"/>
        <v>1</v>
      </c>
      <c r="P119" s="80">
        <f t="shared" si="13"/>
        <v>0</v>
      </c>
      <c r="Q119" s="80">
        <f t="shared" si="14"/>
        <v>0</v>
      </c>
      <c r="R119" s="80">
        <f t="shared" si="15"/>
        <v>0</v>
      </c>
      <c r="S119" s="80">
        <f t="shared" si="16"/>
        <v>0</v>
      </c>
      <c r="T119" s="80">
        <f t="shared" si="17"/>
        <v>0</v>
      </c>
      <c r="U119" s="70"/>
      <c r="V119" s="70"/>
    </row>
    <row r="120" spans="1:22" ht="25.5">
      <c r="A120" s="74" t="s">
        <v>190</v>
      </c>
      <c r="B120" s="75">
        <f>[11]Input!B163+[11]Input!C163+[11]Input!D163</f>
        <v>0</v>
      </c>
      <c r="C120" s="76">
        <f>[11]Input!E163</f>
        <v>0</v>
      </c>
      <c r="D120" s="77">
        <f>0.01*[11]Input!F$15*([11]Adjust!$E177*[11]Input!E163+[11]Adjust!$F177*[11]Input!F163)+10*([11]Adjust!$B177*[11]Input!B163+[11]Adjust!$C177*[11]Input!C163+[11]Adjust!$D177*[11]Input!D163+[11]Adjust!$G177*[11]Input!G163)</f>
        <v>0</v>
      </c>
      <c r="E120" s="75">
        <f>10*([11]Adjust!$B177*[11]Input!B163+[11]Adjust!$C177*[11]Input!C163+[11]Adjust!$D177*[11]Input!D163)</f>
        <v>0</v>
      </c>
      <c r="F120" s="75">
        <f>[11]Adjust!E177*[11]Input!$F$15*[11]Input!$E163/100</f>
        <v>0</v>
      </c>
      <c r="G120" s="75">
        <f>[11]Adjust!F177*[11]Input!$F$15*[11]Input!$F163/100</f>
        <v>0</v>
      </c>
      <c r="H120" s="75">
        <f>[11]Adjust!G177*[11]Input!$G163*10</f>
        <v>0</v>
      </c>
      <c r="I120" s="78" t="str">
        <f t="shared" si="9"/>
        <v/>
      </c>
      <c r="J120" s="79" t="str">
        <f t="shared" si="10"/>
        <v/>
      </c>
      <c r="K120" s="78">
        <f t="shared" si="11"/>
        <v>0</v>
      </c>
      <c r="L120" s="75">
        <f>[11]Adjust!B177*[11]Input!$B163*10</f>
        <v>0</v>
      </c>
      <c r="M120" s="75">
        <f>[11]Adjust!C177*[11]Input!$C163*10</f>
        <v>0</v>
      </c>
      <c r="N120" s="75">
        <f>[11]Adjust!D177*[11]Input!$D163*10</f>
        <v>0</v>
      </c>
      <c r="O120" s="80" t="str">
        <f t="shared" si="12"/>
        <v/>
      </c>
      <c r="P120" s="80" t="str">
        <f t="shared" si="13"/>
        <v/>
      </c>
      <c r="Q120" s="80" t="str">
        <f t="shared" si="14"/>
        <v/>
      </c>
      <c r="R120" s="80" t="str">
        <f t="shared" si="15"/>
        <v/>
      </c>
      <c r="S120" s="80" t="str">
        <f t="shared" si="16"/>
        <v/>
      </c>
      <c r="T120" s="80" t="str">
        <f t="shared" si="17"/>
        <v/>
      </c>
      <c r="U120" s="70"/>
      <c r="V120" s="70"/>
    </row>
    <row r="121" spans="1:22" ht="25.5">
      <c r="A121" s="74" t="s">
        <v>39</v>
      </c>
      <c r="B121" s="75">
        <f>[11]Input!B159+[11]Input!C159+[11]Input!D159</f>
        <v>16.360900000000001</v>
      </c>
      <c r="C121" s="76">
        <f>[11]Input!E159</f>
        <v>1</v>
      </c>
      <c r="D121" s="77">
        <f>0.01*[11]Input!F$15*([11]Adjust!$E173*[11]Input!E159+[11]Adjust!$F173*[11]Input!F159)+10*([11]Adjust!$B173*[11]Input!B159+[11]Adjust!$C173*[11]Input!C159+[11]Adjust!$D173*[11]Input!D159+[11]Adjust!$G173*[11]Input!G159)</f>
        <v>208.53402411798393</v>
      </c>
      <c r="E121" s="75">
        <f>10*([11]Adjust!$B173*[11]Input!B159+[11]Adjust!$C173*[11]Input!C159+[11]Adjust!$D173*[11]Input!D159)</f>
        <v>200.0626350414978</v>
      </c>
      <c r="F121" s="75">
        <f>[11]Adjust!E173*[11]Input!$F$15*[11]Input!$E159/100</f>
        <v>8.4713890764861279</v>
      </c>
      <c r="G121" s="75">
        <f>[11]Adjust!F173*[11]Input!$F$15*[11]Input!$F159/100</f>
        <v>0</v>
      </c>
      <c r="H121" s="75">
        <f>[11]Adjust!G173*[11]Input!$G159*10</f>
        <v>0</v>
      </c>
      <c r="I121" s="78">
        <f t="shared" si="9"/>
        <v>1.2745877312249567</v>
      </c>
      <c r="J121" s="79">
        <f t="shared" si="10"/>
        <v>208.53402411798393</v>
      </c>
      <c r="K121" s="78">
        <f t="shared" si="11"/>
        <v>1.2228094728376666</v>
      </c>
      <c r="L121" s="75">
        <f>[11]Adjust!B173*[11]Input!$B159*10</f>
        <v>191.50919171951486</v>
      </c>
      <c r="M121" s="75">
        <f>[11]Adjust!C173*[11]Input!$C159*10</f>
        <v>8.5534433219829182</v>
      </c>
      <c r="N121" s="75">
        <f>[11]Adjust!D173*[11]Input!$D159*10</f>
        <v>0</v>
      </c>
      <c r="O121" s="80">
        <f t="shared" si="12"/>
        <v>0.95724617282878055</v>
      </c>
      <c r="P121" s="80">
        <f t="shared" si="13"/>
        <v>4.2753827171219297E-2</v>
      </c>
      <c r="Q121" s="80">
        <f t="shared" si="14"/>
        <v>0</v>
      </c>
      <c r="R121" s="80">
        <f t="shared" si="15"/>
        <v>4.0623534276081508E-2</v>
      </c>
      <c r="S121" s="80">
        <f t="shared" si="16"/>
        <v>0</v>
      </c>
      <c r="T121" s="80">
        <f t="shared" si="17"/>
        <v>0</v>
      </c>
      <c r="U121" s="70"/>
      <c r="V121" s="70"/>
    </row>
    <row r="122" spans="1:22" ht="25.5">
      <c r="A122" s="74" t="s">
        <v>38</v>
      </c>
      <c r="B122" s="75">
        <f>[11]Input!B155+[11]Input!C155+[11]Input!D155</f>
        <v>408.4434</v>
      </c>
      <c r="C122" s="76">
        <f>[11]Input!E155</f>
        <v>69</v>
      </c>
      <c r="D122" s="77">
        <f>0.01*[11]Input!F$15*([11]Adjust!$E169*[11]Input!E155+[11]Adjust!$F169*[11]Input!F155)+10*([11]Adjust!$B169*[11]Input!B155+[11]Adjust!$C169*[11]Input!C155+[11]Adjust!$D169*[11]Input!D155+[11]Adjust!$G169*[11]Input!G155)</f>
        <v>7384.8665670971268</v>
      </c>
      <c r="E122" s="75">
        <f>10*([11]Adjust!$B169*[11]Input!B155+[11]Adjust!$C169*[11]Input!C155+[11]Adjust!$D169*[11]Input!D155)</f>
        <v>6800.340720819584</v>
      </c>
      <c r="F122" s="75">
        <f>[11]Adjust!E169*[11]Input!$F$15*[11]Input!$E155/100</f>
        <v>584.52584627754288</v>
      </c>
      <c r="G122" s="75">
        <f>[11]Adjust!F169*[11]Input!$F$15*[11]Input!$F155/100</f>
        <v>0</v>
      </c>
      <c r="H122" s="75">
        <f>[11]Adjust!G169*[11]Input!$G155*10</f>
        <v>0</v>
      </c>
      <c r="I122" s="78">
        <f t="shared" si="9"/>
        <v>1.808051389028964</v>
      </c>
      <c r="J122" s="79">
        <f t="shared" si="10"/>
        <v>107.0270516970598</v>
      </c>
      <c r="K122" s="78">
        <f t="shared" si="11"/>
        <v>1.6649407777967731</v>
      </c>
      <c r="L122" s="75">
        <f>[11]Adjust!B169*[11]Input!$B155*10</f>
        <v>6800.340720819584</v>
      </c>
      <c r="M122" s="75">
        <f>[11]Adjust!C169*[11]Input!$C155*10</f>
        <v>0</v>
      </c>
      <c r="N122" s="75">
        <f>[11]Adjust!D169*[11]Input!$D155*10</f>
        <v>0</v>
      </c>
      <c r="O122" s="80">
        <f t="shared" si="12"/>
        <v>1</v>
      </c>
      <c r="P122" s="80">
        <f t="shared" si="13"/>
        <v>0</v>
      </c>
      <c r="Q122" s="80">
        <f t="shared" si="14"/>
        <v>0</v>
      </c>
      <c r="R122" s="80">
        <f t="shared" si="15"/>
        <v>7.915184938910963E-2</v>
      </c>
      <c r="S122" s="80">
        <f t="shared" si="16"/>
        <v>0</v>
      </c>
      <c r="T122" s="80">
        <f t="shared" si="17"/>
        <v>0</v>
      </c>
      <c r="U122" s="70"/>
      <c r="V122" s="70"/>
    </row>
    <row r="123" spans="1:22">
      <c r="A123" s="74" t="s">
        <v>28</v>
      </c>
      <c r="B123" s="75">
        <f>[11]Input!B201+[11]Input!C201+[11]Input!D201</f>
        <v>866.31339613622208</v>
      </c>
      <c r="C123" s="76">
        <f>[11]Input!E201</f>
        <v>3</v>
      </c>
      <c r="D123" s="77">
        <f>0.01*[11]Input!F$15*([11]Adjust!$E215*[11]Input!E201+[11]Adjust!$F215*[11]Input!F201)+10*([11]Adjust!$B215*[11]Input!B201+[11]Adjust!$C215*[11]Input!C201+[11]Adjust!$D215*[11]Input!D201+[11]Adjust!$G215*[11]Input!G201)</f>
        <v>-10049.235395180174</v>
      </c>
      <c r="E123" s="75">
        <f>10*([11]Adjust!$B215*[11]Input!B201+[11]Adjust!$C215*[11]Input!C201+[11]Adjust!$D215*[11]Input!D201)</f>
        <v>-10049.235395180174</v>
      </c>
      <c r="F123" s="75">
        <f>[11]Adjust!E215*[11]Input!$F$15*[11]Input!$E201/100</f>
        <v>0</v>
      </c>
      <c r="G123" s="75">
        <f>[11]Adjust!F215*[11]Input!$F$15*[11]Input!$F201/100</f>
        <v>0</v>
      </c>
      <c r="H123" s="75">
        <f>[11]Adjust!G215*[11]Input!$G201*10</f>
        <v>0</v>
      </c>
      <c r="I123" s="78">
        <f t="shared" si="9"/>
        <v>-1.1599999999999999</v>
      </c>
      <c r="J123" s="79">
        <f t="shared" si="10"/>
        <v>-3349.7451317267246</v>
      </c>
      <c r="K123" s="78">
        <f t="shared" si="11"/>
        <v>-1.1599999999999999</v>
      </c>
      <c r="L123" s="75">
        <f>[11]Adjust!B215*[11]Input!$B201*10</f>
        <v>-10049.235395180174</v>
      </c>
      <c r="M123" s="75">
        <f>[11]Adjust!C215*[11]Input!$C201*10</f>
        <v>0</v>
      </c>
      <c r="N123" s="75">
        <f>[11]Adjust!D215*[11]Input!$D201*10</f>
        <v>0</v>
      </c>
      <c r="O123" s="80">
        <f t="shared" si="12"/>
        <v>1</v>
      </c>
      <c r="P123" s="80">
        <f t="shared" si="13"/>
        <v>0</v>
      </c>
      <c r="Q123" s="80">
        <f t="shared" si="14"/>
        <v>0</v>
      </c>
      <c r="R123" s="80">
        <f t="shared" si="15"/>
        <v>0</v>
      </c>
      <c r="S123" s="80">
        <f t="shared" si="16"/>
        <v>0</v>
      </c>
      <c r="T123" s="80">
        <f t="shared" si="17"/>
        <v>0</v>
      </c>
      <c r="U123" s="70"/>
      <c r="V123" s="72"/>
    </row>
    <row r="124" spans="1:22">
      <c r="A124" s="74" t="s">
        <v>26</v>
      </c>
      <c r="B124" s="75">
        <f>[11]Input!B194+[11]Input!C194+[11]Input!D194</f>
        <v>76.772588279421527</v>
      </c>
      <c r="C124" s="76">
        <f>[11]Input!E194</f>
        <v>17</v>
      </c>
      <c r="D124" s="77">
        <f>0.01*[11]Input!F$15*([11]Adjust!$E208*[11]Input!E194+[11]Adjust!$F208*[11]Input!F194)+10*([11]Adjust!$B208*[11]Input!B194+[11]Adjust!$C208*[11]Input!C194+[11]Adjust!$D208*[11]Input!D194+[11]Adjust!$G208*[11]Input!G194)</f>
        <v>-890.56202404128965</v>
      </c>
      <c r="E124" s="75">
        <f>10*([11]Adjust!$B208*[11]Input!B194+[11]Adjust!$C208*[11]Input!C194+[11]Adjust!$D208*[11]Input!D194)</f>
        <v>-890.56202404128965</v>
      </c>
      <c r="F124" s="75">
        <f>[11]Adjust!E208*[11]Input!$F$15*[11]Input!$E194/100</f>
        <v>0</v>
      </c>
      <c r="G124" s="75">
        <f>[11]Adjust!F208*[11]Input!$F$15*[11]Input!$F194/100</f>
        <v>0</v>
      </c>
      <c r="H124" s="75">
        <f>[11]Adjust!G208*[11]Input!$G194*10</f>
        <v>0</v>
      </c>
      <c r="I124" s="78">
        <f t="shared" si="9"/>
        <v>-1.1599999999999999</v>
      </c>
      <c r="J124" s="79">
        <f t="shared" si="10"/>
        <v>-52.386001414193508</v>
      </c>
      <c r="K124" s="78">
        <f t="shared" si="11"/>
        <v>-1.1599999999999999</v>
      </c>
      <c r="L124" s="75">
        <f>[11]Adjust!B208*[11]Input!$B194*10</f>
        <v>-890.56202404128965</v>
      </c>
      <c r="M124" s="75">
        <f>[11]Adjust!C208*[11]Input!$C194*10</f>
        <v>0</v>
      </c>
      <c r="N124" s="75">
        <f>[11]Adjust!D208*[11]Input!$D194*10</f>
        <v>0</v>
      </c>
      <c r="O124" s="80">
        <f t="shared" si="12"/>
        <v>1</v>
      </c>
      <c r="P124" s="80">
        <f t="shared" si="13"/>
        <v>0</v>
      </c>
      <c r="Q124" s="80">
        <f t="shared" si="14"/>
        <v>0</v>
      </c>
      <c r="R124" s="80">
        <f t="shared" si="15"/>
        <v>0</v>
      </c>
      <c r="S124" s="80">
        <f t="shared" si="16"/>
        <v>0</v>
      </c>
      <c r="T124" s="80">
        <f t="shared" si="17"/>
        <v>0</v>
      </c>
      <c r="U124" s="70"/>
      <c r="V124" s="70"/>
    </row>
    <row r="125" spans="1:22">
      <c r="A125" s="74" t="s">
        <v>29</v>
      </c>
      <c r="B125" s="75">
        <f>[11]Input!B205+[11]Input!C205+[11]Input!D205</f>
        <v>7636.1989923307865</v>
      </c>
      <c r="C125" s="76">
        <f>[11]Input!E205</f>
        <v>7</v>
      </c>
      <c r="D125" s="77">
        <f>0.01*[11]Input!F$15*([11]Adjust!$E219*[11]Input!E205+[11]Adjust!$F219*[11]Input!F205)+10*([11]Adjust!$B219*[11]Input!B205+[11]Adjust!$C219*[11]Input!C205+[11]Adjust!$D219*[11]Input!D205+[11]Adjust!$G219*[11]Input!G205)</f>
        <v>-88562.181420519191</v>
      </c>
      <c r="E125" s="75">
        <f>10*([11]Adjust!$B219*[11]Input!B205+[11]Adjust!$C219*[11]Input!C205+[11]Adjust!$D219*[11]Input!D205)</f>
        <v>-88562.181420519191</v>
      </c>
      <c r="F125" s="75">
        <f>[11]Adjust!E219*[11]Input!$F$15*[11]Input!$E205/100</f>
        <v>0</v>
      </c>
      <c r="G125" s="75">
        <f>[11]Adjust!F219*[11]Input!$F$15*[11]Input!$F205/100</f>
        <v>0</v>
      </c>
      <c r="H125" s="75">
        <f>[11]Adjust!G219*[11]Input!$G205*10</f>
        <v>0</v>
      </c>
      <c r="I125" s="78">
        <f t="shared" si="9"/>
        <v>-1.1597678571428569</v>
      </c>
      <c r="J125" s="79">
        <f t="shared" si="10"/>
        <v>-12651.740202931313</v>
      </c>
      <c r="K125" s="78">
        <f t="shared" si="11"/>
        <v>-1.1597678571428569</v>
      </c>
      <c r="L125" s="75">
        <f>[11]Adjust!B219*[11]Input!$B205*10</f>
        <v>-66134.937701436254</v>
      </c>
      <c r="M125" s="75">
        <f>[11]Adjust!C219*[11]Input!$C205*10</f>
        <v>-17773.934958131362</v>
      </c>
      <c r="N125" s="75">
        <f>[11]Adjust!D219*[11]Input!$D205*10</f>
        <v>-4653.3087609515733</v>
      </c>
      <c r="O125" s="80">
        <f t="shared" si="12"/>
        <v>0.74676274500746753</v>
      </c>
      <c r="P125" s="80">
        <f t="shared" si="13"/>
        <v>0.20069441236700697</v>
      </c>
      <c r="Q125" s="80">
        <f t="shared" si="14"/>
        <v>5.2542842625525443E-2</v>
      </c>
      <c r="R125" s="80">
        <f t="shared" si="15"/>
        <v>0</v>
      </c>
      <c r="S125" s="80">
        <f t="shared" si="16"/>
        <v>0</v>
      </c>
      <c r="T125" s="80">
        <f t="shared" si="17"/>
        <v>0</v>
      </c>
      <c r="U125" s="70"/>
      <c r="V125" s="72"/>
    </row>
    <row r="126" spans="1:22">
      <c r="A126" s="74" t="s">
        <v>20</v>
      </c>
      <c r="B126" s="75">
        <f>[11]Input!B174+[11]Input!C174+[11]Input!D174</f>
        <v>583824.42164285714</v>
      </c>
      <c r="C126" s="76">
        <f>[11]Input!E174</f>
        <v>1889</v>
      </c>
      <c r="D126" s="77">
        <f>0.01*[11]Input!F$15*([11]Adjust!$E188*[11]Input!E174+[11]Adjust!$F188*[11]Input!F174)+10*([11]Adjust!$B188*[11]Input!B174+[11]Adjust!$C188*[11]Input!C174+[11]Adjust!$D188*[11]Input!D174+[11]Adjust!$G188*[11]Input!G174)</f>
        <v>11871458.460397793</v>
      </c>
      <c r="E126" s="75">
        <f>10*([11]Adjust!$B188*[11]Input!B174+[11]Adjust!$C188*[11]Input!C174+[11]Adjust!$D188*[11]Input!D174)</f>
        <v>9218998.6301335525</v>
      </c>
      <c r="F126" s="75">
        <f>[11]Adjust!E188*[11]Input!$F$15*[11]Input!$E174/100</f>
        <v>83241.429599999989</v>
      </c>
      <c r="G126" s="75">
        <f>[11]Adjust!F188*[11]Input!$F$15*[11]Input!$F174/100</f>
        <v>2322043.2944242414</v>
      </c>
      <c r="H126" s="75">
        <f>[11]Adjust!G188*[11]Input!$G174*10</f>
        <v>247175.10624000002</v>
      </c>
      <c r="I126" s="78">
        <f t="shared" si="9"/>
        <v>2.0333953189200296</v>
      </c>
      <c r="J126" s="79">
        <f t="shared" si="10"/>
        <v>6284.520095499096</v>
      </c>
      <c r="K126" s="78">
        <f t="shared" si="11"/>
        <v>1.5790704000000004</v>
      </c>
      <c r="L126" s="75">
        <f>[11]Adjust!B188*[11]Input!$B174*10</f>
        <v>7462579.204704822</v>
      </c>
      <c r="M126" s="75">
        <f>[11]Adjust!C188*[11]Input!$C174*10</f>
        <v>1476817.7363620626</v>
      </c>
      <c r="N126" s="75">
        <f>[11]Adjust!D188*[11]Input!$D174*10</f>
        <v>279601.68906666728</v>
      </c>
      <c r="O126" s="80">
        <f t="shared" si="12"/>
        <v>0.80947828545199751</v>
      </c>
      <c r="P126" s="80">
        <f t="shared" si="13"/>
        <v>0.16019285777252235</v>
      </c>
      <c r="Q126" s="80">
        <f t="shared" si="14"/>
        <v>3.0328856775480049E-2</v>
      </c>
      <c r="R126" s="80">
        <f t="shared" si="15"/>
        <v>7.011895790031742E-3</v>
      </c>
      <c r="S126" s="80">
        <f t="shared" si="16"/>
        <v>0.19559882234945153</v>
      </c>
      <c r="T126" s="80">
        <f t="shared" si="17"/>
        <v>2.0820955324449459E-2</v>
      </c>
      <c r="U126" s="71">
        <v>278262.30639730633</v>
      </c>
      <c r="V126" s="72">
        <v>54443.856</v>
      </c>
    </row>
    <row r="127" spans="1:22">
      <c r="A127" s="74" t="s">
        <v>17</v>
      </c>
      <c r="B127" s="75">
        <f>[11]Input!B166+[11]Input!C166+[11]Input!D166</f>
        <v>504921.22171750164</v>
      </c>
      <c r="C127" s="76">
        <f>[11]Input!E166</f>
        <v>4578</v>
      </c>
      <c r="D127" s="77">
        <f>0.01*[11]Input!F$15*([11]Adjust!$E180*[11]Input!E166+[11]Adjust!$F180*[11]Input!F166)+10*([11]Adjust!$B180*[11]Input!B166+[11]Adjust!$C180*[11]Input!C166+[11]Adjust!$D180*[11]Input!D166+[11]Adjust!$G180*[11]Input!G166)</f>
        <v>11585064.213506656</v>
      </c>
      <c r="E127" s="75">
        <f>10*([11]Adjust!$B180*[11]Input!B166+[11]Adjust!$C180*[11]Input!C166+[11]Adjust!$D180*[11]Input!D166)</f>
        <v>11274920.278706655</v>
      </c>
      <c r="F127" s="75">
        <f>[11]Adjust!E180*[11]Input!$F$15*[11]Input!$E166/100</f>
        <v>310143.93480000005</v>
      </c>
      <c r="G127" s="75">
        <f>[11]Adjust!F180*[11]Input!$F$15*[11]Input!$F166/100</f>
        <v>0</v>
      </c>
      <c r="H127" s="75">
        <f>[11]Adjust!G180*[11]Input!$G166*10</f>
        <v>0</v>
      </c>
      <c r="I127" s="78">
        <f t="shared" si="9"/>
        <v>2.2944300447701096</v>
      </c>
      <c r="J127" s="79">
        <f t="shared" si="10"/>
        <v>2530.5950662967794</v>
      </c>
      <c r="K127" s="78">
        <f t="shared" si="11"/>
        <v>2.2330058222458433</v>
      </c>
      <c r="L127" s="75">
        <f>[11]Adjust!B180*[11]Input!$B166*10</f>
        <v>11107011.476530695</v>
      </c>
      <c r="M127" s="75">
        <f>[11]Adjust!C180*[11]Input!$C166*10</f>
        <v>167908.80217595954</v>
      </c>
      <c r="N127" s="75">
        <f>[11]Adjust!D180*[11]Input!$D166*10</f>
        <v>0</v>
      </c>
      <c r="O127" s="80">
        <f t="shared" si="12"/>
        <v>0.98510776147188683</v>
      </c>
      <c r="P127" s="80">
        <f t="shared" si="13"/>
        <v>1.4892238528113154E-2</v>
      </c>
      <c r="Q127" s="80">
        <f t="shared" si="14"/>
        <v>0</v>
      </c>
      <c r="R127" s="80">
        <f t="shared" si="15"/>
        <v>2.6771015601140404E-2</v>
      </c>
      <c r="S127" s="80">
        <f t="shared" si="16"/>
        <v>0</v>
      </c>
      <c r="T127" s="80">
        <f t="shared" si="17"/>
        <v>0</v>
      </c>
      <c r="U127" s="70"/>
      <c r="V127" s="70"/>
    </row>
    <row r="128" spans="1:22">
      <c r="A128" s="74" t="s">
        <v>30</v>
      </c>
      <c r="B128" s="75">
        <f>[11]Input!B209+[11]Input!C209+[11]Input!D209</f>
        <v>3056.5081707421541</v>
      </c>
      <c r="C128" s="76">
        <f>[11]Input!E209</f>
        <v>7</v>
      </c>
      <c r="D128" s="77">
        <f>0.01*[11]Input!F$15*([11]Adjust!$E223*[11]Input!E209+[11]Adjust!$F223*[11]Input!F209)+10*([11]Adjust!$B223*[11]Input!B209+[11]Adjust!$C223*[11]Input!C209+[11]Adjust!$D223*[11]Input!D209+[11]Adjust!$G223*[11]Input!G209)</f>
        <v>-31296.72264839966</v>
      </c>
      <c r="E128" s="75">
        <f>10*([11]Adjust!$B223*[11]Input!B209+[11]Adjust!$C223*[11]Input!C209+[11]Adjust!$D223*[11]Input!D209)</f>
        <v>-31298.643668399658</v>
      </c>
      <c r="F128" s="75">
        <f>[11]Adjust!E223*[11]Input!$F$15*[11]Input!$E209/100</f>
        <v>0</v>
      </c>
      <c r="G128" s="75">
        <f>[11]Adjust!F223*[11]Input!$F$15*[11]Input!$F209/100</f>
        <v>0</v>
      </c>
      <c r="H128" s="75">
        <f>[11]Adjust!G223*[11]Input!$G209*10</f>
        <v>1.9210199999999999</v>
      </c>
      <c r="I128" s="78">
        <f t="shared" si="9"/>
        <v>-1.0239371498490211</v>
      </c>
      <c r="J128" s="79">
        <f t="shared" si="10"/>
        <v>-4470.9603783428083</v>
      </c>
      <c r="K128" s="78">
        <f t="shared" si="11"/>
        <v>-1.024</v>
      </c>
      <c r="L128" s="75">
        <f>[11]Adjust!B223*[11]Input!$B209*10</f>
        <v>-31298.643668399658</v>
      </c>
      <c r="M128" s="75">
        <f>[11]Adjust!C223*[11]Input!$C209*10</f>
        <v>0</v>
      </c>
      <c r="N128" s="75">
        <f>[11]Adjust!D223*[11]Input!$D209*10</f>
        <v>0</v>
      </c>
      <c r="O128" s="80">
        <f t="shared" si="12"/>
        <v>1</v>
      </c>
      <c r="P128" s="80">
        <f t="shared" si="13"/>
        <v>0</v>
      </c>
      <c r="Q128" s="80">
        <f t="shared" si="14"/>
        <v>0</v>
      </c>
      <c r="R128" s="80">
        <f t="shared" si="15"/>
        <v>0</v>
      </c>
      <c r="S128" s="80">
        <f t="shared" si="16"/>
        <v>0</v>
      </c>
      <c r="T128" s="80">
        <f t="shared" si="17"/>
        <v>-6.1380867945232923E-5</v>
      </c>
      <c r="U128" s="70"/>
      <c r="V128" s="72">
        <v>0.60599999999999998</v>
      </c>
    </row>
    <row r="129" spans="1:22">
      <c r="A129" s="74" t="s">
        <v>27</v>
      </c>
      <c r="B129" s="75">
        <f>[11]Input!B198+[11]Input!C198+[11]Input!D198</f>
        <v>31.475928030664484</v>
      </c>
      <c r="C129" s="76">
        <f>[11]Input!E198</f>
        <v>7</v>
      </c>
      <c r="D129" s="77">
        <f>0.01*[11]Input!F$15*([11]Adjust!$E212*[11]Input!E198+[11]Adjust!$F212*[11]Input!F198)+10*([11]Adjust!$B212*[11]Input!B198+[11]Adjust!$C212*[11]Input!C198+[11]Adjust!$D212*[11]Input!D198+[11]Adjust!$G212*[11]Input!G198)</f>
        <v>-322.31350303400433</v>
      </c>
      <c r="E129" s="75">
        <f>10*([11]Adjust!$B212*[11]Input!B198+[11]Adjust!$C212*[11]Input!C198+[11]Adjust!$D212*[11]Input!D198)</f>
        <v>-322.31350303400433</v>
      </c>
      <c r="F129" s="75">
        <f>[11]Adjust!E212*[11]Input!$F$15*[11]Input!$E198/100</f>
        <v>0</v>
      </c>
      <c r="G129" s="75">
        <f>[11]Adjust!F212*[11]Input!$F$15*[11]Input!$F198/100</f>
        <v>0</v>
      </c>
      <c r="H129" s="75">
        <f>[11]Adjust!G212*[11]Input!$G198*10</f>
        <v>0</v>
      </c>
      <c r="I129" s="78">
        <f t="shared" si="9"/>
        <v>-1.024</v>
      </c>
      <c r="J129" s="79">
        <f t="shared" si="10"/>
        <v>-46.044786147714902</v>
      </c>
      <c r="K129" s="78">
        <f t="shared" si="11"/>
        <v>-1.024</v>
      </c>
      <c r="L129" s="75">
        <f>[11]Adjust!B212*[11]Input!$B198*10</f>
        <v>-322.31350303400433</v>
      </c>
      <c r="M129" s="75">
        <f>[11]Adjust!C212*[11]Input!$C198*10</f>
        <v>0</v>
      </c>
      <c r="N129" s="75">
        <f>[11]Adjust!D212*[11]Input!$D198*10</f>
        <v>0</v>
      </c>
      <c r="O129" s="80">
        <f t="shared" si="12"/>
        <v>1</v>
      </c>
      <c r="P129" s="80">
        <f t="shared" si="13"/>
        <v>0</v>
      </c>
      <c r="Q129" s="80">
        <f t="shared" si="14"/>
        <v>0</v>
      </c>
      <c r="R129" s="80">
        <f t="shared" si="15"/>
        <v>0</v>
      </c>
      <c r="S129" s="80">
        <f t="shared" si="16"/>
        <v>0</v>
      </c>
      <c r="T129" s="80">
        <f t="shared" si="17"/>
        <v>0</v>
      </c>
      <c r="U129" s="70"/>
      <c r="V129" s="70"/>
    </row>
    <row r="130" spans="1:22">
      <c r="A130" s="74" t="s">
        <v>31</v>
      </c>
      <c r="B130" s="75">
        <f>[11]Input!B212+[11]Input!C212+[11]Input!D212</f>
        <v>2162.5010577247276</v>
      </c>
      <c r="C130" s="76">
        <f>[11]Input!E212</f>
        <v>3</v>
      </c>
      <c r="D130" s="77">
        <f>0.01*[11]Input!F$15*([11]Adjust!$E226*[11]Input!E212+[11]Adjust!$F226*[11]Input!F212)+10*([11]Adjust!$B226*[11]Input!B212+[11]Adjust!$C226*[11]Input!C212+[11]Adjust!$D226*[11]Input!D212+[11]Adjust!$G226*[11]Input!G212)</f>
        <v>-22142.273107036959</v>
      </c>
      <c r="E130" s="75">
        <f>10*([11]Adjust!$B226*[11]Input!B212+[11]Adjust!$C226*[11]Input!C212+[11]Adjust!$D226*[11]Input!D212)</f>
        <v>-22142.273107036959</v>
      </c>
      <c r="F130" s="75">
        <f>[11]Adjust!E226*[11]Input!$F$15*[11]Input!$E212/100</f>
        <v>0</v>
      </c>
      <c r="G130" s="75">
        <f>[11]Adjust!F226*[11]Input!$F$15*[11]Input!$F212/100</f>
        <v>0</v>
      </c>
      <c r="H130" s="75">
        <f>[11]Adjust!G226*[11]Input!$G212*10</f>
        <v>0</v>
      </c>
      <c r="I130" s="78">
        <f t="shared" si="9"/>
        <v>-1.0239196428571424</v>
      </c>
      <c r="J130" s="79">
        <f t="shared" si="10"/>
        <v>-7380.7577023456533</v>
      </c>
      <c r="K130" s="78">
        <f t="shared" si="11"/>
        <v>-1.0239196428571424</v>
      </c>
      <c r="L130" s="75">
        <f>[11]Adjust!B226*[11]Input!$B212*10</f>
        <v>-16879.093077347821</v>
      </c>
      <c r="M130" s="75">
        <f>[11]Adjust!C226*[11]Input!$C212*10</f>
        <v>-4148.1404217998252</v>
      </c>
      <c r="N130" s="75">
        <f>[11]Adjust!D226*[11]Input!$D212*10</f>
        <v>-1115.0396078893127</v>
      </c>
      <c r="O130" s="80">
        <f t="shared" si="12"/>
        <v>0.76230172917447825</v>
      </c>
      <c r="P130" s="80">
        <f t="shared" si="13"/>
        <v>0.18734031514052271</v>
      </c>
      <c r="Q130" s="80">
        <f t="shared" si="14"/>
        <v>5.0357955684999019E-2</v>
      </c>
      <c r="R130" s="80">
        <f t="shared" si="15"/>
        <v>0</v>
      </c>
      <c r="S130" s="80">
        <f t="shared" si="16"/>
        <v>0</v>
      </c>
      <c r="T130" s="80">
        <f t="shared" si="17"/>
        <v>0</v>
      </c>
      <c r="U130" s="70"/>
      <c r="V130" s="72"/>
    </row>
    <row r="131" spans="1:22">
      <c r="A131" s="74" t="s">
        <v>21</v>
      </c>
      <c r="B131" s="75">
        <f>[11]Input!B178+[11]Input!C178+[11]Input!D178</f>
        <v>1313500.9228214284</v>
      </c>
      <c r="C131" s="76">
        <f>[11]Input!E178</f>
        <v>1914</v>
      </c>
      <c r="D131" s="77">
        <f>0.01*[11]Input!F$15*([11]Adjust!$E192*[11]Input!E178+[11]Adjust!$F192*[11]Input!F178)+10*([11]Adjust!$B192*[11]Input!B178+[11]Adjust!$C192*[11]Input!C178+[11]Adjust!$D192*[11]Input!D178+[11]Adjust!$G192*[11]Input!G178)</f>
        <v>25328795.090685133</v>
      </c>
      <c r="E131" s="75">
        <f>10*([11]Adjust!$B192*[11]Input!B178+[11]Adjust!$C192*[11]Input!C178+[11]Adjust!$D192*[11]Input!D178)</f>
        <v>15127747.748245133</v>
      </c>
      <c r="F131" s="75">
        <f>[11]Adjust!E192*[11]Input!$F$15*[11]Input!$E178/100</f>
        <v>29772.27</v>
      </c>
      <c r="G131" s="75">
        <f>[11]Adjust!F192*[11]Input!$F$15*[11]Input!$F178/100</f>
        <v>9764706.1399999987</v>
      </c>
      <c r="H131" s="75">
        <f>[11]Adjust!G192*[11]Input!$G178*10</f>
        <v>406568.93244</v>
      </c>
      <c r="I131" s="78">
        <f t="shared" si="9"/>
        <v>1.9283423902191354</v>
      </c>
      <c r="J131" s="79">
        <f t="shared" si="10"/>
        <v>13233.435261590979</v>
      </c>
      <c r="K131" s="78">
        <f t="shared" si="11"/>
        <v>1.1517120000000003</v>
      </c>
      <c r="L131" s="75">
        <f>[11]Adjust!B192*[11]Input!$B178*10</f>
        <v>13323501.864642855</v>
      </c>
      <c r="M131" s="75">
        <f>[11]Adjust!C192*[11]Input!$C178*10</f>
        <v>1452521.8604928486</v>
      </c>
      <c r="N131" s="75">
        <f>[11]Adjust!D192*[11]Input!$D178*10</f>
        <v>351724.02310943085</v>
      </c>
      <c r="O131" s="80">
        <f t="shared" si="12"/>
        <v>0.88073268317079278</v>
      </c>
      <c r="P131" s="80">
        <f t="shared" si="13"/>
        <v>9.6017059820510675E-2</v>
      </c>
      <c r="Q131" s="80">
        <f t="shared" si="14"/>
        <v>2.3250257008696616E-2</v>
      </c>
      <c r="R131" s="80">
        <f t="shared" si="15"/>
        <v>1.1754317524148234E-3</v>
      </c>
      <c r="S131" s="80">
        <f t="shared" si="16"/>
        <v>0.38551798871755444</v>
      </c>
      <c r="T131" s="80">
        <f t="shared" si="17"/>
        <v>1.6051649159952303E-2</v>
      </c>
      <c r="U131" s="71">
        <v>544480.10148321616</v>
      </c>
      <c r="V131" s="72">
        <v>127451.076</v>
      </c>
    </row>
    <row r="132" spans="1:22">
      <c r="A132" s="74" t="s">
        <v>18</v>
      </c>
      <c r="B132" s="75">
        <f>[11]Input!B170+[11]Input!C170+[11]Input!D170</f>
        <v>227402.45163555318</v>
      </c>
      <c r="C132" s="76">
        <f>[11]Input!E170</f>
        <v>2026</v>
      </c>
      <c r="D132" s="77">
        <f>0.01*[11]Input!F$15*([11]Adjust!$E184*[11]Input!E170+[11]Adjust!$F184*[11]Input!F170)+10*([11]Adjust!$B184*[11]Input!B170+[11]Adjust!$C184*[11]Input!C170+[11]Adjust!$D184*[11]Input!D170+[11]Adjust!$G184*[11]Input!G170)</f>
        <v>4598834.0503370082</v>
      </c>
      <c r="E132" s="75">
        <f>10*([11]Adjust!$B184*[11]Input!B170+[11]Adjust!$C184*[11]Input!C170+[11]Adjust!$D184*[11]Input!D170)</f>
        <v>4404037.797137008</v>
      </c>
      <c r="F132" s="75">
        <f>[11]Adjust!E184*[11]Input!$F$15*[11]Input!$E170/100</f>
        <v>194796.25320000001</v>
      </c>
      <c r="G132" s="75">
        <f>[11]Adjust!F184*[11]Input!$F$15*[11]Input!$F170/100</f>
        <v>0</v>
      </c>
      <c r="H132" s="75">
        <f>[11]Adjust!G184*[11]Input!$G170*10</f>
        <v>0</v>
      </c>
      <c r="I132" s="78">
        <f t="shared" si="9"/>
        <v>2.0223326605587064</v>
      </c>
      <c r="J132" s="79">
        <f t="shared" si="10"/>
        <v>2269.9082183302112</v>
      </c>
      <c r="K132" s="78">
        <f t="shared" si="11"/>
        <v>1.9366712036135585</v>
      </c>
      <c r="L132" s="75">
        <f>[11]Adjust!B184*[11]Input!$B170*10</f>
        <v>4346087.9102385743</v>
      </c>
      <c r="M132" s="75">
        <f>[11]Adjust!C184*[11]Input!$C170*10</f>
        <v>57949.886898434052</v>
      </c>
      <c r="N132" s="75">
        <f>[11]Adjust!D184*[11]Input!$D170*10</f>
        <v>0</v>
      </c>
      <c r="O132" s="80">
        <f t="shared" si="12"/>
        <v>0.98684164633280258</v>
      </c>
      <c r="P132" s="80">
        <f t="shared" si="13"/>
        <v>1.3158353667197477E-2</v>
      </c>
      <c r="Q132" s="80">
        <f t="shared" si="14"/>
        <v>0</v>
      </c>
      <c r="R132" s="80">
        <f t="shared" si="15"/>
        <v>4.2357747869968279E-2</v>
      </c>
      <c r="S132" s="80">
        <f t="shared" si="16"/>
        <v>0</v>
      </c>
      <c r="T132" s="80">
        <f t="shared" si="17"/>
        <v>0</v>
      </c>
      <c r="U132" s="70"/>
      <c r="V132" s="70"/>
    </row>
    <row r="133" spans="1:22">
      <c r="A133" s="74" t="s">
        <v>25</v>
      </c>
      <c r="B133" s="75">
        <f>[11]Input!B190+[11]Input!C190+[11]Input!D190</f>
        <v>106729.45380000005</v>
      </c>
      <c r="C133" s="76">
        <f>[11]Input!E190</f>
        <v>22</v>
      </c>
      <c r="D133" s="77">
        <f>0.01*[11]Input!F$15*([11]Adjust!$E204*[11]Input!E190+[11]Adjust!$F204*[11]Input!F190)+10*([11]Adjust!$B204*[11]Input!B190+[11]Adjust!$C204*[11]Input!C190+[11]Adjust!$D204*[11]Input!D190+[11]Adjust!$G204*[11]Input!G190)</f>
        <v>2195443.0086731468</v>
      </c>
      <c r="E133" s="75">
        <f>10*([11]Adjust!$B204*[11]Input!B190+[11]Adjust!$C204*[11]Input!C190+[11]Adjust!$D204*[11]Input!D190)</f>
        <v>2195443.0086731468</v>
      </c>
      <c r="F133" s="75">
        <f>[11]Adjust!E204*[11]Input!$F$15*[11]Input!$E190/100</f>
        <v>0</v>
      </c>
      <c r="G133" s="75">
        <f>[11]Adjust!F204*[11]Input!$F$15*[11]Input!$F190/100</f>
        <v>0</v>
      </c>
      <c r="H133" s="75">
        <f>[11]Adjust!G204*[11]Input!$G190*10</f>
        <v>0</v>
      </c>
      <c r="I133" s="78">
        <f t="shared" si="9"/>
        <v>2.0570170000000001</v>
      </c>
      <c r="J133" s="79">
        <f t="shared" si="10"/>
        <v>99792.864030597586</v>
      </c>
      <c r="K133" s="78">
        <f t="shared" si="11"/>
        <v>2.0570170000000001</v>
      </c>
      <c r="L133" s="75">
        <f>[11]Adjust!B204*[11]Input!$B190*10</f>
        <v>1519645.9820405405</v>
      </c>
      <c r="M133" s="75">
        <f>[11]Adjust!C204*[11]Input!$C190*10</f>
        <v>471878.66490778816</v>
      </c>
      <c r="N133" s="75">
        <f>[11]Adjust!D204*[11]Input!$D190*10</f>
        <v>203918.3617248181</v>
      </c>
      <c r="O133" s="80">
        <f t="shared" si="12"/>
        <v>0.69218193140844242</v>
      </c>
      <c r="P133" s="80">
        <f t="shared" si="13"/>
        <v>0.21493551098508179</v>
      </c>
      <c r="Q133" s="80">
        <f t="shared" si="14"/>
        <v>9.2882557606475791E-2</v>
      </c>
      <c r="R133" s="80">
        <f t="shared" si="15"/>
        <v>0</v>
      </c>
      <c r="S133" s="80">
        <f t="shared" si="16"/>
        <v>0</v>
      </c>
      <c r="T133" s="80">
        <f t="shared" si="17"/>
        <v>0</v>
      </c>
      <c r="U133" s="70"/>
      <c r="V133" s="70"/>
    </row>
    <row r="134" spans="1:22">
      <c r="A134" s="74" t="s">
        <v>24</v>
      </c>
      <c r="B134" s="75">
        <f>[11]Input!B186+[11]Input!C186+[11]Input!D186</f>
        <v>106729.45379999999</v>
      </c>
      <c r="C134" s="76">
        <f>[11]Input!E186</f>
        <v>701</v>
      </c>
      <c r="D134" s="77">
        <f>0.01*[11]Input!F$15*([11]Adjust!$E200*[11]Input!E186+[11]Adjust!$F200*[11]Input!F186)+10*([11]Adjust!$B200*[11]Input!B186+[11]Adjust!$C200*[11]Input!C186+[11]Adjust!$D200*[11]Input!D186+[11]Adjust!$G200*[11]Input!G186)</f>
        <v>2195424.864666</v>
      </c>
      <c r="E134" s="75">
        <f>10*([11]Adjust!$B200*[11]Input!B186+[11]Adjust!$C200*[11]Input!C186+[11]Adjust!$D200*[11]Input!D186)</f>
        <v>2195424.864666</v>
      </c>
      <c r="F134" s="75">
        <f>[11]Adjust!E200*[11]Input!$F$15*[11]Input!$E186/100</f>
        <v>0</v>
      </c>
      <c r="G134" s="75">
        <f>[11]Adjust!F200*[11]Input!$F$15*[11]Input!$F186/100</f>
        <v>0</v>
      </c>
      <c r="H134" s="75">
        <f>[11]Adjust!G200*[11]Input!$G186*10</f>
        <v>0</v>
      </c>
      <c r="I134" s="78">
        <f t="shared" si="9"/>
        <v>2.0570000000000004</v>
      </c>
      <c r="J134" s="79">
        <f t="shared" si="10"/>
        <v>3131.8471678544938</v>
      </c>
      <c r="K134" s="78">
        <f t="shared" si="11"/>
        <v>2.0570000000000004</v>
      </c>
      <c r="L134" s="75">
        <f>[11]Adjust!B200*[11]Input!$B186*10</f>
        <v>2195424.864666</v>
      </c>
      <c r="M134" s="75">
        <f>[11]Adjust!C200*[11]Input!$C186*10</f>
        <v>0</v>
      </c>
      <c r="N134" s="75">
        <f>[11]Adjust!D200*[11]Input!$D186*10</f>
        <v>0</v>
      </c>
      <c r="O134" s="80">
        <f t="shared" si="12"/>
        <v>1</v>
      </c>
      <c r="P134" s="80">
        <f t="shared" si="13"/>
        <v>0</v>
      </c>
      <c r="Q134" s="80">
        <f t="shared" si="14"/>
        <v>0</v>
      </c>
      <c r="R134" s="80">
        <f t="shared" si="15"/>
        <v>0</v>
      </c>
      <c r="S134" s="80">
        <f t="shared" si="16"/>
        <v>0</v>
      </c>
      <c r="T134" s="80">
        <f t="shared" si="17"/>
        <v>0</v>
      </c>
      <c r="U134" s="70"/>
      <c r="V134" s="70"/>
    </row>
    <row r="135" spans="1:22" ht="25.5">
      <c r="A135" s="74" t="s">
        <v>191</v>
      </c>
      <c r="B135" s="75">
        <f>[11]Input!B162+[11]Input!C162+[11]Input!D162</f>
        <v>5765.1238301542653</v>
      </c>
      <c r="C135" s="76">
        <f>[11]Input!E162</f>
        <v>1188</v>
      </c>
      <c r="D135" s="77">
        <f>0.01*[11]Input!F$15*([11]Adjust!$E176*[11]Input!E162+[11]Adjust!$F176*[11]Input!F162)+10*([11]Adjust!$B176*[11]Input!B162+[11]Adjust!$C176*[11]Input!C162+[11]Adjust!$D176*[11]Input!D162+[11]Adjust!$G176*[11]Input!G162)</f>
        <v>11472.596422006989</v>
      </c>
      <c r="E135" s="75">
        <f>10*([11]Adjust!$B176*[11]Input!B162+[11]Adjust!$C176*[11]Input!C162+[11]Adjust!$D176*[11]Input!D162)</f>
        <v>11472.596422006989</v>
      </c>
      <c r="F135" s="75">
        <f>[11]Adjust!E176*[11]Input!$F$15*[11]Input!$E162/100</f>
        <v>0</v>
      </c>
      <c r="G135" s="75">
        <f>[11]Adjust!F176*[11]Input!$F$15*[11]Input!$F162/100</f>
        <v>0</v>
      </c>
      <c r="H135" s="75">
        <f>[11]Adjust!G176*[11]Input!$G162*10</f>
        <v>0</v>
      </c>
      <c r="I135" s="78">
        <f t="shared" si="9"/>
        <v>0.19900000000000001</v>
      </c>
      <c r="J135" s="79">
        <f t="shared" si="10"/>
        <v>9.6570676952920778</v>
      </c>
      <c r="K135" s="78">
        <f t="shared" si="11"/>
        <v>0.19900000000000001</v>
      </c>
      <c r="L135" s="75">
        <f>[11]Adjust!B176*[11]Input!$B162*10</f>
        <v>11472.596422006989</v>
      </c>
      <c r="M135" s="75">
        <f>[11]Adjust!C176*[11]Input!$C162*10</f>
        <v>0</v>
      </c>
      <c r="N135" s="75">
        <f>[11]Adjust!D176*[11]Input!$D162*10</f>
        <v>0</v>
      </c>
      <c r="O135" s="80">
        <f t="shared" si="12"/>
        <v>1</v>
      </c>
      <c r="P135" s="80">
        <f t="shared" si="13"/>
        <v>0</v>
      </c>
      <c r="Q135" s="80">
        <f t="shared" si="14"/>
        <v>0</v>
      </c>
      <c r="R135" s="80">
        <f t="shared" si="15"/>
        <v>0</v>
      </c>
      <c r="S135" s="80">
        <f t="shared" si="16"/>
        <v>0</v>
      </c>
      <c r="T135" s="80">
        <f t="shared" si="17"/>
        <v>0</v>
      </c>
      <c r="U135" s="70"/>
      <c r="V135" s="70"/>
    </row>
    <row r="136" spans="1:22">
      <c r="A136" s="74" t="s">
        <v>15</v>
      </c>
      <c r="B136" s="75">
        <f>[11]Input!B158+[11]Input!C158+[11]Input!D158</f>
        <v>562529.03481687827</v>
      </c>
      <c r="C136" s="76">
        <f>[11]Input!E158</f>
        <v>17554</v>
      </c>
      <c r="D136" s="77">
        <f>0.01*[11]Input!F$15*([11]Adjust!$E172*[11]Input!E158+[11]Adjust!$F172*[11]Input!F158)+10*([11]Adjust!$B172*[11]Input!B158+[11]Adjust!$C172*[11]Input!C158+[11]Adjust!$D172*[11]Input!D158+[11]Adjust!$G172*[11]Input!G158)</f>
        <v>10545453.646416979</v>
      </c>
      <c r="E136" s="75">
        <f>10*([11]Adjust!$B172*[11]Input!B158+[11]Adjust!$C172*[11]Input!C158+[11]Adjust!$D172*[11]Input!D158)</f>
        <v>10336006.34001698</v>
      </c>
      <c r="F136" s="75">
        <f>[11]Adjust!E172*[11]Input!$F$15*[11]Input!$E158/100</f>
        <v>209447.30639999997</v>
      </c>
      <c r="G136" s="75">
        <f>[11]Adjust!F172*[11]Input!$F$15*[11]Input!$F158/100</f>
        <v>0</v>
      </c>
      <c r="H136" s="75">
        <f>[11]Adjust!G172*[11]Input!$G158*10</f>
        <v>0</v>
      </c>
      <c r="I136" s="78">
        <f t="shared" si="9"/>
        <v>1.874650550233353</v>
      </c>
      <c r="J136" s="79">
        <f t="shared" si="10"/>
        <v>600.74362802876715</v>
      </c>
      <c r="K136" s="78">
        <f t="shared" si="11"/>
        <v>1.8374173954206099</v>
      </c>
      <c r="L136" s="75">
        <f>[11]Adjust!B172*[11]Input!$B158*10</f>
        <v>9989662.7256719992</v>
      </c>
      <c r="M136" s="75">
        <f>[11]Adjust!C172*[11]Input!$C158*10</f>
        <v>346343.61434498092</v>
      </c>
      <c r="N136" s="75">
        <f>[11]Adjust!D172*[11]Input!$D158*10</f>
        <v>0</v>
      </c>
      <c r="O136" s="80">
        <f t="shared" si="12"/>
        <v>0.96649154393374614</v>
      </c>
      <c r="P136" s="80">
        <f t="shared" si="13"/>
        <v>3.3508456066253918E-2</v>
      </c>
      <c r="Q136" s="80">
        <f t="shared" si="14"/>
        <v>0</v>
      </c>
      <c r="R136" s="80">
        <f t="shared" si="15"/>
        <v>1.9861384196702029E-2</v>
      </c>
      <c r="S136" s="80">
        <f t="shared" si="16"/>
        <v>0</v>
      </c>
      <c r="T136" s="80">
        <f t="shared" si="17"/>
        <v>0</v>
      </c>
      <c r="U136" s="70"/>
      <c r="V136" s="70"/>
    </row>
    <row r="137" spans="1:22">
      <c r="A137" s="74" t="s">
        <v>14</v>
      </c>
      <c r="B137" s="75">
        <f>[11]Input!B154+[11]Input!C154+[11]Input!D154</f>
        <v>1203804.9086515866</v>
      </c>
      <c r="C137" s="76">
        <f>[11]Input!E154</f>
        <v>78180</v>
      </c>
      <c r="D137" s="77">
        <f>0.01*[11]Input!F$15*([11]Adjust!$E168*[11]Input!E154+[11]Adjust!$F168*[11]Input!F154)+10*([11]Adjust!$B168*[11]Input!B154+[11]Adjust!$C168*[11]Input!C154+[11]Adjust!$D168*[11]Input!D154+[11]Adjust!$G168*[11]Input!G154)</f>
        <v>29162037.595879711</v>
      </c>
      <c r="E137" s="75">
        <f>10*([11]Adjust!$B168*[11]Input!B154+[11]Adjust!$C168*[11]Input!C154+[11]Adjust!$D168*[11]Input!D154)</f>
        <v>28229225.107879709</v>
      </c>
      <c r="F137" s="75">
        <f>[11]Adjust!E168*[11]Input!$F$15*[11]Input!$E154/100</f>
        <v>932812.48799999978</v>
      </c>
      <c r="G137" s="75">
        <f>[11]Adjust!F168*[11]Input!$F$15*[11]Input!$F154/100</f>
        <v>0</v>
      </c>
      <c r="H137" s="75">
        <f>[11]Adjust!G168*[11]Input!$G154*10</f>
        <v>0</v>
      </c>
      <c r="I137" s="78">
        <f t="shared" si="9"/>
        <v>2.4224886762212057</v>
      </c>
      <c r="J137" s="79">
        <f t="shared" si="10"/>
        <v>373.01148114453457</v>
      </c>
      <c r="K137" s="78">
        <f t="shared" si="11"/>
        <v>2.3450000000000006</v>
      </c>
      <c r="L137" s="75">
        <f>[11]Adjust!B168*[11]Input!$B154*10</f>
        <v>28229225.107879709</v>
      </c>
      <c r="M137" s="75">
        <f>[11]Adjust!C168*[11]Input!$C154*10</f>
        <v>0</v>
      </c>
      <c r="N137" s="75">
        <f>[11]Adjust!D168*[11]Input!$D154*10</f>
        <v>0</v>
      </c>
      <c r="O137" s="80">
        <f t="shared" si="12"/>
        <v>1</v>
      </c>
      <c r="P137" s="80">
        <f t="shared" si="13"/>
        <v>0</v>
      </c>
      <c r="Q137" s="80">
        <f t="shared" si="14"/>
        <v>0</v>
      </c>
      <c r="R137" s="80">
        <f t="shared" si="15"/>
        <v>3.1987219169204981E-2</v>
      </c>
      <c r="S137" s="80">
        <f t="shared" si="16"/>
        <v>0</v>
      </c>
      <c r="T137" s="80">
        <f t="shared" si="17"/>
        <v>0</v>
      </c>
      <c r="U137" s="70"/>
      <c r="V137" s="70"/>
    </row>
    <row r="139" spans="1:22" ht="15.75">
      <c r="A139" s="82" t="s">
        <v>192</v>
      </c>
    </row>
    <row r="140" spans="1:22" ht="14.25">
      <c r="A140" s="83" t="s">
        <v>67</v>
      </c>
    </row>
    <row r="141" spans="1:22">
      <c r="A141" t="s">
        <v>77</v>
      </c>
    </row>
    <row r="142" spans="1:22" ht="14.25">
      <c r="A142" s="84" t="s">
        <v>193</v>
      </c>
    </row>
    <row r="143" spans="1:22" ht="14.25">
      <c r="A143" s="84" t="s">
        <v>194</v>
      </c>
    </row>
    <row r="144" spans="1:22" ht="14.25">
      <c r="A144" s="84" t="s">
        <v>195</v>
      </c>
    </row>
    <row r="145" spans="1:9" ht="14.25">
      <c r="A145" s="84" t="s">
        <v>196</v>
      </c>
    </row>
    <row r="146" spans="1:9" ht="14.25">
      <c r="A146" s="84" t="s">
        <v>197</v>
      </c>
    </row>
    <row r="147" spans="1:9" ht="14.25">
      <c r="A147" s="84" t="s">
        <v>198</v>
      </c>
    </row>
    <row r="148" spans="1:9" ht="14.25">
      <c r="A148" s="84" t="s">
        <v>199</v>
      </c>
    </row>
    <row r="149" spans="1:9" ht="14.25">
      <c r="A149" s="85" t="s">
        <v>83</v>
      </c>
      <c r="B149" s="85" t="s">
        <v>85</v>
      </c>
      <c r="C149" s="85" t="s">
        <v>85</v>
      </c>
      <c r="D149" s="85" t="s">
        <v>85</v>
      </c>
      <c r="E149" s="85" t="s">
        <v>85</v>
      </c>
      <c r="F149" s="85" t="s">
        <v>85</v>
      </c>
      <c r="G149" s="85" t="s">
        <v>85</v>
      </c>
      <c r="H149" s="85" t="s">
        <v>85</v>
      </c>
    </row>
    <row r="150" spans="1:9" ht="14.25">
      <c r="A150" s="85" t="s">
        <v>87</v>
      </c>
      <c r="B150" s="85" t="s">
        <v>200</v>
      </c>
      <c r="C150" s="85" t="s">
        <v>89</v>
      </c>
      <c r="D150" s="85" t="s">
        <v>201</v>
      </c>
      <c r="E150" s="85" t="s">
        <v>202</v>
      </c>
      <c r="F150" s="85" t="s">
        <v>203</v>
      </c>
      <c r="G150" s="85" t="s">
        <v>204</v>
      </c>
      <c r="H150" s="85" t="s">
        <v>205</v>
      </c>
    </row>
    <row r="151" spans="1:9" ht="38.25">
      <c r="B151" s="68" t="s">
        <v>206</v>
      </c>
      <c r="C151" s="68" t="s">
        <v>207</v>
      </c>
      <c r="D151" s="68" t="s">
        <v>208</v>
      </c>
      <c r="E151" s="68" t="s">
        <v>209</v>
      </c>
      <c r="F151" s="68" t="s">
        <v>210</v>
      </c>
      <c r="G151" s="68" t="s">
        <v>211</v>
      </c>
      <c r="H151" s="68" t="s">
        <v>212</v>
      </c>
    </row>
    <row r="152" spans="1:9" ht="14.25">
      <c r="A152" s="74" t="s">
        <v>213</v>
      </c>
      <c r="B152" s="78">
        <f>SUM(B$55:B$137)</f>
        <v>14139672.774723396</v>
      </c>
      <c r="C152" s="77">
        <f>SUM(C$55:C$137)</f>
        <v>1483266.3333333333</v>
      </c>
      <c r="D152" s="77">
        <f>SUM(D$55:D$137)</f>
        <v>291643200.34513044</v>
      </c>
      <c r="E152" s="77">
        <f>SUM(E$55:E$137)</f>
        <v>245795440.97620526</v>
      </c>
      <c r="F152" s="77">
        <f>SUM($F$55:$F$137)</f>
        <v>15029187.008323083</v>
      </c>
      <c r="G152" s="77">
        <f>SUM($G$55:$G$137)</f>
        <v>29549473.259862028</v>
      </c>
      <c r="H152" s="77">
        <f>SUM($H$55:$H$137)</f>
        <v>1269099.1007399999</v>
      </c>
      <c r="I152" s="88" t="s">
        <v>67</v>
      </c>
    </row>
  </sheetData>
  <dataValidations disablePrompts="1"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topLeftCell="A111" workbookViewId="0">
      <selection activeCell="A135" sqref="A135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81" t="s">
        <v>65</v>
      </c>
      <c r="C1" s="81" t="str">
        <f>[12]Input!B8</f>
        <v>SP Distribution</v>
      </c>
      <c r="E1" s="81" t="str">
        <f>[12]Input!C8</f>
        <v>Final 2011/12 (Oct 2011)</v>
      </c>
      <c r="G1" s="81">
        <f>[12]Input!D8</f>
        <v>1</v>
      </c>
    </row>
    <row r="4" spans="1:7" ht="15.75">
      <c r="A4" s="82" t="s">
        <v>66</v>
      </c>
    </row>
    <row r="5" spans="1:7" ht="14.25">
      <c r="A5" s="83" t="s">
        <v>67</v>
      </c>
    </row>
    <row r="6" spans="1:7">
      <c r="A6" t="s">
        <v>68</v>
      </c>
    </row>
    <row r="7" spans="1:7">
      <c r="A7" t="s">
        <v>69</v>
      </c>
    </row>
    <row r="8" spans="1:7">
      <c r="A8" t="s">
        <v>70</v>
      </c>
    </row>
    <row r="9" spans="1:7">
      <c r="A9" t="s">
        <v>71</v>
      </c>
    </row>
    <row r="10" spans="1:7">
      <c r="A10" t="s">
        <v>72</v>
      </c>
    </row>
    <row r="11" spans="1:7">
      <c r="A11" t="s">
        <v>73</v>
      </c>
    </row>
    <row r="12" spans="1:7">
      <c r="A12" t="s">
        <v>74</v>
      </c>
    </row>
    <row r="13" spans="1:7">
      <c r="A13" t="s">
        <v>75</v>
      </c>
    </row>
    <row r="14" spans="1:7">
      <c r="A14" t="s">
        <v>76</v>
      </c>
    </row>
    <row r="15" spans="1:7">
      <c r="A15" t="s">
        <v>77</v>
      </c>
    </row>
    <row r="16" spans="1:7" ht="14.25">
      <c r="A16" s="84" t="s">
        <v>78</v>
      </c>
    </row>
    <row r="17" spans="1:6" ht="14.25">
      <c r="A17" s="84" t="s">
        <v>79</v>
      </c>
    </row>
    <row r="18" spans="1:6" ht="14.25">
      <c r="A18" s="84" t="s">
        <v>80</v>
      </c>
    </row>
    <row r="19" spans="1:6" ht="14.25">
      <c r="A19" s="84" t="s">
        <v>81</v>
      </c>
    </row>
    <row r="20" spans="1:6" ht="14.25">
      <c r="A20" s="84" t="s">
        <v>82</v>
      </c>
    </row>
    <row r="21" spans="1:6" ht="28.5">
      <c r="A21" s="85" t="s">
        <v>83</v>
      </c>
      <c r="B21" s="85" t="s">
        <v>84</v>
      </c>
      <c r="C21" s="85" t="s">
        <v>85</v>
      </c>
      <c r="D21" s="85" t="s">
        <v>86</v>
      </c>
      <c r="E21" s="85" t="s">
        <v>86</v>
      </c>
    </row>
    <row r="22" spans="1:6" ht="14.25">
      <c r="A22" s="85" t="s">
        <v>87</v>
      </c>
      <c r="B22" s="85" t="s">
        <v>88</v>
      </c>
      <c r="C22" s="85" t="s">
        <v>89</v>
      </c>
      <c r="D22" s="85" t="s">
        <v>90</v>
      </c>
      <c r="E22" s="85" t="s">
        <v>91</v>
      </c>
    </row>
    <row r="23" spans="1:6" ht="38.25">
      <c r="B23" s="68" t="s">
        <v>92</v>
      </c>
      <c r="C23" s="68" t="s">
        <v>93</v>
      </c>
      <c r="D23" s="68" t="s">
        <v>94</v>
      </c>
      <c r="E23" s="68" t="s">
        <v>95</v>
      </c>
    </row>
    <row r="24" spans="1:6" ht="25.5">
      <c r="A24" s="74" t="s">
        <v>96</v>
      </c>
      <c r="B24" s="86">
        <f>[12]Input!D15</f>
        <v>0</v>
      </c>
      <c r="C24" s="75">
        <f>SUM([12]Scaler!$H$381:$H$405)</f>
        <v>126111319.40681963</v>
      </c>
      <c r="D24" s="77">
        <f>[12]Adjust!F299-[12]Revenue!B56</f>
        <v>-18185.805059790611</v>
      </c>
      <c r="E24" s="87">
        <f>D24/[12]Revenue!B56</f>
        <v>-5.2312176561358331E-5</v>
      </c>
      <c r="F24" s="88" t="s">
        <v>67</v>
      </c>
    </row>
    <row r="26" spans="1:6" ht="15.75">
      <c r="A26" s="82" t="s">
        <v>97</v>
      </c>
    </row>
    <row r="27" spans="1:6" ht="14.25">
      <c r="A27" s="83" t="s">
        <v>67</v>
      </c>
    </row>
    <row r="28" spans="1:6">
      <c r="A28" t="s">
        <v>77</v>
      </c>
    </row>
    <row r="29" spans="1:6" ht="14.25">
      <c r="A29" s="84" t="s">
        <v>98</v>
      </c>
    </row>
    <row r="30" spans="1:6" ht="14.25">
      <c r="A30" s="84" t="s">
        <v>99</v>
      </c>
    </row>
    <row r="31" spans="1:6" ht="14.25">
      <c r="A31" s="84" t="s">
        <v>100</v>
      </c>
    </row>
    <row r="32" spans="1:6" ht="14.25">
      <c r="A32" s="84" t="s">
        <v>101</v>
      </c>
    </row>
    <row r="33" spans="1:1" ht="14.25">
      <c r="A33" s="84" t="s">
        <v>102</v>
      </c>
    </row>
    <row r="34" spans="1:1" ht="14.25">
      <c r="A34" s="84" t="s">
        <v>103</v>
      </c>
    </row>
    <row r="35" spans="1:1" ht="14.25">
      <c r="A35" s="84" t="s">
        <v>104</v>
      </c>
    </row>
    <row r="36" spans="1:1" ht="14.25">
      <c r="A36" s="84" t="s">
        <v>105</v>
      </c>
    </row>
    <row r="37" spans="1:1" ht="14.25">
      <c r="A37" s="84" t="s">
        <v>106</v>
      </c>
    </row>
    <row r="38" spans="1:1" ht="14.25">
      <c r="A38" s="84" t="s">
        <v>107</v>
      </c>
    </row>
    <row r="39" spans="1:1" ht="14.25">
      <c r="A39" s="84" t="s">
        <v>108</v>
      </c>
    </row>
    <row r="40" spans="1:1" ht="14.25">
      <c r="A40" s="84" t="s">
        <v>109</v>
      </c>
    </row>
    <row r="41" spans="1:1" ht="14.25">
      <c r="A41" s="84" t="s">
        <v>110</v>
      </c>
    </row>
    <row r="42" spans="1:1" ht="14.25">
      <c r="A42" s="84" t="s">
        <v>111</v>
      </c>
    </row>
    <row r="43" spans="1:1" ht="14.25">
      <c r="A43" s="84" t="s">
        <v>112</v>
      </c>
    </row>
    <row r="44" spans="1:1" ht="14.25">
      <c r="A44" s="84" t="s">
        <v>113</v>
      </c>
    </row>
    <row r="45" spans="1:1" ht="14.25">
      <c r="A45" s="84" t="s">
        <v>114</v>
      </c>
    </row>
    <row r="46" spans="1:1" ht="14.25">
      <c r="A46" s="84" t="s">
        <v>115</v>
      </c>
    </row>
    <row r="47" spans="1:1" ht="14.25">
      <c r="A47" s="84" t="s">
        <v>116</v>
      </c>
    </row>
    <row r="48" spans="1:1" ht="14.25">
      <c r="A48" s="84" t="s">
        <v>117</v>
      </c>
    </row>
    <row r="49" spans="1:22" ht="14.25">
      <c r="A49" s="84" t="s">
        <v>118</v>
      </c>
    </row>
    <row r="50" spans="1:22" ht="14.25">
      <c r="A50" s="84" t="s">
        <v>119</v>
      </c>
    </row>
    <row r="51" spans="1:22" ht="14.25">
      <c r="A51" s="84" t="s">
        <v>120</v>
      </c>
    </row>
    <row r="52" spans="1:22" ht="28.5">
      <c r="A52" s="85" t="s">
        <v>83</v>
      </c>
      <c r="B52" s="85" t="s">
        <v>86</v>
      </c>
      <c r="C52" s="85" t="s">
        <v>84</v>
      </c>
      <c r="D52" s="85" t="s">
        <v>86</v>
      </c>
      <c r="E52" s="85" t="s">
        <v>86</v>
      </c>
      <c r="F52" s="85" t="s">
        <v>86</v>
      </c>
      <c r="G52" s="85" t="s">
        <v>86</v>
      </c>
      <c r="H52" s="85" t="s">
        <v>86</v>
      </c>
      <c r="I52" s="85" t="s">
        <v>86</v>
      </c>
      <c r="J52" s="85" t="s">
        <v>86</v>
      </c>
      <c r="K52" s="85" t="s">
        <v>86</v>
      </c>
      <c r="L52" s="85" t="s">
        <v>86</v>
      </c>
      <c r="M52" s="85" t="s">
        <v>86</v>
      </c>
      <c r="N52" s="85" t="s">
        <v>86</v>
      </c>
      <c r="O52" s="85" t="s">
        <v>86</v>
      </c>
      <c r="P52" s="85" t="s">
        <v>86</v>
      </c>
      <c r="Q52" s="85" t="s">
        <v>86</v>
      </c>
      <c r="R52" s="85" t="s">
        <v>86</v>
      </c>
      <c r="S52" s="85" t="s">
        <v>86</v>
      </c>
      <c r="T52" s="85" t="s">
        <v>86</v>
      </c>
    </row>
    <row r="53" spans="1:22" ht="42.75">
      <c r="A53" s="85" t="s">
        <v>87</v>
      </c>
      <c r="B53" s="85" t="s">
        <v>121</v>
      </c>
      <c r="C53" s="85" t="s">
        <v>122</v>
      </c>
      <c r="D53" s="85" t="s">
        <v>123</v>
      </c>
      <c r="E53" s="85" t="s">
        <v>124</v>
      </c>
      <c r="F53" s="85" t="s">
        <v>125</v>
      </c>
      <c r="G53" s="85" t="s">
        <v>126</v>
      </c>
      <c r="H53" s="85" t="s">
        <v>127</v>
      </c>
      <c r="I53" s="85" t="s">
        <v>128</v>
      </c>
      <c r="J53" s="85" t="s">
        <v>129</v>
      </c>
      <c r="K53" s="85" t="s">
        <v>130</v>
      </c>
      <c r="L53" s="85" t="s">
        <v>131</v>
      </c>
      <c r="M53" s="85" t="s">
        <v>132</v>
      </c>
      <c r="N53" s="85" t="s">
        <v>133</v>
      </c>
      <c r="O53" s="85" t="s">
        <v>134</v>
      </c>
      <c r="P53" s="85" t="s">
        <v>135</v>
      </c>
      <c r="Q53" s="85" t="s">
        <v>136</v>
      </c>
      <c r="R53" s="85" t="s">
        <v>137</v>
      </c>
      <c r="S53" s="85" t="s">
        <v>138</v>
      </c>
      <c r="T53" s="85" t="s">
        <v>139</v>
      </c>
    </row>
    <row r="54" spans="1:22" ht="38.25">
      <c r="B54" s="68" t="s">
        <v>140</v>
      </c>
      <c r="C54" s="68" t="s">
        <v>141</v>
      </c>
      <c r="D54" s="68" t="s">
        <v>142</v>
      </c>
      <c r="E54" s="68" t="s">
        <v>143</v>
      </c>
      <c r="F54" s="68" t="s">
        <v>144</v>
      </c>
      <c r="G54" s="68" t="s">
        <v>145</v>
      </c>
      <c r="H54" s="68" t="s">
        <v>146</v>
      </c>
      <c r="I54" s="68" t="s">
        <v>147</v>
      </c>
      <c r="J54" s="68" t="s">
        <v>148</v>
      </c>
      <c r="K54" s="68" t="s">
        <v>149</v>
      </c>
      <c r="L54" s="68" t="s">
        <v>150</v>
      </c>
      <c r="M54" s="68" t="s">
        <v>151</v>
      </c>
      <c r="N54" s="68" t="s">
        <v>152</v>
      </c>
      <c r="O54" s="68" t="s">
        <v>153</v>
      </c>
      <c r="P54" s="68" t="s">
        <v>154</v>
      </c>
      <c r="Q54" s="68" t="s">
        <v>155</v>
      </c>
      <c r="R54" s="68" t="s">
        <v>156</v>
      </c>
      <c r="S54" s="68" t="s">
        <v>157</v>
      </c>
      <c r="T54" s="68" t="s">
        <v>158</v>
      </c>
      <c r="U54" s="68" t="s">
        <v>160</v>
      </c>
      <c r="V54" s="68" t="s">
        <v>159</v>
      </c>
    </row>
    <row r="55" spans="1:22" ht="14.25">
      <c r="A55" s="73" t="s">
        <v>161</v>
      </c>
      <c r="U55" s="69"/>
      <c r="V55" s="69"/>
    </row>
    <row r="56" spans="1:22" ht="14.25">
      <c r="A56" s="73" t="s">
        <v>162</v>
      </c>
      <c r="U56" s="69"/>
      <c r="V56" s="69"/>
    </row>
    <row r="57" spans="1:22" ht="14.25">
      <c r="A57" s="73" t="s">
        <v>163</v>
      </c>
      <c r="U57" s="69"/>
      <c r="V57" s="69"/>
    </row>
    <row r="58" spans="1:22" ht="14.25">
      <c r="A58" s="73" t="s">
        <v>164</v>
      </c>
      <c r="U58" s="69"/>
      <c r="V58" s="69"/>
    </row>
    <row r="59" spans="1:22" ht="14.25">
      <c r="A59" s="73" t="s">
        <v>165</v>
      </c>
      <c r="U59" s="69"/>
      <c r="V59" s="69"/>
    </row>
    <row r="60" spans="1:22" ht="14.25">
      <c r="A60" s="73" t="s">
        <v>166</v>
      </c>
      <c r="U60" s="69"/>
      <c r="V60" s="69"/>
    </row>
    <row r="61" spans="1:22" ht="14.25">
      <c r="A61" s="73" t="s">
        <v>167</v>
      </c>
      <c r="U61" s="69"/>
      <c r="V61" s="69"/>
    </row>
    <row r="62" spans="1:22" ht="14.25">
      <c r="A62" s="73" t="s">
        <v>168</v>
      </c>
      <c r="U62" s="69"/>
      <c r="V62" s="69"/>
    </row>
    <row r="63" spans="1:22" ht="28.5">
      <c r="A63" s="73" t="s">
        <v>169</v>
      </c>
      <c r="U63" s="69"/>
      <c r="V63" s="69"/>
    </row>
    <row r="64" spans="1:22" ht="14.25">
      <c r="A64" s="73" t="s">
        <v>170</v>
      </c>
      <c r="U64" s="69"/>
      <c r="V64" s="69"/>
    </row>
    <row r="65" spans="1:22" ht="14.25">
      <c r="A65" s="73" t="s">
        <v>171</v>
      </c>
      <c r="U65" s="69"/>
      <c r="V65" s="69"/>
    </row>
    <row r="66" spans="1:22" ht="14.25">
      <c r="A66" s="73" t="s">
        <v>172</v>
      </c>
      <c r="U66" s="69"/>
      <c r="V66" s="69"/>
    </row>
    <row r="67" spans="1:22" ht="14.25">
      <c r="A67" s="73" t="s">
        <v>173</v>
      </c>
      <c r="U67" s="69"/>
      <c r="V67" s="69"/>
    </row>
    <row r="68" spans="1:22" ht="14.25">
      <c r="A68" s="73" t="s">
        <v>174</v>
      </c>
      <c r="U68" s="69"/>
      <c r="V68" s="69"/>
    </row>
    <row r="69" spans="1:22" ht="14.25">
      <c r="A69" s="73" t="s">
        <v>175</v>
      </c>
      <c r="U69" s="69"/>
      <c r="V69" s="69"/>
    </row>
    <row r="70" spans="1:22" ht="14.25">
      <c r="A70" s="73" t="s">
        <v>176</v>
      </c>
      <c r="U70" s="69"/>
      <c r="V70" s="69"/>
    </row>
    <row r="71" spans="1:22" ht="14.25">
      <c r="A71" s="73" t="s">
        <v>177</v>
      </c>
      <c r="U71" s="69"/>
      <c r="V71" s="69"/>
    </row>
    <row r="72" spans="1:22" ht="14.25">
      <c r="A72" s="73" t="s">
        <v>178</v>
      </c>
      <c r="U72" s="69"/>
      <c r="V72" s="69"/>
    </row>
    <row r="73" spans="1:22" ht="14.25">
      <c r="A73" s="73" t="s">
        <v>179</v>
      </c>
      <c r="U73" s="69"/>
      <c r="V73" s="69"/>
    </row>
    <row r="74" spans="1:22" ht="14.25">
      <c r="A74" s="73" t="s">
        <v>180</v>
      </c>
      <c r="U74" s="69"/>
      <c r="V74" s="69"/>
    </row>
    <row r="75" spans="1:22" ht="14.25">
      <c r="A75" s="73" t="s">
        <v>181</v>
      </c>
      <c r="U75" s="69"/>
      <c r="V75" s="69"/>
    </row>
    <row r="76" spans="1:22" ht="14.25">
      <c r="A76" s="73" t="s">
        <v>182</v>
      </c>
      <c r="U76" s="69"/>
      <c r="V76" s="69"/>
    </row>
    <row r="77" spans="1:22" ht="28.5">
      <c r="A77" s="73" t="s">
        <v>183</v>
      </c>
      <c r="U77" s="69"/>
      <c r="V77" s="69"/>
    </row>
    <row r="78" spans="1:22" ht="14.25">
      <c r="A78" s="73" t="s">
        <v>184</v>
      </c>
      <c r="U78" s="69"/>
      <c r="V78" s="69"/>
    </row>
    <row r="79" spans="1:22" ht="14.25">
      <c r="A79" s="73" t="s">
        <v>185</v>
      </c>
      <c r="U79" s="69"/>
      <c r="V79" s="69"/>
    </row>
    <row r="80" spans="1:22">
      <c r="A80" s="74" t="s">
        <v>186</v>
      </c>
      <c r="B80" s="75">
        <f>[12]Input!B150+[12]Input!C150+[12]Input!D150</f>
        <v>576824.9030053016</v>
      </c>
      <c r="C80" s="76">
        <f>[12]Input!E150</f>
        <v>133387</v>
      </c>
      <c r="D80" s="77">
        <f>0.01*[12]Input!F$15*([12]Adjust!$E164*[12]Input!E150+[12]Adjust!$F164*[12]Input!F150)+10*([12]Adjust!$B164*[12]Input!B150+[12]Adjust!$C164*[12]Input!C150+[12]Adjust!$D164*[12]Input!D150+[12]Adjust!$G164*[12]Input!G150)</f>
        <v>905615.09771832358</v>
      </c>
      <c r="E80" s="75">
        <f>10*([12]Adjust!$B164*[12]Input!B150+[12]Adjust!$C164*[12]Input!C150+[12]Adjust!$D164*[12]Input!D150)</f>
        <v>905615.09771832358</v>
      </c>
      <c r="F80" s="75">
        <f>[12]Adjust!E164*[12]Input!$F$15*[12]Input!$E150/100</f>
        <v>0</v>
      </c>
      <c r="G80" s="75">
        <f>[12]Adjust!F164*[12]Input!$F$15*[12]Input!$F150/100</f>
        <v>0</v>
      </c>
      <c r="H80" s="75">
        <f>[12]Adjust!G164*[12]Input!$G150*10</f>
        <v>0</v>
      </c>
      <c r="I80" s="78">
        <f t="shared" ref="I80:I111" si="0">IF(B80&lt;&gt;0,0.1*D80/B80,"")</f>
        <v>0.15700000000000003</v>
      </c>
      <c r="J80" s="79">
        <f t="shared" ref="J80:J111" si="1">IF(C80&lt;&gt;0,D80/C80,"")</f>
        <v>6.7893805072332656</v>
      </c>
      <c r="K80" s="78">
        <f t="shared" ref="K80:K111" si="2">IF(B80&lt;&gt;0,0.1*E80/B80,0)</f>
        <v>0.15700000000000003</v>
      </c>
      <c r="L80" s="75">
        <f>[12]Adjust!B164*[12]Input!$B150*10</f>
        <v>905615.09771832358</v>
      </c>
      <c r="M80" s="75">
        <f>[12]Adjust!C164*[12]Input!$C150*10</f>
        <v>0</v>
      </c>
      <c r="N80" s="75">
        <f>[12]Adjust!D164*[12]Input!$D150*10</f>
        <v>0</v>
      </c>
      <c r="O80" s="80">
        <f t="shared" ref="O80:O111" si="3">IF(E80&lt;&gt;0,$L80/E80,"")</f>
        <v>1</v>
      </c>
      <c r="P80" s="80">
        <f t="shared" ref="P80:P111" si="4">IF(E80&lt;&gt;0,$M80/E80,"")</f>
        <v>0</v>
      </c>
      <c r="Q80" s="80">
        <f t="shared" ref="Q80:Q111" si="5">IF(E80&lt;&gt;0,$N80/E80,"")</f>
        <v>0</v>
      </c>
      <c r="R80" s="80">
        <f t="shared" ref="R80:R111" si="6">IF(D80&lt;&gt;0,$F80/D80,"")</f>
        <v>0</v>
      </c>
      <c r="S80" s="80">
        <f t="shared" ref="S80:S111" si="7">IF(D80&lt;&gt;0,$G80/D80,"")</f>
        <v>0</v>
      </c>
      <c r="T80" s="80">
        <f t="shared" ref="T80:T111" si="8">IF(D80&lt;&gt;0,$H80/D80,"")</f>
        <v>0</v>
      </c>
      <c r="U80" s="70"/>
      <c r="V80" s="70"/>
    </row>
    <row r="81" spans="1:22">
      <c r="A81" s="74" t="s">
        <v>12</v>
      </c>
      <c r="B81" s="75">
        <f>[12]Input!B146+[12]Input!C146+[12]Input!D146</f>
        <v>1189985.4296126112</v>
      </c>
      <c r="C81" s="76">
        <f>[12]Input!E146</f>
        <v>202458</v>
      </c>
      <c r="D81" s="77">
        <f>0.01*[12]Input!F$15*([12]Adjust!$E160*[12]Input!E146+[12]Adjust!$F160*[12]Input!F146)+10*([12]Adjust!$B160*[12]Input!B146+[12]Adjust!$C160*[12]Input!C146+[12]Adjust!$D160*[12]Input!D146+[12]Adjust!$G160*[12]Input!G146)</f>
        <v>21097941.997033808</v>
      </c>
      <c r="E81" s="75">
        <f>10*([12]Adjust!$B160*[12]Input!B146+[12]Adjust!$C160*[12]Input!C146+[12]Adjust!$D160*[12]Input!D146)</f>
        <v>18511864.979833808</v>
      </c>
      <c r="F81" s="75">
        <f>[12]Adjust!E160*[12]Input!$F$15*[12]Input!$E146/100</f>
        <v>2586077.0172000001</v>
      </c>
      <c r="G81" s="75">
        <f>[12]Adjust!F160*[12]Input!$F$15*[12]Input!$F146/100</f>
        <v>0</v>
      </c>
      <c r="H81" s="75">
        <f>[12]Adjust!G160*[12]Input!$G146*10</f>
        <v>0</v>
      </c>
      <c r="I81" s="78">
        <f t="shared" si="0"/>
        <v>1.7729580104104341</v>
      </c>
      <c r="J81" s="79">
        <f t="shared" si="1"/>
        <v>104.2089816012892</v>
      </c>
      <c r="K81" s="78">
        <f t="shared" si="2"/>
        <v>1.5556379531352897</v>
      </c>
      <c r="L81" s="75">
        <f>[12]Adjust!B160*[12]Input!$B146*10</f>
        <v>17179713.927780829</v>
      </c>
      <c r="M81" s="75">
        <f>[12]Adjust!C160*[12]Input!$C146*10</f>
        <v>1332151.0520529826</v>
      </c>
      <c r="N81" s="75">
        <f>[12]Adjust!D160*[12]Input!$D146*10</f>
        <v>0</v>
      </c>
      <c r="O81" s="80">
        <f t="shared" si="3"/>
        <v>0.92803798787943959</v>
      </c>
      <c r="P81" s="80">
        <f t="shared" si="4"/>
        <v>7.1962012120560651E-2</v>
      </c>
      <c r="Q81" s="80">
        <f t="shared" si="5"/>
        <v>0</v>
      </c>
      <c r="R81" s="80">
        <f t="shared" si="6"/>
        <v>0.12257484723218884</v>
      </c>
      <c r="S81" s="80">
        <f t="shared" si="7"/>
        <v>0</v>
      </c>
      <c r="T81" s="80">
        <f t="shared" si="8"/>
        <v>0</v>
      </c>
      <c r="U81" s="70"/>
      <c r="V81" s="70"/>
    </row>
    <row r="82" spans="1:22">
      <c r="A82" s="74" t="s">
        <v>11</v>
      </c>
      <c r="B82" s="75">
        <f>[12]Input!B142+[12]Input!C142+[12]Input!D142</f>
        <v>5806504.8842118103</v>
      </c>
      <c r="C82" s="76">
        <f>[12]Input!E142</f>
        <v>1640322</v>
      </c>
      <c r="D82" s="77">
        <f>0.01*[12]Input!F$15*([12]Adjust!$E156*[12]Input!E142+[12]Adjust!$F156*[12]Input!F142)+10*([12]Adjust!$B156*[12]Input!B142+[12]Adjust!$C156*[12]Input!C142+[12]Adjust!$D156*[12]Input!D142+[12]Adjust!$G156*[12]Input!G142)</f>
        <v>149856897.46430218</v>
      </c>
      <c r="E82" s="75">
        <f>10*([12]Adjust!$B156*[12]Input!B142+[12]Adjust!$C156*[12]Input!C142+[12]Adjust!$D156*[12]Input!D142)</f>
        <v>128904408.42950219</v>
      </c>
      <c r="F82" s="75">
        <f>[12]Adjust!E156*[12]Input!$F$15*[12]Input!$E142/100</f>
        <v>20952489.034800004</v>
      </c>
      <c r="G82" s="75">
        <f>[12]Adjust!F156*[12]Input!$F$15*[12]Input!$F142/100</f>
        <v>0</v>
      </c>
      <c r="H82" s="75">
        <f>[12]Adjust!G156*[12]Input!$G142*10</f>
        <v>0</v>
      </c>
      <c r="I82" s="78">
        <f t="shared" si="0"/>
        <v>2.5808451116913877</v>
      </c>
      <c r="J82" s="79">
        <f t="shared" si="1"/>
        <v>91.358219583900095</v>
      </c>
      <c r="K82" s="78">
        <f t="shared" si="2"/>
        <v>2.2200000000000002</v>
      </c>
      <c r="L82" s="75">
        <f>[12]Adjust!B156*[12]Input!$B142*10</f>
        <v>128904408.42950219</v>
      </c>
      <c r="M82" s="75">
        <f>[12]Adjust!C156*[12]Input!$C142*10</f>
        <v>0</v>
      </c>
      <c r="N82" s="75">
        <f>[12]Adjust!D156*[12]Input!$D142*10</f>
        <v>0</v>
      </c>
      <c r="O82" s="80">
        <f t="shared" si="3"/>
        <v>1</v>
      </c>
      <c r="P82" s="80">
        <f t="shared" si="4"/>
        <v>0</v>
      </c>
      <c r="Q82" s="80">
        <f t="shared" si="5"/>
        <v>0</v>
      </c>
      <c r="R82" s="80">
        <f t="shared" si="6"/>
        <v>0.1398166476774361</v>
      </c>
      <c r="S82" s="80">
        <f t="shared" si="7"/>
        <v>0</v>
      </c>
      <c r="T82" s="80">
        <f t="shared" si="8"/>
        <v>0</v>
      </c>
      <c r="U82" s="70"/>
      <c r="V82" s="70"/>
    </row>
    <row r="83" spans="1:22">
      <c r="A83" s="74" t="s">
        <v>32</v>
      </c>
      <c r="B83" s="75">
        <f>[12]Input!B215+[12]Input!C215+[12]Input!D215</f>
        <v>365665.60510000004</v>
      </c>
      <c r="C83" s="76">
        <f>[12]Input!E215</f>
        <v>25</v>
      </c>
      <c r="D83" s="77">
        <f>0.01*[12]Input!F$15*([12]Adjust!$E229*[12]Input!E215+[12]Adjust!$F229*[12]Input!F215)+10*([12]Adjust!$B229*[12]Input!B215+[12]Adjust!$C229*[12]Input!C215+[12]Adjust!$D229*[12]Input!D215+[12]Adjust!$G229*[12]Input!G215)</f>
        <v>-1116358.719759</v>
      </c>
      <c r="E83" s="75">
        <f>10*([12]Adjust!$B229*[12]Input!B215+[12]Adjust!$C229*[12]Input!C215+[12]Adjust!$D229*[12]Input!D215)</f>
        <v>-1129906.719759</v>
      </c>
      <c r="F83" s="75">
        <f>[12]Adjust!E229*[12]Input!$F$15*[12]Input!$E215/100</f>
        <v>5995.08</v>
      </c>
      <c r="G83" s="75">
        <f>[12]Adjust!F229*[12]Input!$F$15*[12]Input!$F215/100</f>
        <v>0</v>
      </c>
      <c r="H83" s="75">
        <f>[12]Adjust!G229*[12]Input!$G215*10</f>
        <v>7552.92</v>
      </c>
      <c r="I83" s="78">
        <f t="shared" si="0"/>
        <v>-0.30529497557029051</v>
      </c>
      <c r="J83" s="79">
        <f t="shared" si="1"/>
        <v>-44654.348790360003</v>
      </c>
      <c r="K83" s="78">
        <f t="shared" si="2"/>
        <v>-0.309</v>
      </c>
      <c r="L83" s="75">
        <f>[12]Adjust!B229*[12]Input!$B215*10</f>
        <v>-1129906.719759</v>
      </c>
      <c r="M83" s="75">
        <f>[12]Adjust!C229*[12]Input!$C215*10</f>
        <v>0</v>
      </c>
      <c r="N83" s="75">
        <f>[12]Adjust!D229*[12]Input!$D215*10</f>
        <v>0</v>
      </c>
      <c r="O83" s="80">
        <f t="shared" si="3"/>
        <v>1</v>
      </c>
      <c r="P83" s="80">
        <f t="shared" si="4"/>
        <v>0</v>
      </c>
      <c r="Q83" s="80">
        <f t="shared" si="5"/>
        <v>0</v>
      </c>
      <c r="R83" s="80">
        <f t="shared" si="6"/>
        <v>-5.3702093188238102E-3</v>
      </c>
      <c r="S83" s="80">
        <f t="shared" si="7"/>
        <v>0</v>
      </c>
      <c r="T83" s="80">
        <f t="shared" si="8"/>
        <v>-6.7656747480151613E-3</v>
      </c>
      <c r="U83" s="70"/>
      <c r="V83" s="72">
        <v>6684</v>
      </c>
    </row>
    <row r="84" spans="1:22">
      <c r="A84" s="74" t="s">
        <v>33</v>
      </c>
      <c r="B84" s="75">
        <f>[12]Input!B218+[12]Input!C218+[12]Input!D218</f>
        <v>461318.78709999996</v>
      </c>
      <c r="C84" s="76">
        <f>[12]Input!E218</f>
        <v>29</v>
      </c>
      <c r="D84" s="77">
        <f>0.01*[12]Input!F$15*([12]Adjust!$E232*[12]Input!E218+[12]Adjust!$F232*[12]Input!F218)+10*([12]Adjust!$B232*[12]Input!B218+[12]Adjust!$C232*[12]Input!C218+[12]Adjust!$D232*[12]Input!D218+[12]Adjust!$G232*[12]Input!G218)</f>
        <v>-1429118.9989571397</v>
      </c>
      <c r="E84" s="75">
        <f>10*([12]Adjust!$B232*[12]Input!B218+[12]Adjust!$C232*[12]Input!C218+[12]Adjust!$D232*[12]Input!D218)</f>
        <v>-1436269.9117571397</v>
      </c>
      <c r="F84" s="75">
        <f>[12]Adjust!E232*[12]Input!$F$15*[12]Input!$E218/100</f>
        <v>6954.2928000000002</v>
      </c>
      <c r="G84" s="75">
        <f>[12]Adjust!F232*[12]Input!$F$15*[12]Input!$F218/100</f>
        <v>0</v>
      </c>
      <c r="H84" s="75">
        <f>[12]Adjust!G232*[12]Input!$G218*10</f>
        <v>196.62</v>
      </c>
      <c r="I84" s="78">
        <f t="shared" si="0"/>
        <v>-0.30978989777135396</v>
      </c>
      <c r="J84" s="79">
        <f t="shared" si="1"/>
        <v>-49279.965481280677</v>
      </c>
      <c r="K84" s="78">
        <f t="shared" si="2"/>
        <v>-0.31134000000000001</v>
      </c>
      <c r="L84" s="75">
        <f>[12]Adjust!B232*[12]Input!$B218*10</f>
        <v>-1018868.6731890599</v>
      </c>
      <c r="M84" s="75">
        <f>[12]Adjust!C232*[12]Input!$C218*10</f>
        <v>-352632.08085924003</v>
      </c>
      <c r="N84" s="75">
        <f>[12]Adjust!D232*[12]Input!$D218*10</f>
        <v>-64769.157708840001</v>
      </c>
      <c r="O84" s="80">
        <f t="shared" si="3"/>
        <v>0.70938523800346898</v>
      </c>
      <c r="P84" s="80">
        <f t="shared" si="4"/>
        <v>0.24551936789362119</v>
      </c>
      <c r="Q84" s="80">
        <f t="shared" si="5"/>
        <v>4.5095394102910011E-2</v>
      </c>
      <c r="R84" s="80">
        <f t="shared" si="6"/>
        <v>-4.8661397721776172E-3</v>
      </c>
      <c r="S84" s="80">
        <f t="shared" si="7"/>
        <v>0</v>
      </c>
      <c r="T84" s="80">
        <f t="shared" si="8"/>
        <v>-1.3758126520148291E-4</v>
      </c>
      <c r="U84" s="70"/>
      <c r="V84" s="72">
        <v>174</v>
      </c>
    </row>
    <row r="85" spans="1:22">
      <c r="A85" s="74" t="s">
        <v>22</v>
      </c>
      <c r="B85" s="75">
        <f>[12]Input!B181+[12]Input!C181+[12]Input!D181</f>
        <v>4463542.9550357144</v>
      </c>
      <c r="C85" s="76">
        <f>[12]Input!E181</f>
        <v>1036</v>
      </c>
      <c r="D85" s="77">
        <f>0.01*[12]Input!F$15*([12]Adjust!$E195*[12]Input!E181+[12]Adjust!$F195*[12]Input!F181)+10*([12]Adjust!$B195*[12]Input!B181+[12]Adjust!$C195*[12]Input!C181+[12]Adjust!$D195*[12]Input!D181+[12]Adjust!$G195*[12]Input!G181)</f>
        <v>54193502.730269104</v>
      </c>
      <c r="E85" s="75">
        <f>10*([12]Adjust!$B195*[12]Input!B181+[12]Adjust!$C195*[12]Input!C181+[12]Adjust!$D195*[12]Input!D181)</f>
        <v>31360695.833069105</v>
      </c>
      <c r="F85" s="75">
        <f>[12]Adjust!E195*[12]Input!$F$15*[12]Input!$E181/100</f>
        <v>340196.7072</v>
      </c>
      <c r="G85" s="75">
        <f>[12]Adjust!F195*[12]Input!$F$15*[12]Input!$F181/100</f>
        <v>21938847.030000001</v>
      </c>
      <c r="H85" s="75">
        <f>[12]Adjust!G195*[12]Input!$G181*10</f>
        <v>553763.16</v>
      </c>
      <c r="I85" s="78">
        <f t="shared" si="0"/>
        <v>1.2141364668425261</v>
      </c>
      <c r="J85" s="79">
        <f t="shared" si="1"/>
        <v>52310.330820723073</v>
      </c>
      <c r="K85" s="78">
        <f t="shared" si="2"/>
        <v>0.7025964833090349</v>
      </c>
      <c r="L85" s="75">
        <f>[12]Adjust!B195*[12]Input!$B181*10</f>
        <v>23277413.232272916</v>
      </c>
      <c r="M85" s="75">
        <f>[12]Adjust!C195*[12]Input!$C181*10</f>
        <v>6974061.4416566044</v>
      </c>
      <c r="N85" s="75">
        <f>[12]Adjust!D195*[12]Input!$D181*10</f>
        <v>1109221.1591395852</v>
      </c>
      <c r="O85" s="80">
        <f t="shared" si="3"/>
        <v>0.74224798314989682</v>
      </c>
      <c r="P85" s="80">
        <f t="shared" si="4"/>
        <v>0.22238222897792412</v>
      </c>
      <c r="Q85" s="80">
        <f t="shared" si="5"/>
        <v>3.53697878721791E-2</v>
      </c>
      <c r="R85" s="80">
        <f t="shared" si="6"/>
        <v>6.2774445286037468E-3</v>
      </c>
      <c r="S85" s="80">
        <f t="shared" si="7"/>
        <v>0.40482430410880843</v>
      </c>
      <c r="T85" s="80">
        <f t="shared" si="8"/>
        <v>1.0218257394362933E-2</v>
      </c>
      <c r="U85" s="71">
        <v>1462005</v>
      </c>
      <c r="V85" s="72">
        <v>339732</v>
      </c>
    </row>
    <row r="86" spans="1:22">
      <c r="A86" s="74" t="s">
        <v>19</v>
      </c>
      <c r="B86" s="75">
        <f>[12]Input!B172+[12]Input!C172+[12]Input!D172</f>
        <v>1084.8786254900024</v>
      </c>
      <c r="C86" s="76">
        <f>[12]Input!E172</f>
        <v>8</v>
      </c>
      <c r="D86" s="77">
        <f>0.01*[12]Input!F$15*([12]Adjust!$E186*[12]Input!E172+[12]Adjust!$F186*[12]Input!F172)+10*([12]Adjust!$B186*[12]Input!B172+[12]Adjust!$C186*[12]Input!C172+[12]Adjust!$D186*[12]Input!D172+[12]Adjust!$G186*[12]Input!G172)</f>
        <v>15753.062196870469</v>
      </c>
      <c r="E86" s="75">
        <f>10*([12]Adjust!$B186*[12]Input!B172+[12]Adjust!$C186*[12]Input!C172+[12]Adjust!$D186*[12]Input!D172)</f>
        <v>9454.9341968704684</v>
      </c>
      <c r="F86" s="75">
        <f>[12]Adjust!E186*[12]Input!$F$15*[12]Input!$E172/100</f>
        <v>6298.1279999999997</v>
      </c>
      <c r="G86" s="75">
        <f>[12]Adjust!F186*[12]Input!$F$15*[12]Input!$F172/100</f>
        <v>0</v>
      </c>
      <c r="H86" s="75">
        <f>[12]Adjust!G186*[12]Input!$G172*10</f>
        <v>0</v>
      </c>
      <c r="I86" s="78">
        <f t="shared" si="0"/>
        <v>1.4520575690903075</v>
      </c>
      <c r="J86" s="79">
        <f t="shared" si="1"/>
        <v>1969.1327746088086</v>
      </c>
      <c r="K86" s="78">
        <f t="shared" si="2"/>
        <v>0.87151999999999996</v>
      </c>
      <c r="L86" s="75">
        <f>[12]Adjust!B186*[12]Input!$B172*10</f>
        <v>9425.4254982571401</v>
      </c>
      <c r="M86" s="75">
        <f>[12]Adjust!C186*[12]Input!$C172*10</f>
        <v>29.508698613328072</v>
      </c>
      <c r="N86" s="75">
        <f>[12]Adjust!D186*[12]Input!$D172*10</f>
        <v>0</v>
      </c>
      <c r="O86" s="80">
        <f t="shared" si="3"/>
        <v>0.99687901597209472</v>
      </c>
      <c r="P86" s="80">
        <f t="shared" si="4"/>
        <v>3.1209840279052699E-3</v>
      </c>
      <c r="Q86" s="80">
        <f t="shared" si="5"/>
        <v>0</v>
      </c>
      <c r="R86" s="80">
        <f t="shared" si="6"/>
        <v>0.39980341099974814</v>
      </c>
      <c r="S86" s="80">
        <f t="shared" si="7"/>
        <v>0</v>
      </c>
      <c r="T86" s="80">
        <f t="shared" si="8"/>
        <v>0</v>
      </c>
      <c r="U86" s="70"/>
      <c r="V86" s="70"/>
    </row>
    <row r="87" spans="1:22">
      <c r="A87" s="74" t="s">
        <v>35</v>
      </c>
      <c r="B87" s="75">
        <f>[12]Input!B223+[12]Input!C223+[12]Input!D223</f>
        <v>0</v>
      </c>
      <c r="C87" s="76">
        <f>[12]Input!E223</f>
        <v>0</v>
      </c>
      <c r="D87" s="77">
        <f>0.01*[12]Input!F$15*([12]Adjust!$E237*[12]Input!E223+[12]Adjust!$F237*[12]Input!F223)+10*([12]Adjust!$B237*[12]Input!B223+[12]Adjust!$C237*[12]Input!C223+[12]Adjust!$D237*[12]Input!D223+[12]Adjust!$G237*[12]Input!G223)</f>
        <v>0</v>
      </c>
      <c r="E87" s="75">
        <f>10*([12]Adjust!$B237*[12]Input!B223+[12]Adjust!$C237*[12]Input!C223+[12]Adjust!$D237*[12]Input!D223)</f>
        <v>0</v>
      </c>
      <c r="F87" s="75">
        <f>[12]Adjust!E237*[12]Input!$F$15*[12]Input!$E223/100</f>
        <v>0</v>
      </c>
      <c r="G87" s="75">
        <f>[12]Adjust!F237*[12]Input!$F$15*[12]Input!$F223/100</f>
        <v>0</v>
      </c>
      <c r="H87" s="75">
        <f>[12]Adjust!G237*[12]Input!$G223*10</f>
        <v>0</v>
      </c>
      <c r="I87" s="78" t="str">
        <f t="shared" si="0"/>
        <v/>
      </c>
      <c r="J87" s="79" t="str">
        <f t="shared" si="1"/>
        <v/>
      </c>
      <c r="K87" s="78">
        <f t="shared" si="2"/>
        <v>0</v>
      </c>
      <c r="L87" s="75">
        <f>[12]Adjust!B237*[12]Input!$B223*10</f>
        <v>0</v>
      </c>
      <c r="M87" s="75">
        <f>[12]Adjust!C237*[12]Input!$C223*10</f>
        <v>0</v>
      </c>
      <c r="N87" s="75">
        <f>[12]Adjust!D237*[12]Input!$D223*10</f>
        <v>0</v>
      </c>
      <c r="O87" s="80" t="str">
        <f t="shared" si="3"/>
        <v/>
      </c>
      <c r="P87" s="80" t="str">
        <f t="shared" si="4"/>
        <v/>
      </c>
      <c r="Q87" s="80" t="str">
        <f t="shared" si="5"/>
        <v/>
      </c>
      <c r="R87" s="80" t="str">
        <f t="shared" si="6"/>
        <v/>
      </c>
      <c r="S87" s="80" t="str">
        <f t="shared" si="7"/>
        <v/>
      </c>
      <c r="T87" s="80" t="str">
        <f t="shared" si="8"/>
        <v/>
      </c>
      <c r="U87" s="70"/>
      <c r="V87" s="72"/>
    </row>
    <row r="88" spans="1:22">
      <c r="A88" s="74" t="s">
        <v>34</v>
      </c>
      <c r="B88" s="75">
        <f>[12]Input!B221+[12]Input!C221+[12]Input!D221</f>
        <v>0</v>
      </c>
      <c r="C88" s="76">
        <f>[12]Input!E221</f>
        <v>0</v>
      </c>
      <c r="D88" s="77">
        <f>0.01*[12]Input!F$15*([12]Adjust!$E235*[12]Input!E221+[12]Adjust!$F235*[12]Input!F221)+10*([12]Adjust!$B235*[12]Input!B221+[12]Adjust!$C235*[12]Input!C221+[12]Adjust!$D235*[12]Input!D221+[12]Adjust!$G235*[12]Input!G221)</f>
        <v>0</v>
      </c>
      <c r="E88" s="75">
        <f>10*([12]Adjust!$B235*[12]Input!B221+[12]Adjust!$C235*[12]Input!C221+[12]Adjust!$D235*[12]Input!D221)</f>
        <v>0</v>
      </c>
      <c r="F88" s="75">
        <f>[12]Adjust!E235*[12]Input!$F$15*[12]Input!$E221/100</f>
        <v>0</v>
      </c>
      <c r="G88" s="75">
        <f>[12]Adjust!F235*[12]Input!$F$15*[12]Input!$F221/100</f>
        <v>0</v>
      </c>
      <c r="H88" s="75">
        <f>[12]Adjust!G235*[12]Input!$G221*10</f>
        <v>0</v>
      </c>
      <c r="I88" s="78" t="str">
        <f t="shared" si="0"/>
        <v/>
      </c>
      <c r="J88" s="79" t="str">
        <f t="shared" si="1"/>
        <v/>
      </c>
      <c r="K88" s="78">
        <f t="shared" si="2"/>
        <v>0</v>
      </c>
      <c r="L88" s="75">
        <f>[12]Adjust!B235*[12]Input!$B221*10</f>
        <v>0</v>
      </c>
      <c r="M88" s="75">
        <f>[12]Adjust!C235*[12]Input!$C221*10</f>
        <v>0</v>
      </c>
      <c r="N88" s="75">
        <f>[12]Adjust!D235*[12]Input!$D221*10</f>
        <v>0</v>
      </c>
      <c r="O88" s="80" t="str">
        <f t="shared" si="3"/>
        <v/>
      </c>
      <c r="P88" s="80" t="str">
        <f t="shared" si="4"/>
        <v/>
      </c>
      <c r="Q88" s="80" t="str">
        <f t="shared" si="5"/>
        <v/>
      </c>
      <c r="R88" s="80" t="str">
        <f t="shared" si="6"/>
        <v/>
      </c>
      <c r="S88" s="80" t="str">
        <f t="shared" si="7"/>
        <v/>
      </c>
      <c r="T88" s="80" t="str">
        <f t="shared" si="8"/>
        <v/>
      </c>
      <c r="U88" s="70"/>
      <c r="V88" s="72"/>
    </row>
    <row r="89" spans="1:22">
      <c r="A89" s="74" t="s">
        <v>23</v>
      </c>
      <c r="B89" s="75">
        <f>[12]Input!B184+[12]Input!C184+[12]Input!D184</f>
        <v>0</v>
      </c>
      <c r="C89" s="76">
        <f>[12]Input!E184</f>
        <v>0</v>
      </c>
      <c r="D89" s="77">
        <f>0.01*[12]Input!F$15*([12]Adjust!$E198*[12]Input!E184+[12]Adjust!$F198*[12]Input!F184)+10*([12]Adjust!$B198*[12]Input!B184+[12]Adjust!$C198*[12]Input!C184+[12]Adjust!$D198*[12]Input!D184+[12]Adjust!$G198*[12]Input!G184)</f>
        <v>0</v>
      </c>
      <c r="E89" s="75">
        <f>10*([12]Adjust!$B198*[12]Input!B184+[12]Adjust!$C198*[12]Input!C184+[12]Adjust!$D198*[12]Input!D184)</f>
        <v>0</v>
      </c>
      <c r="F89" s="75">
        <f>[12]Adjust!E198*[12]Input!$F$15*[12]Input!$E184/100</f>
        <v>0</v>
      </c>
      <c r="G89" s="75">
        <f>[12]Adjust!F198*[12]Input!$F$15*[12]Input!$F184/100</f>
        <v>0</v>
      </c>
      <c r="H89" s="75">
        <f>[12]Adjust!G198*[12]Input!$G184*10</f>
        <v>0</v>
      </c>
      <c r="I89" s="78" t="str">
        <f t="shared" si="0"/>
        <v/>
      </c>
      <c r="J89" s="79" t="str">
        <f t="shared" si="1"/>
        <v/>
      </c>
      <c r="K89" s="78">
        <f t="shared" si="2"/>
        <v>0</v>
      </c>
      <c r="L89" s="75">
        <f>[12]Adjust!B198*[12]Input!$B184*10</f>
        <v>0</v>
      </c>
      <c r="M89" s="75">
        <f>[12]Adjust!C198*[12]Input!$C184*10</f>
        <v>0</v>
      </c>
      <c r="N89" s="75">
        <f>[12]Adjust!D198*[12]Input!$D184*10</f>
        <v>0</v>
      </c>
      <c r="O89" s="80" t="str">
        <f t="shared" si="3"/>
        <v/>
      </c>
      <c r="P89" s="80" t="str">
        <f t="shared" si="4"/>
        <v/>
      </c>
      <c r="Q89" s="80" t="str">
        <f t="shared" si="5"/>
        <v/>
      </c>
      <c r="R89" s="80" t="str">
        <f t="shared" si="6"/>
        <v/>
      </c>
      <c r="S89" s="80" t="str">
        <f t="shared" si="7"/>
        <v/>
      </c>
      <c r="T89" s="80" t="str">
        <f t="shared" si="8"/>
        <v/>
      </c>
      <c r="U89" s="71"/>
      <c r="V89" s="72"/>
    </row>
    <row r="90" spans="1:22" ht="25.5">
      <c r="A90" s="74" t="s">
        <v>187</v>
      </c>
      <c r="B90" s="75">
        <f>[12]Input!B152+[12]Input!C152+[12]Input!D152</f>
        <v>495.4450765896853</v>
      </c>
      <c r="C90" s="76">
        <f>[12]Input!E152</f>
        <v>115</v>
      </c>
      <c r="D90" s="77">
        <f>0.01*[12]Input!F$15*([12]Adjust!$E166*[12]Input!E152+[12]Adjust!$F166*[12]Input!F152)+10*([12]Adjust!$B166*[12]Input!B152+[12]Adjust!$C166*[12]Input!C152+[12]Adjust!$D166*[12]Input!D152+[12]Adjust!$G166*[12]Input!G152)</f>
        <v>274.67594316276131</v>
      </c>
      <c r="E90" s="75">
        <f>10*([12]Adjust!$B166*[12]Input!B152+[12]Adjust!$C166*[12]Input!C152+[12]Adjust!$D166*[12]Input!D152)</f>
        <v>274.67594316276131</v>
      </c>
      <c r="F90" s="75">
        <f>[12]Adjust!E166*[12]Input!$F$15*[12]Input!$E152/100</f>
        <v>0</v>
      </c>
      <c r="G90" s="75">
        <f>[12]Adjust!F166*[12]Input!$F$15*[12]Input!$F152/100</f>
        <v>0</v>
      </c>
      <c r="H90" s="75">
        <f>[12]Adjust!G166*[12]Input!$G152*10</f>
        <v>0</v>
      </c>
      <c r="I90" s="78">
        <f t="shared" si="0"/>
        <v>5.5440240733331737E-2</v>
      </c>
      <c r="J90" s="79">
        <f t="shared" si="1"/>
        <v>2.3884864622848809</v>
      </c>
      <c r="K90" s="78">
        <f t="shared" si="2"/>
        <v>5.5440240733331737E-2</v>
      </c>
      <c r="L90" s="75">
        <f>[12]Adjust!B166*[12]Input!$B152*10</f>
        <v>274.67594316276131</v>
      </c>
      <c r="M90" s="75">
        <f>[12]Adjust!C166*[12]Input!$C152*10</f>
        <v>0</v>
      </c>
      <c r="N90" s="75">
        <f>[12]Adjust!D166*[12]Input!$D152*10</f>
        <v>0</v>
      </c>
      <c r="O90" s="80">
        <f t="shared" si="3"/>
        <v>1</v>
      </c>
      <c r="P90" s="80">
        <f t="shared" si="4"/>
        <v>0</v>
      </c>
      <c r="Q90" s="80">
        <f t="shared" si="5"/>
        <v>0</v>
      </c>
      <c r="R90" s="80">
        <f t="shared" si="6"/>
        <v>0</v>
      </c>
      <c r="S90" s="80">
        <f t="shared" si="7"/>
        <v>0</v>
      </c>
      <c r="T90" s="80">
        <f t="shared" si="8"/>
        <v>0</v>
      </c>
      <c r="U90" s="70"/>
      <c r="V90" s="70"/>
    </row>
    <row r="91" spans="1:22">
      <c r="A91" s="74" t="s">
        <v>48</v>
      </c>
      <c r="B91" s="75">
        <f>[12]Input!B148+[12]Input!C148+[12]Input!D148</f>
        <v>355.07691439400759</v>
      </c>
      <c r="C91" s="76">
        <f>[12]Input!E148</f>
        <v>51</v>
      </c>
      <c r="D91" s="77">
        <f>0.01*[12]Input!F$15*([12]Adjust!$E162*[12]Input!E148+[12]Adjust!$F162*[12]Input!F148)+10*([12]Adjust!$B162*[12]Input!B148+[12]Adjust!$C162*[12]Input!C148+[12]Adjust!$D162*[12]Input!D148+[12]Adjust!$G162*[12]Input!G148)</f>
        <v>2606.6500568877541</v>
      </c>
      <c r="E91" s="75">
        <f>10*([12]Adjust!$B162*[12]Input!B148+[12]Adjust!$C162*[12]Input!C148+[12]Adjust!$D162*[12]Input!D148)</f>
        <v>2376.6107007085175</v>
      </c>
      <c r="F91" s="75">
        <f>[12]Adjust!E162*[12]Input!$F$15*[12]Input!$E148/100</f>
        <v>230.03935617923642</v>
      </c>
      <c r="G91" s="75">
        <f>[12]Adjust!F162*[12]Input!$F$15*[12]Input!$F148/100</f>
        <v>0</v>
      </c>
      <c r="H91" s="75">
        <f>[12]Adjust!G162*[12]Input!$G148*10</f>
        <v>0</v>
      </c>
      <c r="I91" s="78">
        <f t="shared" si="0"/>
        <v>0.73410856950145476</v>
      </c>
      <c r="J91" s="79">
        <f t="shared" si="1"/>
        <v>51.110785429171649</v>
      </c>
      <c r="K91" s="78">
        <f t="shared" si="2"/>
        <v>0.66932278736413009</v>
      </c>
      <c r="L91" s="75">
        <f>[12]Adjust!B162*[12]Input!$B148*10</f>
        <v>2271.7507202067372</v>
      </c>
      <c r="M91" s="75">
        <f>[12]Adjust!C162*[12]Input!$C148*10</f>
        <v>104.85998050178026</v>
      </c>
      <c r="N91" s="75">
        <f>[12]Adjust!D162*[12]Input!$D148*10</f>
        <v>0</v>
      </c>
      <c r="O91" s="80">
        <f t="shared" si="3"/>
        <v>0.95587835211272953</v>
      </c>
      <c r="P91" s="80">
        <f t="shared" si="4"/>
        <v>4.4121647887270431E-2</v>
      </c>
      <c r="Q91" s="80">
        <f t="shared" si="5"/>
        <v>0</v>
      </c>
      <c r="R91" s="80">
        <f t="shared" si="6"/>
        <v>8.8250954734558837E-2</v>
      </c>
      <c r="S91" s="80">
        <f t="shared" si="7"/>
        <v>0</v>
      </c>
      <c r="T91" s="80">
        <f t="shared" si="8"/>
        <v>0</v>
      </c>
      <c r="U91" s="70"/>
      <c r="V91" s="70"/>
    </row>
    <row r="92" spans="1:22">
      <c r="A92" s="74" t="s">
        <v>47</v>
      </c>
      <c r="B92" s="75">
        <f>[12]Input!B144+[12]Input!C144+[12]Input!D144</f>
        <v>36091.866204492842</v>
      </c>
      <c r="C92" s="76">
        <f>[12]Input!E144</f>
        <v>9875</v>
      </c>
      <c r="D92" s="77">
        <f>0.01*[12]Input!F$15*([12]Adjust!$E158*[12]Input!E144+[12]Adjust!$F158*[12]Input!F144)+10*([12]Adjust!$B158*[12]Input!B144+[12]Adjust!$C158*[12]Input!C144+[12]Adjust!$D158*[12]Input!D144+[12]Adjust!$G158*[12]Input!G144)</f>
        <v>327477.64670870826</v>
      </c>
      <c r="E92" s="75">
        <f>10*([12]Adjust!$B158*[12]Input!B144+[12]Adjust!$C158*[12]Input!C144+[12]Adjust!$D158*[12]Input!D144)</f>
        <v>282935.71254655218</v>
      </c>
      <c r="F92" s="75">
        <f>[12]Adjust!E158*[12]Input!$F$15*[12]Input!$E144/100</f>
        <v>44541.934162156067</v>
      </c>
      <c r="G92" s="75">
        <f>[12]Adjust!F158*[12]Input!$F$15*[12]Input!$F144/100</f>
        <v>0</v>
      </c>
      <c r="H92" s="75">
        <f>[12]Adjust!G158*[12]Input!$G144*10</f>
        <v>0</v>
      </c>
      <c r="I92" s="78">
        <f t="shared" si="0"/>
        <v>0.90734473206027433</v>
      </c>
      <c r="J92" s="79">
        <f t="shared" si="1"/>
        <v>33.162293337590711</v>
      </c>
      <c r="K92" s="78">
        <f t="shared" si="2"/>
        <v>0.78393206642035973</v>
      </c>
      <c r="L92" s="75">
        <f>[12]Adjust!B158*[12]Input!$B144*10</f>
        <v>282935.71254655218</v>
      </c>
      <c r="M92" s="75">
        <f>[12]Adjust!C158*[12]Input!$C144*10</f>
        <v>0</v>
      </c>
      <c r="N92" s="75">
        <f>[12]Adjust!D158*[12]Input!$D144*10</f>
        <v>0</v>
      </c>
      <c r="O92" s="80">
        <f t="shared" si="3"/>
        <v>1</v>
      </c>
      <c r="P92" s="80">
        <f t="shared" si="4"/>
        <v>0</v>
      </c>
      <c r="Q92" s="80">
        <f t="shared" si="5"/>
        <v>0</v>
      </c>
      <c r="R92" s="80">
        <f t="shared" si="6"/>
        <v>0.13601518946353053</v>
      </c>
      <c r="S92" s="80">
        <f t="shared" si="7"/>
        <v>0</v>
      </c>
      <c r="T92" s="80">
        <f t="shared" si="8"/>
        <v>0</v>
      </c>
      <c r="U92" s="70"/>
      <c r="V92" s="70"/>
    </row>
    <row r="93" spans="1:22">
      <c r="A93" s="74" t="s">
        <v>63</v>
      </c>
      <c r="B93" s="75">
        <f>[12]Input!B216+[12]Input!C216+[12]Input!D216</f>
        <v>0</v>
      </c>
      <c r="C93" s="76">
        <f>[12]Input!E216</f>
        <v>0</v>
      </c>
      <c r="D93" s="77">
        <f>0.01*[12]Input!F$15*([12]Adjust!$E230*[12]Input!E216+[12]Adjust!$F230*[12]Input!F216)+10*([12]Adjust!$B230*[12]Input!B216+[12]Adjust!$C230*[12]Input!C216+[12]Adjust!$D230*[12]Input!D216+[12]Adjust!$G230*[12]Input!G216)</f>
        <v>0</v>
      </c>
      <c r="E93" s="75">
        <f>10*([12]Adjust!$B230*[12]Input!B216+[12]Adjust!$C230*[12]Input!C216+[12]Adjust!$D230*[12]Input!D216)</f>
        <v>0</v>
      </c>
      <c r="F93" s="75">
        <f>[12]Adjust!E230*[12]Input!$F$15*[12]Input!$E216/100</f>
        <v>0</v>
      </c>
      <c r="G93" s="75">
        <f>[12]Adjust!F230*[12]Input!$F$15*[12]Input!$F216/100</f>
        <v>0</v>
      </c>
      <c r="H93" s="75">
        <f>[12]Adjust!G230*[12]Input!$G216*10</f>
        <v>0</v>
      </c>
      <c r="I93" s="78" t="str">
        <f t="shared" si="0"/>
        <v/>
      </c>
      <c r="J93" s="79" t="str">
        <f t="shared" si="1"/>
        <v/>
      </c>
      <c r="K93" s="78">
        <f t="shared" si="2"/>
        <v>0</v>
      </c>
      <c r="L93" s="75">
        <f>[12]Adjust!B230*[12]Input!$B216*10</f>
        <v>0</v>
      </c>
      <c r="M93" s="75">
        <f>[12]Adjust!C230*[12]Input!$C216*10</f>
        <v>0</v>
      </c>
      <c r="N93" s="75">
        <f>[12]Adjust!D230*[12]Input!$D216*10</f>
        <v>0</v>
      </c>
      <c r="O93" s="80" t="str">
        <f t="shared" si="3"/>
        <v/>
      </c>
      <c r="P93" s="80" t="str">
        <f t="shared" si="4"/>
        <v/>
      </c>
      <c r="Q93" s="80" t="str">
        <f t="shared" si="5"/>
        <v/>
      </c>
      <c r="R93" s="80" t="str">
        <f t="shared" si="6"/>
        <v/>
      </c>
      <c r="S93" s="80" t="str">
        <f t="shared" si="7"/>
        <v/>
      </c>
      <c r="T93" s="80" t="str">
        <f t="shared" si="8"/>
        <v/>
      </c>
      <c r="U93" s="70"/>
      <c r="V93" s="72"/>
    </row>
    <row r="94" spans="1:22" ht="25.5">
      <c r="A94" s="74" t="s">
        <v>64</v>
      </c>
      <c r="B94" s="75">
        <f>[12]Input!B219+[12]Input!C219+[12]Input!D219</f>
        <v>0</v>
      </c>
      <c r="C94" s="76">
        <f>[12]Input!E219</f>
        <v>0</v>
      </c>
      <c r="D94" s="77">
        <f>0.01*[12]Input!F$15*([12]Adjust!$E233*[12]Input!E219+[12]Adjust!$F233*[12]Input!F219)+10*([12]Adjust!$B233*[12]Input!B219+[12]Adjust!$C233*[12]Input!C219+[12]Adjust!$D233*[12]Input!D219+[12]Adjust!$G233*[12]Input!G219)</f>
        <v>0</v>
      </c>
      <c r="E94" s="75">
        <f>10*([12]Adjust!$B233*[12]Input!B219+[12]Adjust!$C233*[12]Input!C219+[12]Adjust!$D233*[12]Input!D219)</f>
        <v>0</v>
      </c>
      <c r="F94" s="75">
        <f>[12]Adjust!E233*[12]Input!$F$15*[12]Input!$E219/100</f>
        <v>0</v>
      </c>
      <c r="G94" s="75">
        <f>[12]Adjust!F233*[12]Input!$F$15*[12]Input!$F219/100</f>
        <v>0</v>
      </c>
      <c r="H94" s="75">
        <f>[12]Adjust!G233*[12]Input!$G219*10</f>
        <v>0</v>
      </c>
      <c r="I94" s="78" t="str">
        <f t="shared" si="0"/>
        <v/>
      </c>
      <c r="J94" s="79" t="str">
        <f t="shared" si="1"/>
        <v/>
      </c>
      <c r="K94" s="78">
        <f t="shared" si="2"/>
        <v>0</v>
      </c>
      <c r="L94" s="75">
        <f>[12]Adjust!B233*[12]Input!$B219*10</f>
        <v>0</v>
      </c>
      <c r="M94" s="75">
        <f>[12]Adjust!C233*[12]Input!$C219*10</f>
        <v>0</v>
      </c>
      <c r="N94" s="75">
        <f>[12]Adjust!D233*[12]Input!$D219*10</f>
        <v>0</v>
      </c>
      <c r="O94" s="80" t="str">
        <f t="shared" si="3"/>
        <v/>
      </c>
      <c r="P94" s="80" t="str">
        <f t="shared" si="4"/>
        <v/>
      </c>
      <c r="Q94" s="80" t="str">
        <f t="shared" si="5"/>
        <v/>
      </c>
      <c r="R94" s="80" t="str">
        <f t="shared" si="6"/>
        <v/>
      </c>
      <c r="S94" s="80" t="str">
        <f t="shared" si="7"/>
        <v/>
      </c>
      <c r="T94" s="80" t="str">
        <f t="shared" si="8"/>
        <v/>
      </c>
      <c r="U94" s="70"/>
      <c r="V94" s="72"/>
    </row>
    <row r="95" spans="1:22">
      <c r="A95" s="74" t="s">
        <v>54</v>
      </c>
      <c r="B95" s="75">
        <f>[12]Input!B182+[12]Input!C182+[12]Input!D182</f>
        <v>10894.880017332907</v>
      </c>
      <c r="C95" s="76">
        <f>[12]Input!E182</f>
        <v>8</v>
      </c>
      <c r="D95" s="77">
        <f>0.01*[12]Input!F$15*([12]Adjust!$E196*[12]Input!E182+[12]Adjust!$F196*[12]Input!F182)+10*([12]Adjust!$B196*[12]Input!B182+[12]Adjust!$C196*[12]Input!C182+[12]Adjust!$D196*[12]Input!D182+[12]Adjust!$G196*[12]Input!G182)</f>
        <v>95480.245364693546</v>
      </c>
      <c r="E95" s="75">
        <f>10*([12]Adjust!$B196*[12]Input!B182+[12]Adjust!$C196*[12]Input!C182+[12]Adjust!$D196*[12]Input!D182)</f>
        <v>54502.784034450015</v>
      </c>
      <c r="F95" s="75">
        <f>[12]Adjust!E196*[12]Input!$F$15*[12]Input!$E182/100</f>
        <v>1602.0952209006009</v>
      </c>
      <c r="G95" s="75">
        <f>[12]Adjust!F196*[12]Input!$F$15*[12]Input!$F182/100</f>
        <v>39351.508504900798</v>
      </c>
      <c r="H95" s="75">
        <f>[12]Adjust!G196*[12]Input!$G182*10</f>
        <v>23.857604442125773</v>
      </c>
      <c r="I95" s="78">
        <f t="shared" si="0"/>
        <v>0.87637720849419087</v>
      </c>
      <c r="J95" s="79">
        <f t="shared" si="1"/>
        <v>11935.030670586693</v>
      </c>
      <c r="K95" s="78">
        <f t="shared" si="2"/>
        <v>0.50026052556558975</v>
      </c>
      <c r="L95" s="75">
        <f>[12]Adjust!B196*[12]Input!$B182*10</f>
        <v>41722.120326906916</v>
      </c>
      <c r="M95" s="75">
        <f>[12]Adjust!C196*[12]Input!$C182*10</f>
        <v>11339.374751352387</v>
      </c>
      <c r="N95" s="75">
        <f>[12]Adjust!D196*[12]Input!$D182*10</f>
        <v>1441.2889561907079</v>
      </c>
      <c r="O95" s="80">
        <f t="shared" si="3"/>
        <v>0.76550438782237762</v>
      </c>
      <c r="P95" s="80">
        <f t="shared" si="4"/>
        <v>0.20805129411710449</v>
      </c>
      <c r="Q95" s="80">
        <f t="shared" si="5"/>
        <v>2.6444318060517804E-2</v>
      </c>
      <c r="R95" s="80">
        <f t="shared" si="6"/>
        <v>1.6779337074190426E-2</v>
      </c>
      <c r="S95" s="80">
        <f t="shared" si="7"/>
        <v>0.41214293443209044</v>
      </c>
      <c r="T95" s="80">
        <f t="shared" si="8"/>
        <v>2.4986953427905389E-4</v>
      </c>
      <c r="U95" s="71">
        <v>4300</v>
      </c>
      <c r="V95" s="72">
        <v>24</v>
      </c>
    </row>
    <row r="96" spans="1:22">
      <c r="A96" s="74" t="s">
        <v>59</v>
      </c>
      <c r="B96" s="75">
        <f>[12]Input!B203+[12]Input!C203+[12]Input!D203</f>
        <v>0</v>
      </c>
      <c r="C96" s="76">
        <f>[12]Input!E203</f>
        <v>0</v>
      </c>
      <c r="D96" s="77">
        <f>0.01*[12]Input!F$15*([12]Adjust!$E217*[12]Input!E203+[12]Adjust!$F217*[12]Input!F203)+10*([12]Adjust!$B217*[12]Input!B203+[12]Adjust!$C217*[12]Input!C203+[12]Adjust!$D217*[12]Input!D203+[12]Adjust!$G217*[12]Input!G203)</f>
        <v>0</v>
      </c>
      <c r="E96" s="75">
        <f>10*([12]Adjust!$B217*[12]Input!B203+[12]Adjust!$C217*[12]Input!C203+[12]Adjust!$D217*[12]Input!D203)</f>
        <v>0</v>
      </c>
      <c r="F96" s="75">
        <f>[12]Adjust!E217*[12]Input!$F$15*[12]Input!$E203/100</f>
        <v>0</v>
      </c>
      <c r="G96" s="75">
        <f>[12]Adjust!F217*[12]Input!$F$15*[12]Input!$F203/100</f>
        <v>0</v>
      </c>
      <c r="H96" s="75">
        <f>[12]Adjust!G217*[12]Input!$G203*10</f>
        <v>0</v>
      </c>
      <c r="I96" s="78" t="str">
        <f t="shared" si="0"/>
        <v/>
      </c>
      <c r="J96" s="79" t="str">
        <f t="shared" si="1"/>
        <v/>
      </c>
      <c r="K96" s="78">
        <f t="shared" si="2"/>
        <v>0</v>
      </c>
      <c r="L96" s="75">
        <f>[12]Adjust!B217*[12]Input!$B203*10</f>
        <v>0</v>
      </c>
      <c r="M96" s="75">
        <f>[12]Adjust!C217*[12]Input!$C203*10</f>
        <v>0</v>
      </c>
      <c r="N96" s="75">
        <f>[12]Adjust!D217*[12]Input!$D203*10</f>
        <v>0</v>
      </c>
      <c r="O96" s="80" t="str">
        <f t="shared" si="3"/>
        <v/>
      </c>
      <c r="P96" s="80" t="str">
        <f t="shared" si="4"/>
        <v/>
      </c>
      <c r="Q96" s="80" t="str">
        <f t="shared" si="5"/>
        <v/>
      </c>
      <c r="R96" s="80" t="str">
        <f t="shared" si="6"/>
        <v/>
      </c>
      <c r="S96" s="80" t="str">
        <f t="shared" si="7"/>
        <v/>
      </c>
      <c r="T96" s="80" t="str">
        <f t="shared" si="8"/>
        <v/>
      </c>
      <c r="U96" s="70"/>
      <c r="V96" s="72"/>
    </row>
    <row r="97" spans="1:22">
      <c r="A97" s="74" t="s">
        <v>57</v>
      </c>
      <c r="B97" s="75">
        <f>[12]Input!B196+[12]Input!C196+[12]Input!D196</f>
        <v>0</v>
      </c>
      <c r="C97" s="76">
        <f>[12]Input!E196</f>
        <v>0</v>
      </c>
      <c r="D97" s="77">
        <f>0.01*[12]Input!F$15*([12]Adjust!$E210*[12]Input!E196+[12]Adjust!$F210*[12]Input!F196)+10*([12]Adjust!$B210*[12]Input!B196+[12]Adjust!$C210*[12]Input!C196+[12]Adjust!$D210*[12]Input!D196+[12]Adjust!$G210*[12]Input!G196)</f>
        <v>0</v>
      </c>
      <c r="E97" s="75">
        <f>10*([12]Adjust!$B210*[12]Input!B196+[12]Adjust!$C210*[12]Input!C196+[12]Adjust!$D210*[12]Input!D196)</f>
        <v>0</v>
      </c>
      <c r="F97" s="75">
        <f>[12]Adjust!E210*[12]Input!$F$15*[12]Input!$E196/100</f>
        <v>0</v>
      </c>
      <c r="G97" s="75">
        <f>[12]Adjust!F210*[12]Input!$F$15*[12]Input!$F196/100</f>
        <v>0</v>
      </c>
      <c r="H97" s="75">
        <f>[12]Adjust!G210*[12]Input!$G196*10</f>
        <v>0</v>
      </c>
      <c r="I97" s="78" t="str">
        <f t="shared" si="0"/>
        <v/>
      </c>
      <c r="J97" s="79" t="str">
        <f t="shared" si="1"/>
        <v/>
      </c>
      <c r="K97" s="78">
        <f t="shared" si="2"/>
        <v>0</v>
      </c>
      <c r="L97" s="75">
        <f>[12]Adjust!B210*[12]Input!$B196*10</f>
        <v>0</v>
      </c>
      <c r="M97" s="75">
        <f>[12]Adjust!C210*[12]Input!$C196*10</f>
        <v>0</v>
      </c>
      <c r="N97" s="75">
        <f>[12]Adjust!D210*[12]Input!$D196*10</f>
        <v>0</v>
      </c>
      <c r="O97" s="80" t="str">
        <f t="shared" si="3"/>
        <v/>
      </c>
      <c r="P97" s="80" t="str">
        <f t="shared" si="4"/>
        <v/>
      </c>
      <c r="Q97" s="80" t="str">
        <f t="shared" si="5"/>
        <v/>
      </c>
      <c r="R97" s="80" t="str">
        <f t="shared" si="6"/>
        <v/>
      </c>
      <c r="S97" s="80" t="str">
        <f t="shared" si="7"/>
        <v/>
      </c>
      <c r="T97" s="80" t="str">
        <f t="shared" si="8"/>
        <v/>
      </c>
      <c r="U97" s="70"/>
      <c r="V97" s="70"/>
    </row>
    <row r="98" spans="1:22" ht="25.5">
      <c r="A98" s="74" t="s">
        <v>60</v>
      </c>
      <c r="B98" s="75">
        <f>[12]Input!B207+[12]Input!C207+[12]Input!D207</f>
        <v>0</v>
      </c>
      <c r="C98" s="76">
        <f>[12]Input!E207</f>
        <v>0</v>
      </c>
      <c r="D98" s="77">
        <f>0.01*[12]Input!F$15*([12]Adjust!$E221*[12]Input!E207+[12]Adjust!$F221*[12]Input!F207)+10*([12]Adjust!$B221*[12]Input!B207+[12]Adjust!$C221*[12]Input!C207+[12]Adjust!$D221*[12]Input!D207+[12]Adjust!$G221*[12]Input!G207)</f>
        <v>0</v>
      </c>
      <c r="E98" s="75">
        <f>10*([12]Adjust!$B221*[12]Input!B207+[12]Adjust!$C221*[12]Input!C207+[12]Adjust!$D221*[12]Input!D207)</f>
        <v>0</v>
      </c>
      <c r="F98" s="75">
        <f>[12]Adjust!E221*[12]Input!$F$15*[12]Input!$E207/100</f>
        <v>0</v>
      </c>
      <c r="G98" s="75">
        <f>[12]Adjust!F221*[12]Input!$F$15*[12]Input!$F207/100</f>
        <v>0</v>
      </c>
      <c r="H98" s="75">
        <f>[12]Adjust!G221*[12]Input!$G207*10</f>
        <v>0</v>
      </c>
      <c r="I98" s="78" t="str">
        <f t="shared" si="0"/>
        <v/>
      </c>
      <c r="J98" s="79" t="str">
        <f t="shared" si="1"/>
        <v/>
      </c>
      <c r="K98" s="78">
        <f t="shared" si="2"/>
        <v>0</v>
      </c>
      <c r="L98" s="75">
        <f>[12]Adjust!B221*[12]Input!$B207*10</f>
        <v>0</v>
      </c>
      <c r="M98" s="75">
        <f>[12]Adjust!C221*[12]Input!$C207*10</f>
        <v>0</v>
      </c>
      <c r="N98" s="75">
        <f>[12]Adjust!D221*[12]Input!$D207*10</f>
        <v>0</v>
      </c>
      <c r="O98" s="80" t="str">
        <f t="shared" si="3"/>
        <v/>
      </c>
      <c r="P98" s="80" t="str">
        <f t="shared" si="4"/>
        <v/>
      </c>
      <c r="Q98" s="80" t="str">
        <f t="shared" si="5"/>
        <v/>
      </c>
      <c r="R98" s="80" t="str">
        <f t="shared" si="6"/>
        <v/>
      </c>
      <c r="S98" s="80" t="str">
        <f t="shared" si="7"/>
        <v/>
      </c>
      <c r="T98" s="80" t="str">
        <f t="shared" si="8"/>
        <v/>
      </c>
      <c r="U98" s="70"/>
      <c r="V98" s="72"/>
    </row>
    <row r="99" spans="1:22">
      <c r="A99" s="74" t="s">
        <v>52</v>
      </c>
      <c r="B99" s="75">
        <f>[12]Input!B176+[12]Input!C176+[12]Input!D176</f>
        <v>34516.580663062785</v>
      </c>
      <c r="C99" s="76">
        <f>[12]Input!E176</f>
        <v>75</v>
      </c>
      <c r="D99" s="77">
        <f>0.01*[12]Input!F$15*([12]Adjust!$E190*[12]Input!E176+[12]Adjust!$F190*[12]Input!F176)+10*([12]Adjust!$B190*[12]Input!B176+[12]Adjust!$C190*[12]Input!C176+[12]Adjust!$D190*[12]Input!D176+[12]Adjust!$G190*[12]Input!G176)</f>
        <v>252698.63045423175</v>
      </c>
      <c r="E99" s="75">
        <f>10*([12]Adjust!$B190*[12]Input!B176+[12]Adjust!$C190*[12]Input!C176+[12]Adjust!$D190*[12]Input!D176)</f>
        <v>175217.87306596449</v>
      </c>
      <c r="F99" s="75">
        <f>[12]Adjust!E190*[12]Input!$F$15*[12]Input!$E176/100</f>
        <v>1627.4906414332459</v>
      </c>
      <c r="G99" s="75">
        <f>[12]Adjust!F190*[12]Input!$F$15*[12]Input!$F176/100</f>
        <v>72014.118356688879</v>
      </c>
      <c r="H99" s="75">
        <f>[12]Adjust!G190*[12]Input!$G176*10</f>
        <v>3839.1483901451124</v>
      </c>
      <c r="I99" s="78">
        <f t="shared" si="0"/>
        <v>0.73210794812202251</v>
      </c>
      <c r="J99" s="79">
        <f t="shared" si="1"/>
        <v>3369.31507272309</v>
      </c>
      <c r="K99" s="78">
        <f t="shared" si="2"/>
        <v>0.50763392462414536</v>
      </c>
      <c r="L99" s="75">
        <f>[12]Adjust!B190*[12]Input!$B176*10</f>
        <v>123579.61723004338</v>
      </c>
      <c r="M99" s="75">
        <f>[12]Adjust!C190*[12]Input!$C176*10</f>
        <v>46660.782696754773</v>
      </c>
      <c r="N99" s="75">
        <f>[12]Adjust!D190*[12]Input!$D176*10</f>
        <v>4977.4731391663099</v>
      </c>
      <c r="O99" s="80">
        <f t="shared" si="3"/>
        <v>0.70529116161294347</v>
      </c>
      <c r="P99" s="80">
        <f t="shared" si="4"/>
        <v>0.26630150155508581</v>
      </c>
      <c r="Q99" s="80">
        <f t="shared" si="5"/>
        <v>2.8407336831970529E-2</v>
      </c>
      <c r="R99" s="80">
        <f t="shared" si="6"/>
        <v>6.4404410839417415E-3</v>
      </c>
      <c r="S99" s="80">
        <f t="shared" si="7"/>
        <v>0.28498024792315574</v>
      </c>
      <c r="T99" s="80">
        <f t="shared" si="8"/>
        <v>1.5192596743576143E-2</v>
      </c>
      <c r="U99" s="71">
        <v>28000</v>
      </c>
      <c r="V99" s="72">
        <v>3600</v>
      </c>
    </row>
    <row r="100" spans="1:22">
      <c r="A100" s="74" t="s">
        <v>51</v>
      </c>
      <c r="B100" s="75">
        <f>[12]Input!B168+[12]Input!C168+[12]Input!D168</f>
        <v>521.10115936538148</v>
      </c>
      <c r="C100" s="76">
        <f>[12]Input!E168</f>
        <v>12</v>
      </c>
      <c r="D100" s="77">
        <f>0.01*[12]Input!F$15*([12]Adjust!$E182*[12]Input!E168+[12]Adjust!$F182*[12]Input!F168)+10*([12]Adjust!$B182*[12]Input!B168+[12]Adjust!$C182*[12]Input!C168+[12]Adjust!$D182*[12]Input!D168+[12]Adjust!$G182*[12]Input!G168)</f>
        <v>2792.1181139406799</v>
      </c>
      <c r="E100" s="75">
        <f>10*([12]Adjust!$B182*[12]Input!B168+[12]Adjust!$C182*[12]Input!C168+[12]Adjust!$D182*[12]Input!D168)</f>
        <v>2426.7227165644581</v>
      </c>
      <c r="F100" s="75">
        <f>[12]Adjust!E182*[12]Input!$F$15*[12]Input!$E168/100</f>
        <v>365.39539737622175</v>
      </c>
      <c r="G100" s="75">
        <f>[12]Adjust!F182*[12]Input!$F$15*[12]Input!$F168/100</f>
        <v>0</v>
      </c>
      <c r="H100" s="75">
        <f>[12]Adjust!G182*[12]Input!$G168*10</f>
        <v>0</v>
      </c>
      <c r="I100" s="78">
        <f t="shared" si="0"/>
        <v>0.53581114986215661</v>
      </c>
      <c r="J100" s="79">
        <f t="shared" si="1"/>
        <v>232.67650949505665</v>
      </c>
      <c r="K100" s="78">
        <f t="shared" si="2"/>
        <v>0.46569129101916051</v>
      </c>
      <c r="L100" s="75">
        <f>[12]Adjust!B182*[12]Input!$B168*10</f>
        <v>2394.2723332892697</v>
      </c>
      <c r="M100" s="75">
        <f>[12]Adjust!C182*[12]Input!$C168*10</f>
        <v>32.450383275188301</v>
      </c>
      <c r="N100" s="75">
        <f>[12]Adjust!D182*[12]Input!$D168*10</f>
        <v>0</v>
      </c>
      <c r="O100" s="80">
        <f t="shared" si="3"/>
        <v>0.98662789817160124</v>
      </c>
      <c r="P100" s="80">
        <f t="shared" si="4"/>
        <v>1.337210182839872E-2</v>
      </c>
      <c r="Q100" s="80">
        <f t="shared" si="5"/>
        <v>0</v>
      </c>
      <c r="R100" s="80">
        <f t="shared" si="6"/>
        <v>0.13086674075564728</v>
      </c>
      <c r="S100" s="80">
        <f t="shared" si="7"/>
        <v>0</v>
      </c>
      <c r="T100" s="80">
        <f t="shared" si="8"/>
        <v>0</v>
      </c>
      <c r="U100" s="70"/>
      <c r="V100" s="70"/>
    </row>
    <row r="101" spans="1:22" ht="25.5">
      <c r="A101" s="74" t="s">
        <v>61</v>
      </c>
      <c r="B101" s="75">
        <f>[12]Input!B210+[12]Input!C210+[12]Input!D210</f>
        <v>0</v>
      </c>
      <c r="C101" s="76">
        <f>[12]Input!E210</f>
        <v>0</v>
      </c>
      <c r="D101" s="77">
        <f>0.01*[12]Input!F$15*([12]Adjust!$E224*[12]Input!E210+[12]Adjust!$F224*[12]Input!F210)+10*([12]Adjust!$B224*[12]Input!B210+[12]Adjust!$C224*[12]Input!C210+[12]Adjust!$D224*[12]Input!D210+[12]Adjust!$G224*[12]Input!G210)</f>
        <v>0</v>
      </c>
      <c r="E101" s="75">
        <f>10*([12]Adjust!$B224*[12]Input!B210+[12]Adjust!$C224*[12]Input!C210+[12]Adjust!$D224*[12]Input!D210)</f>
        <v>0</v>
      </c>
      <c r="F101" s="75">
        <f>[12]Adjust!E224*[12]Input!$F$15*[12]Input!$E210/100</f>
        <v>0</v>
      </c>
      <c r="G101" s="75">
        <f>[12]Adjust!F224*[12]Input!$F$15*[12]Input!$F210/100</f>
        <v>0</v>
      </c>
      <c r="H101" s="75">
        <f>[12]Adjust!G224*[12]Input!$G210*10</f>
        <v>0</v>
      </c>
      <c r="I101" s="78" t="str">
        <f t="shared" si="0"/>
        <v/>
      </c>
      <c r="J101" s="79" t="str">
        <f t="shared" si="1"/>
        <v/>
      </c>
      <c r="K101" s="78">
        <f t="shared" si="2"/>
        <v>0</v>
      </c>
      <c r="L101" s="75">
        <f>[12]Adjust!B224*[12]Input!$B210*10</f>
        <v>0</v>
      </c>
      <c r="M101" s="75">
        <f>[12]Adjust!C224*[12]Input!$C210*10</f>
        <v>0</v>
      </c>
      <c r="N101" s="75">
        <f>[12]Adjust!D224*[12]Input!$D210*10</f>
        <v>0</v>
      </c>
      <c r="O101" s="80" t="str">
        <f t="shared" si="3"/>
        <v/>
      </c>
      <c r="P101" s="80" t="str">
        <f t="shared" si="4"/>
        <v/>
      </c>
      <c r="Q101" s="80" t="str">
        <f t="shared" si="5"/>
        <v/>
      </c>
      <c r="R101" s="80" t="str">
        <f t="shared" si="6"/>
        <v/>
      </c>
      <c r="S101" s="80" t="str">
        <f t="shared" si="7"/>
        <v/>
      </c>
      <c r="T101" s="80" t="str">
        <f t="shared" si="8"/>
        <v/>
      </c>
      <c r="U101" s="70"/>
      <c r="V101" s="72"/>
    </row>
    <row r="102" spans="1:22">
      <c r="A102" s="74" t="s">
        <v>58</v>
      </c>
      <c r="B102" s="75">
        <f>[12]Input!B199+[12]Input!C199+[12]Input!D199</f>
        <v>0</v>
      </c>
      <c r="C102" s="76">
        <f>[12]Input!E199</f>
        <v>0</v>
      </c>
      <c r="D102" s="77">
        <f>0.01*[12]Input!F$15*([12]Adjust!$E213*[12]Input!E199+[12]Adjust!$F213*[12]Input!F199)+10*([12]Adjust!$B213*[12]Input!B199+[12]Adjust!$C213*[12]Input!C199+[12]Adjust!$D213*[12]Input!D199+[12]Adjust!$G213*[12]Input!G199)</f>
        <v>0</v>
      </c>
      <c r="E102" s="75">
        <f>10*([12]Adjust!$B213*[12]Input!B199+[12]Adjust!$C213*[12]Input!C199+[12]Adjust!$D213*[12]Input!D199)</f>
        <v>0</v>
      </c>
      <c r="F102" s="75">
        <f>[12]Adjust!E213*[12]Input!$F$15*[12]Input!$E199/100</f>
        <v>0</v>
      </c>
      <c r="G102" s="75">
        <f>[12]Adjust!F213*[12]Input!$F$15*[12]Input!$F199/100</f>
        <v>0</v>
      </c>
      <c r="H102" s="75">
        <f>[12]Adjust!G213*[12]Input!$G199*10</f>
        <v>0</v>
      </c>
      <c r="I102" s="78" t="str">
        <f t="shared" si="0"/>
        <v/>
      </c>
      <c r="J102" s="79" t="str">
        <f t="shared" si="1"/>
        <v/>
      </c>
      <c r="K102" s="78">
        <f t="shared" si="2"/>
        <v>0</v>
      </c>
      <c r="L102" s="75">
        <f>[12]Adjust!B213*[12]Input!$B199*10</f>
        <v>0</v>
      </c>
      <c r="M102" s="75">
        <f>[12]Adjust!C213*[12]Input!$C199*10</f>
        <v>0</v>
      </c>
      <c r="N102" s="75">
        <f>[12]Adjust!D213*[12]Input!$D199*10</f>
        <v>0</v>
      </c>
      <c r="O102" s="80" t="str">
        <f t="shared" si="3"/>
        <v/>
      </c>
      <c r="P102" s="80" t="str">
        <f t="shared" si="4"/>
        <v/>
      </c>
      <c r="Q102" s="80" t="str">
        <f t="shared" si="5"/>
        <v/>
      </c>
      <c r="R102" s="80" t="str">
        <f t="shared" si="6"/>
        <v/>
      </c>
      <c r="S102" s="80" t="str">
        <f t="shared" si="7"/>
        <v/>
      </c>
      <c r="T102" s="80" t="str">
        <f t="shared" si="8"/>
        <v/>
      </c>
      <c r="U102" s="70"/>
      <c r="V102" s="70"/>
    </row>
    <row r="103" spans="1:22" ht="25.5">
      <c r="A103" s="74" t="s">
        <v>62</v>
      </c>
      <c r="B103" s="75">
        <f>[12]Input!B213+[12]Input!C213+[12]Input!D213</f>
        <v>0</v>
      </c>
      <c r="C103" s="76">
        <f>[12]Input!E213</f>
        <v>0</v>
      </c>
      <c r="D103" s="77">
        <f>0.01*[12]Input!F$15*([12]Adjust!$E227*[12]Input!E213+[12]Adjust!$F227*[12]Input!F213)+10*([12]Adjust!$B227*[12]Input!B213+[12]Adjust!$C227*[12]Input!C213+[12]Adjust!$D227*[12]Input!D213+[12]Adjust!$G227*[12]Input!G213)</f>
        <v>0</v>
      </c>
      <c r="E103" s="75">
        <f>10*([12]Adjust!$B227*[12]Input!B213+[12]Adjust!$C227*[12]Input!C213+[12]Adjust!$D227*[12]Input!D213)</f>
        <v>0</v>
      </c>
      <c r="F103" s="75">
        <f>[12]Adjust!E227*[12]Input!$F$15*[12]Input!$E213/100</f>
        <v>0</v>
      </c>
      <c r="G103" s="75">
        <f>[12]Adjust!F227*[12]Input!$F$15*[12]Input!$F213/100</f>
        <v>0</v>
      </c>
      <c r="H103" s="75">
        <f>[12]Adjust!G227*[12]Input!$G213*10</f>
        <v>0</v>
      </c>
      <c r="I103" s="78" t="str">
        <f t="shared" si="0"/>
        <v/>
      </c>
      <c r="J103" s="79" t="str">
        <f t="shared" si="1"/>
        <v/>
      </c>
      <c r="K103" s="78">
        <f t="shared" si="2"/>
        <v>0</v>
      </c>
      <c r="L103" s="75">
        <f>[12]Adjust!B227*[12]Input!$B213*10</f>
        <v>0</v>
      </c>
      <c r="M103" s="75">
        <f>[12]Adjust!C227*[12]Input!$C213*10</f>
        <v>0</v>
      </c>
      <c r="N103" s="75">
        <f>[12]Adjust!D227*[12]Input!$D213*10</f>
        <v>0</v>
      </c>
      <c r="O103" s="80" t="str">
        <f t="shared" si="3"/>
        <v/>
      </c>
      <c r="P103" s="80" t="str">
        <f t="shared" si="4"/>
        <v/>
      </c>
      <c r="Q103" s="80" t="str">
        <f t="shared" si="5"/>
        <v/>
      </c>
      <c r="R103" s="80" t="str">
        <f t="shared" si="6"/>
        <v/>
      </c>
      <c r="S103" s="80" t="str">
        <f t="shared" si="7"/>
        <v/>
      </c>
      <c r="T103" s="80" t="str">
        <f t="shared" si="8"/>
        <v/>
      </c>
      <c r="U103" s="70"/>
      <c r="V103" s="72"/>
    </row>
    <row r="104" spans="1:22">
      <c r="A104" s="74" t="s">
        <v>53</v>
      </c>
      <c r="B104" s="75">
        <f>[12]Input!B179+[12]Input!C179+[12]Input!D179</f>
        <v>0</v>
      </c>
      <c r="C104" s="76">
        <f>[12]Input!E179</f>
        <v>0</v>
      </c>
      <c r="D104" s="77">
        <f>0.01*[12]Input!F$15*([12]Adjust!$E193*[12]Input!E179+[12]Adjust!$F193*[12]Input!F179)+10*([12]Adjust!$B193*[12]Input!B179+[12]Adjust!$C193*[12]Input!C179+[12]Adjust!$D193*[12]Input!D179+[12]Adjust!$G193*[12]Input!G179)</f>
        <v>0</v>
      </c>
      <c r="E104" s="75">
        <f>10*([12]Adjust!$B193*[12]Input!B179+[12]Adjust!$C193*[12]Input!C179+[12]Adjust!$D193*[12]Input!D179)</f>
        <v>0</v>
      </c>
      <c r="F104" s="75">
        <f>[12]Adjust!E193*[12]Input!$F$15*[12]Input!$E179/100</f>
        <v>0</v>
      </c>
      <c r="G104" s="75">
        <f>[12]Adjust!F193*[12]Input!$F$15*[12]Input!$F179/100</f>
        <v>0</v>
      </c>
      <c r="H104" s="75">
        <f>[12]Adjust!G193*[12]Input!$G179*10</f>
        <v>0</v>
      </c>
      <c r="I104" s="78" t="str">
        <f t="shared" si="0"/>
        <v/>
      </c>
      <c r="J104" s="79" t="str">
        <f t="shared" si="1"/>
        <v/>
      </c>
      <c r="K104" s="78">
        <f t="shared" si="2"/>
        <v>0</v>
      </c>
      <c r="L104" s="75">
        <f>[12]Adjust!B193*[12]Input!$B179*10</f>
        <v>0</v>
      </c>
      <c r="M104" s="75">
        <f>[12]Adjust!C193*[12]Input!$C179*10</f>
        <v>0</v>
      </c>
      <c r="N104" s="75">
        <f>[12]Adjust!D193*[12]Input!$D179*10</f>
        <v>0</v>
      </c>
      <c r="O104" s="80" t="str">
        <f t="shared" si="3"/>
        <v/>
      </c>
      <c r="P104" s="80" t="str">
        <f t="shared" si="4"/>
        <v/>
      </c>
      <c r="Q104" s="80" t="str">
        <f t="shared" si="5"/>
        <v/>
      </c>
      <c r="R104" s="80" t="str">
        <f t="shared" si="6"/>
        <v/>
      </c>
      <c r="S104" s="80" t="str">
        <f t="shared" si="7"/>
        <v/>
      </c>
      <c r="T104" s="80" t="str">
        <f t="shared" si="8"/>
        <v/>
      </c>
      <c r="U104" s="71"/>
      <c r="V104" s="72"/>
    </row>
    <row r="105" spans="1:22" ht="25.5">
      <c r="A105" s="74" t="s">
        <v>56</v>
      </c>
      <c r="B105" s="75">
        <f>[12]Input!B192+[12]Input!C192+[12]Input!D192</f>
        <v>0</v>
      </c>
      <c r="C105" s="76">
        <f>[12]Input!E192</f>
        <v>0</v>
      </c>
      <c r="D105" s="77">
        <f>0.01*[12]Input!F$15*([12]Adjust!$E206*[12]Input!E192+[12]Adjust!$F206*[12]Input!F192)+10*([12]Adjust!$B206*[12]Input!B192+[12]Adjust!$C206*[12]Input!C192+[12]Adjust!$D206*[12]Input!D192+[12]Adjust!$G206*[12]Input!G192)</f>
        <v>0</v>
      </c>
      <c r="E105" s="75">
        <f>10*([12]Adjust!$B206*[12]Input!B192+[12]Adjust!$C206*[12]Input!C192+[12]Adjust!$D206*[12]Input!D192)</f>
        <v>0</v>
      </c>
      <c r="F105" s="75">
        <f>[12]Adjust!E206*[12]Input!$F$15*[12]Input!$E192/100</f>
        <v>0</v>
      </c>
      <c r="G105" s="75">
        <f>[12]Adjust!F206*[12]Input!$F$15*[12]Input!$F192/100</f>
        <v>0</v>
      </c>
      <c r="H105" s="75">
        <f>[12]Adjust!G206*[12]Input!$G192*10</f>
        <v>0</v>
      </c>
      <c r="I105" s="78" t="str">
        <f t="shared" si="0"/>
        <v/>
      </c>
      <c r="J105" s="79" t="str">
        <f t="shared" si="1"/>
        <v/>
      </c>
      <c r="K105" s="78">
        <f t="shared" si="2"/>
        <v>0</v>
      </c>
      <c r="L105" s="75">
        <f>[12]Adjust!B206*[12]Input!$B192*10</f>
        <v>0</v>
      </c>
      <c r="M105" s="75">
        <f>[12]Adjust!C206*[12]Input!$C192*10</f>
        <v>0</v>
      </c>
      <c r="N105" s="75">
        <f>[12]Adjust!D206*[12]Input!$D192*10</f>
        <v>0</v>
      </c>
      <c r="O105" s="80" t="str">
        <f t="shared" si="3"/>
        <v/>
      </c>
      <c r="P105" s="80" t="str">
        <f t="shared" si="4"/>
        <v/>
      </c>
      <c r="Q105" s="80" t="str">
        <f t="shared" si="5"/>
        <v/>
      </c>
      <c r="R105" s="80" t="str">
        <f t="shared" si="6"/>
        <v/>
      </c>
      <c r="S105" s="80" t="str">
        <f t="shared" si="7"/>
        <v/>
      </c>
      <c r="T105" s="80" t="str">
        <f t="shared" si="8"/>
        <v/>
      </c>
      <c r="U105" s="70"/>
      <c r="V105" s="70"/>
    </row>
    <row r="106" spans="1:22">
      <c r="A106" s="74" t="s">
        <v>55</v>
      </c>
      <c r="B106" s="75">
        <f>[12]Input!B188+[12]Input!C188+[12]Input!D188</f>
        <v>198.83646678486824</v>
      </c>
      <c r="C106" s="76">
        <f>[12]Input!E188</f>
        <v>35</v>
      </c>
      <c r="D106" s="77">
        <f>0.01*[12]Input!F$15*([12]Adjust!$E202*[12]Input!E188+[12]Adjust!$F202*[12]Input!F188)+10*([12]Adjust!$B202*[12]Input!B188+[12]Adjust!$C202*[12]Input!C188+[12]Adjust!$D202*[12]Input!D188+[12]Adjust!$G202*[12]Input!G188)</f>
        <v>1284.2074878459371</v>
      </c>
      <c r="E106" s="75">
        <f>10*([12]Adjust!$B202*[12]Input!B188+[12]Adjust!$C202*[12]Input!C188+[12]Adjust!$D202*[12]Input!D188)</f>
        <v>1284.2074878459371</v>
      </c>
      <c r="F106" s="75">
        <f>[12]Adjust!E202*[12]Input!$F$15*[12]Input!$E188/100</f>
        <v>0</v>
      </c>
      <c r="G106" s="75">
        <f>[12]Adjust!F202*[12]Input!$F$15*[12]Input!$F188/100</f>
        <v>0</v>
      </c>
      <c r="H106" s="75">
        <f>[12]Adjust!G202*[12]Input!$G188*10</f>
        <v>0</v>
      </c>
      <c r="I106" s="78">
        <f t="shared" si="0"/>
        <v>0.64586114841569253</v>
      </c>
      <c r="J106" s="79">
        <f t="shared" si="1"/>
        <v>36.691642509883913</v>
      </c>
      <c r="K106" s="78">
        <f t="shared" si="2"/>
        <v>0.64586114841569253</v>
      </c>
      <c r="L106" s="75">
        <f>[12]Adjust!B202*[12]Input!$B188*10</f>
        <v>1284.2074878459371</v>
      </c>
      <c r="M106" s="75">
        <f>[12]Adjust!C202*[12]Input!$C188*10</f>
        <v>0</v>
      </c>
      <c r="N106" s="75">
        <f>[12]Adjust!D202*[12]Input!$D188*10</f>
        <v>0</v>
      </c>
      <c r="O106" s="80">
        <f t="shared" si="3"/>
        <v>1</v>
      </c>
      <c r="P106" s="80">
        <f t="shared" si="4"/>
        <v>0</v>
      </c>
      <c r="Q106" s="80">
        <f t="shared" si="5"/>
        <v>0</v>
      </c>
      <c r="R106" s="80">
        <f t="shared" si="6"/>
        <v>0</v>
      </c>
      <c r="S106" s="80">
        <f t="shared" si="7"/>
        <v>0</v>
      </c>
      <c r="T106" s="80">
        <f t="shared" si="8"/>
        <v>0</v>
      </c>
      <c r="U106" s="70"/>
      <c r="V106" s="70"/>
    </row>
    <row r="107" spans="1:22" ht="25.5">
      <c r="A107" s="74" t="s">
        <v>188</v>
      </c>
      <c r="B107" s="75">
        <f>[12]Input!B164+[12]Input!C164+[12]Input!D164</f>
        <v>0</v>
      </c>
      <c r="C107" s="76">
        <f>[12]Input!E164</f>
        <v>0</v>
      </c>
      <c r="D107" s="77">
        <f>0.01*[12]Input!F$15*([12]Adjust!$E178*[12]Input!E164+[12]Adjust!$F178*[12]Input!F164)+10*([12]Adjust!$B178*[12]Input!B164+[12]Adjust!$C178*[12]Input!C164+[12]Adjust!$D178*[12]Input!D164+[12]Adjust!$G178*[12]Input!G164)</f>
        <v>0</v>
      </c>
      <c r="E107" s="75">
        <f>10*([12]Adjust!$B178*[12]Input!B164+[12]Adjust!$C178*[12]Input!C164+[12]Adjust!$D178*[12]Input!D164)</f>
        <v>0</v>
      </c>
      <c r="F107" s="75">
        <f>[12]Adjust!E178*[12]Input!$F$15*[12]Input!$E164/100</f>
        <v>0</v>
      </c>
      <c r="G107" s="75">
        <f>[12]Adjust!F178*[12]Input!$F$15*[12]Input!$F164/100</f>
        <v>0</v>
      </c>
      <c r="H107" s="75">
        <f>[12]Adjust!G178*[12]Input!$G164*10</f>
        <v>0</v>
      </c>
      <c r="I107" s="78" t="str">
        <f t="shared" si="0"/>
        <v/>
      </c>
      <c r="J107" s="79" t="str">
        <f t="shared" si="1"/>
        <v/>
      </c>
      <c r="K107" s="78">
        <f t="shared" si="2"/>
        <v>0</v>
      </c>
      <c r="L107" s="75">
        <f>[12]Adjust!B178*[12]Input!$B164*10</f>
        <v>0</v>
      </c>
      <c r="M107" s="75">
        <f>[12]Adjust!C178*[12]Input!$C164*10</f>
        <v>0</v>
      </c>
      <c r="N107" s="75">
        <f>[12]Adjust!D178*[12]Input!$D164*10</f>
        <v>0</v>
      </c>
      <c r="O107" s="80" t="str">
        <f t="shared" si="3"/>
        <v/>
      </c>
      <c r="P107" s="80" t="str">
        <f t="shared" si="4"/>
        <v/>
      </c>
      <c r="Q107" s="80" t="str">
        <f t="shared" si="5"/>
        <v/>
      </c>
      <c r="R107" s="80" t="str">
        <f t="shared" si="6"/>
        <v/>
      </c>
      <c r="S107" s="80" t="str">
        <f t="shared" si="7"/>
        <v/>
      </c>
      <c r="T107" s="80" t="str">
        <f t="shared" si="8"/>
        <v/>
      </c>
      <c r="U107" s="70"/>
      <c r="V107" s="70"/>
    </row>
    <row r="108" spans="1:22" ht="25.5">
      <c r="A108" s="74" t="s">
        <v>50</v>
      </c>
      <c r="B108" s="75">
        <f>[12]Input!B160+[12]Input!C160+[12]Input!D160</f>
        <v>498.28483497004896</v>
      </c>
      <c r="C108" s="76">
        <f>[12]Input!E160</f>
        <v>4</v>
      </c>
      <c r="D108" s="77">
        <f>0.01*[12]Input!F$15*([12]Adjust!$E174*[12]Input!E160+[12]Adjust!$F174*[12]Input!F160)+10*([12]Adjust!$B174*[12]Input!B160+[12]Adjust!$C174*[12]Input!C160+[12]Adjust!$D174*[12]Input!D160+[12]Adjust!$G174*[12]Input!G160)</f>
        <v>3316.247148993386</v>
      </c>
      <c r="E108" s="75">
        <f>10*([12]Adjust!$B174*[12]Input!B160+[12]Adjust!$C174*[12]Input!C160+[12]Adjust!$D174*[12]Input!D160)</f>
        <v>3293.3970123719528</v>
      </c>
      <c r="F108" s="75">
        <f>[12]Adjust!E174*[12]Input!$F$15*[12]Input!$E160/100</f>
        <v>22.850136621433226</v>
      </c>
      <c r="G108" s="75">
        <f>[12]Adjust!F174*[12]Input!$F$15*[12]Input!$F160/100</f>
        <v>0</v>
      </c>
      <c r="H108" s="75">
        <f>[12]Adjust!G174*[12]Input!$G160*10</f>
        <v>0</v>
      </c>
      <c r="I108" s="78">
        <f t="shared" si="0"/>
        <v>0.66553242568434179</v>
      </c>
      <c r="J108" s="79">
        <f t="shared" si="1"/>
        <v>829.06178724834649</v>
      </c>
      <c r="K108" s="78">
        <f t="shared" si="2"/>
        <v>0.66094666769658228</v>
      </c>
      <c r="L108" s="75">
        <f>[12]Adjust!B174*[12]Input!$B160*10</f>
        <v>3106.1142212339287</v>
      </c>
      <c r="M108" s="75">
        <f>[12]Adjust!C174*[12]Input!$C160*10</f>
        <v>187.28279113802438</v>
      </c>
      <c r="N108" s="75">
        <f>[12]Adjust!D174*[12]Input!$D160*10</f>
        <v>0</v>
      </c>
      <c r="O108" s="80">
        <f t="shared" si="3"/>
        <v>0.94313385527633664</v>
      </c>
      <c r="P108" s="80">
        <f t="shared" si="4"/>
        <v>5.6866144723663477E-2</v>
      </c>
      <c r="Q108" s="80">
        <f t="shared" si="5"/>
        <v>0</v>
      </c>
      <c r="R108" s="80">
        <f t="shared" si="6"/>
        <v>6.8903599746385482E-3</v>
      </c>
      <c r="S108" s="80">
        <f t="shared" si="7"/>
        <v>0</v>
      </c>
      <c r="T108" s="80">
        <f t="shared" si="8"/>
        <v>0</v>
      </c>
      <c r="U108" s="70"/>
      <c r="V108" s="70"/>
    </row>
    <row r="109" spans="1:22" ht="25.5">
      <c r="A109" s="74" t="s">
        <v>49</v>
      </c>
      <c r="B109" s="75">
        <f>[12]Input!B156+[12]Input!C156+[12]Input!D156</f>
        <v>8030.9901461839881</v>
      </c>
      <c r="C109" s="76">
        <f>[12]Input!E156</f>
        <v>387</v>
      </c>
      <c r="D109" s="77">
        <f>0.01*[12]Input!F$15*([12]Adjust!$E170*[12]Input!E156+[12]Adjust!$F170*[12]Input!F156)+10*([12]Adjust!$B170*[12]Input!B156+[12]Adjust!$C170*[12]Input!C156+[12]Adjust!$D170*[12]Input!D156+[12]Adjust!$G170*[12]Input!G156)</f>
        <v>58305.322276608931</v>
      </c>
      <c r="E109" s="75">
        <f>10*([12]Adjust!$B170*[12]Input!B156+[12]Adjust!$C170*[12]Input!C156+[12]Adjust!$D170*[12]Input!D156)</f>
        <v>56094.571558485266</v>
      </c>
      <c r="F109" s="75">
        <f>[12]Adjust!E170*[12]Input!$F$15*[12]Input!$E156/100</f>
        <v>2210.7507181236647</v>
      </c>
      <c r="G109" s="75">
        <f>[12]Adjust!F170*[12]Input!$F$15*[12]Input!$F156/100</f>
        <v>0</v>
      </c>
      <c r="H109" s="75">
        <f>[12]Adjust!G170*[12]Input!$G156*10</f>
        <v>0</v>
      </c>
      <c r="I109" s="78">
        <f t="shared" si="0"/>
        <v>0.72600415658974926</v>
      </c>
      <c r="J109" s="79">
        <f t="shared" si="1"/>
        <v>150.6597474847776</v>
      </c>
      <c r="K109" s="78">
        <f t="shared" si="2"/>
        <v>0.69847640872949157</v>
      </c>
      <c r="L109" s="75">
        <f>[12]Adjust!B170*[12]Input!$B156*10</f>
        <v>56094.571558485266</v>
      </c>
      <c r="M109" s="75">
        <f>[12]Adjust!C170*[12]Input!$C156*10</f>
        <v>0</v>
      </c>
      <c r="N109" s="75">
        <f>[12]Adjust!D170*[12]Input!$D156*10</f>
        <v>0</v>
      </c>
      <c r="O109" s="80">
        <f t="shared" si="3"/>
        <v>1</v>
      </c>
      <c r="P109" s="80">
        <f t="shared" si="4"/>
        <v>0</v>
      </c>
      <c r="Q109" s="80">
        <f t="shared" si="5"/>
        <v>0</v>
      </c>
      <c r="R109" s="80">
        <f t="shared" si="6"/>
        <v>3.7916790985830444E-2</v>
      </c>
      <c r="S109" s="80">
        <f t="shared" si="7"/>
        <v>0</v>
      </c>
      <c r="T109" s="80">
        <f t="shared" si="8"/>
        <v>0</v>
      </c>
      <c r="U109" s="70"/>
      <c r="V109" s="70"/>
    </row>
    <row r="110" spans="1:22" ht="25.5">
      <c r="A110" s="74" t="s">
        <v>189</v>
      </c>
      <c r="B110" s="75">
        <f>[12]Input!B151+[12]Input!C151+[12]Input!D151</f>
        <v>284.69196692057983</v>
      </c>
      <c r="C110" s="76">
        <f>[12]Input!E151</f>
        <v>73</v>
      </c>
      <c r="D110" s="77">
        <f>0.01*[12]Input!F$15*([12]Adjust!$E165*[12]Input!E151+[12]Adjust!$F165*[12]Input!F151)+10*([12]Adjust!$B165*[12]Input!B151+[12]Adjust!$C165*[12]Input!C151+[12]Adjust!$D165*[12]Input!D151+[12]Adjust!$G165*[12]Input!G151)</f>
        <v>311.19067762566738</v>
      </c>
      <c r="E110" s="75">
        <f>10*([12]Adjust!$B165*[12]Input!B151+[12]Adjust!$C165*[12]Input!C151+[12]Adjust!$D165*[12]Input!D151)</f>
        <v>311.19067762566738</v>
      </c>
      <c r="F110" s="75">
        <f>[12]Adjust!E165*[12]Input!$F$15*[12]Input!$E151/100</f>
        <v>0</v>
      </c>
      <c r="G110" s="75">
        <f>[12]Adjust!F165*[12]Input!$F$15*[12]Input!$F151/100</f>
        <v>0</v>
      </c>
      <c r="H110" s="75">
        <f>[12]Adjust!G165*[12]Input!$G151*10</f>
        <v>0</v>
      </c>
      <c r="I110" s="78">
        <f t="shared" si="0"/>
        <v>0.10930785332361692</v>
      </c>
      <c r="J110" s="79">
        <f t="shared" si="1"/>
        <v>4.262885994872156</v>
      </c>
      <c r="K110" s="78">
        <f t="shared" si="2"/>
        <v>0.10930785332361692</v>
      </c>
      <c r="L110" s="75">
        <f>[12]Adjust!B165*[12]Input!$B151*10</f>
        <v>311.19067762566738</v>
      </c>
      <c r="M110" s="75">
        <f>[12]Adjust!C165*[12]Input!$C151*10</f>
        <v>0</v>
      </c>
      <c r="N110" s="75">
        <f>[12]Adjust!D165*[12]Input!$D151*10</f>
        <v>0</v>
      </c>
      <c r="O110" s="80">
        <f t="shared" si="3"/>
        <v>1</v>
      </c>
      <c r="P110" s="80">
        <f t="shared" si="4"/>
        <v>0</v>
      </c>
      <c r="Q110" s="80">
        <f t="shared" si="5"/>
        <v>0</v>
      </c>
      <c r="R110" s="80">
        <f t="shared" si="6"/>
        <v>0</v>
      </c>
      <c r="S110" s="80">
        <f t="shared" si="7"/>
        <v>0</v>
      </c>
      <c r="T110" s="80">
        <f t="shared" si="8"/>
        <v>0</v>
      </c>
      <c r="U110" s="70"/>
      <c r="V110" s="70"/>
    </row>
    <row r="111" spans="1:22">
      <c r="A111" s="74" t="s">
        <v>37</v>
      </c>
      <c r="B111" s="75">
        <f>[12]Input!B147+[12]Input!C147+[12]Input!D147</f>
        <v>213.48677968739096</v>
      </c>
      <c r="C111" s="76">
        <f>[12]Input!E147</f>
        <v>34</v>
      </c>
      <c r="D111" s="77">
        <f>0.01*[12]Input!F$15*([12]Adjust!$E161*[12]Input!E147+[12]Adjust!$F161*[12]Input!F147)+10*([12]Adjust!$B161*[12]Input!B147+[12]Adjust!$C161*[12]Input!C147+[12]Adjust!$D161*[12]Input!D147+[12]Adjust!$G161*[12]Input!G147)</f>
        <v>2961.6927803395179</v>
      </c>
      <c r="E111" s="75">
        <f>10*([12]Adjust!$B161*[12]Input!B147+[12]Adjust!$C161*[12]Input!C147+[12]Adjust!$D161*[12]Input!D147)</f>
        <v>2659.3238647733256</v>
      </c>
      <c r="F111" s="75">
        <f>[12]Adjust!E161*[12]Input!$F$15*[12]Input!$E147/100</f>
        <v>302.36891556619236</v>
      </c>
      <c r="G111" s="75">
        <f>[12]Adjust!F161*[12]Input!$F$15*[12]Input!$F147/100</f>
        <v>0</v>
      </c>
      <c r="H111" s="75">
        <f>[12]Adjust!G161*[12]Input!$G147*10</f>
        <v>0</v>
      </c>
      <c r="I111" s="78">
        <f t="shared" si="0"/>
        <v>1.387295637077073</v>
      </c>
      <c r="J111" s="79">
        <f t="shared" si="1"/>
        <v>87.108611186456415</v>
      </c>
      <c r="K111" s="78">
        <f t="shared" si="2"/>
        <v>1.2456620820583728</v>
      </c>
      <c r="L111" s="75">
        <f>[12]Adjust!B161*[12]Input!$B147*10</f>
        <v>2521.8554667733251</v>
      </c>
      <c r="M111" s="75">
        <f>[12]Adjust!C161*[12]Input!$C147*10</f>
        <v>137.46839800000038</v>
      </c>
      <c r="N111" s="75">
        <f>[12]Adjust!D161*[12]Input!$D147*10</f>
        <v>0</v>
      </c>
      <c r="O111" s="80">
        <f t="shared" si="3"/>
        <v>0.94830701148477159</v>
      </c>
      <c r="P111" s="80">
        <f t="shared" si="4"/>
        <v>5.1692988515228418E-2</v>
      </c>
      <c r="Q111" s="80">
        <f t="shared" si="5"/>
        <v>0</v>
      </c>
      <c r="R111" s="80">
        <f t="shared" si="6"/>
        <v>0.10209327502615916</v>
      </c>
      <c r="S111" s="80">
        <f t="shared" si="7"/>
        <v>0</v>
      </c>
      <c r="T111" s="80">
        <f t="shared" si="8"/>
        <v>0</v>
      </c>
      <c r="U111" s="70"/>
      <c r="V111" s="70"/>
    </row>
    <row r="112" spans="1:22">
      <c r="A112" s="74" t="s">
        <v>36</v>
      </c>
      <c r="B112" s="75">
        <f>[12]Input!B143+[12]Input!C143+[12]Input!D143</f>
        <v>29529.864578078304</v>
      </c>
      <c r="C112" s="76">
        <f>[12]Input!E143</f>
        <v>9167</v>
      </c>
      <c r="D112" s="77">
        <f>0.01*[12]Input!F$15*([12]Adjust!$E157*[12]Input!E143+[12]Adjust!$F157*[12]Input!F143)+10*([12]Adjust!$B157*[12]Input!B143+[12]Adjust!$C157*[12]Input!C143+[12]Adjust!$D157*[12]Input!D143+[12]Adjust!$G157*[12]Input!G143)</f>
        <v>537945.54684826545</v>
      </c>
      <c r="E112" s="75">
        <f>10*([12]Adjust!$B157*[12]Input!B143+[12]Adjust!$C157*[12]Input!C143+[12]Adjust!$D157*[12]Input!D143)</f>
        <v>456421.55128958059</v>
      </c>
      <c r="F112" s="75">
        <f>[12]Adjust!E157*[12]Input!$F$15*[12]Input!$E143/100</f>
        <v>81523.995558684866</v>
      </c>
      <c r="G112" s="75">
        <f>[12]Adjust!F157*[12]Input!$F$15*[12]Input!$F143/100</f>
        <v>0</v>
      </c>
      <c r="H112" s="75">
        <f>[12]Adjust!G157*[12]Input!$G143*10</f>
        <v>0</v>
      </c>
      <c r="I112" s="78">
        <f t="shared" ref="I112:I137" si="9">IF(B112&lt;&gt;0,0.1*D112/B112,"")</f>
        <v>1.821700012967933</v>
      </c>
      <c r="J112" s="79">
        <f t="shared" ref="J112:J137" si="10">IF(C112&lt;&gt;0,D112/C112,"")</f>
        <v>58.68283482581711</v>
      </c>
      <c r="K112" s="78">
        <f t="shared" ref="K112:K137" si="11">IF(B112&lt;&gt;0,0.1*E112/B112,0)</f>
        <v>1.5456269705632455</v>
      </c>
      <c r="L112" s="75">
        <f>[12]Adjust!B157*[12]Input!$B143*10</f>
        <v>456421.55128958059</v>
      </c>
      <c r="M112" s="75">
        <f>[12]Adjust!C157*[12]Input!$C143*10</f>
        <v>0</v>
      </c>
      <c r="N112" s="75">
        <f>[12]Adjust!D157*[12]Input!$D143*10</f>
        <v>0</v>
      </c>
      <c r="O112" s="80">
        <f t="shared" ref="O112:O137" si="12">IF(E112&lt;&gt;0,$L112/E112,"")</f>
        <v>1</v>
      </c>
      <c r="P112" s="80">
        <f t="shared" ref="P112:P137" si="13">IF(E112&lt;&gt;0,$M112/E112,"")</f>
        <v>0</v>
      </c>
      <c r="Q112" s="80">
        <f t="shared" ref="Q112:Q137" si="14">IF(E112&lt;&gt;0,$N112/E112,"")</f>
        <v>0</v>
      </c>
      <c r="R112" s="80">
        <f t="shared" ref="R112:R137" si="15">IF(D112&lt;&gt;0,$F112/D112,"")</f>
        <v>0.15154692893420266</v>
      </c>
      <c r="S112" s="80">
        <f t="shared" ref="S112:S137" si="16">IF(D112&lt;&gt;0,$G112/D112,"")</f>
        <v>0</v>
      </c>
      <c r="T112" s="80">
        <f t="shared" ref="T112:T137" si="17">IF(D112&lt;&gt;0,$H112/D112,"")</f>
        <v>0</v>
      </c>
      <c r="U112" s="70"/>
      <c r="V112" s="70"/>
    </row>
    <row r="113" spans="1:22">
      <c r="A113" s="74" t="s">
        <v>45</v>
      </c>
      <c r="B113" s="75">
        <f>[12]Input!B202+[12]Input!C202+[12]Input!D202</f>
        <v>0</v>
      </c>
      <c r="C113" s="76">
        <f>[12]Input!E202</f>
        <v>0</v>
      </c>
      <c r="D113" s="77">
        <f>0.01*[12]Input!F$15*([12]Adjust!$E216*[12]Input!E202+[12]Adjust!$F216*[12]Input!F202)+10*([12]Adjust!$B216*[12]Input!B202+[12]Adjust!$C216*[12]Input!C202+[12]Adjust!$D216*[12]Input!D202+[12]Adjust!$G216*[12]Input!G202)</f>
        <v>0</v>
      </c>
      <c r="E113" s="75">
        <f>10*([12]Adjust!$B216*[12]Input!B202+[12]Adjust!$C216*[12]Input!C202+[12]Adjust!$D216*[12]Input!D202)</f>
        <v>0</v>
      </c>
      <c r="F113" s="75">
        <f>[12]Adjust!E216*[12]Input!$F$15*[12]Input!$E202/100</f>
        <v>0</v>
      </c>
      <c r="G113" s="75">
        <f>[12]Adjust!F216*[12]Input!$F$15*[12]Input!$F202/100</f>
        <v>0</v>
      </c>
      <c r="H113" s="75">
        <f>[12]Adjust!G216*[12]Input!$G202*10</f>
        <v>0</v>
      </c>
      <c r="I113" s="78" t="str">
        <f t="shared" si="9"/>
        <v/>
      </c>
      <c r="J113" s="79" t="str">
        <f t="shared" si="10"/>
        <v/>
      </c>
      <c r="K113" s="78">
        <f t="shared" si="11"/>
        <v>0</v>
      </c>
      <c r="L113" s="75">
        <f>[12]Adjust!B216*[12]Input!$B202*10</f>
        <v>0</v>
      </c>
      <c r="M113" s="75">
        <f>[12]Adjust!C216*[12]Input!$C202*10</f>
        <v>0</v>
      </c>
      <c r="N113" s="75">
        <f>[12]Adjust!D216*[12]Input!$D202*10</f>
        <v>0</v>
      </c>
      <c r="O113" s="80" t="str">
        <f t="shared" si="12"/>
        <v/>
      </c>
      <c r="P113" s="80" t="str">
        <f t="shared" si="13"/>
        <v/>
      </c>
      <c r="Q113" s="80" t="str">
        <f t="shared" si="14"/>
        <v/>
      </c>
      <c r="R113" s="80" t="str">
        <f t="shared" si="15"/>
        <v/>
      </c>
      <c r="S113" s="80" t="str">
        <f t="shared" si="16"/>
        <v/>
      </c>
      <c r="T113" s="80" t="str">
        <f t="shared" si="17"/>
        <v/>
      </c>
      <c r="U113" s="70"/>
      <c r="V113" s="72"/>
    </row>
    <row r="114" spans="1:22">
      <c r="A114" s="74" t="s">
        <v>44</v>
      </c>
      <c r="B114" s="75">
        <f>[12]Input!B195+[12]Input!C195+[12]Input!D195</f>
        <v>0</v>
      </c>
      <c r="C114" s="76">
        <f>[12]Input!E195</f>
        <v>0</v>
      </c>
      <c r="D114" s="77">
        <f>0.01*[12]Input!F$15*([12]Adjust!$E209*[12]Input!E195+[12]Adjust!$F209*[12]Input!F195)+10*([12]Adjust!$B209*[12]Input!B195+[12]Adjust!$C209*[12]Input!C195+[12]Adjust!$D209*[12]Input!D195+[12]Adjust!$G209*[12]Input!G195)</f>
        <v>0</v>
      </c>
      <c r="E114" s="75">
        <f>10*([12]Adjust!$B209*[12]Input!B195+[12]Adjust!$C209*[12]Input!C195+[12]Adjust!$D209*[12]Input!D195)</f>
        <v>0</v>
      </c>
      <c r="F114" s="75">
        <f>[12]Adjust!E209*[12]Input!$F$15*[12]Input!$E195/100</f>
        <v>0</v>
      </c>
      <c r="G114" s="75">
        <f>[12]Adjust!F209*[12]Input!$F$15*[12]Input!$F195/100</f>
        <v>0</v>
      </c>
      <c r="H114" s="75">
        <f>[12]Adjust!G209*[12]Input!$G195*10</f>
        <v>0</v>
      </c>
      <c r="I114" s="78" t="str">
        <f t="shared" si="9"/>
        <v/>
      </c>
      <c r="J114" s="79" t="str">
        <f t="shared" si="10"/>
        <v/>
      </c>
      <c r="K114" s="78">
        <f t="shared" si="11"/>
        <v>0</v>
      </c>
      <c r="L114" s="75">
        <f>[12]Adjust!B209*[12]Input!$B195*10</f>
        <v>0</v>
      </c>
      <c r="M114" s="75">
        <f>[12]Adjust!C209*[12]Input!$C195*10</f>
        <v>0</v>
      </c>
      <c r="N114" s="75">
        <f>[12]Adjust!D209*[12]Input!$D195*10</f>
        <v>0</v>
      </c>
      <c r="O114" s="80" t="str">
        <f t="shared" si="12"/>
        <v/>
      </c>
      <c r="P114" s="80" t="str">
        <f t="shared" si="13"/>
        <v/>
      </c>
      <c r="Q114" s="80" t="str">
        <f t="shared" si="14"/>
        <v/>
      </c>
      <c r="R114" s="80" t="str">
        <f t="shared" si="15"/>
        <v/>
      </c>
      <c r="S114" s="80" t="str">
        <f t="shared" si="16"/>
        <v/>
      </c>
      <c r="T114" s="80" t="str">
        <f t="shared" si="17"/>
        <v/>
      </c>
      <c r="U114" s="70"/>
      <c r="V114" s="70"/>
    </row>
    <row r="115" spans="1:22" ht="25.5">
      <c r="A115" s="74" t="s">
        <v>46</v>
      </c>
      <c r="B115" s="75">
        <f>[12]Input!B206+[12]Input!C206+[12]Input!D206</f>
        <v>0</v>
      </c>
      <c r="C115" s="76">
        <f>[12]Input!E206</f>
        <v>0</v>
      </c>
      <c r="D115" s="77">
        <f>0.01*[12]Input!F$15*([12]Adjust!$E220*[12]Input!E206+[12]Adjust!$F220*[12]Input!F206)+10*([12]Adjust!$B220*[12]Input!B206+[12]Adjust!$C220*[12]Input!C206+[12]Adjust!$D220*[12]Input!D206+[12]Adjust!$G220*[12]Input!G206)</f>
        <v>0</v>
      </c>
      <c r="E115" s="75">
        <f>10*([12]Adjust!$B220*[12]Input!B206+[12]Adjust!$C220*[12]Input!C206+[12]Adjust!$D220*[12]Input!D206)</f>
        <v>0</v>
      </c>
      <c r="F115" s="75">
        <f>[12]Adjust!E220*[12]Input!$F$15*[12]Input!$E206/100</f>
        <v>0</v>
      </c>
      <c r="G115" s="75">
        <f>[12]Adjust!F220*[12]Input!$F$15*[12]Input!$F206/100</f>
        <v>0</v>
      </c>
      <c r="H115" s="75">
        <f>[12]Adjust!G220*[12]Input!$G206*10</f>
        <v>0</v>
      </c>
      <c r="I115" s="78" t="str">
        <f t="shared" si="9"/>
        <v/>
      </c>
      <c r="J115" s="79" t="str">
        <f t="shared" si="10"/>
        <v/>
      </c>
      <c r="K115" s="78">
        <f t="shared" si="11"/>
        <v>0</v>
      </c>
      <c r="L115" s="75">
        <f>[12]Adjust!B220*[12]Input!$B206*10</f>
        <v>0</v>
      </c>
      <c r="M115" s="75">
        <f>[12]Adjust!C220*[12]Input!$C206*10</f>
        <v>0</v>
      </c>
      <c r="N115" s="75">
        <f>[12]Adjust!D220*[12]Input!$D206*10</f>
        <v>0</v>
      </c>
      <c r="O115" s="80" t="str">
        <f t="shared" si="12"/>
        <v/>
      </c>
      <c r="P115" s="80" t="str">
        <f t="shared" si="13"/>
        <v/>
      </c>
      <c r="Q115" s="80" t="str">
        <f t="shared" si="14"/>
        <v/>
      </c>
      <c r="R115" s="80" t="str">
        <f t="shared" si="15"/>
        <v/>
      </c>
      <c r="S115" s="80" t="str">
        <f t="shared" si="16"/>
        <v/>
      </c>
      <c r="T115" s="80" t="str">
        <f t="shared" si="17"/>
        <v/>
      </c>
      <c r="U115" s="70"/>
      <c r="V115" s="72"/>
    </row>
    <row r="116" spans="1:22">
      <c r="A116" s="74" t="s">
        <v>41</v>
      </c>
      <c r="B116" s="75">
        <f>[12]Input!B175+[12]Input!C175+[12]Input!D175</f>
        <v>0</v>
      </c>
      <c r="C116" s="76">
        <f>[12]Input!E175</f>
        <v>0</v>
      </c>
      <c r="D116" s="77">
        <f>0.01*[12]Input!F$15*([12]Adjust!$E189*[12]Input!E175+[12]Adjust!$F189*[12]Input!F175)+10*([12]Adjust!$B189*[12]Input!B175+[12]Adjust!$C189*[12]Input!C175+[12]Adjust!$D189*[12]Input!D175+[12]Adjust!$G189*[12]Input!G175)</f>
        <v>0</v>
      </c>
      <c r="E116" s="75">
        <f>10*([12]Adjust!$B189*[12]Input!B175+[12]Adjust!$C189*[12]Input!C175+[12]Adjust!$D189*[12]Input!D175)</f>
        <v>0</v>
      </c>
      <c r="F116" s="75">
        <f>[12]Adjust!E189*[12]Input!$F$15*[12]Input!$E175/100</f>
        <v>0</v>
      </c>
      <c r="G116" s="75">
        <f>[12]Adjust!F189*[12]Input!$F$15*[12]Input!$F175/100</f>
        <v>0</v>
      </c>
      <c r="H116" s="75">
        <f>[12]Adjust!G189*[12]Input!$G175*10</f>
        <v>0</v>
      </c>
      <c r="I116" s="78" t="str">
        <f t="shared" si="9"/>
        <v/>
      </c>
      <c r="J116" s="79" t="str">
        <f t="shared" si="10"/>
        <v/>
      </c>
      <c r="K116" s="78">
        <f t="shared" si="11"/>
        <v>0</v>
      </c>
      <c r="L116" s="75">
        <f>[12]Adjust!B189*[12]Input!$B175*10</f>
        <v>0</v>
      </c>
      <c r="M116" s="75">
        <f>[12]Adjust!C189*[12]Input!$C175*10</f>
        <v>0</v>
      </c>
      <c r="N116" s="75">
        <f>[12]Adjust!D189*[12]Input!$D175*10</f>
        <v>0</v>
      </c>
      <c r="O116" s="80" t="str">
        <f t="shared" si="12"/>
        <v/>
      </c>
      <c r="P116" s="80" t="str">
        <f t="shared" si="13"/>
        <v/>
      </c>
      <c r="Q116" s="80" t="str">
        <f t="shared" si="14"/>
        <v/>
      </c>
      <c r="R116" s="80" t="str">
        <f t="shared" si="15"/>
        <v/>
      </c>
      <c r="S116" s="80" t="str">
        <f t="shared" si="16"/>
        <v/>
      </c>
      <c r="T116" s="80" t="str">
        <f t="shared" si="17"/>
        <v/>
      </c>
      <c r="U116" s="71"/>
      <c r="V116" s="72"/>
    </row>
    <row r="117" spans="1:22">
      <c r="A117" s="74" t="s">
        <v>40</v>
      </c>
      <c r="B117" s="75">
        <f>[12]Input!B167+[12]Input!C167+[12]Input!D167</f>
        <v>179.74971529703214</v>
      </c>
      <c r="C117" s="76">
        <f>[12]Input!E167</f>
        <v>54</v>
      </c>
      <c r="D117" s="77">
        <f>0.01*[12]Input!F$15*([12]Adjust!$E181*[12]Input!E167+[12]Adjust!$F181*[12]Input!F167)+10*([12]Adjust!$B181*[12]Input!B167+[12]Adjust!$C181*[12]Input!C167+[12]Adjust!$D181*[12]Input!D167+[12]Adjust!$G181*[12]Input!G167)</f>
        <v>5095.8546020579579</v>
      </c>
      <c r="E117" s="75">
        <f>10*([12]Adjust!$B181*[12]Input!B167+[12]Adjust!$C181*[12]Input!C167+[12]Adjust!$D181*[12]Input!D167)</f>
        <v>1853.9379566851903</v>
      </c>
      <c r="F117" s="75">
        <f>[12]Adjust!E181*[12]Input!$F$15*[12]Input!$E167/100</f>
        <v>3241.9166453727667</v>
      </c>
      <c r="G117" s="75">
        <f>[12]Adjust!F181*[12]Input!$F$15*[12]Input!$F167/100</f>
        <v>0</v>
      </c>
      <c r="H117" s="75">
        <f>[12]Adjust!G181*[12]Input!$G167*10</f>
        <v>0</v>
      </c>
      <c r="I117" s="78">
        <f t="shared" si="9"/>
        <v>2.8349722800045494</v>
      </c>
      <c r="J117" s="79">
        <f t="shared" si="10"/>
        <v>94.367677815888115</v>
      </c>
      <c r="K117" s="78">
        <f t="shared" si="11"/>
        <v>1.0313996623703141</v>
      </c>
      <c r="L117" s="75">
        <f>[12]Adjust!B181*[12]Input!$B167*10</f>
        <v>1852.2359595195899</v>
      </c>
      <c r="M117" s="75">
        <f>[12]Adjust!C181*[12]Input!$C167*10</f>
        <v>1.7019971656002451</v>
      </c>
      <c r="N117" s="75">
        <f>[12]Adjust!D181*[12]Input!$D167*10</f>
        <v>0</v>
      </c>
      <c r="O117" s="80">
        <f t="shared" si="12"/>
        <v>0.99908195570436265</v>
      </c>
      <c r="P117" s="80">
        <f t="shared" si="13"/>
        <v>9.1804429563726458E-4</v>
      </c>
      <c r="Q117" s="80">
        <f t="shared" si="14"/>
        <v>0</v>
      </c>
      <c r="R117" s="80">
        <f t="shared" si="15"/>
        <v>0.63618703800212839</v>
      </c>
      <c r="S117" s="80">
        <f t="shared" si="16"/>
        <v>0</v>
      </c>
      <c r="T117" s="80">
        <f t="shared" si="17"/>
        <v>0</v>
      </c>
      <c r="U117" s="70"/>
      <c r="V117" s="70"/>
    </row>
    <row r="118" spans="1:22" ht="25.5">
      <c r="A118" s="74" t="s">
        <v>43</v>
      </c>
      <c r="B118" s="75">
        <f>[12]Input!B191+[12]Input!C191+[12]Input!D191</f>
        <v>0</v>
      </c>
      <c r="C118" s="76">
        <f>[12]Input!E191</f>
        <v>0</v>
      </c>
      <c r="D118" s="77">
        <f>0.01*[12]Input!F$15*([12]Adjust!$E205*[12]Input!E191+[12]Adjust!$F205*[12]Input!F191)+10*([12]Adjust!$B205*[12]Input!B191+[12]Adjust!$C205*[12]Input!C191+[12]Adjust!$D205*[12]Input!D191+[12]Adjust!$G205*[12]Input!G191)</f>
        <v>0</v>
      </c>
      <c r="E118" s="75">
        <f>10*([12]Adjust!$B205*[12]Input!B191+[12]Adjust!$C205*[12]Input!C191+[12]Adjust!$D205*[12]Input!D191)</f>
        <v>0</v>
      </c>
      <c r="F118" s="75">
        <f>[12]Adjust!E205*[12]Input!$F$15*[12]Input!$E191/100</f>
        <v>0</v>
      </c>
      <c r="G118" s="75">
        <f>[12]Adjust!F205*[12]Input!$F$15*[12]Input!$F191/100</f>
        <v>0</v>
      </c>
      <c r="H118" s="75">
        <f>[12]Adjust!G205*[12]Input!$G191*10</f>
        <v>0</v>
      </c>
      <c r="I118" s="78" t="str">
        <f t="shared" si="9"/>
        <v/>
      </c>
      <c r="J118" s="79" t="str">
        <f t="shared" si="10"/>
        <v/>
      </c>
      <c r="K118" s="78">
        <f t="shared" si="11"/>
        <v>0</v>
      </c>
      <c r="L118" s="75">
        <f>[12]Adjust!B205*[12]Input!$B191*10</f>
        <v>0</v>
      </c>
      <c r="M118" s="75">
        <f>[12]Adjust!C205*[12]Input!$C191*10</f>
        <v>0</v>
      </c>
      <c r="N118" s="75">
        <f>[12]Adjust!D205*[12]Input!$D191*10</f>
        <v>0</v>
      </c>
      <c r="O118" s="80" t="str">
        <f t="shared" si="12"/>
        <v/>
      </c>
      <c r="P118" s="80" t="str">
        <f t="shared" si="13"/>
        <v/>
      </c>
      <c r="Q118" s="80" t="str">
        <f t="shared" si="14"/>
        <v/>
      </c>
      <c r="R118" s="80" t="str">
        <f t="shared" si="15"/>
        <v/>
      </c>
      <c r="S118" s="80" t="str">
        <f t="shared" si="16"/>
        <v/>
      </c>
      <c r="T118" s="80" t="str">
        <f t="shared" si="17"/>
        <v/>
      </c>
      <c r="U118" s="70"/>
      <c r="V118" s="70"/>
    </row>
    <row r="119" spans="1:22">
      <c r="A119" s="74" t="s">
        <v>42</v>
      </c>
      <c r="B119" s="75">
        <f>[12]Input!B187+[12]Input!C187+[12]Input!D187</f>
        <v>140.03112244834358</v>
      </c>
      <c r="C119" s="76">
        <f>[12]Input!E187</f>
        <v>2</v>
      </c>
      <c r="D119" s="77">
        <f>0.01*[12]Input!F$15*([12]Adjust!$E201*[12]Input!E187+[12]Adjust!$F201*[12]Input!F187)+10*([12]Adjust!$B201*[12]Input!B187+[12]Adjust!$C201*[12]Input!C187+[12]Adjust!$D201*[12]Input!D187+[12]Adjust!$G201*[12]Input!G187)</f>
        <v>1783.1586655026358</v>
      </c>
      <c r="E119" s="75">
        <f>10*([12]Adjust!$B201*[12]Input!B187+[12]Adjust!$C201*[12]Input!C187+[12]Adjust!$D201*[12]Input!D187)</f>
        <v>1783.1586655026358</v>
      </c>
      <c r="F119" s="75">
        <f>[12]Adjust!E201*[12]Input!$F$15*[12]Input!$E187/100</f>
        <v>0</v>
      </c>
      <c r="G119" s="75">
        <f>[12]Adjust!F201*[12]Input!$F$15*[12]Input!$F187/100</f>
        <v>0</v>
      </c>
      <c r="H119" s="75">
        <f>[12]Adjust!G201*[12]Input!$G187*10</f>
        <v>0</v>
      </c>
      <c r="I119" s="78">
        <f t="shared" si="9"/>
        <v>1.273401679801881</v>
      </c>
      <c r="J119" s="79">
        <f t="shared" si="10"/>
        <v>891.57933275131791</v>
      </c>
      <c r="K119" s="78">
        <f t="shared" si="11"/>
        <v>1.273401679801881</v>
      </c>
      <c r="L119" s="75">
        <f>[12]Adjust!B201*[12]Input!$B187*10</f>
        <v>1783.1586655026358</v>
      </c>
      <c r="M119" s="75">
        <f>[12]Adjust!C201*[12]Input!$C187*10</f>
        <v>0</v>
      </c>
      <c r="N119" s="75">
        <f>[12]Adjust!D201*[12]Input!$D187*10</f>
        <v>0</v>
      </c>
      <c r="O119" s="80">
        <f t="shared" si="12"/>
        <v>1</v>
      </c>
      <c r="P119" s="80">
        <f t="shared" si="13"/>
        <v>0</v>
      </c>
      <c r="Q119" s="80">
        <f t="shared" si="14"/>
        <v>0</v>
      </c>
      <c r="R119" s="80">
        <f t="shared" si="15"/>
        <v>0</v>
      </c>
      <c r="S119" s="80">
        <f t="shared" si="16"/>
        <v>0</v>
      </c>
      <c r="T119" s="80">
        <f t="shared" si="17"/>
        <v>0</v>
      </c>
      <c r="U119" s="70"/>
      <c r="V119" s="70"/>
    </row>
    <row r="120" spans="1:22" ht="25.5">
      <c r="A120" s="74" t="s">
        <v>190</v>
      </c>
      <c r="B120" s="75">
        <f>[12]Input!B163+[12]Input!C163+[12]Input!D163</f>
        <v>0</v>
      </c>
      <c r="C120" s="76">
        <f>[12]Input!E163</f>
        <v>0</v>
      </c>
      <c r="D120" s="77">
        <f>0.01*[12]Input!F$15*([12]Adjust!$E177*[12]Input!E163+[12]Adjust!$F177*[12]Input!F163)+10*([12]Adjust!$B177*[12]Input!B163+[12]Adjust!$C177*[12]Input!C163+[12]Adjust!$D177*[12]Input!D163+[12]Adjust!$G177*[12]Input!G163)</f>
        <v>0</v>
      </c>
      <c r="E120" s="75">
        <f>10*([12]Adjust!$B177*[12]Input!B163+[12]Adjust!$C177*[12]Input!C163+[12]Adjust!$D177*[12]Input!D163)</f>
        <v>0</v>
      </c>
      <c r="F120" s="75">
        <f>[12]Adjust!E177*[12]Input!$F$15*[12]Input!$E163/100</f>
        <v>0</v>
      </c>
      <c r="G120" s="75">
        <f>[12]Adjust!F177*[12]Input!$F$15*[12]Input!$F163/100</f>
        <v>0</v>
      </c>
      <c r="H120" s="75">
        <f>[12]Adjust!G177*[12]Input!$G163*10</f>
        <v>0</v>
      </c>
      <c r="I120" s="78" t="str">
        <f t="shared" si="9"/>
        <v/>
      </c>
      <c r="J120" s="79" t="str">
        <f t="shared" si="10"/>
        <v/>
      </c>
      <c r="K120" s="78">
        <f t="shared" si="11"/>
        <v>0</v>
      </c>
      <c r="L120" s="75">
        <f>[12]Adjust!B177*[12]Input!$B163*10</f>
        <v>0</v>
      </c>
      <c r="M120" s="75">
        <f>[12]Adjust!C177*[12]Input!$C163*10</f>
        <v>0</v>
      </c>
      <c r="N120" s="75">
        <f>[12]Adjust!D177*[12]Input!$D163*10</f>
        <v>0</v>
      </c>
      <c r="O120" s="80" t="str">
        <f t="shared" si="12"/>
        <v/>
      </c>
      <c r="P120" s="80" t="str">
        <f t="shared" si="13"/>
        <v/>
      </c>
      <c r="Q120" s="80" t="str">
        <f t="shared" si="14"/>
        <v/>
      </c>
      <c r="R120" s="80" t="str">
        <f t="shared" si="15"/>
        <v/>
      </c>
      <c r="S120" s="80" t="str">
        <f t="shared" si="16"/>
        <v/>
      </c>
      <c r="T120" s="80" t="str">
        <f t="shared" si="17"/>
        <v/>
      </c>
      <c r="U120" s="70"/>
      <c r="V120" s="70"/>
    </row>
    <row r="121" spans="1:22" ht="25.5">
      <c r="A121" s="74" t="s">
        <v>39</v>
      </c>
      <c r="B121" s="75">
        <f>[12]Input!B159+[12]Input!C159+[12]Input!D159</f>
        <v>0</v>
      </c>
      <c r="C121" s="76">
        <f>[12]Input!E159</f>
        <v>0</v>
      </c>
      <c r="D121" s="77">
        <f>0.01*[12]Input!F$15*([12]Adjust!$E173*[12]Input!E159+[12]Adjust!$F173*[12]Input!F159)+10*([12]Adjust!$B173*[12]Input!B159+[12]Adjust!$C173*[12]Input!C159+[12]Adjust!$D173*[12]Input!D159+[12]Adjust!$G173*[12]Input!G159)</f>
        <v>0</v>
      </c>
      <c r="E121" s="75">
        <f>10*([12]Adjust!$B173*[12]Input!B159+[12]Adjust!$C173*[12]Input!C159+[12]Adjust!$D173*[12]Input!D159)</f>
        <v>0</v>
      </c>
      <c r="F121" s="75">
        <f>[12]Adjust!E173*[12]Input!$F$15*[12]Input!$E159/100</f>
        <v>0</v>
      </c>
      <c r="G121" s="75">
        <f>[12]Adjust!F173*[12]Input!$F$15*[12]Input!$F159/100</f>
        <v>0</v>
      </c>
      <c r="H121" s="75">
        <f>[12]Adjust!G173*[12]Input!$G159*10</f>
        <v>0</v>
      </c>
      <c r="I121" s="78" t="str">
        <f t="shared" si="9"/>
        <v/>
      </c>
      <c r="J121" s="79" t="str">
        <f t="shared" si="10"/>
        <v/>
      </c>
      <c r="K121" s="78">
        <f t="shared" si="11"/>
        <v>0</v>
      </c>
      <c r="L121" s="75">
        <f>[12]Adjust!B173*[12]Input!$B159*10</f>
        <v>0</v>
      </c>
      <c r="M121" s="75">
        <f>[12]Adjust!C173*[12]Input!$C159*10</f>
        <v>0</v>
      </c>
      <c r="N121" s="75">
        <f>[12]Adjust!D173*[12]Input!$D159*10</f>
        <v>0</v>
      </c>
      <c r="O121" s="80" t="str">
        <f t="shared" si="12"/>
        <v/>
      </c>
      <c r="P121" s="80" t="str">
        <f t="shared" si="13"/>
        <v/>
      </c>
      <c r="Q121" s="80" t="str">
        <f t="shared" si="14"/>
        <v/>
      </c>
      <c r="R121" s="80" t="str">
        <f t="shared" si="15"/>
        <v/>
      </c>
      <c r="S121" s="80" t="str">
        <f t="shared" si="16"/>
        <v/>
      </c>
      <c r="T121" s="80" t="str">
        <f t="shared" si="17"/>
        <v/>
      </c>
      <c r="U121" s="70"/>
      <c r="V121" s="70"/>
    </row>
    <row r="122" spans="1:22" ht="25.5">
      <c r="A122" s="74" t="s">
        <v>38</v>
      </c>
      <c r="B122" s="75">
        <f>[12]Input!B155+[12]Input!C155+[12]Input!D155</f>
        <v>2241.1410810712705</v>
      </c>
      <c r="C122" s="76">
        <f>[12]Input!E155</f>
        <v>253</v>
      </c>
      <c r="D122" s="77">
        <f>0.01*[12]Input!F$15*([12]Adjust!$E169*[12]Input!E155+[12]Adjust!$F169*[12]Input!F155)+10*([12]Adjust!$B169*[12]Input!B155+[12]Adjust!$C169*[12]Input!C155+[12]Adjust!$D169*[12]Input!D155+[12]Adjust!$G169*[12]Input!G155)</f>
        <v>33713.189153068008</v>
      </c>
      <c r="E122" s="75">
        <f>10*([12]Adjust!$B169*[12]Input!B155+[12]Adjust!$C169*[12]Input!C155+[12]Adjust!$D169*[12]Input!D155)</f>
        <v>30863.643699494351</v>
      </c>
      <c r="F122" s="75">
        <f>[12]Adjust!E169*[12]Input!$F$15*[12]Input!$E155/100</f>
        <v>2849.5454535736581</v>
      </c>
      <c r="G122" s="75">
        <f>[12]Adjust!F169*[12]Input!$F$15*[12]Input!$F155/100</f>
        <v>0</v>
      </c>
      <c r="H122" s="75">
        <f>[12]Adjust!G169*[12]Input!$G155*10</f>
        <v>0</v>
      </c>
      <c r="I122" s="78">
        <f t="shared" si="9"/>
        <v>1.5042867866646321</v>
      </c>
      <c r="J122" s="79">
        <f t="shared" si="10"/>
        <v>133.25371206746249</v>
      </c>
      <c r="K122" s="78">
        <f t="shared" si="11"/>
        <v>1.3771397062045492</v>
      </c>
      <c r="L122" s="75">
        <f>[12]Adjust!B169*[12]Input!$B155*10</f>
        <v>30863.643699494351</v>
      </c>
      <c r="M122" s="75">
        <f>[12]Adjust!C169*[12]Input!$C155*10</f>
        <v>0</v>
      </c>
      <c r="N122" s="75">
        <f>[12]Adjust!D169*[12]Input!$D155*10</f>
        <v>0</v>
      </c>
      <c r="O122" s="80">
        <f t="shared" si="12"/>
        <v>1</v>
      </c>
      <c r="P122" s="80">
        <f t="shared" si="13"/>
        <v>0</v>
      </c>
      <c r="Q122" s="80">
        <f t="shared" si="14"/>
        <v>0</v>
      </c>
      <c r="R122" s="80">
        <f t="shared" si="15"/>
        <v>8.4523165121990262E-2</v>
      </c>
      <c r="S122" s="80">
        <f t="shared" si="16"/>
        <v>0</v>
      </c>
      <c r="T122" s="80">
        <f t="shared" si="17"/>
        <v>0</v>
      </c>
      <c r="U122" s="70"/>
      <c r="V122" s="70"/>
    </row>
    <row r="123" spans="1:22">
      <c r="A123" s="74" t="s">
        <v>28</v>
      </c>
      <c r="B123" s="75">
        <f>[12]Input!B201+[12]Input!C201+[12]Input!D201</f>
        <v>1916.1841999999999</v>
      </c>
      <c r="C123" s="76">
        <f>[12]Input!E201</f>
        <v>5</v>
      </c>
      <c r="D123" s="77">
        <f>0.01*[12]Input!F$15*([12]Adjust!$E215*[12]Input!E201+[12]Adjust!$F215*[12]Input!F201)+10*([12]Adjust!$B215*[12]Input!B201+[12]Adjust!$C215*[12]Input!C201+[12]Adjust!$D215*[12]Input!D201+[12]Adjust!$G215*[12]Input!G201)</f>
        <v>-11522.38204</v>
      </c>
      <c r="E123" s="75">
        <f>10*([12]Adjust!$B215*[12]Input!B201+[12]Adjust!$C215*[12]Input!C201+[12]Adjust!$D215*[12]Input!D201)</f>
        <v>-11880.34204</v>
      </c>
      <c r="F123" s="75">
        <f>[12]Adjust!E215*[12]Input!$F$15*[12]Input!$E201/100</f>
        <v>0</v>
      </c>
      <c r="G123" s="75">
        <f>[12]Adjust!F215*[12]Input!$F$15*[12]Input!$F201/100</f>
        <v>0</v>
      </c>
      <c r="H123" s="75">
        <f>[12]Adjust!G215*[12]Input!$G201*10</f>
        <v>357.96</v>
      </c>
      <c r="I123" s="78">
        <f t="shared" si="9"/>
        <v>-0.60131912370428686</v>
      </c>
      <c r="J123" s="79">
        <f t="shared" si="10"/>
        <v>-2304.476408</v>
      </c>
      <c r="K123" s="78">
        <f t="shared" si="11"/>
        <v>-0.62</v>
      </c>
      <c r="L123" s="75">
        <f>[12]Adjust!B215*[12]Input!$B201*10</f>
        <v>-11880.34204</v>
      </c>
      <c r="M123" s="75">
        <f>[12]Adjust!C215*[12]Input!$C201*10</f>
        <v>0</v>
      </c>
      <c r="N123" s="75">
        <f>[12]Adjust!D215*[12]Input!$D201*10</f>
        <v>0</v>
      </c>
      <c r="O123" s="80">
        <f t="shared" si="12"/>
        <v>1</v>
      </c>
      <c r="P123" s="80">
        <f t="shared" si="13"/>
        <v>0</v>
      </c>
      <c r="Q123" s="80">
        <f t="shared" si="14"/>
        <v>0</v>
      </c>
      <c r="R123" s="80">
        <f t="shared" si="15"/>
        <v>0</v>
      </c>
      <c r="S123" s="80">
        <f t="shared" si="16"/>
        <v>0</v>
      </c>
      <c r="T123" s="80">
        <f t="shared" si="17"/>
        <v>-3.1066492914168291E-2</v>
      </c>
      <c r="U123" s="70"/>
      <c r="V123" s="72">
        <v>228</v>
      </c>
    </row>
    <row r="124" spans="1:22">
      <c r="A124" s="74" t="s">
        <v>26</v>
      </c>
      <c r="B124" s="75">
        <f>[12]Input!B194+[12]Input!C194+[12]Input!D194</f>
        <v>316.80321666666669</v>
      </c>
      <c r="C124" s="76">
        <f>[12]Input!E194</f>
        <v>23</v>
      </c>
      <c r="D124" s="77">
        <f>0.01*[12]Input!F$15*([12]Adjust!$E208*[12]Input!E194+[12]Adjust!$F208*[12]Input!F194)+10*([12]Adjust!$B208*[12]Input!B194+[12]Adjust!$C208*[12]Input!C194+[12]Adjust!$D208*[12]Input!D194+[12]Adjust!$G208*[12]Input!G194)</f>
        <v>-1964.1799433333335</v>
      </c>
      <c r="E124" s="75">
        <f>10*([12]Adjust!$B208*[12]Input!B194+[12]Adjust!$C208*[12]Input!C194+[12]Adjust!$D208*[12]Input!D194)</f>
        <v>-1964.1799433333335</v>
      </c>
      <c r="F124" s="75">
        <f>[12]Adjust!E208*[12]Input!$F$15*[12]Input!$E194/100</f>
        <v>0</v>
      </c>
      <c r="G124" s="75">
        <f>[12]Adjust!F208*[12]Input!$F$15*[12]Input!$F194/100</f>
        <v>0</v>
      </c>
      <c r="H124" s="75">
        <f>[12]Adjust!G208*[12]Input!$G194*10</f>
        <v>0</v>
      </c>
      <c r="I124" s="78">
        <f t="shared" si="9"/>
        <v>-0.62</v>
      </c>
      <c r="J124" s="79">
        <f t="shared" si="10"/>
        <v>-85.399127971014508</v>
      </c>
      <c r="K124" s="78">
        <f t="shared" si="11"/>
        <v>-0.62</v>
      </c>
      <c r="L124" s="75">
        <f>[12]Adjust!B208*[12]Input!$B194*10</f>
        <v>-1964.1799433333335</v>
      </c>
      <c r="M124" s="75">
        <f>[12]Adjust!C208*[12]Input!$C194*10</f>
        <v>0</v>
      </c>
      <c r="N124" s="75">
        <f>[12]Adjust!D208*[12]Input!$D194*10</f>
        <v>0</v>
      </c>
      <c r="O124" s="80">
        <f t="shared" si="12"/>
        <v>1</v>
      </c>
      <c r="P124" s="80">
        <f t="shared" si="13"/>
        <v>0</v>
      </c>
      <c r="Q124" s="80">
        <f t="shared" si="14"/>
        <v>0</v>
      </c>
      <c r="R124" s="80">
        <f t="shared" si="15"/>
        <v>0</v>
      </c>
      <c r="S124" s="80">
        <f t="shared" si="16"/>
        <v>0</v>
      </c>
      <c r="T124" s="80">
        <f t="shared" si="17"/>
        <v>0</v>
      </c>
      <c r="U124" s="70"/>
      <c r="V124" s="70"/>
    </row>
    <row r="125" spans="1:22">
      <c r="A125" s="74" t="s">
        <v>29</v>
      </c>
      <c r="B125" s="75">
        <f>[12]Input!B205+[12]Input!C205+[12]Input!D205</f>
        <v>522.85660000000007</v>
      </c>
      <c r="C125" s="76">
        <f>[12]Input!E205</f>
        <v>4</v>
      </c>
      <c r="D125" s="77">
        <f>0.01*[12]Input!F$15*([12]Adjust!$E219*[12]Input!E205+[12]Adjust!$F219*[12]Input!F205)+10*([12]Adjust!$B219*[12]Input!B205+[12]Adjust!$C219*[12]Input!C205+[12]Adjust!$D219*[12]Input!D205+[12]Adjust!$G219*[12]Input!G205)</f>
        <v>-3280.5276223599999</v>
      </c>
      <c r="E125" s="75">
        <f>10*([12]Adjust!$B219*[12]Input!B205+[12]Adjust!$C219*[12]Input!C205+[12]Adjust!$D219*[12]Input!D205)</f>
        <v>-3280.7160223599999</v>
      </c>
      <c r="F125" s="75">
        <f>[12]Adjust!E219*[12]Input!$F$15*[12]Input!$E205/100</f>
        <v>0</v>
      </c>
      <c r="G125" s="75">
        <f>[12]Adjust!F219*[12]Input!$F$15*[12]Input!$F205/100</f>
        <v>0</v>
      </c>
      <c r="H125" s="75">
        <f>[12]Adjust!G219*[12]Input!$G205*10</f>
        <v>0.18839999999999998</v>
      </c>
      <c r="I125" s="78">
        <f t="shared" si="9"/>
        <v>-0.62742396717570359</v>
      </c>
      <c r="J125" s="79">
        <f t="shared" si="10"/>
        <v>-820.13190558999997</v>
      </c>
      <c r="K125" s="78">
        <f t="shared" si="11"/>
        <v>-0.62745999999999991</v>
      </c>
      <c r="L125" s="75">
        <f>[12]Adjust!B219*[12]Input!$B205*10</f>
        <v>-2021.57275824</v>
      </c>
      <c r="M125" s="75">
        <f>[12]Adjust!C219*[12]Input!$C205*10</f>
        <v>-1093.8160072000003</v>
      </c>
      <c r="N125" s="75">
        <f>[12]Adjust!D219*[12]Input!$D205*10</f>
        <v>-165.32725692</v>
      </c>
      <c r="O125" s="80">
        <f t="shared" si="12"/>
        <v>0.61619864214451914</v>
      </c>
      <c r="P125" s="80">
        <f t="shared" si="13"/>
        <v>0.33340770726420815</v>
      </c>
      <c r="Q125" s="80">
        <f t="shared" si="14"/>
        <v>5.0393650591272751E-2</v>
      </c>
      <c r="R125" s="80">
        <f t="shared" si="15"/>
        <v>0</v>
      </c>
      <c r="S125" s="80">
        <f t="shared" si="16"/>
        <v>0</v>
      </c>
      <c r="T125" s="80">
        <f t="shared" si="17"/>
        <v>-5.7429786207520394E-5</v>
      </c>
      <c r="U125" s="70"/>
      <c r="V125" s="72">
        <v>0.12</v>
      </c>
    </row>
    <row r="126" spans="1:22">
      <c r="A126" s="74" t="s">
        <v>20</v>
      </c>
      <c r="B126" s="75">
        <f>[12]Input!B174+[12]Input!C174+[12]Input!D174</f>
        <v>2910262.7133214283</v>
      </c>
      <c r="C126" s="76">
        <f>[12]Input!E174</f>
        <v>5172</v>
      </c>
      <c r="D126" s="77">
        <f>0.01*[12]Input!F$15*([12]Adjust!$E188*[12]Input!E174+[12]Adjust!$F188*[12]Input!F174)+10*([12]Adjust!$B188*[12]Input!B174+[12]Adjust!$C188*[12]Input!C174+[12]Adjust!$D188*[12]Input!D174+[12]Adjust!$G188*[12]Input!G174)</f>
        <v>47791758.596119583</v>
      </c>
      <c r="E126" s="75">
        <f>10*([12]Adjust!$B188*[12]Input!B174+[12]Adjust!$C188*[12]Input!C174+[12]Adjust!$D188*[12]Input!D174)</f>
        <v>37744456.868719585</v>
      </c>
      <c r="F126" s="75">
        <f>[12]Adjust!E188*[12]Input!$F$15*[12]Input!$E174/100</f>
        <v>317826.64079999999</v>
      </c>
      <c r="G126" s="75">
        <f>[12]Adjust!F188*[12]Input!$F$15*[12]Input!$F174/100</f>
        <v>8884648.2066000011</v>
      </c>
      <c r="H126" s="75">
        <f>[12]Adjust!G188*[12]Input!$G174*10</f>
        <v>844826.87999999989</v>
      </c>
      <c r="I126" s="78">
        <f t="shared" si="9"/>
        <v>1.6421802188976866</v>
      </c>
      <c r="J126" s="79">
        <f t="shared" si="10"/>
        <v>9240.4792335884722</v>
      </c>
      <c r="K126" s="78">
        <f t="shared" si="11"/>
        <v>1.2969432861146253</v>
      </c>
      <c r="L126" s="75">
        <f>[12]Adjust!B188*[12]Input!$B174*10</f>
        <v>25664202.507926621</v>
      </c>
      <c r="M126" s="75">
        <f>[12]Adjust!C188*[12]Input!$C174*10</f>
        <v>10802493.423340373</v>
      </c>
      <c r="N126" s="75">
        <f>[12]Adjust!D188*[12]Input!$D174*10</f>
        <v>1277760.9374525903</v>
      </c>
      <c r="O126" s="80">
        <f t="shared" si="12"/>
        <v>0.67994626594284424</v>
      </c>
      <c r="P126" s="80">
        <f t="shared" si="13"/>
        <v>0.28620079130858689</v>
      </c>
      <c r="Q126" s="80">
        <f t="shared" si="14"/>
        <v>3.385294274856885E-2</v>
      </c>
      <c r="R126" s="80">
        <f t="shared" si="15"/>
        <v>6.6502395002013106E-3</v>
      </c>
      <c r="S126" s="80">
        <f t="shared" si="16"/>
        <v>0.18590335379124098</v>
      </c>
      <c r="T126" s="80">
        <f t="shared" si="17"/>
        <v>1.7677250321326218E-2</v>
      </c>
      <c r="U126" s="71">
        <v>1219849</v>
      </c>
      <c r="V126" s="72">
        <v>279744</v>
      </c>
    </row>
    <row r="127" spans="1:22">
      <c r="A127" s="74" t="s">
        <v>17</v>
      </c>
      <c r="B127" s="75">
        <f>[12]Input!B166+[12]Input!C166+[12]Input!D166</f>
        <v>1008366.1605318945</v>
      </c>
      <c r="C127" s="76">
        <f>[12]Input!E166</f>
        <v>8651</v>
      </c>
      <c r="D127" s="77">
        <f>0.01*[12]Input!F$15*([12]Adjust!$E180*[12]Input!E166+[12]Adjust!$F180*[12]Input!F166)+10*([12]Adjust!$B180*[12]Input!B166+[12]Adjust!$C180*[12]Input!C166+[12]Adjust!$D180*[12]Input!D166+[12]Adjust!$G180*[12]Input!G166)</f>
        <v>15632390.226515442</v>
      </c>
      <c r="E127" s="75">
        <f>10*([12]Adjust!$B180*[12]Input!B166+[12]Adjust!$C180*[12]Input!C166+[12]Adjust!$D180*[12]Input!D166)</f>
        <v>14886417.956915442</v>
      </c>
      <c r="F127" s="75">
        <f>[12]Adjust!E180*[12]Input!$F$15*[12]Input!$E166/100</f>
        <v>745972.26959999988</v>
      </c>
      <c r="G127" s="75">
        <f>[12]Adjust!F180*[12]Input!$F$15*[12]Input!$F166/100</f>
        <v>0</v>
      </c>
      <c r="H127" s="75">
        <f>[12]Adjust!G180*[12]Input!$G166*10</f>
        <v>0</v>
      </c>
      <c r="I127" s="78">
        <f t="shared" si="9"/>
        <v>1.5502692214770124</v>
      </c>
      <c r="J127" s="79">
        <f t="shared" si="10"/>
        <v>1807.0038407716381</v>
      </c>
      <c r="K127" s="78">
        <f t="shared" si="11"/>
        <v>1.4762909089554463</v>
      </c>
      <c r="L127" s="75">
        <f>[12]Adjust!B180*[12]Input!$B166*10</f>
        <v>14867538.46062924</v>
      </c>
      <c r="M127" s="75">
        <f>[12]Adjust!C180*[12]Input!$C166*10</f>
        <v>18879.496286201662</v>
      </c>
      <c r="N127" s="75">
        <f>[12]Adjust!D180*[12]Input!$D166*10</f>
        <v>0</v>
      </c>
      <c r="O127" s="80">
        <f t="shared" si="12"/>
        <v>0.99873176365591487</v>
      </c>
      <c r="P127" s="80">
        <f t="shared" si="13"/>
        <v>1.2682363440851294E-3</v>
      </c>
      <c r="Q127" s="80">
        <f t="shared" si="14"/>
        <v>0</v>
      </c>
      <c r="R127" s="80">
        <f t="shared" si="15"/>
        <v>4.7719655074544655E-2</v>
      </c>
      <c r="S127" s="80">
        <f t="shared" si="16"/>
        <v>0</v>
      </c>
      <c r="T127" s="80">
        <f t="shared" si="17"/>
        <v>0</v>
      </c>
      <c r="U127" s="70"/>
      <c r="V127" s="70"/>
    </row>
    <row r="128" spans="1:22">
      <c r="A128" s="74" t="s">
        <v>30</v>
      </c>
      <c r="B128" s="75">
        <f>[12]Input!B209+[12]Input!C209+[12]Input!D209</f>
        <v>0</v>
      </c>
      <c r="C128" s="76">
        <f>[12]Input!E209</f>
        <v>0</v>
      </c>
      <c r="D128" s="77">
        <f>0.01*[12]Input!F$15*([12]Adjust!$E223*[12]Input!E209+[12]Adjust!$F223*[12]Input!F209)+10*([12]Adjust!$B223*[12]Input!B209+[12]Adjust!$C223*[12]Input!C209+[12]Adjust!$D223*[12]Input!D209+[12]Adjust!$G223*[12]Input!G209)</f>
        <v>0</v>
      </c>
      <c r="E128" s="75">
        <f>10*([12]Adjust!$B223*[12]Input!B209+[12]Adjust!$C223*[12]Input!C209+[12]Adjust!$D223*[12]Input!D209)</f>
        <v>0</v>
      </c>
      <c r="F128" s="75">
        <f>[12]Adjust!E223*[12]Input!$F$15*[12]Input!$E209/100</f>
        <v>0</v>
      </c>
      <c r="G128" s="75">
        <f>[12]Adjust!F223*[12]Input!$F$15*[12]Input!$F209/100</f>
        <v>0</v>
      </c>
      <c r="H128" s="75">
        <f>[12]Adjust!G223*[12]Input!$G209*10</f>
        <v>0</v>
      </c>
      <c r="I128" s="78" t="str">
        <f t="shared" si="9"/>
        <v/>
      </c>
      <c r="J128" s="79" t="str">
        <f t="shared" si="10"/>
        <v/>
      </c>
      <c r="K128" s="78">
        <f t="shared" si="11"/>
        <v>0</v>
      </c>
      <c r="L128" s="75">
        <f>[12]Adjust!B223*[12]Input!$B209*10</f>
        <v>0</v>
      </c>
      <c r="M128" s="75">
        <f>[12]Adjust!C223*[12]Input!$C209*10</f>
        <v>0</v>
      </c>
      <c r="N128" s="75">
        <f>[12]Adjust!D223*[12]Input!$D209*10</f>
        <v>0</v>
      </c>
      <c r="O128" s="80" t="str">
        <f t="shared" si="12"/>
        <v/>
      </c>
      <c r="P128" s="80" t="str">
        <f t="shared" si="13"/>
        <v/>
      </c>
      <c r="Q128" s="80" t="str">
        <f t="shared" si="14"/>
        <v/>
      </c>
      <c r="R128" s="80" t="str">
        <f t="shared" si="15"/>
        <v/>
      </c>
      <c r="S128" s="80" t="str">
        <f t="shared" si="16"/>
        <v/>
      </c>
      <c r="T128" s="80" t="str">
        <f t="shared" si="17"/>
        <v/>
      </c>
      <c r="U128" s="70"/>
      <c r="V128" s="72"/>
    </row>
    <row r="129" spans="1:22">
      <c r="A129" s="74" t="s">
        <v>27</v>
      </c>
      <c r="B129" s="75">
        <f>[12]Input!B198+[12]Input!C198+[12]Input!D198</f>
        <v>0</v>
      </c>
      <c r="C129" s="76">
        <f>[12]Input!E198</f>
        <v>0</v>
      </c>
      <c r="D129" s="77">
        <f>0.01*[12]Input!F$15*([12]Adjust!$E212*[12]Input!E198+[12]Adjust!$F212*[12]Input!F198)+10*([12]Adjust!$B212*[12]Input!B198+[12]Adjust!$C212*[12]Input!C198+[12]Adjust!$D212*[12]Input!D198+[12]Adjust!$G212*[12]Input!G198)</f>
        <v>0</v>
      </c>
      <c r="E129" s="75">
        <f>10*([12]Adjust!$B212*[12]Input!B198+[12]Adjust!$C212*[12]Input!C198+[12]Adjust!$D212*[12]Input!D198)</f>
        <v>0</v>
      </c>
      <c r="F129" s="75">
        <f>[12]Adjust!E212*[12]Input!$F$15*[12]Input!$E198/100</f>
        <v>0</v>
      </c>
      <c r="G129" s="75">
        <f>[12]Adjust!F212*[12]Input!$F$15*[12]Input!$F198/100</f>
        <v>0</v>
      </c>
      <c r="H129" s="75">
        <f>[12]Adjust!G212*[12]Input!$G198*10</f>
        <v>0</v>
      </c>
      <c r="I129" s="78" t="str">
        <f t="shared" si="9"/>
        <v/>
      </c>
      <c r="J129" s="79" t="str">
        <f t="shared" si="10"/>
        <v/>
      </c>
      <c r="K129" s="78">
        <f t="shared" si="11"/>
        <v>0</v>
      </c>
      <c r="L129" s="75">
        <f>[12]Adjust!B212*[12]Input!$B198*10</f>
        <v>0</v>
      </c>
      <c r="M129" s="75">
        <f>[12]Adjust!C212*[12]Input!$C198*10</f>
        <v>0</v>
      </c>
      <c r="N129" s="75">
        <f>[12]Adjust!D212*[12]Input!$D198*10</f>
        <v>0</v>
      </c>
      <c r="O129" s="80" t="str">
        <f t="shared" si="12"/>
        <v/>
      </c>
      <c r="P129" s="80" t="str">
        <f t="shared" si="13"/>
        <v/>
      </c>
      <c r="Q129" s="80" t="str">
        <f t="shared" si="14"/>
        <v/>
      </c>
      <c r="R129" s="80" t="str">
        <f t="shared" si="15"/>
        <v/>
      </c>
      <c r="S129" s="80" t="str">
        <f t="shared" si="16"/>
        <v/>
      </c>
      <c r="T129" s="80" t="str">
        <f t="shared" si="17"/>
        <v/>
      </c>
      <c r="U129" s="70"/>
      <c r="V129" s="70"/>
    </row>
    <row r="130" spans="1:22">
      <c r="A130" s="74" t="s">
        <v>31</v>
      </c>
      <c r="B130" s="75">
        <f>[12]Input!B212+[12]Input!C212+[12]Input!D212</f>
        <v>0</v>
      </c>
      <c r="C130" s="76">
        <f>[12]Input!E212</f>
        <v>0</v>
      </c>
      <c r="D130" s="77">
        <f>0.01*[12]Input!F$15*([12]Adjust!$E226*[12]Input!E212+[12]Adjust!$F226*[12]Input!F212)+10*([12]Adjust!$B226*[12]Input!B212+[12]Adjust!$C226*[12]Input!C212+[12]Adjust!$D226*[12]Input!D212+[12]Adjust!$G226*[12]Input!G212)</f>
        <v>0</v>
      </c>
      <c r="E130" s="75">
        <f>10*([12]Adjust!$B226*[12]Input!B212+[12]Adjust!$C226*[12]Input!C212+[12]Adjust!$D226*[12]Input!D212)</f>
        <v>0</v>
      </c>
      <c r="F130" s="75">
        <f>[12]Adjust!E226*[12]Input!$F$15*[12]Input!$E212/100</f>
        <v>0</v>
      </c>
      <c r="G130" s="75">
        <f>[12]Adjust!F226*[12]Input!$F$15*[12]Input!$F212/100</f>
        <v>0</v>
      </c>
      <c r="H130" s="75">
        <f>[12]Adjust!G226*[12]Input!$G212*10</f>
        <v>0</v>
      </c>
      <c r="I130" s="78" t="str">
        <f t="shared" si="9"/>
        <v/>
      </c>
      <c r="J130" s="79" t="str">
        <f t="shared" si="10"/>
        <v/>
      </c>
      <c r="K130" s="78">
        <f t="shared" si="11"/>
        <v>0</v>
      </c>
      <c r="L130" s="75">
        <f>[12]Adjust!B226*[12]Input!$B212*10</f>
        <v>0</v>
      </c>
      <c r="M130" s="75">
        <f>[12]Adjust!C226*[12]Input!$C212*10</f>
        <v>0</v>
      </c>
      <c r="N130" s="75">
        <f>[12]Adjust!D226*[12]Input!$D212*10</f>
        <v>0</v>
      </c>
      <c r="O130" s="80" t="str">
        <f t="shared" si="12"/>
        <v/>
      </c>
      <c r="P130" s="80" t="str">
        <f t="shared" si="13"/>
        <v/>
      </c>
      <c r="Q130" s="80" t="str">
        <f t="shared" si="14"/>
        <v/>
      </c>
      <c r="R130" s="80" t="str">
        <f t="shared" si="15"/>
        <v/>
      </c>
      <c r="S130" s="80" t="str">
        <f t="shared" si="16"/>
        <v/>
      </c>
      <c r="T130" s="80" t="str">
        <f t="shared" si="17"/>
        <v/>
      </c>
      <c r="U130" s="70"/>
      <c r="V130" s="72"/>
    </row>
    <row r="131" spans="1:22">
      <c r="A131" s="74" t="s">
        <v>21</v>
      </c>
      <c r="B131" s="75">
        <f>[12]Input!B178+[12]Input!C178+[12]Input!D178</f>
        <v>373.83183870967741</v>
      </c>
      <c r="C131" s="76">
        <f>[12]Input!E178</f>
        <v>1</v>
      </c>
      <c r="D131" s="77">
        <f>0.01*[12]Input!F$15*([12]Adjust!$E192*[12]Input!E178+[12]Adjust!$F192*[12]Input!F178)+10*([12]Adjust!$B192*[12]Input!B178+[12]Adjust!$C192*[12]Input!C178+[12]Adjust!$D192*[12]Input!D178+[12]Adjust!$G192*[12]Input!G178)</f>
        <v>8059.5654929032253</v>
      </c>
      <c r="E131" s="75">
        <f>10*([12]Adjust!$B192*[12]Input!B178+[12]Adjust!$C192*[12]Input!C178+[12]Adjust!$D192*[12]Input!D178)</f>
        <v>3629.1216929032248</v>
      </c>
      <c r="F131" s="75">
        <f>[12]Adjust!E192*[12]Input!$F$15*[12]Input!$E178/100</f>
        <v>21.703800000000001</v>
      </c>
      <c r="G131" s="75">
        <f>[12]Adjust!F192*[12]Input!$F$15*[12]Input!$F178/100</f>
        <v>4381.0200000000004</v>
      </c>
      <c r="H131" s="75">
        <f>[12]Adjust!G192*[12]Input!$G178*10</f>
        <v>27.720000000000002</v>
      </c>
      <c r="I131" s="78">
        <f t="shared" si="9"/>
        <v>2.1559334059725144</v>
      </c>
      <c r="J131" s="79">
        <f t="shared" si="10"/>
        <v>8059.5654929032253</v>
      </c>
      <c r="K131" s="78">
        <f t="shared" si="11"/>
        <v>0.97078988922654263</v>
      </c>
      <c r="L131" s="75">
        <f>[12]Adjust!B192*[12]Input!$B178*10</f>
        <v>2692.6993935483865</v>
      </c>
      <c r="M131" s="75">
        <f>[12]Adjust!C192*[12]Input!$C178*10</f>
        <v>824.15702903225804</v>
      </c>
      <c r="N131" s="75">
        <f>[12]Adjust!D192*[12]Input!$D178*10</f>
        <v>112.26527032258065</v>
      </c>
      <c r="O131" s="80">
        <f t="shared" si="12"/>
        <v>0.74196999202699121</v>
      </c>
      <c r="P131" s="80">
        <f t="shared" si="13"/>
        <v>0.22709545139913698</v>
      </c>
      <c r="Q131" s="80">
        <f t="shared" si="14"/>
        <v>3.0934556573871921E-2</v>
      </c>
      <c r="R131" s="80">
        <f t="shared" si="15"/>
        <v>2.6929243293712397E-3</v>
      </c>
      <c r="S131" s="80">
        <f t="shared" si="16"/>
        <v>0.54358017238741552</v>
      </c>
      <c r="T131" s="80">
        <f t="shared" si="17"/>
        <v>3.4393913697219271E-3</v>
      </c>
      <c r="U131" s="71">
        <v>315</v>
      </c>
      <c r="V131" s="72">
        <v>12</v>
      </c>
    </row>
    <row r="132" spans="1:22">
      <c r="A132" s="74" t="s">
        <v>18</v>
      </c>
      <c r="B132" s="75">
        <f>[12]Input!B170+[12]Input!C170+[12]Input!D170</f>
        <v>0</v>
      </c>
      <c r="C132" s="76">
        <f>[12]Input!E170</f>
        <v>0</v>
      </c>
      <c r="D132" s="77">
        <f>0.01*[12]Input!F$15*([12]Adjust!$E184*[12]Input!E170+[12]Adjust!$F184*[12]Input!F170)+10*([12]Adjust!$B184*[12]Input!B170+[12]Adjust!$C184*[12]Input!C170+[12]Adjust!$D184*[12]Input!D170+[12]Adjust!$G184*[12]Input!G170)</f>
        <v>0</v>
      </c>
      <c r="E132" s="75">
        <f>10*([12]Adjust!$B184*[12]Input!B170+[12]Adjust!$C184*[12]Input!C170+[12]Adjust!$D184*[12]Input!D170)</f>
        <v>0</v>
      </c>
      <c r="F132" s="75">
        <f>[12]Adjust!E184*[12]Input!$F$15*[12]Input!$E170/100</f>
        <v>0</v>
      </c>
      <c r="G132" s="75">
        <f>[12]Adjust!F184*[12]Input!$F$15*[12]Input!$F170/100</f>
        <v>0</v>
      </c>
      <c r="H132" s="75">
        <f>[12]Adjust!G184*[12]Input!$G170*10</f>
        <v>0</v>
      </c>
      <c r="I132" s="78" t="str">
        <f t="shared" si="9"/>
        <v/>
      </c>
      <c r="J132" s="79" t="str">
        <f t="shared" si="10"/>
        <v/>
      </c>
      <c r="K132" s="78">
        <f t="shared" si="11"/>
        <v>0</v>
      </c>
      <c r="L132" s="75">
        <f>[12]Adjust!B184*[12]Input!$B170*10</f>
        <v>0</v>
      </c>
      <c r="M132" s="75">
        <f>[12]Adjust!C184*[12]Input!$C170*10</f>
        <v>0</v>
      </c>
      <c r="N132" s="75">
        <f>[12]Adjust!D184*[12]Input!$D170*10</f>
        <v>0</v>
      </c>
      <c r="O132" s="80" t="str">
        <f t="shared" si="12"/>
        <v/>
      </c>
      <c r="P132" s="80" t="str">
        <f t="shared" si="13"/>
        <v/>
      </c>
      <c r="Q132" s="80" t="str">
        <f t="shared" si="14"/>
        <v/>
      </c>
      <c r="R132" s="80" t="str">
        <f t="shared" si="15"/>
        <v/>
      </c>
      <c r="S132" s="80" t="str">
        <f t="shared" si="16"/>
        <v/>
      </c>
      <c r="T132" s="80" t="str">
        <f t="shared" si="17"/>
        <v/>
      </c>
      <c r="U132" s="70"/>
      <c r="V132" s="70"/>
    </row>
    <row r="133" spans="1:22">
      <c r="A133" s="74" t="s">
        <v>25</v>
      </c>
      <c r="B133" s="75">
        <f>[12]Input!B190+[12]Input!C190+[12]Input!D190</f>
        <v>114730.22358598783</v>
      </c>
      <c r="C133" s="76">
        <f>[12]Input!E190</f>
        <v>6</v>
      </c>
      <c r="D133" s="77">
        <f>0.01*[12]Input!F$15*([12]Adjust!$E204*[12]Input!E190+[12]Adjust!$F204*[12]Input!F190)+10*([12]Adjust!$B204*[12]Input!B190+[12]Adjust!$C204*[12]Input!C190+[12]Adjust!$D204*[12]Input!D190+[12]Adjust!$G204*[12]Input!G190)</f>
        <v>1962818.8383996256</v>
      </c>
      <c r="E133" s="75">
        <f>10*([12]Adjust!$B204*[12]Input!B190+[12]Adjust!$C204*[12]Input!C190+[12]Adjust!$D204*[12]Input!D190)</f>
        <v>1962818.8383996256</v>
      </c>
      <c r="F133" s="75">
        <f>[12]Adjust!E204*[12]Input!$F$15*[12]Input!$E190/100</f>
        <v>0</v>
      </c>
      <c r="G133" s="75">
        <f>[12]Adjust!F204*[12]Input!$F$15*[12]Input!$F190/100</f>
        <v>0</v>
      </c>
      <c r="H133" s="75">
        <f>[12]Adjust!G204*[12]Input!$G190*10</f>
        <v>0</v>
      </c>
      <c r="I133" s="78">
        <f t="shared" si="9"/>
        <v>1.7108123535805151</v>
      </c>
      <c r="J133" s="79">
        <f t="shared" si="10"/>
        <v>327136.47306660429</v>
      </c>
      <c r="K133" s="78">
        <f t="shared" si="11"/>
        <v>1.7108123535805151</v>
      </c>
      <c r="L133" s="75">
        <f>[12]Adjust!B204*[12]Input!$B190*10</f>
        <v>1187288.5327647158</v>
      </c>
      <c r="M133" s="75">
        <f>[12]Adjust!C204*[12]Input!$C190*10</f>
        <v>396730.17945015582</v>
      </c>
      <c r="N133" s="75">
        <f>[12]Adjust!D204*[12]Input!$D190*10</f>
        <v>378800.1261847539</v>
      </c>
      <c r="O133" s="80">
        <f t="shared" si="12"/>
        <v>0.6048895137631578</v>
      </c>
      <c r="P133" s="80">
        <f t="shared" si="13"/>
        <v>0.20212266750691457</v>
      </c>
      <c r="Q133" s="80">
        <f t="shared" si="14"/>
        <v>0.19298781872992754</v>
      </c>
      <c r="R133" s="80">
        <f t="shared" si="15"/>
        <v>0</v>
      </c>
      <c r="S133" s="80">
        <f t="shared" si="16"/>
        <v>0</v>
      </c>
      <c r="T133" s="80">
        <f t="shared" si="17"/>
        <v>0</v>
      </c>
      <c r="U133" s="70"/>
      <c r="V133" s="70"/>
    </row>
    <row r="134" spans="1:22">
      <c r="A134" s="74" t="s">
        <v>24</v>
      </c>
      <c r="B134" s="75">
        <f>[12]Input!B186+[12]Input!C186+[12]Input!D186</f>
        <v>315540.79973620514</v>
      </c>
      <c r="C134" s="76">
        <f>[12]Input!E186</f>
        <v>5004</v>
      </c>
      <c r="D134" s="77">
        <f>0.01*[12]Input!F$15*([12]Adjust!$E200*[12]Input!E186+[12]Adjust!$F200*[12]Input!F186)+10*([12]Adjust!$B200*[12]Input!B186+[12]Adjust!$C200*[12]Input!C186+[12]Adjust!$D200*[12]Input!D186+[12]Adjust!$G200*[12]Input!G186)</f>
        <v>5771241.227175192</v>
      </c>
      <c r="E134" s="75">
        <f>10*([12]Adjust!$B200*[12]Input!B186+[12]Adjust!$C200*[12]Input!C186+[12]Adjust!$D200*[12]Input!D186)</f>
        <v>5771241.227175192</v>
      </c>
      <c r="F134" s="75">
        <f>[12]Adjust!E200*[12]Input!$F$15*[12]Input!$E186/100</f>
        <v>0</v>
      </c>
      <c r="G134" s="75">
        <f>[12]Adjust!F200*[12]Input!$F$15*[12]Input!$F186/100</f>
        <v>0</v>
      </c>
      <c r="H134" s="75">
        <f>[12]Adjust!G200*[12]Input!$G186*10</f>
        <v>0</v>
      </c>
      <c r="I134" s="78">
        <f t="shared" si="9"/>
        <v>1.829</v>
      </c>
      <c r="J134" s="79">
        <f t="shared" si="10"/>
        <v>1153.3255849670647</v>
      </c>
      <c r="K134" s="78">
        <f t="shared" si="11"/>
        <v>1.829</v>
      </c>
      <c r="L134" s="75">
        <f>[12]Adjust!B200*[12]Input!$B186*10</f>
        <v>5771241.227175192</v>
      </c>
      <c r="M134" s="75">
        <f>[12]Adjust!C200*[12]Input!$C186*10</f>
        <v>0</v>
      </c>
      <c r="N134" s="75">
        <f>[12]Adjust!D200*[12]Input!$D186*10</f>
        <v>0</v>
      </c>
      <c r="O134" s="80">
        <f t="shared" si="12"/>
        <v>1</v>
      </c>
      <c r="P134" s="80">
        <f t="shared" si="13"/>
        <v>0</v>
      </c>
      <c r="Q134" s="80">
        <f t="shared" si="14"/>
        <v>0</v>
      </c>
      <c r="R134" s="80">
        <f t="shared" si="15"/>
        <v>0</v>
      </c>
      <c r="S134" s="80">
        <f t="shared" si="16"/>
        <v>0</v>
      </c>
      <c r="T134" s="80">
        <f t="shared" si="17"/>
        <v>0</v>
      </c>
      <c r="U134" s="70"/>
      <c r="V134" s="70"/>
    </row>
    <row r="135" spans="1:22" ht="25.5">
      <c r="A135" s="74" t="s">
        <v>191</v>
      </c>
      <c r="B135" s="75">
        <f>[12]Input!B162+[12]Input!C162+[12]Input!D162</f>
        <v>154605.03149648046</v>
      </c>
      <c r="C135" s="76">
        <f>[12]Input!E162</f>
        <v>11564</v>
      </c>
      <c r="D135" s="77">
        <f>0.01*[12]Input!F$15*([12]Adjust!$E176*[12]Input!E162+[12]Adjust!$F176*[12]Input!F162)+10*([12]Adjust!$B176*[12]Input!B162+[12]Adjust!$C176*[12]Input!C162+[12]Adjust!$D176*[12]Input!D162+[12]Adjust!$G176*[12]Input!G162)</f>
        <v>1147169.3337038849</v>
      </c>
      <c r="E135" s="75">
        <f>10*([12]Adjust!$B176*[12]Input!B162+[12]Adjust!$C176*[12]Input!C162+[12]Adjust!$D176*[12]Input!D162)</f>
        <v>1147169.3337038849</v>
      </c>
      <c r="F135" s="75">
        <f>[12]Adjust!E176*[12]Input!$F$15*[12]Input!$E162/100</f>
        <v>0</v>
      </c>
      <c r="G135" s="75">
        <f>[12]Adjust!F176*[12]Input!$F$15*[12]Input!$F162/100</f>
        <v>0</v>
      </c>
      <c r="H135" s="75">
        <f>[12]Adjust!G176*[12]Input!$G162*10</f>
        <v>0</v>
      </c>
      <c r="I135" s="78">
        <f t="shared" si="9"/>
        <v>0.74199999999999999</v>
      </c>
      <c r="J135" s="79">
        <f t="shared" si="10"/>
        <v>99.201775657547984</v>
      </c>
      <c r="K135" s="78">
        <f t="shared" si="11"/>
        <v>0.74199999999999999</v>
      </c>
      <c r="L135" s="75">
        <f>[12]Adjust!B176*[12]Input!$B162*10</f>
        <v>1147169.3337038849</v>
      </c>
      <c r="M135" s="75">
        <f>[12]Adjust!C176*[12]Input!$C162*10</f>
        <v>0</v>
      </c>
      <c r="N135" s="75">
        <f>[12]Adjust!D176*[12]Input!$D162*10</f>
        <v>0</v>
      </c>
      <c r="O135" s="80">
        <f t="shared" si="12"/>
        <v>1</v>
      </c>
      <c r="P135" s="80">
        <f t="shared" si="13"/>
        <v>0</v>
      </c>
      <c r="Q135" s="80">
        <f t="shared" si="14"/>
        <v>0</v>
      </c>
      <c r="R135" s="80">
        <f t="shared" si="15"/>
        <v>0</v>
      </c>
      <c r="S135" s="80">
        <f t="shared" si="16"/>
        <v>0</v>
      </c>
      <c r="T135" s="80">
        <f t="shared" si="17"/>
        <v>0</v>
      </c>
      <c r="U135" s="70"/>
      <c r="V135" s="70"/>
    </row>
    <row r="136" spans="1:22">
      <c r="A136" s="74" t="s">
        <v>15</v>
      </c>
      <c r="B136" s="75">
        <f>[12]Input!B158+[12]Input!C158+[12]Input!D158</f>
        <v>433234.11371829128</v>
      </c>
      <c r="C136" s="76">
        <f>[12]Input!E158</f>
        <v>17847</v>
      </c>
      <c r="D136" s="77">
        <f>0.01*[12]Input!F$15*([12]Adjust!$E172*[12]Input!E158+[12]Adjust!$F172*[12]Input!F158)+10*([12]Adjust!$B172*[12]Input!B158+[12]Adjust!$C172*[12]Input!C158+[12]Adjust!$D172*[12]Input!D158+[12]Adjust!$G172*[12]Input!G158)</f>
        <v>6932896.4077134784</v>
      </c>
      <c r="E136" s="75">
        <f>10*([12]Adjust!$B172*[12]Input!B158+[12]Adjust!$C172*[12]Input!C158+[12]Adjust!$D172*[12]Input!D158)</f>
        <v>6644181.9193134783</v>
      </c>
      <c r="F136" s="75">
        <f>[12]Adjust!E172*[12]Input!$F$15*[12]Input!$E158/100</f>
        <v>288714.48839999997</v>
      </c>
      <c r="G136" s="75">
        <f>[12]Adjust!F172*[12]Input!$F$15*[12]Input!$F158/100</f>
        <v>0</v>
      </c>
      <c r="H136" s="75">
        <f>[12]Adjust!G172*[12]Input!$G158*10</f>
        <v>0</v>
      </c>
      <c r="I136" s="78">
        <f t="shared" si="9"/>
        <v>1.6002655811683304</v>
      </c>
      <c r="J136" s="79">
        <f t="shared" si="10"/>
        <v>388.46284572832849</v>
      </c>
      <c r="K136" s="78">
        <f t="shared" si="11"/>
        <v>1.5336239019335007</v>
      </c>
      <c r="L136" s="75">
        <f>[12]Adjust!B172*[12]Input!$B158*10</f>
        <v>6001622.2651462983</v>
      </c>
      <c r="M136" s="75">
        <f>[12]Adjust!C172*[12]Input!$C158*10</f>
        <v>642559.65416718088</v>
      </c>
      <c r="N136" s="75">
        <f>[12]Adjust!D172*[12]Input!$D158*10</f>
        <v>0</v>
      </c>
      <c r="O136" s="80">
        <f t="shared" si="12"/>
        <v>0.9032898764708156</v>
      </c>
      <c r="P136" s="80">
        <f t="shared" si="13"/>
        <v>9.6710123529184538E-2</v>
      </c>
      <c r="Q136" s="80">
        <f t="shared" si="14"/>
        <v>0</v>
      </c>
      <c r="R136" s="80">
        <f t="shared" si="15"/>
        <v>4.1644137085155179E-2</v>
      </c>
      <c r="S136" s="80">
        <f t="shared" si="16"/>
        <v>0</v>
      </c>
      <c r="T136" s="80">
        <f t="shared" si="17"/>
        <v>0</v>
      </c>
      <c r="U136" s="70"/>
      <c r="V136" s="70"/>
    </row>
    <row r="137" spans="1:22">
      <c r="A137" s="74" t="s">
        <v>14</v>
      </c>
      <c r="B137" s="75">
        <f>[12]Input!B154+[12]Input!C154+[12]Input!D154</f>
        <v>1820007.4573223621</v>
      </c>
      <c r="C137" s="76">
        <f>[12]Input!E154</f>
        <v>99388</v>
      </c>
      <c r="D137" s="77">
        <f>0.01*[12]Input!F$15*([12]Adjust!$E168*[12]Input!E154+[12]Adjust!$F168*[12]Input!F154)+10*([12]Adjust!$B168*[12]Input!B154+[12]Adjust!$C168*[12]Input!C154+[12]Adjust!$D168*[12]Input!D154+[12]Adjust!$G168*[12]Input!G154)</f>
        <v>37607567.059436321</v>
      </c>
      <c r="E137" s="75">
        <f>10*([12]Adjust!$B168*[12]Input!B154+[12]Adjust!$C168*[12]Input!C154+[12]Adjust!$D168*[12]Input!D154)</f>
        <v>35999747.505836323</v>
      </c>
      <c r="F137" s="75">
        <f>[12]Adjust!E168*[12]Input!$F$15*[12]Input!$E154/100</f>
        <v>1607819.5536000002</v>
      </c>
      <c r="G137" s="75">
        <f>[12]Adjust!F168*[12]Input!$F$15*[12]Input!$F154/100</f>
        <v>0</v>
      </c>
      <c r="H137" s="75">
        <f>[12]Adjust!G168*[12]Input!$G154*10</f>
        <v>0</v>
      </c>
      <c r="I137" s="78">
        <f t="shared" si="9"/>
        <v>2.0663413717417107</v>
      </c>
      <c r="J137" s="79">
        <f t="shared" si="10"/>
        <v>378.39142612223128</v>
      </c>
      <c r="K137" s="78">
        <f t="shared" si="11"/>
        <v>1.978</v>
      </c>
      <c r="L137" s="75">
        <f>[12]Adjust!B168*[12]Input!$B154*10</f>
        <v>35999747.505836323</v>
      </c>
      <c r="M137" s="75">
        <f>[12]Adjust!C168*[12]Input!$C154*10</f>
        <v>0</v>
      </c>
      <c r="N137" s="75">
        <f>[12]Adjust!D168*[12]Input!$D154*10</f>
        <v>0</v>
      </c>
      <c r="O137" s="80">
        <f t="shared" si="12"/>
        <v>1</v>
      </c>
      <c r="P137" s="80">
        <f t="shared" si="13"/>
        <v>0</v>
      </c>
      <c r="Q137" s="80">
        <f t="shared" si="14"/>
        <v>0</v>
      </c>
      <c r="R137" s="80">
        <f t="shared" si="15"/>
        <v>4.2752554321287141E-2</v>
      </c>
      <c r="S137" s="80">
        <f t="shared" si="16"/>
        <v>0</v>
      </c>
      <c r="T137" s="80">
        <f t="shared" si="17"/>
        <v>0</v>
      </c>
      <c r="U137" s="70"/>
      <c r="V137" s="70"/>
    </row>
    <row r="139" spans="1:22" ht="15.75">
      <c r="A139" s="82" t="s">
        <v>192</v>
      </c>
    </row>
    <row r="140" spans="1:22" ht="14.25">
      <c r="A140" s="83" t="s">
        <v>67</v>
      </c>
    </row>
    <row r="141" spans="1:22">
      <c r="A141" t="s">
        <v>77</v>
      </c>
    </row>
    <row r="142" spans="1:22" ht="14.25">
      <c r="A142" s="84" t="s">
        <v>193</v>
      </c>
    </row>
    <row r="143" spans="1:22" ht="14.25">
      <c r="A143" s="84" t="s">
        <v>194</v>
      </c>
    </row>
    <row r="144" spans="1:22" ht="14.25">
      <c r="A144" s="84" t="s">
        <v>195</v>
      </c>
    </row>
    <row r="145" spans="1:9" ht="14.25">
      <c r="A145" s="84" t="s">
        <v>196</v>
      </c>
    </row>
    <row r="146" spans="1:9" ht="14.25">
      <c r="A146" s="84" t="s">
        <v>197</v>
      </c>
    </row>
    <row r="147" spans="1:9" ht="14.25">
      <c r="A147" s="84" t="s">
        <v>198</v>
      </c>
    </row>
    <row r="148" spans="1:9" ht="14.25">
      <c r="A148" s="84" t="s">
        <v>199</v>
      </c>
    </row>
    <row r="149" spans="1:9" ht="14.25">
      <c r="A149" s="85" t="s">
        <v>83</v>
      </c>
      <c r="B149" s="85" t="s">
        <v>85</v>
      </c>
      <c r="C149" s="85" t="s">
        <v>85</v>
      </c>
      <c r="D149" s="85" t="s">
        <v>85</v>
      </c>
      <c r="E149" s="85" t="s">
        <v>85</v>
      </c>
      <c r="F149" s="85" t="s">
        <v>85</v>
      </c>
      <c r="G149" s="85" t="s">
        <v>85</v>
      </c>
      <c r="H149" s="85" t="s">
        <v>85</v>
      </c>
    </row>
    <row r="150" spans="1:9" ht="14.25">
      <c r="A150" s="85" t="s">
        <v>87</v>
      </c>
      <c r="B150" s="85" t="s">
        <v>200</v>
      </c>
      <c r="C150" s="85" t="s">
        <v>89</v>
      </c>
      <c r="D150" s="85" t="s">
        <v>201</v>
      </c>
      <c r="E150" s="85" t="s">
        <v>202</v>
      </c>
      <c r="F150" s="85" t="s">
        <v>203</v>
      </c>
      <c r="G150" s="85" t="s">
        <v>204</v>
      </c>
      <c r="H150" s="85" t="s">
        <v>205</v>
      </c>
    </row>
    <row r="151" spans="1:9" ht="38.25">
      <c r="B151" s="68" t="s">
        <v>206</v>
      </c>
      <c r="C151" s="68" t="s">
        <v>207</v>
      </c>
      <c r="D151" s="68" t="s">
        <v>208</v>
      </c>
      <c r="E151" s="68" t="s">
        <v>209</v>
      </c>
      <c r="F151" s="68" t="s">
        <v>210</v>
      </c>
      <c r="G151" s="68" t="s">
        <v>211</v>
      </c>
      <c r="H151" s="68" t="s">
        <v>212</v>
      </c>
    </row>
    <row r="152" spans="1:9" ht="14.25">
      <c r="A152" s="74" t="s">
        <v>213</v>
      </c>
      <c r="B152" s="78">
        <f>SUM(B$55:B$137)</f>
        <v>19748995.644985631</v>
      </c>
      <c r="C152" s="77">
        <f>SUM(C$55:C$137)</f>
        <v>2145075</v>
      </c>
      <c r="D152" s="77">
        <f>SUM(D$55:D$137)</f>
        <v>341687413.17403692</v>
      </c>
      <c r="E152" s="77">
        <f>SUM(E$55:E$137)</f>
        <v>282340699.53777474</v>
      </c>
      <c r="F152" s="77">
        <f>SUM($F$55:$F$137)</f>
        <v>26996883.298405997</v>
      </c>
      <c r="G152" s="77">
        <f>SUM($G$55:$G$137)</f>
        <v>30939241.883461591</v>
      </c>
      <c r="H152" s="77">
        <f>SUM($H$55:$H$137)</f>
        <v>1410588.4543945871</v>
      </c>
      <c r="I152" s="88" t="s">
        <v>67</v>
      </c>
    </row>
  </sheetData>
  <dataValidations count="2"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topLeftCell="A49" workbookViewId="0">
      <selection activeCell="C55" sqref="C55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81" t="s">
        <v>65</v>
      </c>
      <c r="C1" s="81" t="str">
        <f>[13]Input!B8</f>
        <v xml:space="preserve">Electricity North West </v>
      </c>
      <c r="E1" s="81" t="str">
        <f>[13]Input!C8</f>
        <v>2011/12</v>
      </c>
      <c r="G1" s="81" t="str">
        <f>[13]Input!D8</f>
        <v>October 2011 Finals</v>
      </c>
    </row>
    <row r="4" spans="1:7" ht="15.75">
      <c r="A4" s="82" t="s">
        <v>66</v>
      </c>
    </row>
    <row r="5" spans="1:7" ht="14.25">
      <c r="A5" s="83" t="s">
        <v>67</v>
      </c>
    </row>
    <row r="6" spans="1:7">
      <c r="A6" t="s">
        <v>68</v>
      </c>
    </row>
    <row r="7" spans="1:7">
      <c r="A7" t="s">
        <v>69</v>
      </c>
    </row>
    <row r="8" spans="1:7">
      <c r="A8" t="s">
        <v>70</v>
      </c>
    </row>
    <row r="9" spans="1:7">
      <c r="A9" t="s">
        <v>71</v>
      </c>
    </row>
    <row r="10" spans="1:7">
      <c r="A10" t="s">
        <v>72</v>
      </c>
    </row>
    <row r="11" spans="1:7">
      <c r="A11" t="s">
        <v>73</v>
      </c>
    </row>
    <row r="12" spans="1:7">
      <c r="A12" t="s">
        <v>74</v>
      </c>
    </row>
    <row r="13" spans="1:7">
      <c r="A13" t="s">
        <v>75</v>
      </c>
    </row>
    <row r="14" spans="1:7">
      <c r="A14" t="s">
        <v>76</v>
      </c>
    </row>
    <row r="15" spans="1:7">
      <c r="A15" t="s">
        <v>77</v>
      </c>
    </row>
    <row r="16" spans="1:7" ht="14.25">
      <c r="A16" s="84" t="s">
        <v>78</v>
      </c>
    </row>
    <row r="17" spans="1:6" ht="14.25">
      <c r="A17" s="84" t="s">
        <v>79</v>
      </c>
    </row>
    <row r="18" spans="1:6" ht="14.25">
      <c r="A18" s="84" t="s">
        <v>80</v>
      </c>
    </row>
    <row r="19" spans="1:6" ht="14.25">
      <c r="A19" s="84" t="s">
        <v>81</v>
      </c>
    </row>
    <row r="20" spans="1:6" ht="14.25">
      <c r="A20" s="84" t="s">
        <v>82</v>
      </c>
    </row>
    <row r="21" spans="1:6" ht="28.5">
      <c r="A21" s="85" t="s">
        <v>83</v>
      </c>
      <c r="B21" s="85" t="s">
        <v>84</v>
      </c>
      <c r="C21" s="85" t="s">
        <v>85</v>
      </c>
      <c r="D21" s="85" t="s">
        <v>86</v>
      </c>
      <c r="E21" s="85" t="s">
        <v>86</v>
      </c>
    </row>
    <row r="22" spans="1:6" ht="14.25">
      <c r="A22" s="85" t="s">
        <v>87</v>
      </c>
      <c r="B22" s="85" t="s">
        <v>88</v>
      </c>
      <c r="C22" s="85" t="s">
        <v>89</v>
      </c>
      <c r="D22" s="85" t="s">
        <v>90</v>
      </c>
      <c r="E22" s="85" t="s">
        <v>91</v>
      </c>
    </row>
    <row r="23" spans="1:6" ht="38.25">
      <c r="B23" s="68" t="s">
        <v>92</v>
      </c>
      <c r="C23" s="68" t="s">
        <v>93</v>
      </c>
      <c r="D23" s="68" t="s">
        <v>94</v>
      </c>
      <c r="E23" s="68" t="s">
        <v>95</v>
      </c>
    </row>
    <row r="24" spans="1:6" ht="25.5">
      <c r="A24" s="74" t="s">
        <v>96</v>
      </c>
      <c r="B24" s="86">
        <f>[13]Input!D15</f>
        <v>0</v>
      </c>
      <c r="C24" s="75">
        <f>SUM([13]Scaler!$H$381:$H$405)</f>
        <v>42183421.091854408</v>
      </c>
      <c r="D24" s="77">
        <f>[13]Adjust!F299-[13]Revenue!B56</f>
        <v>-34848.130962610245</v>
      </c>
      <c r="E24" s="87">
        <f>D24/[13]Revenue!B56</f>
        <v>-9.7251672055517554E-5</v>
      </c>
      <c r="F24" s="88" t="s">
        <v>67</v>
      </c>
    </row>
    <row r="26" spans="1:6" ht="15.75">
      <c r="A26" s="82" t="s">
        <v>97</v>
      </c>
    </row>
    <row r="27" spans="1:6" ht="14.25">
      <c r="A27" s="83" t="s">
        <v>67</v>
      </c>
    </row>
    <row r="28" spans="1:6">
      <c r="A28" t="s">
        <v>77</v>
      </c>
    </row>
    <row r="29" spans="1:6" ht="14.25">
      <c r="A29" s="84" t="s">
        <v>98</v>
      </c>
    </row>
    <row r="30" spans="1:6" ht="14.25">
      <c r="A30" s="84" t="s">
        <v>99</v>
      </c>
    </row>
    <row r="31" spans="1:6" ht="14.25">
      <c r="A31" s="84" t="s">
        <v>100</v>
      </c>
    </row>
    <row r="32" spans="1:6" ht="14.25">
      <c r="A32" s="84" t="s">
        <v>101</v>
      </c>
    </row>
    <row r="33" spans="1:1" ht="14.25">
      <c r="A33" s="84" t="s">
        <v>102</v>
      </c>
    </row>
    <row r="34" spans="1:1" ht="14.25">
      <c r="A34" s="84" t="s">
        <v>103</v>
      </c>
    </row>
    <row r="35" spans="1:1" ht="14.25">
      <c r="A35" s="84" t="s">
        <v>104</v>
      </c>
    </row>
    <row r="36" spans="1:1" ht="14.25">
      <c r="A36" s="84" t="s">
        <v>105</v>
      </c>
    </row>
    <row r="37" spans="1:1" ht="14.25">
      <c r="A37" s="84" t="s">
        <v>106</v>
      </c>
    </row>
    <row r="38" spans="1:1" ht="14.25">
      <c r="A38" s="84" t="s">
        <v>107</v>
      </c>
    </row>
    <row r="39" spans="1:1" ht="14.25">
      <c r="A39" s="84" t="s">
        <v>108</v>
      </c>
    </row>
    <row r="40" spans="1:1" ht="14.25">
      <c r="A40" s="84" t="s">
        <v>109</v>
      </c>
    </row>
    <row r="41" spans="1:1" ht="14.25">
      <c r="A41" s="84" t="s">
        <v>110</v>
      </c>
    </row>
    <row r="42" spans="1:1" ht="14.25">
      <c r="A42" s="84" t="s">
        <v>111</v>
      </c>
    </row>
    <row r="43" spans="1:1" ht="14.25">
      <c r="A43" s="84" t="s">
        <v>112</v>
      </c>
    </row>
    <row r="44" spans="1:1" ht="14.25">
      <c r="A44" s="84" t="s">
        <v>113</v>
      </c>
    </row>
    <row r="45" spans="1:1" ht="14.25">
      <c r="A45" s="84" t="s">
        <v>114</v>
      </c>
    </row>
    <row r="46" spans="1:1" ht="14.25">
      <c r="A46" s="84" t="s">
        <v>115</v>
      </c>
    </row>
    <row r="47" spans="1:1" ht="14.25">
      <c r="A47" s="84" t="s">
        <v>116</v>
      </c>
    </row>
    <row r="48" spans="1:1" ht="14.25">
      <c r="A48" s="84" t="s">
        <v>117</v>
      </c>
    </row>
    <row r="49" spans="1:22" ht="14.25">
      <c r="A49" s="84" t="s">
        <v>118</v>
      </c>
    </row>
    <row r="50" spans="1:22" ht="14.25">
      <c r="A50" s="84" t="s">
        <v>119</v>
      </c>
    </row>
    <row r="51" spans="1:22" ht="14.25">
      <c r="A51" s="84" t="s">
        <v>120</v>
      </c>
    </row>
    <row r="52" spans="1:22" ht="28.5">
      <c r="A52" s="85" t="s">
        <v>83</v>
      </c>
      <c r="B52" s="85" t="s">
        <v>86</v>
      </c>
      <c r="C52" s="85" t="s">
        <v>84</v>
      </c>
      <c r="D52" s="85" t="s">
        <v>86</v>
      </c>
      <c r="E52" s="85" t="s">
        <v>86</v>
      </c>
      <c r="F52" s="85" t="s">
        <v>86</v>
      </c>
      <c r="G52" s="85" t="s">
        <v>86</v>
      </c>
      <c r="H52" s="85" t="s">
        <v>86</v>
      </c>
      <c r="I52" s="85" t="s">
        <v>86</v>
      </c>
      <c r="J52" s="85" t="s">
        <v>86</v>
      </c>
      <c r="K52" s="85" t="s">
        <v>86</v>
      </c>
      <c r="L52" s="85" t="s">
        <v>86</v>
      </c>
      <c r="M52" s="85" t="s">
        <v>86</v>
      </c>
      <c r="N52" s="85" t="s">
        <v>86</v>
      </c>
      <c r="O52" s="85" t="s">
        <v>86</v>
      </c>
      <c r="P52" s="85" t="s">
        <v>86</v>
      </c>
      <c r="Q52" s="85" t="s">
        <v>86</v>
      </c>
      <c r="R52" s="85" t="s">
        <v>86</v>
      </c>
      <c r="S52" s="85" t="s">
        <v>86</v>
      </c>
      <c r="T52" s="85" t="s">
        <v>86</v>
      </c>
    </row>
    <row r="53" spans="1:22" ht="42.75">
      <c r="A53" s="85" t="s">
        <v>87</v>
      </c>
      <c r="B53" s="85" t="s">
        <v>121</v>
      </c>
      <c r="C53" s="85" t="s">
        <v>122</v>
      </c>
      <c r="D53" s="85" t="s">
        <v>123</v>
      </c>
      <c r="E53" s="85" t="s">
        <v>124</v>
      </c>
      <c r="F53" s="85" t="s">
        <v>125</v>
      </c>
      <c r="G53" s="85" t="s">
        <v>126</v>
      </c>
      <c r="H53" s="85" t="s">
        <v>127</v>
      </c>
      <c r="I53" s="85" t="s">
        <v>128</v>
      </c>
      <c r="J53" s="85" t="s">
        <v>129</v>
      </c>
      <c r="K53" s="85" t="s">
        <v>130</v>
      </c>
      <c r="L53" s="85" t="s">
        <v>131</v>
      </c>
      <c r="M53" s="85" t="s">
        <v>132</v>
      </c>
      <c r="N53" s="85" t="s">
        <v>133</v>
      </c>
      <c r="O53" s="85" t="s">
        <v>134</v>
      </c>
      <c r="P53" s="85" t="s">
        <v>135</v>
      </c>
      <c r="Q53" s="85" t="s">
        <v>136</v>
      </c>
      <c r="R53" s="85" t="s">
        <v>137</v>
      </c>
      <c r="S53" s="85" t="s">
        <v>138</v>
      </c>
      <c r="T53" s="85" t="s">
        <v>139</v>
      </c>
    </row>
    <row r="54" spans="1:22" ht="38.25">
      <c r="B54" s="68" t="s">
        <v>140</v>
      </c>
      <c r="C54" s="68" t="s">
        <v>141</v>
      </c>
      <c r="D54" s="68" t="s">
        <v>142</v>
      </c>
      <c r="E54" s="68" t="s">
        <v>143</v>
      </c>
      <c r="F54" s="68" t="s">
        <v>144</v>
      </c>
      <c r="G54" s="68" t="s">
        <v>145</v>
      </c>
      <c r="H54" s="68" t="s">
        <v>146</v>
      </c>
      <c r="I54" s="68" t="s">
        <v>147</v>
      </c>
      <c r="J54" s="68" t="s">
        <v>148</v>
      </c>
      <c r="K54" s="68" t="s">
        <v>149</v>
      </c>
      <c r="L54" s="68" t="s">
        <v>150</v>
      </c>
      <c r="M54" s="68" t="s">
        <v>151</v>
      </c>
      <c r="N54" s="68" t="s">
        <v>152</v>
      </c>
      <c r="O54" s="68" t="s">
        <v>153</v>
      </c>
      <c r="P54" s="68" t="s">
        <v>154</v>
      </c>
      <c r="Q54" s="68" t="s">
        <v>155</v>
      </c>
      <c r="R54" s="68" t="s">
        <v>156</v>
      </c>
      <c r="S54" s="68" t="s">
        <v>157</v>
      </c>
      <c r="T54" s="68" t="s">
        <v>158</v>
      </c>
      <c r="U54" s="68" t="s">
        <v>160</v>
      </c>
      <c r="V54" s="68" t="s">
        <v>159</v>
      </c>
    </row>
    <row r="55" spans="1:22" ht="14.25">
      <c r="A55" s="73" t="s">
        <v>161</v>
      </c>
      <c r="U55" s="69"/>
      <c r="V55" s="69"/>
    </row>
    <row r="56" spans="1:22" ht="14.25">
      <c r="A56" s="73" t="s">
        <v>162</v>
      </c>
      <c r="U56" s="69"/>
      <c r="V56" s="69"/>
    </row>
    <row r="57" spans="1:22" ht="14.25">
      <c r="A57" s="73" t="s">
        <v>163</v>
      </c>
      <c r="U57" s="69"/>
      <c r="V57" s="69"/>
    </row>
    <row r="58" spans="1:22" ht="14.25">
      <c r="A58" s="73" t="s">
        <v>164</v>
      </c>
      <c r="U58" s="69"/>
      <c r="V58" s="69"/>
    </row>
    <row r="59" spans="1:22" ht="14.25">
      <c r="A59" s="73" t="s">
        <v>165</v>
      </c>
      <c r="U59" s="69"/>
      <c r="V59" s="69"/>
    </row>
    <row r="60" spans="1:22" ht="14.25">
      <c r="A60" s="73" t="s">
        <v>166</v>
      </c>
      <c r="U60" s="69"/>
      <c r="V60" s="69"/>
    </row>
    <row r="61" spans="1:22" ht="14.25">
      <c r="A61" s="73" t="s">
        <v>167</v>
      </c>
      <c r="U61" s="69"/>
      <c r="V61" s="69"/>
    </row>
    <row r="62" spans="1:22" ht="14.25">
      <c r="A62" s="73" t="s">
        <v>168</v>
      </c>
      <c r="U62" s="69"/>
      <c r="V62" s="69"/>
    </row>
    <row r="63" spans="1:22" ht="28.5">
      <c r="A63" s="73" t="s">
        <v>169</v>
      </c>
      <c r="U63" s="69"/>
      <c r="V63" s="69"/>
    </row>
    <row r="64" spans="1:22" ht="14.25">
      <c r="A64" s="73" t="s">
        <v>170</v>
      </c>
      <c r="U64" s="69"/>
      <c r="V64" s="69"/>
    </row>
    <row r="65" spans="1:22" ht="14.25">
      <c r="A65" s="73" t="s">
        <v>171</v>
      </c>
      <c r="U65" s="69"/>
      <c r="V65" s="69"/>
    </row>
    <row r="66" spans="1:22" ht="14.25">
      <c r="A66" s="73" t="s">
        <v>172</v>
      </c>
      <c r="U66" s="69"/>
      <c r="V66" s="69"/>
    </row>
    <row r="67" spans="1:22" ht="14.25">
      <c r="A67" s="73" t="s">
        <v>173</v>
      </c>
      <c r="U67" s="69"/>
      <c r="V67" s="69"/>
    </row>
    <row r="68" spans="1:22" ht="14.25">
      <c r="A68" s="73" t="s">
        <v>174</v>
      </c>
      <c r="U68" s="69"/>
      <c r="V68" s="69"/>
    </row>
    <row r="69" spans="1:22" ht="14.25">
      <c r="A69" s="73" t="s">
        <v>175</v>
      </c>
      <c r="U69" s="69"/>
      <c r="V69" s="69"/>
    </row>
    <row r="70" spans="1:22" ht="14.25">
      <c r="A70" s="73" t="s">
        <v>176</v>
      </c>
      <c r="U70" s="69"/>
      <c r="V70" s="69"/>
    </row>
    <row r="71" spans="1:22" ht="14.25">
      <c r="A71" s="73" t="s">
        <v>177</v>
      </c>
      <c r="U71" s="69"/>
      <c r="V71" s="69"/>
    </row>
    <row r="72" spans="1:22" ht="14.25">
      <c r="A72" s="73" t="s">
        <v>178</v>
      </c>
      <c r="U72" s="69"/>
      <c r="V72" s="69"/>
    </row>
    <row r="73" spans="1:22" ht="14.25">
      <c r="A73" s="73" t="s">
        <v>179</v>
      </c>
      <c r="U73" s="69"/>
      <c r="V73" s="69"/>
    </row>
    <row r="74" spans="1:22" ht="14.25">
      <c r="A74" s="73" t="s">
        <v>180</v>
      </c>
      <c r="U74" s="69"/>
      <c r="V74" s="69"/>
    </row>
    <row r="75" spans="1:22" ht="14.25">
      <c r="A75" s="73" t="s">
        <v>181</v>
      </c>
      <c r="U75" s="69"/>
      <c r="V75" s="69"/>
    </row>
    <row r="76" spans="1:22" ht="14.25">
      <c r="A76" s="73" t="s">
        <v>182</v>
      </c>
      <c r="U76" s="69"/>
      <c r="V76" s="69"/>
    </row>
    <row r="77" spans="1:22" ht="28.5">
      <c r="A77" s="73" t="s">
        <v>183</v>
      </c>
      <c r="U77" s="69"/>
      <c r="V77" s="69"/>
    </row>
    <row r="78" spans="1:22" ht="14.25">
      <c r="A78" s="73" t="s">
        <v>184</v>
      </c>
      <c r="U78" s="69"/>
      <c r="V78" s="69"/>
    </row>
    <row r="79" spans="1:22" ht="14.25">
      <c r="A79" s="73" t="s">
        <v>185</v>
      </c>
      <c r="U79" s="69"/>
      <c r="V79" s="69"/>
    </row>
    <row r="80" spans="1:22">
      <c r="A80" s="74" t="s">
        <v>186</v>
      </c>
      <c r="B80" s="75">
        <f>[13]Input!B150+[13]Input!C150+[13]Input!D150</f>
        <v>38996.50415862455</v>
      </c>
      <c r="C80" s="76">
        <f>[13]Input!E150</f>
        <v>8946</v>
      </c>
      <c r="D80" s="77">
        <f>0.01*[13]Input!F$15*([13]Adjust!$E164*[13]Input!E150+[13]Adjust!$F164*[13]Input!F150)+10*([13]Adjust!$B164*[13]Input!B150+[13]Adjust!$C164*[13]Input!C150+[13]Adjust!$D164*[13]Input!D150+[13]Adjust!$G164*[13]Input!G150)</f>
        <v>91251.819731181458</v>
      </c>
      <c r="E80" s="75">
        <f>10*([13]Adjust!$B164*[13]Input!B150+[13]Adjust!$C164*[13]Input!C150+[13]Adjust!$D164*[13]Input!D150)</f>
        <v>91251.819731181458</v>
      </c>
      <c r="F80" s="75">
        <f>[13]Adjust!E164*[13]Input!$F$15*[13]Input!$E150/100</f>
        <v>0</v>
      </c>
      <c r="G80" s="75">
        <f>[13]Adjust!F164*[13]Input!$F$15*[13]Input!$F150/100</f>
        <v>0</v>
      </c>
      <c r="H80" s="75">
        <f>[13]Adjust!G164*[13]Input!$G150*10</f>
        <v>0</v>
      </c>
      <c r="I80" s="78">
        <f t="shared" ref="I80:I111" si="0">IF(B80&lt;&gt;0,0.1*D80/B80,"")</f>
        <v>0.23400000000000004</v>
      </c>
      <c r="J80" s="79">
        <f t="shared" ref="J80:J111" si="1">IF(C80&lt;&gt;0,D80/C80,"")</f>
        <v>10.200292838272016</v>
      </c>
      <c r="K80" s="78">
        <f t="shared" ref="K80:K111" si="2">IF(B80&lt;&gt;0,0.1*E80/B80,0)</f>
        <v>0.23400000000000004</v>
      </c>
      <c r="L80" s="75">
        <f>[13]Adjust!B164*[13]Input!$B150*10</f>
        <v>91251.819731181458</v>
      </c>
      <c r="M80" s="75">
        <f>[13]Adjust!C164*[13]Input!$C150*10</f>
        <v>0</v>
      </c>
      <c r="N80" s="75">
        <f>[13]Adjust!D164*[13]Input!$D150*10</f>
        <v>0</v>
      </c>
      <c r="O80" s="80">
        <f t="shared" ref="O80:O111" si="3">IF(E80&lt;&gt;0,$L80/E80,"")</f>
        <v>1</v>
      </c>
      <c r="P80" s="80">
        <f t="shared" ref="P80:P111" si="4">IF(E80&lt;&gt;0,$M80/E80,"")</f>
        <v>0</v>
      </c>
      <c r="Q80" s="80">
        <f t="shared" ref="Q80:Q111" si="5">IF(E80&lt;&gt;0,$N80/E80,"")</f>
        <v>0</v>
      </c>
      <c r="R80" s="80">
        <f t="shared" ref="R80:R111" si="6">IF(D80&lt;&gt;0,$F80/D80,"")</f>
        <v>0</v>
      </c>
      <c r="S80" s="80">
        <f t="shared" ref="S80:S111" si="7">IF(D80&lt;&gt;0,$G80/D80,"")</f>
        <v>0</v>
      </c>
      <c r="T80" s="80">
        <f t="shared" ref="T80:T111" si="8">IF(D80&lt;&gt;0,$H80/D80,"")</f>
        <v>0</v>
      </c>
      <c r="U80" s="70"/>
      <c r="V80" s="70"/>
    </row>
    <row r="81" spans="1:22">
      <c r="A81" s="74" t="s">
        <v>12</v>
      </c>
      <c r="B81" s="75">
        <f>[13]Input!B146+[13]Input!C146+[13]Input!D146</f>
        <v>1425314.1395743429</v>
      </c>
      <c r="C81" s="76">
        <f>[13]Input!E146</f>
        <v>202625</v>
      </c>
      <c r="D81" s="77">
        <f>0.01*[13]Input!F$15*([13]Adjust!$E160*[13]Input!E146+[13]Adjust!$F160*[13]Input!F146)+10*([13]Adjust!$B160*[13]Input!B146+[13]Adjust!$C160*[13]Input!C146+[13]Adjust!$D160*[13]Input!D146+[13]Adjust!$G160*[13]Input!G146)</f>
        <v>19529475.01788478</v>
      </c>
      <c r="E81" s="75">
        <f>10*([13]Adjust!$B160*[13]Input!B146+[13]Adjust!$C160*[13]Input!C146+[13]Adjust!$D160*[13]Input!D146)</f>
        <v>17200827.467884779</v>
      </c>
      <c r="F81" s="75">
        <f>[13]Adjust!E160*[13]Input!$F$15*[13]Input!$E146/100</f>
        <v>2328647.5499999998</v>
      </c>
      <c r="G81" s="75">
        <f>[13]Adjust!F160*[13]Input!$F$15*[13]Input!$F146/100</f>
        <v>0</v>
      </c>
      <c r="H81" s="75">
        <f>[13]Adjust!G160*[13]Input!$G146*10</f>
        <v>0</v>
      </c>
      <c r="I81" s="78">
        <f t="shared" si="0"/>
        <v>1.3701874187340259</v>
      </c>
      <c r="J81" s="79">
        <f t="shared" si="1"/>
        <v>96.382356658283925</v>
      </c>
      <c r="K81" s="78">
        <f t="shared" si="2"/>
        <v>1.2068095720303211</v>
      </c>
      <c r="L81" s="75">
        <f>[13]Adjust!B160*[13]Input!$B146*10</f>
        <v>15434502.556768738</v>
      </c>
      <c r="M81" s="75">
        <f>[13]Adjust!C160*[13]Input!$C146*10</f>
        <v>1766324.9111160438</v>
      </c>
      <c r="N81" s="75">
        <f>[13]Adjust!D160*[13]Input!$D146*10</f>
        <v>0</v>
      </c>
      <c r="O81" s="80">
        <f t="shared" si="3"/>
        <v>0.8973116314076226</v>
      </c>
      <c r="P81" s="80">
        <f t="shared" si="4"/>
        <v>0.10268836859237751</v>
      </c>
      <c r="Q81" s="80">
        <f t="shared" si="5"/>
        <v>0</v>
      </c>
      <c r="R81" s="80">
        <f t="shared" si="6"/>
        <v>0.11923759076306259</v>
      </c>
      <c r="S81" s="80">
        <f t="shared" si="7"/>
        <v>0</v>
      </c>
      <c r="T81" s="80">
        <f t="shared" si="8"/>
        <v>0</v>
      </c>
      <c r="U81" s="70"/>
      <c r="V81" s="70"/>
    </row>
    <row r="82" spans="1:22">
      <c r="A82" s="74" t="s">
        <v>11</v>
      </c>
      <c r="B82" s="75">
        <f>[13]Input!B142+[13]Input!C142+[13]Input!D142</f>
        <v>7231682.1852711122</v>
      </c>
      <c r="C82" s="76">
        <f>[13]Input!E142</f>
        <v>1966935</v>
      </c>
      <c r="D82" s="77">
        <f>0.01*[13]Input!F$15*([13]Adjust!$E156*[13]Input!E142+[13]Adjust!$F156*[13]Input!F142)+10*([13]Adjust!$B156*[13]Input!B142+[13]Adjust!$C156*[13]Input!C142+[13]Adjust!$D156*[13]Input!D142+[13]Adjust!$G156*[13]Input!G142)</f>
        <v>170420387.66094154</v>
      </c>
      <c r="E82" s="75">
        <f>10*([13]Adjust!$B156*[13]Input!B142+[13]Adjust!$C156*[13]Input!C142+[13]Adjust!$D156*[13]Input!D142)</f>
        <v>147815583.86694154</v>
      </c>
      <c r="F82" s="75">
        <f>[13]Adjust!E156*[13]Input!$F$15*[13]Input!$E142/100</f>
        <v>22604803.794</v>
      </c>
      <c r="G82" s="75">
        <f>[13]Adjust!F156*[13]Input!$F$15*[13]Input!$F142/100</f>
        <v>0</v>
      </c>
      <c r="H82" s="75">
        <f>[13]Adjust!G156*[13]Input!$G142*10</f>
        <v>0</v>
      </c>
      <c r="I82" s="78">
        <f t="shared" si="0"/>
        <v>2.3565801606718781</v>
      </c>
      <c r="J82" s="79">
        <f t="shared" si="1"/>
        <v>86.642612827033702</v>
      </c>
      <c r="K82" s="78">
        <f t="shared" si="2"/>
        <v>2.0440000000000005</v>
      </c>
      <c r="L82" s="75">
        <f>[13]Adjust!B156*[13]Input!$B142*10</f>
        <v>147815583.86694154</v>
      </c>
      <c r="M82" s="75">
        <f>[13]Adjust!C156*[13]Input!$C142*10</f>
        <v>0</v>
      </c>
      <c r="N82" s="75">
        <f>[13]Adjust!D156*[13]Input!$D142*10</f>
        <v>0</v>
      </c>
      <c r="O82" s="80">
        <f t="shared" si="3"/>
        <v>1</v>
      </c>
      <c r="P82" s="80">
        <f t="shared" si="4"/>
        <v>0</v>
      </c>
      <c r="Q82" s="80">
        <f t="shared" si="5"/>
        <v>0</v>
      </c>
      <c r="R82" s="80">
        <f t="shared" si="6"/>
        <v>0.13264142925770828</v>
      </c>
      <c r="S82" s="80">
        <f t="shared" si="7"/>
        <v>0</v>
      </c>
      <c r="T82" s="80">
        <f t="shared" si="8"/>
        <v>0</v>
      </c>
      <c r="U82" s="70"/>
      <c r="V82" s="70"/>
    </row>
    <row r="83" spans="1:22">
      <c r="A83" s="74" t="s">
        <v>32</v>
      </c>
      <c r="B83" s="75">
        <f>[13]Input!B215+[13]Input!C215+[13]Input!D215</f>
        <v>71205.634000000005</v>
      </c>
      <c r="C83" s="76">
        <f>[13]Input!E215</f>
        <v>33</v>
      </c>
      <c r="D83" s="77">
        <f>0.01*[13]Input!F$15*([13]Adjust!$E229*[13]Input!E215+[13]Adjust!$F229*[13]Input!F215)+10*([13]Adjust!$B229*[13]Input!B215+[13]Adjust!$C229*[13]Input!C215+[13]Adjust!$D229*[13]Input!D215+[13]Adjust!$G229*[13]Input!G215)</f>
        <v>-290460.46665999998</v>
      </c>
      <c r="E83" s="75">
        <f>10*([13]Adjust!$B229*[13]Input!B215+[13]Adjust!$C229*[13]Input!C215+[13]Adjust!$D229*[13]Input!D215)</f>
        <v>-291231.04306</v>
      </c>
      <c r="F83" s="75">
        <f>[13]Adjust!E229*[13]Input!$F$15*[13]Input!$E215/100</f>
        <v>770.57640000000004</v>
      </c>
      <c r="G83" s="75">
        <f>[13]Adjust!F229*[13]Input!$F$15*[13]Input!$F215/100</f>
        <v>0</v>
      </c>
      <c r="H83" s="75">
        <f>[13]Adjust!G229*[13]Input!$G215*10</f>
        <v>0</v>
      </c>
      <c r="I83" s="78">
        <f t="shared" si="0"/>
        <v>-0.4079178154076965</v>
      </c>
      <c r="J83" s="79">
        <f t="shared" si="1"/>
        <v>-8801.8323230303031</v>
      </c>
      <c r="K83" s="78">
        <f t="shared" si="2"/>
        <v>-0.40899999999999997</v>
      </c>
      <c r="L83" s="75">
        <f>[13]Adjust!B229*[13]Input!$B215*10</f>
        <v>-291231.04306</v>
      </c>
      <c r="M83" s="75">
        <f>[13]Adjust!C229*[13]Input!$C215*10</f>
        <v>0</v>
      </c>
      <c r="N83" s="75">
        <f>[13]Adjust!D229*[13]Input!$D215*10</f>
        <v>0</v>
      </c>
      <c r="O83" s="80">
        <f t="shared" si="3"/>
        <v>1</v>
      </c>
      <c r="P83" s="80">
        <f t="shared" si="4"/>
        <v>0</v>
      </c>
      <c r="Q83" s="80">
        <f t="shared" si="5"/>
        <v>0</v>
      </c>
      <c r="R83" s="80">
        <f t="shared" si="6"/>
        <v>-2.6529476071592293E-3</v>
      </c>
      <c r="S83" s="80">
        <f t="shared" si="7"/>
        <v>0</v>
      </c>
      <c r="T83" s="80">
        <f t="shared" si="8"/>
        <v>0</v>
      </c>
      <c r="U83" s="70"/>
      <c r="V83" s="72"/>
    </row>
    <row r="84" spans="1:22">
      <c r="A84" s="74" t="s">
        <v>33</v>
      </c>
      <c r="B84" s="75">
        <f>[13]Input!B218+[13]Input!C218+[13]Input!D218</f>
        <v>492802.87301439419</v>
      </c>
      <c r="C84" s="76">
        <f>[13]Input!E218</f>
        <v>88</v>
      </c>
      <c r="D84" s="77">
        <f>0.01*[13]Input!F$15*([13]Adjust!$E232*[13]Input!E218+[13]Adjust!$F232*[13]Input!F218)+10*([13]Adjust!$B232*[13]Input!B218+[13]Adjust!$C232*[13]Input!C218+[13]Adjust!$D232*[13]Input!D218+[13]Adjust!$G232*[13]Input!G218)</f>
        <v>-2023784.2364667123</v>
      </c>
      <c r="E84" s="75">
        <f>10*([13]Adjust!$B232*[13]Input!B218+[13]Adjust!$C232*[13]Input!C218+[13]Adjust!$D232*[13]Input!D218)</f>
        <v>-2025839.1068667122</v>
      </c>
      <c r="F84" s="75">
        <f>[13]Adjust!E232*[13]Input!$F$15*[13]Input!$E218/100</f>
        <v>2054.8703999999998</v>
      </c>
      <c r="G84" s="75">
        <f>[13]Adjust!F232*[13]Input!$F$15*[13]Input!$F218/100</f>
        <v>0</v>
      </c>
      <c r="H84" s="75">
        <f>[13]Adjust!G232*[13]Input!$G218*10</f>
        <v>0</v>
      </c>
      <c r="I84" s="78">
        <f t="shared" si="0"/>
        <v>-0.4106681083427044</v>
      </c>
      <c r="J84" s="79">
        <f t="shared" si="1"/>
        <v>-22997.548141667186</v>
      </c>
      <c r="K84" s="78">
        <f t="shared" si="2"/>
        <v>-0.41108508448317022</v>
      </c>
      <c r="L84" s="75">
        <f>[13]Adjust!B232*[13]Input!$B218*10</f>
        <v>-1260464.4902197216</v>
      </c>
      <c r="M84" s="75">
        <f>[13]Adjust!C232*[13]Input!$C218*10</f>
        <v>-575510.56958781637</v>
      </c>
      <c r="N84" s="75">
        <f>[13]Adjust!D232*[13]Input!$D218*10</f>
        <v>-189864.04705917416</v>
      </c>
      <c r="O84" s="80">
        <f t="shared" si="3"/>
        <v>0.6221937793318808</v>
      </c>
      <c r="P84" s="80">
        <f t="shared" si="4"/>
        <v>0.28408503303005961</v>
      </c>
      <c r="Q84" s="80">
        <f t="shared" si="5"/>
        <v>9.3721187638059575E-2</v>
      </c>
      <c r="R84" s="80">
        <f t="shared" si="6"/>
        <v>-1.0153604139083326E-3</v>
      </c>
      <c r="S84" s="80">
        <f t="shared" si="7"/>
        <v>0</v>
      </c>
      <c r="T84" s="80">
        <f t="shared" si="8"/>
        <v>0</v>
      </c>
      <c r="U84" s="70"/>
      <c r="V84" s="72"/>
    </row>
    <row r="85" spans="1:22">
      <c r="A85" s="74" t="s">
        <v>22</v>
      </c>
      <c r="B85" s="75">
        <f>[13]Input!B181+[13]Input!C181+[13]Input!D181</f>
        <v>5019789.4913392002</v>
      </c>
      <c r="C85" s="76">
        <f>[13]Input!E181</f>
        <v>1999</v>
      </c>
      <c r="D85" s="77">
        <f>0.01*[13]Input!F$15*([13]Adjust!$E195*[13]Input!E181+[13]Adjust!$F195*[13]Input!F181)+10*([13]Adjust!$B195*[13]Input!B181+[13]Adjust!$C195*[13]Input!C181+[13]Adjust!$D195*[13]Input!D181+[13]Adjust!$G195*[13]Input!G181)</f>
        <v>49929657.115292743</v>
      </c>
      <c r="E85" s="75">
        <f>10*([13]Adjust!$B195*[13]Input!B181+[13]Adjust!$C195*[13]Input!C181+[13]Adjust!$D195*[13]Input!D181)</f>
        <v>27508611.462012496</v>
      </c>
      <c r="F85" s="75">
        <f>[13]Adjust!E195*[13]Input!$F$15*[13]Input!$E181/100</f>
        <v>615157.86719999998</v>
      </c>
      <c r="G85" s="75">
        <f>[13]Adjust!F195*[13]Input!$F$15*[13]Input!$F181/100</f>
        <v>21113341.44675567</v>
      </c>
      <c r="H85" s="75">
        <f>[13]Adjust!G195*[13]Input!$G181*10</f>
        <v>692546.33932457771</v>
      </c>
      <c r="I85" s="78">
        <f t="shared" si="0"/>
        <v>0.99465639348896884</v>
      </c>
      <c r="J85" s="79">
        <f t="shared" si="1"/>
        <v>24977.317216254498</v>
      </c>
      <c r="K85" s="78">
        <f t="shared" si="2"/>
        <v>0.54800328797599906</v>
      </c>
      <c r="L85" s="75">
        <f>[13]Adjust!B195*[13]Input!$B181*10</f>
        <v>17911609.074981559</v>
      </c>
      <c r="M85" s="75">
        <f>[13]Adjust!C195*[13]Input!$C181*10</f>
        <v>7831649.8734557293</v>
      </c>
      <c r="N85" s="75">
        <f>[13]Adjust!D195*[13]Input!$D181*10</f>
        <v>1765352.5135752091</v>
      </c>
      <c r="O85" s="80">
        <f t="shared" si="3"/>
        <v>0.65112734242207249</v>
      </c>
      <c r="P85" s="80">
        <f t="shared" si="4"/>
        <v>0.28469811659780431</v>
      </c>
      <c r="Q85" s="80">
        <f t="shared" si="5"/>
        <v>6.4174540980123249E-2</v>
      </c>
      <c r="R85" s="80">
        <f t="shared" si="6"/>
        <v>1.232049052088495E-2</v>
      </c>
      <c r="S85" s="80">
        <f t="shared" si="7"/>
        <v>0.42286173522086845</v>
      </c>
      <c r="T85" s="80">
        <f t="shared" si="8"/>
        <v>1.3870440522461763E-2</v>
      </c>
      <c r="U85" s="71">
        <v>1797094.2449956313</v>
      </c>
      <c r="V85" s="72">
        <v>501845.17342360702</v>
      </c>
    </row>
    <row r="86" spans="1:22">
      <c r="A86" s="74" t="s">
        <v>19</v>
      </c>
      <c r="B86" s="75">
        <f>[13]Input!B172+[13]Input!C172+[13]Input!D172</f>
        <v>11445.199999999999</v>
      </c>
      <c r="C86" s="76">
        <f>[13]Input!E172</f>
        <v>80</v>
      </c>
      <c r="D86" s="77">
        <f>0.01*[13]Input!F$15*([13]Adjust!$E186*[13]Input!E172+[13]Adjust!$F186*[13]Input!F172)+10*([13]Adjust!$B186*[13]Input!B172+[13]Adjust!$C186*[13]Input!C172+[13]Adjust!$D186*[13]Input!D172+[13]Adjust!$G186*[13]Input!G172)</f>
        <v>119918.52285148468</v>
      </c>
      <c r="E86" s="75">
        <f>10*([13]Adjust!$B186*[13]Input!B172+[13]Adjust!$C186*[13]Input!C172+[13]Adjust!$D186*[13]Input!D172)</f>
        <v>59783.258851484672</v>
      </c>
      <c r="F86" s="75">
        <f>[13]Adjust!E186*[13]Input!$F$15*[13]Input!$E172/100</f>
        <v>60135.264000000003</v>
      </c>
      <c r="G86" s="75">
        <f>[13]Adjust!F186*[13]Input!$F$15*[13]Input!$F172/100</f>
        <v>0</v>
      </c>
      <c r="H86" s="75">
        <f>[13]Adjust!G186*[13]Input!$G172*10</f>
        <v>0</v>
      </c>
      <c r="I86" s="78">
        <f t="shared" si="0"/>
        <v>1.0477625803960149</v>
      </c>
      <c r="J86" s="79">
        <f t="shared" si="1"/>
        <v>1498.9815356435586</v>
      </c>
      <c r="K86" s="78">
        <f t="shared" si="2"/>
        <v>0.52234350515049699</v>
      </c>
      <c r="L86" s="75">
        <f>[13]Adjust!B186*[13]Input!$B172*10</f>
        <v>58641.359841583646</v>
      </c>
      <c r="M86" s="75">
        <f>[13]Adjust!C186*[13]Input!$C172*10</f>
        <v>1141.8990099010221</v>
      </c>
      <c r="N86" s="75">
        <f>[13]Adjust!D186*[13]Input!$D172*10</f>
        <v>0</v>
      </c>
      <c r="O86" s="80">
        <f t="shared" si="3"/>
        <v>0.98089935156031283</v>
      </c>
      <c r="P86" s="80">
        <f t="shared" si="4"/>
        <v>1.9100648439687121E-2</v>
      </c>
      <c r="Q86" s="80">
        <f t="shared" si="5"/>
        <v>0</v>
      </c>
      <c r="R86" s="80">
        <f t="shared" si="6"/>
        <v>0.50146768464181002</v>
      </c>
      <c r="S86" s="80">
        <f t="shared" si="7"/>
        <v>0</v>
      </c>
      <c r="T86" s="80">
        <f t="shared" si="8"/>
        <v>0</v>
      </c>
      <c r="U86" s="70"/>
      <c r="V86" s="70"/>
    </row>
    <row r="87" spans="1:22">
      <c r="A87" s="74" t="s">
        <v>35</v>
      </c>
      <c r="B87" s="75">
        <f>[13]Input!B223+[13]Input!C223+[13]Input!D223</f>
        <v>0</v>
      </c>
      <c r="C87" s="76">
        <f>[13]Input!E223</f>
        <v>0</v>
      </c>
      <c r="D87" s="77">
        <f>0.01*[13]Input!F$15*([13]Adjust!$E237*[13]Input!E223+[13]Adjust!$F237*[13]Input!F223)+10*([13]Adjust!$B237*[13]Input!B223+[13]Adjust!$C237*[13]Input!C223+[13]Adjust!$D237*[13]Input!D223+[13]Adjust!$G237*[13]Input!G223)</f>
        <v>0</v>
      </c>
      <c r="E87" s="75">
        <f>10*([13]Adjust!$B237*[13]Input!B223+[13]Adjust!$C237*[13]Input!C223+[13]Adjust!$D237*[13]Input!D223)</f>
        <v>0</v>
      </c>
      <c r="F87" s="75">
        <f>[13]Adjust!E237*[13]Input!$F$15*[13]Input!$E223/100</f>
        <v>0</v>
      </c>
      <c r="G87" s="75">
        <f>[13]Adjust!F237*[13]Input!$F$15*[13]Input!$F223/100</f>
        <v>0</v>
      </c>
      <c r="H87" s="75">
        <f>[13]Adjust!G237*[13]Input!$G223*10</f>
        <v>0</v>
      </c>
      <c r="I87" s="78" t="str">
        <f t="shared" si="0"/>
        <v/>
      </c>
      <c r="J87" s="79" t="str">
        <f t="shared" si="1"/>
        <v/>
      </c>
      <c r="K87" s="78">
        <f t="shared" si="2"/>
        <v>0</v>
      </c>
      <c r="L87" s="75">
        <f>[13]Adjust!B237*[13]Input!$B223*10</f>
        <v>0</v>
      </c>
      <c r="M87" s="75">
        <f>[13]Adjust!C237*[13]Input!$C223*10</f>
        <v>0</v>
      </c>
      <c r="N87" s="75">
        <f>[13]Adjust!D237*[13]Input!$D223*10</f>
        <v>0</v>
      </c>
      <c r="O87" s="80" t="str">
        <f t="shared" si="3"/>
        <v/>
      </c>
      <c r="P87" s="80" t="str">
        <f t="shared" si="4"/>
        <v/>
      </c>
      <c r="Q87" s="80" t="str">
        <f t="shared" si="5"/>
        <v/>
      </c>
      <c r="R87" s="80" t="str">
        <f t="shared" si="6"/>
        <v/>
      </c>
      <c r="S87" s="80" t="str">
        <f t="shared" si="7"/>
        <v/>
      </c>
      <c r="T87" s="80" t="str">
        <f t="shared" si="8"/>
        <v/>
      </c>
      <c r="U87" s="70"/>
      <c r="V87" s="72"/>
    </row>
    <row r="88" spans="1:22">
      <c r="A88" s="74" t="s">
        <v>34</v>
      </c>
      <c r="B88" s="75">
        <f>[13]Input!B221+[13]Input!C221+[13]Input!D221</f>
        <v>796.70099840659805</v>
      </c>
      <c r="C88" s="76">
        <f>[13]Input!E221</f>
        <v>5</v>
      </c>
      <c r="D88" s="77">
        <f>0.01*[13]Input!F$15*([13]Adjust!$E235*[13]Input!E221+[13]Adjust!$F235*[13]Input!F221)+10*([13]Adjust!$B235*[13]Input!B221+[13]Adjust!$C235*[13]Input!C221+[13]Adjust!$D235*[13]Input!D221+[13]Adjust!$G235*[13]Input!G221)</f>
        <v>-1879.6231871763468</v>
      </c>
      <c r="E88" s="75">
        <f>10*([13]Adjust!$B235*[13]Input!B221+[13]Adjust!$C235*[13]Input!C221+[13]Adjust!$D235*[13]Input!D221)</f>
        <v>-1996.3771871763468</v>
      </c>
      <c r="F88" s="75">
        <f>[13]Adjust!E235*[13]Input!$F$15*[13]Input!$E221/100</f>
        <v>116.75399999999999</v>
      </c>
      <c r="G88" s="75">
        <f>[13]Adjust!F235*[13]Input!$F$15*[13]Input!$F221/100</f>
        <v>0</v>
      </c>
      <c r="H88" s="75">
        <f>[13]Adjust!G235*[13]Input!$G221*10</f>
        <v>0</v>
      </c>
      <c r="I88" s="78">
        <f t="shared" si="0"/>
        <v>-0.23592579787594006</v>
      </c>
      <c r="J88" s="79">
        <f t="shared" si="1"/>
        <v>-375.92463743526935</v>
      </c>
      <c r="K88" s="78">
        <f t="shared" si="2"/>
        <v>-0.25058048015116102</v>
      </c>
      <c r="L88" s="75">
        <f>[13]Adjust!B235*[13]Input!$B221*10</f>
        <v>-292.20738796936979</v>
      </c>
      <c r="M88" s="75">
        <f>[13]Adjust!C235*[13]Input!$C221*10</f>
        <v>-1656.2887494099607</v>
      </c>
      <c r="N88" s="75">
        <f>[13]Adjust!D235*[13]Input!$D221*10</f>
        <v>-47.881049797016111</v>
      </c>
      <c r="O88" s="80">
        <f t="shared" si="3"/>
        <v>0.1463688274171599</v>
      </c>
      <c r="P88" s="80">
        <f t="shared" si="4"/>
        <v>0.82964720296799055</v>
      </c>
      <c r="Q88" s="80">
        <f t="shared" si="5"/>
        <v>2.398396961484945E-2</v>
      </c>
      <c r="R88" s="80">
        <f t="shared" si="6"/>
        <v>-6.2115641473540775E-2</v>
      </c>
      <c r="S88" s="80">
        <f t="shared" si="7"/>
        <v>0</v>
      </c>
      <c r="T88" s="80">
        <f t="shared" si="8"/>
        <v>0</v>
      </c>
      <c r="U88" s="70"/>
      <c r="V88" s="72"/>
    </row>
    <row r="89" spans="1:22">
      <c r="A89" s="74" t="s">
        <v>23</v>
      </c>
      <c r="B89" s="75">
        <f>[13]Input!B184+[13]Input!C184+[13]Input!D184</f>
        <v>1028263.5166608</v>
      </c>
      <c r="C89" s="76">
        <f>[13]Input!E184</f>
        <v>31</v>
      </c>
      <c r="D89" s="77">
        <f>0.01*[13]Input!F$15*([13]Adjust!$E198*[13]Input!E184+[13]Adjust!$F198*[13]Input!F184)+10*([13]Adjust!$B198*[13]Input!B184+[13]Adjust!$C198*[13]Input!C184+[13]Adjust!$D198*[13]Input!D184+[13]Adjust!$G198*[13]Input!G184)</f>
        <v>6591849.2785921181</v>
      </c>
      <c r="E89" s="75">
        <f>10*([13]Adjust!$B198*[13]Input!B184+[13]Adjust!$C198*[13]Input!C184+[13]Adjust!$D198*[13]Input!D184)</f>
        <v>4236067.2876683651</v>
      </c>
      <c r="F89" s="75">
        <f>[13]Adjust!E198*[13]Input!$F$15*[13]Input!$E184/100</f>
        <v>11124.752999999999</v>
      </c>
      <c r="G89" s="75">
        <f>[13]Adjust!F198*[13]Input!$F$15*[13]Input!$F184/100</f>
        <v>2258571.0915613524</v>
      </c>
      <c r="H89" s="75">
        <f>[13]Adjust!G198*[13]Input!$G184*10</f>
        <v>86086.146362400454</v>
      </c>
      <c r="I89" s="78">
        <f t="shared" si="0"/>
        <v>0.64106614421161212</v>
      </c>
      <c r="J89" s="79">
        <f t="shared" si="1"/>
        <v>212640.29930942316</v>
      </c>
      <c r="K89" s="78">
        <f t="shared" si="2"/>
        <v>0.41196320000000003</v>
      </c>
      <c r="L89" s="75">
        <f>[13]Adjust!B198*[13]Input!$B184*10</f>
        <v>2939229.5665638968</v>
      </c>
      <c r="M89" s="75">
        <f>[13]Adjust!C198*[13]Input!$C184*10</f>
        <v>1104871.2051790631</v>
      </c>
      <c r="N89" s="75">
        <f>[13]Adjust!D198*[13]Input!$D184*10</f>
        <v>191966.51592540473</v>
      </c>
      <c r="O89" s="80">
        <f t="shared" si="3"/>
        <v>0.6938580921791071</v>
      </c>
      <c r="P89" s="80">
        <f t="shared" si="4"/>
        <v>0.26082475327893367</v>
      </c>
      <c r="Q89" s="80">
        <f t="shared" si="5"/>
        <v>4.531715454195908E-2</v>
      </c>
      <c r="R89" s="80">
        <f t="shared" si="6"/>
        <v>1.6876528163544441E-3</v>
      </c>
      <c r="S89" s="80">
        <f t="shared" si="7"/>
        <v>0.34263087581452351</v>
      </c>
      <c r="T89" s="80">
        <f t="shared" si="8"/>
        <v>1.3059483420225691E-2</v>
      </c>
      <c r="U89" s="71">
        <v>280498.14848004869</v>
      </c>
      <c r="V89" s="72">
        <v>79709.39478000041</v>
      </c>
    </row>
    <row r="90" spans="1:22" ht="25.5">
      <c r="A90" s="74" t="s">
        <v>187</v>
      </c>
      <c r="B90" s="75">
        <f>[13]Input!B152+[13]Input!C152+[13]Input!D152</f>
        <v>0</v>
      </c>
      <c r="C90" s="76">
        <f>[13]Input!E152</f>
        <v>0</v>
      </c>
      <c r="D90" s="77">
        <f>0.01*[13]Input!F$15*([13]Adjust!$E166*[13]Input!E152+[13]Adjust!$F166*[13]Input!F152)+10*([13]Adjust!$B166*[13]Input!B152+[13]Adjust!$C166*[13]Input!C152+[13]Adjust!$D166*[13]Input!D152+[13]Adjust!$G166*[13]Input!G152)</f>
        <v>0</v>
      </c>
      <c r="E90" s="75">
        <f>10*([13]Adjust!$B166*[13]Input!B152+[13]Adjust!$C166*[13]Input!C152+[13]Adjust!$D166*[13]Input!D152)</f>
        <v>0</v>
      </c>
      <c r="F90" s="75">
        <f>[13]Adjust!E166*[13]Input!$F$15*[13]Input!$E152/100</f>
        <v>0</v>
      </c>
      <c r="G90" s="75">
        <f>[13]Adjust!F166*[13]Input!$F$15*[13]Input!$F152/100</f>
        <v>0</v>
      </c>
      <c r="H90" s="75">
        <f>[13]Adjust!G166*[13]Input!$G152*10</f>
        <v>0</v>
      </c>
      <c r="I90" s="78" t="str">
        <f t="shared" si="0"/>
        <v/>
      </c>
      <c r="J90" s="79" t="str">
        <f t="shared" si="1"/>
        <v/>
      </c>
      <c r="K90" s="78">
        <f t="shared" si="2"/>
        <v>0</v>
      </c>
      <c r="L90" s="75">
        <f>[13]Adjust!B166*[13]Input!$B152*10</f>
        <v>0</v>
      </c>
      <c r="M90" s="75">
        <f>[13]Adjust!C166*[13]Input!$C152*10</f>
        <v>0</v>
      </c>
      <c r="N90" s="75">
        <f>[13]Adjust!D166*[13]Input!$D152*10</f>
        <v>0</v>
      </c>
      <c r="O90" s="80" t="str">
        <f t="shared" si="3"/>
        <v/>
      </c>
      <c r="P90" s="80" t="str">
        <f t="shared" si="4"/>
        <v/>
      </c>
      <c r="Q90" s="80" t="str">
        <f t="shared" si="5"/>
        <v/>
      </c>
      <c r="R90" s="80" t="str">
        <f t="shared" si="6"/>
        <v/>
      </c>
      <c r="S90" s="80" t="str">
        <f t="shared" si="7"/>
        <v/>
      </c>
      <c r="T90" s="80" t="str">
        <f t="shared" si="8"/>
        <v/>
      </c>
      <c r="U90" s="70"/>
      <c r="V90" s="70"/>
    </row>
    <row r="91" spans="1:22">
      <c r="A91" s="74" t="s">
        <v>48</v>
      </c>
      <c r="B91" s="75">
        <f>[13]Input!B148+[13]Input!C148+[13]Input!D148</f>
        <v>1319.6280000000002</v>
      </c>
      <c r="C91" s="76">
        <f>[13]Input!E148</f>
        <v>346</v>
      </c>
      <c r="D91" s="77">
        <f>0.01*[13]Input!F$15*([13]Adjust!$E162*[13]Input!E148+[13]Adjust!$F162*[13]Input!F148)+10*([13]Adjust!$B162*[13]Input!B148+[13]Adjust!$C162*[13]Input!C148+[13]Adjust!$D162*[13]Input!D148+[13]Adjust!$G162*[13]Input!G148)</f>
        <v>12066.700643204082</v>
      </c>
      <c r="E91" s="75">
        <f>10*([13]Adjust!$B162*[13]Input!B148+[13]Adjust!$C162*[13]Input!C148+[13]Adjust!$D162*[13]Input!D148)</f>
        <v>10286.077022423175</v>
      </c>
      <c r="F91" s="75">
        <f>[13]Adjust!E162*[13]Input!$F$15*[13]Input!$E148/100</f>
        <v>1780.6236207809063</v>
      </c>
      <c r="G91" s="75">
        <f>[13]Adjust!F162*[13]Input!$F$15*[13]Input!$F148/100</f>
        <v>0</v>
      </c>
      <c r="H91" s="75">
        <f>[13]Adjust!G162*[13]Input!$G148*10</f>
        <v>0</v>
      </c>
      <c r="I91" s="78">
        <f t="shared" si="0"/>
        <v>0.91440168314131576</v>
      </c>
      <c r="J91" s="79">
        <f t="shared" si="1"/>
        <v>34.874857350300815</v>
      </c>
      <c r="K91" s="78">
        <f t="shared" si="2"/>
        <v>0.77946792750859895</v>
      </c>
      <c r="L91" s="75">
        <f>[13]Adjust!B162*[13]Input!$B148*10</f>
        <v>9896.3384022200189</v>
      </c>
      <c r="M91" s="75">
        <f>[13]Adjust!C162*[13]Input!$C148*10</f>
        <v>389.73862020315335</v>
      </c>
      <c r="N91" s="75">
        <f>[13]Adjust!D162*[13]Input!$D148*10</f>
        <v>0</v>
      </c>
      <c r="O91" s="80">
        <f t="shared" si="3"/>
        <v>0.96211008148650423</v>
      </c>
      <c r="P91" s="80">
        <f t="shared" si="4"/>
        <v>3.7889918513495581E-2</v>
      </c>
      <c r="Q91" s="80">
        <f t="shared" si="5"/>
        <v>0</v>
      </c>
      <c r="R91" s="80">
        <f t="shared" si="6"/>
        <v>0.14756507793070564</v>
      </c>
      <c r="S91" s="80">
        <f t="shared" si="7"/>
        <v>0</v>
      </c>
      <c r="T91" s="80">
        <f t="shared" si="8"/>
        <v>0</v>
      </c>
      <c r="U91" s="70"/>
      <c r="V91" s="70"/>
    </row>
    <row r="92" spans="1:22">
      <c r="A92" s="74" t="s">
        <v>47</v>
      </c>
      <c r="B92" s="75">
        <f>[13]Input!B144+[13]Input!C144+[13]Input!D144</f>
        <v>3558.8159999999998</v>
      </c>
      <c r="C92" s="76">
        <f>[13]Input!E144</f>
        <v>1221.8666666666666</v>
      </c>
      <c r="D92" s="77">
        <f>0.01*[13]Input!F$15*([13]Adjust!$E158*[13]Input!E144+[13]Adjust!$F158*[13]Input!F144)+10*([13]Adjust!$B158*[13]Input!B144+[13]Adjust!$C158*[13]Input!C144+[13]Adjust!$D158*[13]Input!D144+[13]Adjust!$G158*[13]Input!G144)</f>
        <v>38862.153306474342</v>
      </c>
      <c r="E92" s="75">
        <f>10*([13]Adjust!$B158*[13]Input!B144+[13]Adjust!$C158*[13]Input!C144+[13]Adjust!$D158*[13]Input!D144)</f>
        <v>32574.047387076957</v>
      </c>
      <c r="F92" s="75">
        <f>[13]Adjust!E158*[13]Input!$F$15*[13]Input!$E144/100</f>
        <v>6288.1059193973897</v>
      </c>
      <c r="G92" s="75">
        <f>[13]Adjust!F158*[13]Input!$F$15*[13]Input!$F144/100</f>
        <v>0</v>
      </c>
      <c r="H92" s="75">
        <f>[13]Adjust!G158*[13]Input!$G144*10</f>
        <v>0</v>
      </c>
      <c r="I92" s="78">
        <f t="shared" si="0"/>
        <v>1.0919967007699849</v>
      </c>
      <c r="J92" s="79">
        <f t="shared" si="1"/>
        <v>31.805559777232386</v>
      </c>
      <c r="K92" s="78">
        <f t="shared" si="2"/>
        <v>0.91530574739118176</v>
      </c>
      <c r="L92" s="75">
        <f>[13]Adjust!B158*[13]Input!$B144*10</f>
        <v>32574.047387076957</v>
      </c>
      <c r="M92" s="75">
        <f>[13]Adjust!C158*[13]Input!$C144*10</f>
        <v>0</v>
      </c>
      <c r="N92" s="75">
        <f>[13]Adjust!D158*[13]Input!$D144*10</f>
        <v>0</v>
      </c>
      <c r="O92" s="80">
        <f t="shared" si="3"/>
        <v>1</v>
      </c>
      <c r="P92" s="80">
        <f t="shared" si="4"/>
        <v>0</v>
      </c>
      <c r="Q92" s="80">
        <f t="shared" si="5"/>
        <v>0</v>
      </c>
      <c r="R92" s="80">
        <f t="shared" si="6"/>
        <v>0.16180539121978624</v>
      </c>
      <c r="S92" s="80">
        <f t="shared" si="7"/>
        <v>0</v>
      </c>
      <c r="T92" s="80">
        <f t="shared" si="8"/>
        <v>0</v>
      </c>
      <c r="U92" s="70"/>
      <c r="V92" s="70"/>
    </row>
    <row r="93" spans="1:22">
      <c r="A93" s="74" t="s">
        <v>63</v>
      </c>
      <c r="B93" s="75">
        <f>[13]Input!B216+[13]Input!C216+[13]Input!D216</f>
        <v>0</v>
      </c>
      <c r="C93" s="76">
        <f>[13]Input!E216</f>
        <v>0</v>
      </c>
      <c r="D93" s="77">
        <f>0.01*[13]Input!F$15*([13]Adjust!$E230*[13]Input!E216+[13]Adjust!$F230*[13]Input!F216)+10*([13]Adjust!$B230*[13]Input!B216+[13]Adjust!$C230*[13]Input!C216+[13]Adjust!$D230*[13]Input!D216+[13]Adjust!$G230*[13]Input!G216)</f>
        <v>0</v>
      </c>
      <c r="E93" s="75">
        <f>10*([13]Adjust!$B230*[13]Input!B216+[13]Adjust!$C230*[13]Input!C216+[13]Adjust!$D230*[13]Input!D216)</f>
        <v>0</v>
      </c>
      <c r="F93" s="75">
        <f>[13]Adjust!E230*[13]Input!$F$15*[13]Input!$E216/100</f>
        <v>0</v>
      </c>
      <c r="G93" s="75">
        <f>[13]Adjust!F230*[13]Input!$F$15*[13]Input!$F216/100</f>
        <v>0</v>
      </c>
      <c r="H93" s="75">
        <f>[13]Adjust!G230*[13]Input!$G216*10</f>
        <v>0</v>
      </c>
      <c r="I93" s="78" t="str">
        <f t="shared" si="0"/>
        <v/>
      </c>
      <c r="J93" s="79" t="str">
        <f t="shared" si="1"/>
        <v/>
      </c>
      <c r="K93" s="78">
        <f t="shared" si="2"/>
        <v>0</v>
      </c>
      <c r="L93" s="75">
        <f>[13]Adjust!B230*[13]Input!$B216*10</f>
        <v>0</v>
      </c>
      <c r="M93" s="75">
        <f>[13]Adjust!C230*[13]Input!$C216*10</f>
        <v>0</v>
      </c>
      <c r="N93" s="75">
        <f>[13]Adjust!D230*[13]Input!$D216*10</f>
        <v>0</v>
      </c>
      <c r="O93" s="80" t="str">
        <f t="shared" si="3"/>
        <v/>
      </c>
      <c r="P93" s="80" t="str">
        <f t="shared" si="4"/>
        <v/>
      </c>
      <c r="Q93" s="80" t="str">
        <f t="shared" si="5"/>
        <v/>
      </c>
      <c r="R93" s="80" t="str">
        <f t="shared" si="6"/>
        <v/>
      </c>
      <c r="S93" s="80" t="str">
        <f t="shared" si="7"/>
        <v/>
      </c>
      <c r="T93" s="80" t="str">
        <f t="shared" si="8"/>
        <v/>
      </c>
      <c r="U93" s="70"/>
      <c r="V93" s="72"/>
    </row>
    <row r="94" spans="1:22" ht="25.5">
      <c r="A94" s="74" t="s">
        <v>64</v>
      </c>
      <c r="B94" s="75">
        <f>[13]Input!B219+[13]Input!C219+[13]Input!D219</f>
        <v>0</v>
      </c>
      <c r="C94" s="76">
        <f>[13]Input!E219</f>
        <v>0</v>
      </c>
      <c r="D94" s="77">
        <f>0.01*[13]Input!F$15*([13]Adjust!$E233*[13]Input!E219+[13]Adjust!$F233*[13]Input!F219)+10*([13]Adjust!$B233*[13]Input!B219+[13]Adjust!$C233*[13]Input!C219+[13]Adjust!$D233*[13]Input!D219+[13]Adjust!$G233*[13]Input!G219)</f>
        <v>0</v>
      </c>
      <c r="E94" s="75">
        <f>10*([13]Adjust!$B233*[13]Input!B219+[13]Adjust!$C233*[13]Input!C219+[13]Adjust!$D233*[13]Input!D219)</f>
        <v>0</v>
      </c>
      <c r="F94" s="75">
        <f>[13]Adjust!E233*[13]Input!$F$15*[13]Input!$E219/100</f>
        <v>0</v>
      </c>
      <c r="G94" s="75">
        <f>[13]Adjust!F233*[13]Input!$F$15*[13]Input!$F219/100</f>
        <v>0</v>
      </c>
      <c r="H94" s="75">
        <f>[13]Adjust!G233*[13]Input!$G219*10</f>
        <v>0</v>
      </c>
      <c r="I94" s="78" t="str">
        <f t="shared" si="0"/>
        <v/>
      </c>
      <c r="J94" s="79" t="str">
        <f t="shared" si="1"/>
        <v/>
      </c>
      <c r="K94" s="78">
        <f t="shared" si="2"/>
        <v>0</v>
      </c>
      <c r="L94" s="75">
        <f>[13]Adjust!B233*[13]Input!$B219*10</f>
        <v>0</v>
      </c>
      <c r="M94" s="75">
        <f>[13]Adjust!C233*[13]Input!$C219*10</f>
        <v>0</v>
      </c>
      <c r="N94" s="75">
        <f>[13]Adjust!D233*[13]Input!$D219*10</f>
        <v>0</v>
      </c>
      <c r="O94" s="80" t="str">
        <f t="shared" si="3"/>
        <v/>
      </c>
      <c r="P94" s="80" t="str">
        <f t="shared" si="4"/>
        <v/>
      </c>
      <c r="Q94" s="80" t="str">
        <f t="shared" si="5"/>
        <v/>
      </c>
      <c r="R94" s="80" t="str">
        <f t="shared" si="6"/>
        <v/>
      </c>
      <c r="S94" s="80" t="str">
        <f t="shared" si="7"/>
        <v/>
      </c>
      <c r="T94" s="80" t="str">
        <f t="shared" si="8"/>
        <v/>
      </c>
      <c r="U94" s="70"/>
      <c r="V94" s="72"/>
    </row>
    <row r="95" spans="1:22">
      <c r="A95" s="74" t="s">
        <v>54</v>
      </c>
      <c r="B95" s="75">
        <f>[13]Input!B182+[13]Input!C182+[13]Input!D182</f>
        <v>0</v>
      </c>
      <c r="C95" s="76">
        <f>[13]Input!E182</f>
        <v>0</v>
      </c>
      <c r="D95" s="77">
        <f>0.01*[13]Input!F$15*([13]Adjust!$E196*[13]Input!E182+[13]Adjust!$F196*[13]Input!F182)+10*([13]Adjust!$B196*[13]Input!B182+[13]Adjust!$C196*[13]Input!C182+[13]Adjust!$D196*[13]Input!D182+[13]Adjust!$G196*[13]Input!G182)</f>
        <v>0</v>
      </c>
      <c r="E95" s="75">
        <f>10*([13]Adjust!$B196*[13]Input!B182+[13]Adjust!$C196*[13]Input!C182+[13]Adjust!$D196*[13]Input!D182)</f>
        <v>0</v>
      </c>
      <c r="F95" s="75">
        <f>[13]Adjust!E196*[13]Input!$F$15*[13]Input!$E182/100</f>
        <v>0</v>
      </c>
      <c r="G95" s="75">
        <f>[13]Adjust!F196*[13]Input!$F$15*[13]Input!$F182/100</f>
        <v>0</v>
      </c>
      <c r="H95" s="75">
        <f>[13]Adjust!G196*[13]Input!$G182*10</f>
        <v>0</v>
      </c>
      <c r="I95" s="78" t="str">
        <f t="shared" si="0"/>
        <v/>
      </c>
      <c r="J95" s="79" t="str">
        <f t="shared" si="1"/>
        <v/>
      </c>
      <c r="K95" s="78">
        <f t="shared" si="2"/>
        <v>0</v>
      </c>
      <c r="L95" s="75">
        <f>[13]Adjust!B196*[13]Input!$B182*10</f>
        <v>0</v>
      </c>
      <c r="M95" s="75">
        <f>[13]Adjust!C196*[13]Input!$C182*10</f>
        <v>0</v>
      </c>
      <c r="N95" s="75">
        <f>[13]Adjust!D196*[13]Input!$D182*10</f>
        <v>0</v>
      </c>
      <c r="O95" s="80" t="str">
        <f t="shared" si="3"/>
        <v/>
      </c>
      <c r="P95" s="80" t="str">
        <f t="shared" si="4"/>
        <v/>
      </c>
      <c r="Q95" s="80" t="str">
        <f t="shared" si="5"/>
        <v/>
      </c>
      <c r="R95" s="80" t="str">
        <f t="shared" si="6"/>
        <v/>
      </c>
      <c r="S95" s="80" t="str">
        <f t="shared" si="7"/>
        <v/>
      </c>
      <c r="T95" s="80" t="str">
        <f t="shared" si="8"/>
        <v/>
      </c>
      <c r="U95" s="71">
        <v>0</v>
      </c>
      <c r="V95" s="72"/>
    </row>
    <row r="96" spans="1:22">
      <c r="A96" s="74" t="s">
        <v>59</v>
      </c>
      <c r="B96" s="75">
        <f>[13]Input!B203+[13]Input!C203+[13]Input!D203</f>
        <v>0</v>
      </c>
      <c r="C96" s="76">
        <f>[13]Input!E203</f>
        <v>0</v>
      </c>
      <c r="D96" s="77">
        <f>0.01*[13]Input!F$15*([13]Adjust!$E217*[13]Input!E203+[13]Adjust!$F217*[13]Input!F203)+10*([13]Adjust!$B217*[13]Input!B203+[13]Adjust!$C217*[13]Input!C203+[13]Adjust!$D217*[13]Input!D203+[13]Adjust!$G217*[13]Input!G203)</f>
        <v>0</v>
      </c>
      <c r="E96" s="75">
        <f>10*([13]Adjust!$B217*[13]Input!B203+[13]Adjust!$C217*[13]Input!C203+[13]Adjust!$D217*[13]Input!D203)</f>
        <v>0</v>
      </c>
      <c r="F96" s="75">
        <f>[13]Adjust!E217*[13]Input!$F$15*[13]Input!$E203/100</f>
        <v>0</v>
      </c>
      <c r="G96" s="75">
        <f>[13]Adjust!F217*[13]Input!$F$15*[13]Input!$F203/100</f>
        <v>0</v>
      </c>
      <c r="H96" s="75">
        <f>[13]Adjust!G217*[13]Input!$G203*10</f>
        <v>0</v>
      </c>
      <c r="I96" s="78" t="str">
        <f t="shared" si="0"/>
        <v/>
      </c>
      <c r="J96" s="79" t="str">
        <f t="shared" si="1"/>
        <v/>
      </c>
      <c r="K96" s="78">
        <f t="shared" si="2"/>
        <v>0</v>
      </c>
      <c r="L96" s="75">
        <f>[13]Adjust!B217*[13]Input!$B203*10</f>
        <v>0</v>
      </c>
      <c r="M96" s="75">
        <f>[13]Adjust!C217*[13]Input!$C203*10</f>
        <v>0</v>
      </c>
      <c r="N96" s="75">
        <f>[13]Adjust!D217*[13]Input!$D203*10</f>
        <v>0</v>
      </c>
      <c r="O96" s="80" t="str">
        <f t="shared" si="3"/>
        <v/>
      </c>
      <c r="P96" s="80" t="str">
        <f t="shared" si="4"/>
        <v/>
      </c>
      <c r="Q96" s="80" t="str">
        <f t="shared" si="5"/>
        <v/>
      </c>
      <c r="R96" s="80" t="str">
        <f t="shared" si="6"/>
        <v/>
      </c>
      <c r="S96" s="80" t="str">
        <f t="shared" si="7"/>
        <v/>
      </c>
      <c r="T96" s="80" t="str">
        <f t="shared" si="8"/>
        <v/>
      </c>
      <c r="U96" s="70"/>
      <c r="V96" s="72"/>
    </row>
    <row r="97" spans="1:22">
      <c r="A97" s="74" t="s">
        <v>57</v>
      </c>
      <c r="B97" s="75">
        <f>[13]Input!B196+[13]Input!C196+[13]Input!D196</f>
        <v>0</v>
      </c>
      <c r="C97" s="76">
        <f>[13]Input!E196</f>
        <v>0</v>
      </c>
      <c r="D97" s="77">
        <f>0.01*[13]Input!F$15*([13]Adjust!$E210*[13]Input!E196+[13]Adjust!$F210*[13]Input!F196)+10*([13]Adjust!$B210*[13]Input!B196+[13]Adjust!$C210*[13]Input!C196+[13]Adjust!$D210*[13]Input!D196+[13]Adjust!$G210*[13]Input!G196)</f>
        <v>0</v>
      </c>
      <c r="E97" s="75">
        <f>10*([13]Adjust!$B210*[13]Input!B196+[13]Adjust!$C210*[13]Input!C196+[13]Adjust!$D210*[13]Input!D196)</f>
        <v>0</v>
      </c>
      <c r="F97" s="75">
        <f>[13]Adjust!E210*[13]Input!$F$15*[13]Input!$E196/100</f>
        <v>0</v>
      </c>
      <c r="G97" s="75">
        <f>[13]Adjust!F210*[13]Input!$F$15*[13]Input!$F196/100</f>
        <v>0</v>
      </c>
      <c r="H97" s="75">
        <f>[13]Adjust!G210*[13]Input!$G196*10</f>
        <v>0</v>
      </c>
      <c r="I97" s="78" t="str">
        <f t="shared" si="0"/>
        <v/>
      </c>
      <c r="J97" s="79" t="str">
        <f t="shared" si="1"/>
        <v/>
      </c>
      <c r="K97" s="78">
        <f t="shared" si="2"/>
        <v>0</v>
      </c>
      <c r="L97" s="75">
        <f>[13]Adjust!B210*[13]Input!$B196*10</f>
        <v>0</v>
      </c>
      <c r="M97" s="75">
        <f>[13]Adjust!C210*[13]Input!$C196*10</f>
        <v>0</v>
      </c>
      <c r="N97" s="75">
        <f>[13]Adjust!D210*[13]Input!$D196*10</f>
        <v>0</v>
      </c>
      <c r="O97" s="80" t="str">
        <f t="shared" si="3"/>
        <v/>
      </c>
      <c r="P97" s="80" t="str">
        <f t="shared" si="4"/>
        <v/>
      </c>
      <c r="Q97" s="80" t="str">
        <f t="shared" si="5"/>
        <v/>
      </c>
      <c r="R97" s="80" t="str">
        <f t="shared" si="6"/>
        <v/>
      </c>
      <c r="S97" s="80" t="str">
        <f t="shared" si="7"/>
        <v/>
      </c>
      <c r="T97" s="80" t="str">
        <f t="shared" si="8"/>
        <v/>
      </c>
      <c r="U97" s="70"/>
      <c r="V97" s="70"/>
    </row>
    <row r="98" spans="1:22" ht="25.5">
      <c r="A98" s="74" t="s">
        <v>60</v>
      </c>
      <c r="B98" s="75">
        <f>[13]Input!B207+[13]Input!C207+[13]Input!D207</f>
        <v>0</v>
      </c>
      <c r="C98" s="76">
        <f>[13]Input!E207</f>
        <v>0</v>
      </c>
      <c r="D98" s="77">
        <f>0.01*[13]Input!F$15*([13]Adjust!$E221*[13]Input!E207+[13]Adjust!$F221*[13]Input!F207)+10*([13]Adjust!$B221*[13]Input!B207+[13]Adjust!$C221*[13]Input!C207+[13]Adjust!$D221*[13]Input!D207+[13]Adjust!$G221*[13]Input!G207)</f>
        <v>0</v>
      </c>
      <c r="E98" s="75">
        <f>10*([13]Adjust!$B221*[13]Input!B207+[13]Adjust!$C221*[13]Input!C207+[13]Adjust!$D221*[13]Input!D207)</f>
        <v>0</v>
      </c>
      <c r="F98" s="75">
        <f>[13]Adjust!E221*[13]Input!$F$15*[13]Input!$E207/100</f>
        <v>0</v>
      </c>
      <c r="G98" s="75">
        <f>[13]Adjust!F221*[13]Input!$F$15*[13]Input!$F207/100</f>
        <v>0</v>
      </c>
      <c r="H98" s="75">
        <f>[13]Adjust!G221*[13]Input!$G207*10</f>
        <v>0</v>
      </c>
      <c r="I98" s="78" t="str">
        <f t="shared" si="0"/>
        <v/>
      </c>
      <c r="J98" s="79" t="str">
        <f t="shared" si="1"/>
        <v/>
      </c>
      <c r="K98" s="78">
        <f t="shared" si="2"/>
        <v>0</v>
      </c>
      <c r="L98" s="75">
        <f>[13]Adjust!B221*[13]Input!$B207*10</f>
        <v>0</v>
      </c>
      <c r="M98" s="75">
        <f>[13]Adjust!C221*[13]Input!$C207*10</f>
        <v>0</v>
      </c>
      <c r="N98" s="75">
        <f>[13]Adjust!D221*[13]Input!$D207*10</f>
        <v>0</v>
      </c>
      <c r="O98" s="80" t="str">
        <f t="shared" si="3"/>
        <v/>
      </c>
      <c r="P98" s="80" t="str">
        <f t="shared" si="4"/>
        <v/>
      </c>
      <c r="Q98" s="80" t="str">
        <f t="shared" si="5"/>
        <v/>
      </c>
      <c r="R98" s="80" t="str">
        <f t="shared" si="6"/>
        <v/>
      </c>
      <c r="S98" s="80" t="str">
        <f t="shared" si="7"/>
        <v/>
      </c>
      <c r="T98" s="80" t="str">
        <f t="shared" si="8"/>
        <v/>
      </c>
      <c r="U98" s="70"/>
      <c r="V98" s="72"/>
    </row>
    <row r="99" spans="1:22">
      <c r="A99" s="74" t="s">
        <v>52</v>
      </c>
      <c r="B99" s="75">
        <f>[13]Input!B176+[13]Input!C176+[13]Input!D176</f>
        <v>1250.8764000000001</v>
      </c>
      <c r="C99" s="76">
        <f>[13]Input!E176</f>
        <v>5</v>
      </c>
      <c r="D99" s="77">
        <f>0.01*[13]Input!F$15*([13]Adjust!$E190*[13]Input!E176+[13]Adjust!$F190*[13]Input!F176)+10*([13]Adjust!$B190*[13]Input!B176+[13]Adjust!$C190*[13]Input!C176+[13]Adjust!$D190*[13]Input!D176+[13]Adjust!$G190*[13]Input!G176)</f>
        <v>5196.1424872070802</v>
      </c>
      <c r="E99" s="75">
        <f>10*([13]Adjust!$B190*[13]Input!B176+[13]Adjust!$C190*[13]Input!C176+[13]Adjust!$D190*[13]Input!D176)</f>
        <v>5102.3124530683272</v>
      </c>
      <c r="F99" s="75">
        <f>[13]Adjust!E190*[13]Input!$F$15*[13]Input!$E176/100</f>
        <v>93.830034138753049</v>
      </c>
      <c r="G99" s="75">
        <f>[13]Adjust!F190*[13]Input!$F$15*[13]Input!$F176/100</f>
        <v>0</v>
      </c>
      <c r="H99" s="75">
        <f>[13]Adjust!G190*[13]Input!$G176*10</f>
        <v>0</v>
      </c>
      <c r="I99" s="78">
        <f t="shared" si="0"/>
        <v>0.41540015362085975</v>
      </c>
      <c r="J99" s="79">
        <f t="shared" si="1"/>
        <v>1039.228497441416</v>
      </c>
      <c r="K99" s="78">
        <f t="shared" si="2"/>
        <v>0.40789901009151081</v>
      </c>
      <c r="L99" s="75">
        <f>[13]Adjust!B190*[13]Input!$B176*10</f>
        <v>3246.9887814118028</v>
      </c>
      <c r="M99" s="75">
        <f>[13]Adjust!C190*[13]Input!$C176*10</f>
        <v>1642.468291949044</v>
      </c>
      <c r="N99" s="75">
        <f>[13]Adjust!D190*[13]Input!$D176*10</f>
        <v>212.85537970748078</v>
      </c>
      <c r="O99" s="80">
        <f t="shared" si="3"/>
        <v>0.63637591999274634</v>
      </c>
      <c r="P99" s="80">
        <f t="shared" si="4"/>
        <v>0.32190664665417129</v>
      </c>
      <c r="Q99" s="80">
        <f t="shared" si="5"/>
        <v>4.1717433353082492E-2</v>
      </c>
      <c r="R99" s="80">
        <f t="shared" si="6"/>
        <v>1.8057633017139713E-2</v>
      </c>
      <c r="S99" s="80">
        <f t="shared" si="7"/>
        <v>0</v>
      </c>
      <c r="T99" s="80">
        <f t="shared" si="8"/>
        <v>0</v>
      </c>
      <c r="U99" s="71">
        <v>0</v>
      </c>
      <c r="V99" s="72"/>
    </row>
    <row r="100" spans="1:22">
      <c r="A100" s="74" t="s">
        <v>51</v>
      </c>
      <c r="B100" s="75">
        <f>[13]Input!B168+[13]Input!C168+[13]Input!D168</f>
        <v>0</v>
      </c>
      <c r="C100" s="76">
        <f>[13]Input!E168</f>
        <v>0</v>
      </c>
      <c r="D100" s="77">
        <f>0.01*[13]Input!F$15*([13]Adjust!$E182*[13]Input!E168+[13]Adjust!$F182*[13]Input!F168)+10*([13]Adjust!$B182*[13]Input!B168+[13]Adjust!$C182*[13]Input!C168+[13]Adjust!$D182*[13]Input!D168+[13]Adjust!$G182*[13]Input!G168)</f>
        <v>0</v>
      </c>
      <c r="E100" s="75">
        <f>10*([13]Adjust!$B182*[13]Input!B168+[13]Adjust!$C182*[13]Input!C168+[13]Adjust!$D182*[13]Input!D168)</f>
        <v>0</v>
      </c>
      <c r="F100" s="75">
        <f>[13]Adjust!E182*[13]Input!$F$15*[13]Input!$E168/100</f>
        <v>0</v>
      </c>
      <c r="G100" s="75">
        <f>[13]Adjust!F182*[13]Input!$F$15*[13]Input!$F168/100</f>
        <v>0</v>
      </c>
      <c r="H100" s="75">
        <f>[13]Adjust!G182*[13]Input!$G168*10</f>
        <v>0</v>
      </c>
      <c r="I100" s="78" t="str">
        <f t="shared" si="0"/>
        <v/>
      </c>
      <c r="J100" s="79" t="str">
        <f t="shared" si="1"/>
        <v/>
      </c>
      <c r="K100" s="78">
        <f t="shared" si="2"/>
        <v>0</v>
      </c>
      <c r="L100" s="75">
        <f>[13]Adjust!B182*[13]Input!$B168*10</f>
        <v>0</v>
      </c>
      <c r="M100" s="75">
        <f>[13]Adjust!C182*[13]Input!$C168*10</f>
        <v>0</v>
      </c>
      <c r="N100" s="75">
        <f>[13]Adjust!D182*[13]Input!$D168*10</f>
        <v>0</v>
      </c>
      <c r="O100" s="80" t="str">
        <f t="shared" si="3"/>
        <v/>
      </c>
      <c r="P100" s="80" t="str">
        <f t="shared" si="4"/>
        <v/>
      </c>
      <c r="Q100" s="80" t="str">
        <f t="shared" si="5"/>
        <v/>
      </c>
      <c r="R100" s="80" t="str">
        <f t="shared" si="6"/>
        <v/>
      </c>
      <c r="S100" s="80" t="str">
        <f t="shared" si="7"/>
        <v/>
      </c>
      <c r="T100" s="80" t="str">
        <f t="shared" si="8"/>
        <v/>
      </c>
      <c r="U100" s="70"/>
      <c r="V100" s="70"/>
    </row>
    <row r="101" spans="1:22" ht="25.5">
      <c r="A101" s="74" t="s">
        <v>61</v>
      </c>
      <c r="B101" s="75">
        <f>[13]Input!B210+[13]Input!C210+[13]Input!D210</f>
        <v>0</v>
      </c>
      <c r="C101" s="76">
        <f>[13]Input!E210</f>
        <v>0</v>
      </c>
      <c r="D101" s="77">
        <f>0.01*[13]Input!F$15*([13]Adjust!$E224*[13]Input!E210+[13]Adjust!$F224*[13]Input!F210)+10*([13]Adjust!$B224*[13]Input!B210+[13]Adjust!$C224*[13]Input!C210+[13]Adjust!$D224*[13]Input!D210+[13]Adjust!$G224*[13]Input!G210)</f>
        <v>0</v>
      </c>
      <c r="E101" s="75">
        <f>10*([13]Adjust!$B224*[13]Input!B210+[13]Adjust!$C224*[13]Input!C210+[13]Adjust!$D224*[13]Input!D210)</f>
        <v>0</v>
      </c>
      <c r="F101" s="75">
        <f>[13]Adjust!E224*[13]Input!$F$15*[13]Input!$E210/100</f>
        <v>0</v>
      </c>
      <c r="G101" s="75">
        <f>[13]Adjust!F224*[13]Input!$F$15*[13]Input!$F210/100</f>
        <v>0</v>
      </c>
      <c r="H101" s="75">
        <f>[13]Adjust!G224*[13]Input!$G210*10</f>
        <v>0</v>
      </c>
      <c r="I101" s="78" t="str">
        <f t="shared" si="0"/>
        <v/>
      </c>
      <c r="J101" s="79" t="str">
        <f t="shared" si="1"/>
        <v/>
      </c>
      <c r="K101" s="78">
        <f t="shared" si="2"/>
        <v>0</v>
      </c>
      <c r="L101" s="75">
        <f>[13]Adjust!B224*[13]Input!$B210*10</f>
        <v>0</v>
      </c>
      <c r="M101" s="75">
        <f>[13]Adjust!C224*[13]Input!$C210*10</f>
        <v>0</v>
      </c>
      <c r="N101" s="75">
        <f>[13]Adjust!D224*[13]Input!$D210*10</f>
        <v>0</v>
      </c>
      <c r="O101" s="80" t="str">
        <f t="shared" si="3"/>
        <v/>
      </c>
      <c r="P101" s="80" t="str">
        <f t="shared" si="4"/>
        <v/>
      </c>
      <c r="Q101" s="80" t="str">
        <f t="shared" si="5"/>
        <v/>
      </c>
      <c r="R101" s="80" t="str">
        <f t="shared" si="6"/>
        <v/>
      </c>
      <c r="S101" s="80" t="str">
        <f t="shared" si="7"/>
        <v/>
      </c>
      <c r="T101" s="80" t="str">
        <f t="shared" si="8"/>
        <v/>
      </c>
      <c r="U101" s="70"/>
      <c r="V101" s="72"/>
    </row>
    <row r="102" spans="1:22">
      <c r="A102" s="74" t="s">
        <v>58</v>
      </c>
      <c r="B102" s="75">
        <f>[13]Input!B199+[13]Input!C199+[13]Input!D199</f>
        <v>0</v>
      </c>
      <c r="C102" s="76">
        <f>[13]Input!E199</f>
        <v>0</v>
      </c>
      <c r="D102" s="77">
        <f>0.01*[13]Input!F$15*([13]Adjust!$E213*[13]Input!E199+[13]Adjust!$F213*[13]Input!F199)+10*([13]Adjust!$B213*[13]Input!B199+[13]Adjust!$C213*[13]Input!C199+[13]Adjust!$D213*[13]Input!D199+[13]Adjust!$G213*[13]Input!G199)</f>
        <v>0</v>
      </c>
      <c r="E102" s="75">
        <f>10*([13]Adjust!$B213*[13]Input!B199+[13]Adjust!$C213*[13]Input!C199+[13]Adjust!$D213*[13]Input!D199)</f>
        <v>0</v>
      </c>
      <c r="F102" s="75">
        <f>[13]Adjust!E213*[13]Input!$F$15*[13]Input!$E199/100</f>
        <v>0</v>
      </c>
      <c r="G102" s="75">
        <f>[13]Adjust!F213*[13]Input!$F$15*[13]Input!$F199/100</f>
        <v>0</v>
      </c>
      <c r="H102" s="75">
        <f>[13]Adjust!G213*[13]Input!$G199*10</f>
        <v>0</v>
      </c>
      <c r="I102" s="78" t="str">
        <f t="shared" si="0"/>
        <v/>
      </c>
      <c r="J102" s="79" t="str">
        <f t="shared" si="1"/>
        <v/>
      </c>
      <c r="K102" s="78">
        <f t="shared" si="2"/>
        <v>0</v>
      </c>
      <c r="L102" s="75">
        <f>[13]Adjust!B213*[13]Input!$B199*10</f>
        <v>0</v>
      </c>
      <c r="M102" s="75">
        <f>[13]Adjust!C213*[13]Input!$C199*10</f>
        <v>0</v>
      </c>
      <c r="N102" s="75">
        <f>[13]Adjust!D213*[13]Input!$D199*10</f>
        <v>0</v>
      </c>
      <c r="O102" s="80" t="str">
        <f t="shared" si="3"/>
        <v/>
      </c>
      <c r="P102" s="80" t="str">
        <f t="shared" si="4"/>
        <v/>
      </c>
      <c r="Q102" s="80" t="str">
        <f t="shared" si="5"/>
        <v/>
      </c>
      <c r="R102" s="80" t="str">
        <f t="shared" si="6"/>
        <v/>
      </c>
      <c r="S102" s="80" t="str">
        <f t="shared" si="7"/>
        <v/>
      </c>
      <c r="T102" s="80" t="str">
        <f t="shared" si="8"/>
        <v/>
      </c>
      <c r="U102" s="70"/>
      <c r="V102" s="70"/>
    </row>
    <row r="103" spans="1:22" ht="25.5">
      <c r="A103" s="74" t="s">
        <v>62</v>
      </c>
      <c r="B103" s="75">
        <f>[13]Input!B213+[13]Input!C213+[13]Input!D213</f>
        <v>0</v>
      </c>
      <c r="C103" s="76">
        <f>[13]Input!E213</f>
        <v>0</v>
      </c>
      <c r="D103" s="77">
        <f>0.01*[13]Input!F$15*([13]Adjust!$E227*[13]Input!E213+[13]Adjust!$F227*[13]Input!F213)+10*([13]Adjust!$B227*[13]Input!B213+[13]Adjust!$C227*[13]Input!C213+[13]Adjust!$D227*[13]Input!D213+[13]Adjust!$G227*[13]Input!G213)</f>
        <v>0</v>
      </c>
      <c r="E103" s="75">
        <f>10*([13]Adjust!$B227*[13]Input!B213+[13]Adjust!$C227*[13]Input!C213+[13]Adjust!$D227*[13]Input!D213)</f>
        <v>0</v>
      </c>
      <c r="F103" s="75">
        <f>[13]Adjust!E227*[13]Input!$F$15*[13]Input!$E213/100</f>
        <v>0</v>
      </c>
      <c r="G103" s="75">
        <f>[13]Adjust!F227*[13]Input!$F$15*[13]Input!$F213/100</f>
        <v>0</v>
      </c>
      <c r="H103" s="75">
        <f>[13]Adjust!G227*[13]Input!$G213*10</f>
        <v>0</v>
      </c>
      <c r="I103" s="78" t="str">
        <f t="shared" si="0"/>
        <v/>
      </c>
      <c r="J103" s="79" t="str">
        <f t="shared" si="1"/>
        <v/>
      </c>
      <c r="K103" s="78">
        <f t="shared" si="2"/>
        <v>0</v>
      </c>
      <c r="L103" s="75">
        <f>[13]Adjust!B227*[13]Input!$B213*10</f>
        <v>0</v>
      </c>
      <c r="M103" s="75">
        <f>[13]Adjust!C227*[13]Input!$C213*10</f>
        <v>0</v>
      </c>
      <c r="N103" s="75">
        <f>[13]Adjust!D227*[13]Input!$D213*10</f>
        <v>0</v>
      </c>
      <c r="O103" s="80" t="str">
        <f t="shared" si="3"/>
        <v/>
      </c>
      <c r="P103" s="80" t="str">
        <f t="shared" si="4"/>
        <v/>
      </c>
      <c r="Q103" s="80" t="str">
        <f t="shared" si="5"/>
        <v/>
      </c>
      <c r="R103" s="80" t="str">
        <f t="shared" si="6"/>
        <v/>
      </c>
      <c r="S103" s="80" t="str">
        <f t="shared" si="7"/>
        <v/>
      </c>
      <c r="T103" s="80" t="str">
        <f t="shared" si="8"/>
        <v/>
      </c>
      <c r="U103" s="70"/>
      <c r="V103" s="72"/>
    </row>
    <row r="104" spans="1:22">
      <c r="A104" s="74" t="s">
        <v>53</v>
      </c>
      <c r="B104" s="75">
        <f>[13]Input!B179+[13]Input!C179+[13]Input!D179</f>
        <v>0</v>
      </c>
      <c r="C104" s="76">
        <f>[13]Input!E179</f>
        <v>0</v>
      </c>
      <c r="D104" s="77">
        <f>0.01*[13]Input!F$15*([13]Adjust!$E193*[13]Input!E179+[13]Adjust!$F193*[13]Input!F179)+10*([13]Adjust!$B193*[13]Input!B179+[13]Adjust!$C193*[13]Input!C179+[13]Adjust!$D193*[13]Input!D179+[13]Adjust!$G193*[13]Input!G179)</f>
        <v>0</v>
      </c>
      <c r="E104" s="75">
        <f>10*([13]Adjust!$B193*[13]Input!B179+[13]Adjust!$C193*[13]Input!C179+[13]Adjust!$D193*[13]Input!D179)</f>
        <v>0</v>
      </c>
      <c r="F104" s="75">
        <f>[13]Adjust!E193*[13]Input!$F$15*[13]Input!$E179/100</f>
        <v>0</v>
      </c>
      <c r="G104" s="75">
        <f>[13]Adjust!F193*[13]Input!$F$15*[13]Input!$F179/100</f>
        <v>0</v>
      </c>
      <c r="H104" s="75">
        <f>[13]Adjust!G193*[13]Input!$G179*10</f>
        <v>0</v>
      </c>
      <c r="I104" s="78" t="str">
        <f t="shared" si="0"/>
        <v/>
      </c>
      <c r="J104" s="79" t="str">
        <f t="shared" si="1"/>
        <v/>
      </c>
      <c r="K104" s="78">
        <f t="shared" si="2"/>
        <v>0</v>
      </c>
      <c r="L104" s="75">
        <f>[13]Adjust!B193*[13]Input!$B179*10</f>
        <v>0</v>
      </c>
      <c r="M104" s="75">
        <f>[13]Adjust!C193*[13]Input!$C179*10</f>
        <v>0</v>
      </c>
      <c r="N104" s="75">
        <f>[13]Adjust!D193*[13]Input!$D179*10</f>
        <v>0</v>
      </c>
      <c r="O104" s="80" t="str">
        <f t="shared" si="3"/>
        <v/>
      </c>
      <c r="P104" s="80" t="str">
        <f t="shared" si="4"/>
        <v/>
      </c>
      <c r="Q104" s="80" t="str">
        <f t="shared" si="5"/>
        <v/>
      </c>
      <c r="R104" s="80" t="str">
        <f t="shared" si="6"/>
        <v/>
      </c>
      <c r="S104" s="80" t="str">
        <f t="shared" si="7"/>
        <v/>
      </c>
      <c r="T104" s="80" t="str">
        <f t="shared" si="8"/>
        <v/>
      </c>
      <c r="U104" s="71">
        <v>0</v>
      </c>
      <c r="V104" s="72"/>
    </row>
    <row r="105" spans="1:22" ht="25.5">
      <c r="A105" s="74" t="s">
        <v>56</v>
      </c>
      <c r="B105" s="75">
        <f>[13]Input!B192+[13]Input!C192+[13]Input!D192</f>
        <v>0</v>
      </c>
      <c r="C105" s="76">
        <f>[13]Input!E192</f>
        <v>0</v>
      </c>
      <c r="D105" s="77">
        <f>0.01*[13]Input!F$15*([13]Adjust!$E206*[13]Input!E192+[13]Adjust!$F206*[13]Input!F192)+10*([13]Adjust!$B206*[13]Input!B192+[13]Adjust!$C206*[13]Input!C192+[13]Adjust!$D206*[13]Input!D192+[13]Adjust!$G206*[13]Input!G192)</f>
        <v>0</v>
      </c>
      <c r="E105" s="75">
        <f>10*([13]Adjust!$B206*[13]Input!B192+[13]Adjust!$C206*[13]Input!C192+[13]Adjust!$D206*[13]Input!D192)</f>
        <v>0</v>
      </c>
      <c r="F105" s="75">
        <f>[13]Adjust!E206*[13]Input!$F$15*[13]Input!$E192/100</f>
        <v>0</v>
      </c>
      <c r="G105" s="75">
        <f>[13]Adjust!F206*[13]Input!$F$15*[13]Input!$F192/100</f>
        <v>0</v>
      </c>
      <c r="H105" s="75">
        <f>[13]Adjust!G206*[13]Input!$G192*10</f>
        <v>0</v>
      </c>
      <c r="I105" s="78" t="str">
        <f t="shared" si="0"/>
        <v/>
      </c>
      <c r="J105" s="79" t="str">
        <f t="shared" si="1"/>
        <v/>
      </c>
      <c r="K105" s="78">
        <f t="shared" si="2"/>
        <v>0</v>
      </c>
      <c r="L105" s="75">
        <f>[13]Adjust!B206*[13]Input!$B192*10</f>
        <v>0</v>
      </c>
      <c r="M105" s="75">
        <f>[13]Adjust!C206*[13]Input!$C192*10</f>
        <v>0</v>
      </c>
      <c r="N105" s="75">
        <f>[13]Adjust!D206*[13]Input!$D192*10</f>
        <v>0</v>
      </c>
      <c r="O105" s="80" t="str">
        <f t="shared" si="3"/>
        <v/>
      </c>
      <c r="P105" s="80" t="str">
        <f t="shared" si="4"/>
        <v/>
      </c>
      <c r="Q105" s="80" t="str">
        <f t="shared" si="5"/>
        <v/>
      </c>
      <c r="R105" s="80" t="str">
        <f t="shared" si="6"/>
        <v/>
      </c>
      <c r="S105" s="80" t="str">
        <f t="shared" si="7"/>
        <v/>
      </c>
      <c r="T105" s="80" t="str">
        <f t="shared" si="8"/>
        <v/>
      </c>
      <c r="U105" s="70"/>
      <c r="V105" s="70"/>
    </row>
    <row r="106" spans="1:22">
      <c r="A106" s="74" t="s">
        <v>55</v>
      </c>
      <c r="B106" s="75">
        <f>[13]Input!B188+[13]Input!C188+[13]Input!D188</f>
        <v>43.776000000000003</v>
      </c>
      <c r="C106" s="76">
        <f>[13]Input!E188</f>
        <v>4</v>
      </c>
      <c r="D106" s="77">
        <f>0.01*[13]Input!F$15*([13]Adjust!$E202*[13]Input!E188+[13]Adjust!$F202*[13]Input!F188)+10*([13]Adjust!$B202*[13]Input!B188+[13]Adjust!$C202*[13]Input!C188+[13]Adjust!$D202*[13]Input!D188+[13]Adjust!$G202*[13]Input!G188)</f>
        <v>526.73119548375178</v>
      </c>
      <c r="E106" s="75">
        <f>10*([13]Adjust!$B202*[13]Input!B188+[13]Adjust!$C202*[13]Input!C188+[13]Adjust!$D202*[13]Input!D188)</f>
        <v>526.73119548375178</v>
      </c>
      <c r="F106" s="75">
        <f>[13]Adjust!E202*[13]Input!$F$15*[13]Input!$E188/100</f>
        <v>0</v>
      </c>
      <c r="G106" s="75">
        <f>[13]Adjust!F202*[13]Input!$F$15*[13]Input!$F188/100</f>
        <v>0</v>
      </c>
      <c r="H106" s="75">
        <f>[13]Adjust!G202*[13]Input!$G188*10</f>
        <v>0</v>
      </c>
      <c r="I106" s="78">
        <f t="shared" si="0"/>
        <v>1.2032419487476056</v>
      </c>
      <c r="J106" s="79">
        <f t="shared" si="1"/>
        <v>131.68279887093794</v>
      </c>
      <c r="K106" s="78">
        <f t="shared" si="2"/>
        <v>1.2032419487476056</v>
      </c>
      <c r="L106" s="75">
        <f>[13]Adjust!B202*[13]Input!$B188*10</f>
        <v>526.73119548375178</v>
      </c>
      <c r="M106" s="75">
        <f>[13]Adjust!C202*[13]Input!$C188*10</f>
        <v>0</v>
      </c>
      <c r="N106" s="75">
        <f>[13]Adjust!D202*[13]Input!$D188*10</f>
        <v>0</v>
      </c>
      <c r="O106" s="80">
        <f t="shared" si="3"/>
        <v>1</v>
      </c>
      <c r="P106" s="80">
        <f t="shared" si="4"/>
        <v>0</v>
      </c>
      <c r="Q106" s="80">
        <f t="shared" si="5"/>
        <v>0</v>
      </c>
      <c r="R106" s="80">
        <f t="shared" si="6"/>
        <v>0</v>
      </c>
      <c r="S106" s="80">
        <f t="shared" si="7"/>
        <v>0</v>
      </c>
      <c r="T106" s="80">
        <f t="shared" si="8"/>
        <v>0</v>
      </c>
      <c r="U106" s="70"/>
      <c r="V106" s="70"/>
    </row>
    <row r="107" spans="1:22" ht="25.5">
      <c r="A107" s="74" t="s">
        <v>188</v>
      </c>
      <c r="B107" s="75">
        <f>[13]Input!B164+[13]Input!C164+[13]Input!D164</f>
        <v>0</v>
      </c>
      <c r="C107" s="76">
        <f>[13]Input!E164</f>
        <v>0</v>
      </c>
      <c r="D107" s="77">
        <f>0.01*[13]Input!F$15*([13]Adjust!$E178*[13]Input!E164+[13]Adjust!$F178*[13]Input!F164)+10*([13]Adjust!$B178*[13]Input!B164+[13]Adjust!$C178*[13]Input!C164+[13]Adjust!$D178*[13]Input!D164+[13]Adjust!$G178*[13]Input!G164)</f>
        <v>0</v>
      </c>
      <c r="E107" s="75">
        <f>10*([13]Adjust!$B178*[13]Input!B164+[13]Adjust!$C178*[13]Input!C164+[13]Adjust!$D178*[13]Input!D164)</f>
        <v>0</v>
      </c>
      <c r="F107" s="75">
        <f>[13]Adjust!E178*[13]Input!$F$15*[13]Input!$E164/100</f>
        <v>0</v>
      </c>
      <c r="G107" s="75">
        <f>[13]Adjust!F178*[13]Input!$F$15*[13]Input!$F164/100</f>
        <v>0</v>
      </c>
      <c r="H107" s="75">
        <f>[13]Adjust!G178*[13]Input!$G164*10</f>
        <v>0</v>
      </c>
      <c r="I107" s="78" t="str">
        <f t="shared" si="0"/>
        <v/>
      </c>
      <c r="J107" s="79" t="str">
        <f t="shared" si="1"/>
        <v/>
      </c>
      <c r="K107" s="78">
        <f t="shared" si="2"/>
        <v>0</v>
      </c>
      <c r="L107" s="75">
        <f>[13]Adjust!B178*[13]Input!$B164*10</f>
        <v>0</v>
      </c>
      <c r="M107" s="75">
        <f>[13]Adjust!C178*[13]Input!$C164*10</f>
        <v>0</v>
      </c>
      <c r="N107" s="75">
        <f>[13]Adjust!D178*[13]Input!$D164*10</f>
        <v>0</v>
      </c>
      <c r="O107" s="80" t="str">
        <f t="shared" si="3"/>
        <v/>
      </c>
      <c r="P107" s="80" t="str">
        <f t="shared" si="4"/>
        <v/>
      </c>
      <c r="Q107" s="80" t="str">
        <f t="shared" si="5"/>
        <v/>
      </c>
      <c r="R107" s="80" t="str">
        <f t="shared" si="6"/>
        <v/>
      </c>
      <c r="S107" s="80" t="str">
        <f t="shared" si="7"/>
        <v/>
      </c>
      <c r="T107" s="80" t="str">
        <f t="shared" si="8"/>
        <v/>
      </c>
      <c r="U107" s="70"/>
      <c r="V107" s="70"/>
    </row>
    <row r="108" spans="1:22" ht="25.5">
      <c r="A108" s="74" t="s">
        <v>50</v>
      </c>
      <c r="B108" s="75">
        <f>[13]Input!B160+[13]Input!C160+[13]Input!D160</f>
        <v>36.683999999999997</v>
      </c>
      <c r="C108" s="76">
        <f>[13]Input!E160</f>
        <v>2</v>
      </c>
      <c r="D108" s="77">
        <f>0.01*[13]Input!F$15*([13]Adjust!$E174*[13]Input!E160+[13]Adjust!$F174*[13]Input!F160)+10*([13]Adjust!$B174*[13]Input!B160+[13]Adjust!$C174*[13]Input!C160+[13]Adjust!$D174*[13]Input!D160+[13]Adjust!$G174*[13]Input!G160)</f>
        <v>333.50470694631855</v>
      </c>
      <c r="E108" s="75">
        <f>10*([13]Adjust!$B174*[13]Input!B160+[13]Adjust!$C174*[13]Input!C160+[13]Adjust!$D174*[13]Input!D160)</f>
        <v>323.21208486087977</v>
      </c>
      <c r="F108" s="75">
        <f>[13]Adjust!E174*[13]Input!$F$15*[13]Input!$E160/100</f>
        <v>10.292622085438765</v>
      </c>
      <c r="G108" s="75">
        <f>[13]Adjust!F174*[13]Input!$F$15*[13]Input!$F160/100</f>
        <v>0</v>
      </c>
      <c r="H108" s="75">
        <f>[13]Adjust!G174*[13]Input!$G160*10</f>
        <v>0</v>
      </c>
      <c r="I108" s="78">
        <f t="shared" si="0"/>
        <v>0.90912852182509707</v>
      </c>
      <c r="J108" s="79">
        <f t="shared" si="1"/>
        <v>166.75235347315927</v>
      </c>
      <c r="K108" s="78">
        <f t="shared" si="2"/>
        <v>0.88107099787613063</v>
      </c>
      <c r="L108" s="75">
        <f>[13]Adjust!B174*[13]Input!$B160*10</f>
        <v>316.93108128419289</v>
      </c>
      <c r="M108" s="75">
        <f>[13]Adjust!C174*[13]Input!$C160*10</f>
        <v>6.2810035766868308</v>
      </c>
      <c r="N108" s="75">
        <f>[13]Adjust!D174*[13]Input!$D160*10</f>
        <v>0</v>
      </c>
      <c r="O108" s="80">
        <f t="shared" si="3"/>
        <v>0.98056692843217663</v>
      </c>
      <c r="P108" s="80">
        <f t="shared" si="4"/>
        <v>1.9433071567823229E-2</v>
      </c>
      <c r="Q108" s="80">
        <f t="shared" si="5"/>
        <v>0</v>
      </c>
      <c r="R108" s="80">
        <f t="shared" si="6"/>
        <v>3.0861999459262452E-2</v>
      </c>
      <c r="S108" s="80">
        <f t="shared" si="7"/>
        <v>0</v>
      </c>
      <c r="T108" s="80">
        <f t="shared" si="8"/>
        <v>0</v>
      </c>
      <c r="U108" s="70"/>
      <c r="V108" s="70"/>
    </row>
    <row r="109" spans="1:22" ht="25.5">
      <c r="A109" s="74" t="s">
        <v>49</v>
      </c>
      <c r="B109" s="75">
        <f>[13]Input!B156+[13]Input!C156+[13]Input!D156</f>
        <v>656.91600000000005</v>
      </c>
      <c r="C109" s="76">
        <f>[13]Input!E156</f>
        <v>54.066666666666663</v>
      </c>
      <c r="D109" s="77">
        <f>0.01*[13]Input!F$15*([13]Adjust!$E170*[13]Input!E156+[13]Adjust!$F170*[13]Input!F156)+10*([13]Adjust!$B170*[13]Input!B156+[13]Adjust!$C170*[13]Input!C156+[13]Adjust!$D170*[13]Input!D156+[13]Adjust!$G170*[13]Input!G156)</f>
        <v>4784.894633323891</v>
      </c>
      <c r="E109" s="75">
        <f>10*([13]Adjust!$B170*[13]Input!B156+[13]Adjust!$C170*[13]Input!C156+[13]Adjust!$D170*[13]Input!D156)</f>
        <v>4506.6507496141967</v>
      </c>
      <c r="F109" s="75">
        <f>[13]Adjust!E170*[13]Input!$F$15*[13]Input!$E156/100</f>
        <v>278.24388370969461</v>
      </c>
      <c r="G109" s="75">
        <f>[13]Adjust!F170*[13]Input!$F$15*[13]Input!$F156/100</f>
        <v>0</v>
      </c>
      <c r="H109" s="75">
        <f>[13]Adjust!G170*[13]Input!$G156*10</f>
        <v>0</v>
      </c>
      <c r="I109" s="78">
        <f t="shared" si="0"/>
        <v>0.72838759191797586</v>
      </c>
      <c r="J109" s="79">
        <f t="shared" si="1"/>
        <v>88.49990073965273</v>
      </c>
      <c r="K109" s="78">
        <f t="shared" si="2"/>
        <v>0.68603150929710899</v>
      </c>
      <c r="L109" s="75">
        <f>[13]Adjust!B170*[13]Input!$B156*10</f>
        <v>4506.6507496141967</v>
      </c>
      <c r="M109" s="75">
        <f>[13]Adjust!C170*[13]Input!$C156*10</f>
        <v>0</v>
      </c>
      <c r="N109" s="75">
        <f>[13]Adjust!D170*[13]Input!$D156*10</f>
        <v>0</v>
      </c>
      <c r="O109" s="80">
        <f t="shared" si="3"/>
        <v>1</v>
      </c>
      <c r="P109" s="80">
        <f t="shared" si="4"/>
        <v>0</v>
      </c>
      <c r="Q109" s="80">
        <f t="shared" si="5"/>
        <v>0</v>
      </c>
      <c r="R109" s="80">
        <f t="shared" si="6"/>
        <v>5.8150472483112711E-2</v>
      </c>
      <c r="S109" s="80">
        <f t="shared" si="7"/>
        <v>0</v>
      </c>
      <c r="T109" s="80">
        <f t="shared" si="8"/>
        <v>0</v>
      </c>
      <c r="U109" s="70"/>
      <c r="V109" s="70"/>
    </row>
    <row r="110" spans="1:22" ht="25.5">
      <c r="A110" s="74" t="s">
        <v>189</v>
      </c>
      <c r="B110" s="75">
        <f>[13]Input!B151+[13]Input!C151+[13]Input!D151</f>
        <v>0</v>
      </c>
      <c r="C110" s="76">
        <f>[13]Input!E151</f>
        <v>0</v>
      </c>
      <c r="D110" s="77">
        <f>0.01*[13]Input!F$15*([13]Adjust!$E165*[13]Input!E151+[13]Adjust!$F165*[13]Input!F151)+10*([13]Adjust!$B165*[13]Input!B151+[13]Adjust!$C165*[13]Input!C151+[13]Adjust!$D165*[13]Input!D151+[13]Adjust!$G165*[13]Input!G151)</f>
        <v>0</v>
      </c>
      <c r="E110" s="75">
        <f>10*([13]Adjust!$B165*[13]Input!B151+[13]Adjust!$C165*[13]Input!C151+[13]Adjust!$D165*[13]Input!D151)</f>
        <v>0</v>
      </c>
      <c r="F110" s="75">
        <f>[13]Adjust!E165*[13]Input!$F$15*[13]Input!$E151/100</f>
        <v>0</v>
      </c>
      <c r="G110" s="75">
        <f>[13]Adjust!F165*[13]Input!$F$15*[13]Input!$F151/100</f>
        <v>0</v>
      </c>
      <c r="H110" s="75">
        <f>[13]Adjust!G165*[13]Input!$G151*10</f>
        <v>0</v>
      </c>
      <c r="I110" s="78" t="str">
        <f t="shared" si="0"/>
        <v/>
      </c>
      <c r="J110" s="79" t="str">
        <f t="shared" si="1"/>
        <v/>
      </c>
      <c r="K110" s="78">
        <f t="shared" si="2"/>
        <v>0</v>
      </c>
      <c r="L110" s="75">
        <f>[13]Adjust!B165*[13]Input!$B151*10</f>
        <v>0</v>
      </c>
      <c r="M110" s="75">
        <f>[13]Adjust!C165*[13]Input!$C151*10</f>
        <v>0</v>
      </c>
      <c r="N110" s="75">
        <f>[13]Adjust!D165*[13]Input!$D151*10</f>
        <v>0</v>
      </c>
      <c r="O110" s="80" t="str">
        <f t="shared" si="3"/>
        <v/>
      </c>
      <c r="P110" s="80" t="str">
        <f t="shared" si="4"/>
        <v/>
      </c>
      <c r="Q110" s="80" t="str">
        <f t="shared" si="5"/>
        <v/>
      </c>
      <c r="R110" s="80" t="str">
        <f t="shared" si="6"/>
        <v/>
      </c>
      <c r="S110" s="80" t="str">
        <f t="shared" si="7"/>
        <v/>
      </c>
      <c r="T110" s="80" t="str">
        <f t="shared" si="8"/>
        <v/>
      </c>
      <c r="U110" s="70"/>
      <c r="V110" s="70"/>
    </row>
    <row r="111" spans="1:22">
      <c r="A111" s="74" t="s">
        <v>37</v>
      </c>
      <c r="B111" s="75">
        <f>[13]Input!B147+[13]Input!C147+[13]Input!D147</f>
        <v>75.960000000000008</v>
      </c>
      <c r="C111" s="76">
        <f>[13]Input!E147</f>
        <v>18</v>
      </c>
      <c r="D111" s="77">
        <f>0.01*[13]Input!F$15*([13]Adjust!$E161*[13]Input!E147+[13]Adjust!$F161*[13]Input!F147)+10*([13]Adjust!$B161*[13]Input!B147+[13]Adjust!$C161*[13]Input!C147+[13]Adjust!$D161*[13]Input!D147+[13]Adjust!$G161*[13]Input!G147)</f>
        <v>830.60289610070788</v>
      </c>
      <c r="E111" s="75">
        <f>10*([13]Adjust!$B161*[13]Input!B147+[13]Adjust!$C161*[13]Input!C147+[13]Adjust!$D161*[13]Input!D147)</f>
        <v>686.31437405195652</v>
      </c>
      <c r="F111" s="75">
        <f>[13]Adjust!E161*[13]Input!$F$15*[13]Input!$E147/100</f>
        <v>144.28852204875136</v>
      </c>
      <c r="G111" s="75">
        <f>[13]Adjust!F161*[13]Input!$F$15*[13]Input!$F147/100</f>
        <v>0</v>
      </c>
      <c r="H111" s="75">
        <f>[13]Adjust!G161*[13]Input!$G147*10</f>
        <v>0</v>
      </c>
      <c r="I111" s="78">
        <f t="shared" si="0"/>
        <v>1.0934740601641757</v>
      </c>
      <c r="J111" s="79">
        <f t="shared" si="1"/>
        <v>46.144605338928216</v>
      </c>
      <c r="K111" s="78">
        <f t="shared" si="2"/>
        <v>0.90352076626113276</v>
      </c>
      <c r="L111" s="75">
        <f>[13]Adjust!B161*[13]Input!$B147*10</f>
        <v>625.75012360004314</v>
      </c>
      <c r="M111" s="75">
        <f>[13]Adjust!C161*[13]Input!$C147*10</f>
        <v>60.564250451913438</v>
      </c>
      <c r="N111" s="75">
        <f>[13]Adjust!D161*[13]Input!$D147*10</f>
        <v>0</v>
      </c>
      <c r="O111" s="80">
        <f t="shared" si="3"/>
        <v>0.91175436106001118</v>
      </c>
      <c r="P111" s="80">
        <f t="shared" si="4"/>
        <v>8.8245638939988894E-2</v>
      </c>
      <c r="Q111" s="80">
        <f t="shared" si="5"/>
        <v>0</v>
      </c>
      <c r="R111" s="80">
        <f t="shared" si="6"/>
        <v>0.17371540928416995</v>
      </c>
      <c r="S111" s="80">
        <f t="shared" si="7"/>
        <v>0</v>
      </c>
      <c r="T111" s="80">
        <f t="shared" si="8"/>
        <v>0</v>
      </c>
      <c r="U111" s="70"/>
      <c r="V111" s="70"/>
    </row>
    <row r="112" spans="1:22">
      <c r="A112" s="74" t="s">
        <v>36</v>
      </c>
      <c r="B112" s="75">
        <f>[13]Input!B143+[13]Input!C143+[13]Input!D143</f>
        <v>6746.9520000000002</v>
      </c>
      <c r="C112" s="76">
        <f>[13]Input!E143</f>
        <v>2528.8000000000002</v>
      </c>
      <c r="D112" s="77">
        <f>0.01*[13]Input!F$15*([13]Adjust!$E157*[13]Input!E143+[13]Adjust!$F157*[13]Input!F143)+10*([13]Adjust!$B157*[13]Input!B143+[13]Adjust!$C157*[13]Input!C143+[13]Adjust!$D157*[13]Input!D143+[13]Adjust!$G157*[13]Input!G143)</f>
        <v>116462.51413568463</v>
      </c>
      <c r="E112" s="75">
        <f>10*([13]Adjust!$B157*[13]Input!B143+[13]Adjust!$C157*[13]Input!C143+[13]Adjust!$D157*[13]Input!D143)</f>
        <v>96191.579993635605</v>
      </c>
      <c r="F112" s="75">
        <f>[13]Adjust!E157*[13]Input!$F$15*[13]Input!$E143/100</f>
        <v>20270.934142049024</v>
      </c>
      <c r="G112" s="75">
        <f>[13]Adjust!F157*[13]Input!$F$15*[13]Input!$F143/100</f>
        <v>0</v>
      </c>
      <c r="H112" s="75">
        <f>[13]Adjust!G157*[13]Input!$G143*10</f>
        <v>0</v>
      </c>
      <c r="I112" s="78">
        <f t="shared" ref="I112:I137" si="9">IF(B112&lt;&gt;0,0.1*D112/B112,"")</f>
        <v>1.7261500324247843</v>
      </c>
      <c r="J112" s="79">
        <f t="shared" ref="J112:J137" si="10">IF(C112&lt;&gt;0,D112/C112,"")</f>
        <v>46.054458294718685</v>
      </c>
      <c r="K112" s="78">
        <f t="shared" ref="K112:K137" si="11">IF(B112&lt;&gt;0,0.1*E112/B112,0)</f>
        <v>1.4257042290153481</v>
      </c>
      <c r="L112" s="75">
        <f>[13]Adjust!B157*[13]Input!$B143*10</f>
        <v>96191.579993635605</v>
      </c>
      <c r="M112" s="75">
        <f>[13]Adjust!C157*[13]Input!$C143*10</f>
        <v>0</v>
      </c>
      <c r="N112" s="75">
        <f>[13]Adjust!D157*[13]Input!$D143*10</f>
        <v>0</v>
      </c>
      <c r="O112" s="80">
        <f t="shared" ref="O112:O137" si="12">IF(E112&lt;&gt;0,$L112/E112,"")</f>
        <v>1</v>
      </c>
      <c r="P112" s="80">
        <f t="shared" ref="P112:P137" si="13">IF(E112&lt;&gt;0,$M112/E112,"")</f>
        <v>0</v>
      </c>
      <c r="Q112" s="80">
        <f t="shared" ref="Q112:Q137" si="14">IF(E112&lt;&gt;0,$N112/E112,"")</f>
        <v>0</v>
      </c>
      <c r="R112" s="80">
        <f t="shared" ref="R112:R137" si="15">IF(D112&lt;&gt;0,$F112/D112,"")</f>
        <v>0.17405544000563455</v>
      </c>
      <c r="S112" s="80">
        <f t="shared" ref="S112:S137" si="16">IF(D112&lt;&gt;0,$G112/D112,"")</f>
        <v>0</v>
      </c>
      <c r="T112" s="80">
        <f t="shared" ref="T112:T137" si="17">IF(D112&lt;&gt;0,$H112/D112,"")</f>
        <v>0</v>
      </c>
      <c r="U112" s="70"/>
      <c r="V112" s="70"/>
    </row>
    <row r="113" spans="1:22">
      <c r="A113" s="74" t="s">
        <v>45</v>
      </c>
      <c r="B113" s="75">
        <f>[13]Input!B202+[13]Input!C202+[13]Input!D202</f>
        <v>0</v>
      </c>
      <c r="C113" s="76">
        <f>[13]Input!E202</f>
        <v>0</v>
      </c>
      <c r="D113" s="77">
        <f>0.01*[13]Input!F$15*([13]Adjust!$E216*[13]Input!E202+[13]Adjust!$F216*[13]Input!F202)+10*([13]Adjust!$B216*[13]Input!B202+[13]Adjust!$C216*[13]Input!C202+[13]Adjust!$D216*[13]Input!D202+[13]Adjust!$G216*[13]Input!G202)</f>
        <v>0</v>
      </c>
      <c r="E113" s="75">
        <f>10*([13]Adjust!$B216*[13]Input!B202+[13]Adjust!$C216*[13]Input!C202+[13]Adjust!$D216*[13]Input!D202)</f>
        <v>0</v>
      </c>
      <c r="F113" s="75">
        <f>[13]Adjust!E216*[13]Input!$F$15*[13]Input!$E202/100</f>
        <v>0</v>
      </c>
      <c r="G113" s="75">
        <f>[13]Adjust!F216*[13]Input!$F$15*[13]Input!$F202/100</f>
        <v>0</v>
      </c>
      <c r="H113" s="75">
        <f>[13]Adjust!G216*[13]Input!$G202*10</f>
        <v>0</v>
      </c>
      <c r="I113" s="78" t="str">
        <f t="shared" si="9"/>
        <v/>
      </c>
      <c r="J113" s="79" t="str">
        <f t="shared" si="10"/>
        <v/>
      </c>
      <c r="K113" s="78">
        <f t="shared" si="11"/>
        <v>0</v>
      </c>
      <c r="L113" s="75">
        <f>[13]Adjust!B216*[13]Input!$B202*10</f>
        <v>0</v>
      </c>
      <c r="M113" s="75">
        <f>[13]Adjust!C216*[13]Input!$C202*10</f>
        <v>0</v>
      </c>
      <c r="N113" s="75">
        <f>[13]Adjust!D216*[13]Input!$D202*10</f>
        <v>0</v>
      </c>
      <c r="O113" s="80" t="str">
        <f t="shared" si="12"/>
        <v/>
      </c>
      <c r="P113" s="80" t="str">
        <f t="shared" si="13"/>
        <v/>
      </c>
      <c r="Q113" s="80" t="str">
        <f t="shared" si="14"/>
        <v/>
      </c>
      <c r="R113" s="80" t="str">
        <f t="shared" si="15"/>
        <v/>
      </c>
      <c r="S113" s="80" t="str">
        <f t="shared" si="16"/>
        <v/>
      </c>
      <c r="T113" s="80" t="str">
        <f t="shared" si="17"/>
        <v/>
      </c>
      <c r="U113" s="70"/>
      <c r="V113" s="72"/>
    </row>
    <row r="114" spans="1:22">
      <c r="A114" s="74" t="s">
        <v>44</v>
      </c>
      <c r="B114" s="75">
        <f>[13]Input!B195+[13]Input!C195+[13]Input!D195</f>
        <v>0</v>
      </c>
      <c r="C114" s="76">
        <f>[13]Input!E195</f>
        <v>0</v>
      </c>
      <c r="D114" s="77">
        <f>0.01*[13]Input!F$15*([13]Adjust!$E209*[13]Input!E195+[13]Adjust!$F209*[13]Input!F195)+10*([13]Adjust!$B209*[13]Input!B195+[13]Adjust!$C209*[13]Input!C195+[13]Adjust!$D209*[13]Input!D195+[13]Adjust!$G209*[13]Input!G195)</f>
        <v>0</v>
      </c>
      <c r="E114" s="75">
        <f>10*([13]Adjust!$B209*[13]Input!B195+[13]Adjust!$C209*[13]Input!C195+[13]Adjust!$D209*[13]Input!D195)</f>
        <v>0</v>
      </c>
      <c r="F114" s="75">
        <f>[13]Adjust!E209*[13]Input!$F$15*[13]Input!$E195/100</f>
        <v>0</v>
      </c>
      <c r="G114" s="75">
        <f>[13]Adjust!F209*[13]Input!$F$15*[13]Input!$F195/100</f>
        <v>0</v>
      </c>
      <c r="H114" s="75">
        <f>[13]Adjust!G209*[13]Input!$G195*10</f>
        <v>0</v>
      </c>
      <c r="I114" s="78" t="str">
        <f t="shared" si="9"/>
        <v/>
      </c>
      <c r="J114" s="79" t="str">
        <f t="shared" si="10"/>
        <v/>
      </c>
      <c r="K114" s="78">
        <f t="shared" si="11"/>
        <v>0</v>
      </c>
      <c r="L114" s="75">
        <f>[13]Adjust!B209*[13]Input!$B195*10</f>
        <v>0</v>
      </c>
      <c r="M114" s="75">
        <f>[13]Adjust!C209*[13]Input!$C195*10</f>
        <v>0</v>
      </c>
      <c r="N114" s="75">
        <f>[13]Adjust!D209*[13]Input!$D195*10</f>
        <v>0</v>
      </c>
      <c r="O114" s="80" t="str">
        <f t="shared" si="12"/>
        <v/>
      </c>
      <c r="P114" s="80" t="str">
        <f t="shared" si="13"/>
        <v/>
      </c>
      <c r="Q114" s="80" t="str">
        <f t="shared" si="14"/>
        <v/>
      </c>
      <c r="R114" s="80" t="str">
        <f t="shared" si="15"/>
        <v/>
      </c>
      <c r="S114" s="80" t="str">
        <f t="shared" si="16"/>
        <v/>
      </c>
      <c r="T114" s="80" t="str">
        <f t="shared" si="17"/>
        <v/>
      </c>
      <c r="U114" s="70"/>
      <c r="V114" s="70"/>
    </row>
    <row r="115" spans="1:22" ht="25.5">
      <c r="A115" s="74" t="s">
        <v>46</v>
      </c>
      <c r="B115" s="75">
        <f>[13]Input!B206+[13]Input!C206+[13]Input!D206</f>
        <v>0</v>
      </c>
      <c r="C115" s="76">
        <f>[13]Input!E206</f>
        <v>0</v>
      </c>
      <c r="D115" s="77">
        <f>0.01*[13]Input!F$15*([13]Adjust!$E220*[13]Input!E206+[13]Adjust!$F220*[13]Input!F206)+10*([13]Adjust!$B220*[13]Input!B206+[13]Adjust!$C220*[13]Input!C206+[13]Adjust!$D220*[13]Input!D206+[13]Adjust!$G220*[13]Input!G206)</f>
        <v>0</v>
      </c>
      <c r="E115" s="75">
        <f>10*([13]Adjust!$B220*[13]Input!B206+[13]Adjust!$C220*[13]Input!C206+[13]Adjust!$D220*[13]Input!D206)</f>
        <v>0</v>
      </c>
      <c r="F115" s="75">
        <f>[13]Adjust!E220*[13]Input!$F$15*[13]Input!$E206/100</f>
        <v>0</v>
      </c>
      <c r="G115" s="75">
        <f>[13]Adjust!F220*[13]Input!$F$15*[13]Input!$F206/100</f>
        <v>0</v>
      </c>
      <c r="H115" s="75">
        <f>[13]Adjust!G220*[13]Input!$G206*10</f>
        <v>0</v>
      </c>
      <c r="I115" s="78" t="str">
        <f t="shared" si="9"/>
        <v/>
      </c>
      <c r="J115" s="79" t="str">
        <f t="shared" si="10"/>
        <v/>
      </c>
      <c r="K115" s="78">
        <f t="shared" si="11"/>
        <v>0</v>
      </c>
      <c r="L115" s="75">
        <f>[13]Adjust!B220*[13]Input!$B206*10</f>
        <v>0</v>
      </c>
      <c r="M115" s="75">
        <f>[13]Adjust!C220*[13]Input!$C206*10</f>
        <v>0</v>
      </c>
      <c r="N115" s="75">
        <f>[13]Adjust!D220*[13]Input!$D206*10</f>
        <v>0</v>
      </c>
      <c r="O115" s="80" t="str">
        <f t="shared" si="12"/>
        <v/>
      </c>
      <c r="P115" s="80" t="str">
        <f t="shared" si="13"/>
        <v/>
      </c>
      <c r="Q115" s="80" t="str">
        <f t="shared" si="14"/>
        <v/>
      </c>
      <c r="R115" s="80" t="str">
        <f t="shared" si="15"/>
        <v/>
      </c>
      <c r="S115" s="80" t="str">
        <f t="shared" si="16"/>
        <v/>
      </c>
      <c r="T115" s="80" t="str">
        <f t="shared" si="17"/>
        <v/>
      </c>
      <c r="U115" s="70"/>
      <c r="V115" s="72"/>
    </row>
    <row r="116" spans="1:22">
      <c r="A116" s="74" t="s">
        <v>41</v>
      </c>
      <c r="B116" s="75">
        <f>[13]Input!B175+[13]Input!C175+[13]Input!D175</f>
        <v>0</v>
      </c>
      <c r="C116" s="76">
        <f>[13]Input!E175</f>
        <v>0</v>
      </c>
      <c r="D116" s="77">
        <f>0.01*[13]Input!F$15*([13]Adjust!$E189*[13]Input!E175+[13]Adjust!$F189*[13]Input!F175)+10*([13]Adjust!$B189*[13]Input!B175+[13]Adjust!$C189*[13]Input!C175+[13]Adjust!$D189*[13]Input!D175+[13]Adjust!$G189*[13]Input!G175)</f>
        <v>0</v>
      </c>
      <c r="E116" s="75">
        <f>10*([13]Adjust!$B189*[13]Input!B175+[13]Adjust!$C189*[13]Input!C175+[13]Adjust!$D189*[13]Input!D175)</f>
        <v>0</v>
      </c>
      <c r="F116" s="75">
        <f>[13]Adjust!E189*[13]Input!$F$15*[13]Input!$E175/100</f>
        <v>0</v>
      </c>
      <c r="G116" s="75">
        <f>[13]Adjust!F189*[13]Input!$F$15*[13]Input!$F175/100</f>
        <v>0</v>
      </c>
      <c r="H116" s="75">
        <f>[13]Adjust!G189*[13]Input!$G175*10</f>
        <v>0</v>
      </c>
      <c r="I116" s="78" t="str">
        <f t="shared" si="9"/>
        <v/>
      </c>
      <c r="J116" s="79" t="str">
        <f t="shared" si="10"/>
        <v/>
      </c>
      <c r="K116" s="78">
        <f t="shared" si="11"/>
        <v>0</v>
      </c>
      <c r="L116" s="75">
        <f>[13]Adjust!B189*[13]Input!$B175*10</f>
        <v>0</v>
      </c>
      <c r="M116" s="75">
        <f>[13]Adjust!C189*[13]Input!$C175*10</f>
        <v>0</v>
      </c>
      <c r="N116" s="75">
        <f>[13]Adjust!D189*[13]Input!$D175*10</f>
        <v>0</v>
      </c>
      <c r="O116" s="80" t="str">
        <f t="shared" si="12"/>
        <v/>
      </c>
      <c r="P116" s="80" t="str">
        <f t="shared" si="13"/>
        <v/>
      </c>
      <c r="Q116" s="80" t="str">
        <f t="shared" si="14"/>
        <v/>
      </c>
      <c r="R116" s="80" t="str">
        <f t="shared" si="15"/>
        <v/>
      </c>
      <c r="S116" s="80" t="str">
        <f t="shared" si="16"/>
        <v/>
      </c>
      <c r="T116" s="80" t="str">
        <f t="shared" si="17"/>
        <v/>
      </c>
      <c r="U116" s="71">
        <v>0</v>
      </c>
      <c r="V116" s="72"/>
    </row>
    <row r="117" spans="1:22">
      <c r="A117" s="74" t="s">
        <v>40</v>
      </c>
      <c r="B117" s="75">
        <f>[13]Input!B167+[13]Input!C167+[13]Input!D167</f>
        <v>0</v>
      </c>
      <c r="C117" s="76">
        <f>[13]Input!E167</f>
        <v>0</v>
      </c>
      <c r="D117" s="77">
        <f>0.01*[13]Input!F$15*([13]Adjust!$E181*[13]Input!E167+[13]Adjust!$F181*[13]Input!F167)+10*([13]Adjust!$B181*[13]Input!B167+[13]Adjust!$C181*[13]Input!C167+[13]Adjust!$D181*[13]Input!D167+[13]Adjust!$G181*[13]Input!G167)</f>
        <v>0</v>
      </c>
      <c r="E117" s="75">
        <f>10*([13]Adjust!$B181*[13]Input!B167+[13]Adjust!$C181*[13]Input!C167+[13]Adjust!$D181*[13]Input!D167)</f>
        <v>0</v>
      </c>
      <c r="F117" s="75">
        <f>[13]Adjust!E181*[13]Input!$F$15*[13]Input!$E167/100</f>
        <v>0</v>
      </c>
      <c r="G117" s="75">
        <f>[13]Adjust!F181*[13]Input!$F$15*[13]Input!$F167/100</f>
        <v>0</v>
      </c>
      <c r="H117" s="75">
        <f>[13]Adjust!G181*[13]Input!$G167*10</f>
        <v>0</v>
      </c>
      <c r="I117" s="78" t="str">
        <f t="shared" si="9"/>
        <v/>
      </c>
      <c r="J117" s="79" t="str">
        <f t="shared" si="10"/>
        <v/>
      </c>
      <c r="K117" s="78">
        <f t="shared" si="11"/>
        <v>0</v>
      </c>
      <c r="L117" s="75">
        <f>[13]Adjust!B181*[13]Input!$B167*10</f>
        <v>0</v>
      </c>
      <c r="M117" s="75">
        <f>[13]Adjust!C181*[13]Input!$C167*10</f>
        <v>0</v>
      </c>
      <c r="N117" s="75">
        <f>[13]Adjust!D181*[13]Input!$D167*10</f>
        <v>0</v>
      </c>
      <c r="O117" s="80" t="str">
        <f t="shared" si="12"/>
        <v/>
      </c>
      <c r="P117" s="80" t="str">
        <f t="shared" si="13"/>
        <v/>
      </c>
      <c r="Q117" s="80" t="str">
        <f t="shared" si="14"/>
        <v/>
      </c>
      <c r="R117" s="80" t="str">
        <f t="shared" si="15"/>
        <v/>
      </c>
      <c r="S117" s="80" t="str">
        <f t="shared" si="16"/>
        <v/>
      </c>
      <c r="T117" s="80" t="str">
        <f t="shared" si="17"/>
        <v/>
      </c>
      <c r="U117" s="70"/>
      <c r="V117" s="70"/>
    </row>
    <row r="118" spans="1:22" ht="25.5">
      <c r="A118" s="74" t="s">
        <v>43</v>
      </c>
      <c r="B118" s="75">
        <f>[13]Input!B191+[13]Input!C191+[13]Input!D191</f>
        <v>0</v>
      </c>
      <c r="C118" s="76">
        <f>[13]Input!E191</f>
        <v>0</v>
      </c>
      <c r="D118" s="77">
        <f>0.01*[13]Input!F$15*([13]Adjust!$E205*[13]Input!E191+[13]Adjust!$F205*[13]Input!F191)+10*([13]Adjust!$B205*[13]Input!B191+[13]Adjust!$C205*[13]Input!C191+[13]Adjust!$D205*[13]Input!D191+[13]Adjust!$G205*[13]Input!G191)</f>
        <v>0</v>
      </c>
      <c r="E118" s="75">
        <f>10*([13]Adjust!$B205*[13]Input!B191+[13]Adjust!$C205*[13]Input!C191+[13]Adjust!$D205*[13]Input!D191)</f>
        <v>0</v>
      </c>
      <c r="F118" s="75">
        <f>[13]Adjust!E205*[13]Input!$F$15*[13]Input!$E191/100</f>
        <v>0</v>
      </c>
      <c r="G118" s="75">
        <f>[13]Adjust!F205*[13]Input!$F$15*[13]Input!$F191/100</f>
        <v>0</v>
      </c>
      <c r="H118" s="75">
        <f>[13]Adjust!G205*[13]Input!$G191*10</f>
        <v>0</v>
      </c>
      <c r="I118" s="78" t="str">
        <f t="shared" si="9"/>
        <v/>
      </c>
      <c r="J118" s="79" t="str">
        <f t="shared" si="10"/>
        <v/>
      </c>
      <c r="K118" s="78">
        <f t="shared" si="11"/>
        <v>0</v>
      </c>
      <c r="L118" s="75">
        <f>[13]Adjust!B205*[13]Input!$B191*10</f>
        <v>0</v>
      </c>
      <c r="M118" s="75">
        <f>[13]Adjust!C205*[13]Input!$C191*10</f>
        <v>0</v>
      </c>
      <c r="N118" s="75">
        <f>[13]Adjust!D205*[13]Input!$D191*10</f>
        <v>0</v>
      </c>
      <c r="O118" s="80" t="str">
        <f t="shared" si="12"/>
        <v/>
      </c>
      <c r="P118" s="80" t="str">
        <f t="shared" si="13"/>
        <v/>
      </c>
      <c r="Q118" s="80" t="str">
        <f t="shared" si="14"/>
        <v/>
      </c>
      <c r="R118" s="80" t="str">
        <f t="shared" si="15"/>
        <v/>
      </c>
      <c r="S118" s="80" t="str">
        <f t="shared" si="16"/>
        <v/>
      </c>
      <c r="T118" s="80" t="str">
        <f t="shared" si="17"/>
        <v/>
      </c>
      <c r="U118" s="70"/>
      <c r="V118" s="70"/>
    </row>
    <row r="119" spans="1:22">
      <c r="A119" s="74" t="s">
        <v>42</v>
      </c>
      <c r="B119" s="75">
        <f>[13]Input!B187+[13]Input!C187+[13]Input!D187</f>
        <v>26.448</v>
      </c>
      <c r="C119" s="76">
        <f>[13]Input!E187</f>
        <v>11</v>
      </c>
      <c r="D119" s="77">
        <f>0.01*[13]Input!F$15*([13]Adjust!$E201*[13]Input!E187+[13]Adjust!$F201*[13]Input!F187)+10*([13]Adjust!$B201*[13]Input!B187+[13]Adjust!$C201*[13]Input!C187+[13]Adjust!$D201*[13]Input!D187+[13]Adjust!$G201*[13]Input!G187)</f>
        <v>495.68873474294236</v>
      </c>
      <c r="E119" s="75">
        <f>10*([13]Adjust!$B201*[13]Input!B187+[13]Adjust!$C201*[13]Input!C187+[13]Adjust!$D201*[13]Input!D187)</f>
        <v>495.68873474294236</v>
      </c>
      <c r="F119" s="75">
        <f>[13]Adjust!E201*[13]Input!$F$15*[13]Input!$E187/100</f>
        <v>0</v>
      </c>
      <c r="G119" s="75">
        <f>[13]Adjust!F201*[13]Input!$F$15*[13]Input!$F187/100</f>
        <v>0</v>
      </c>
      <c r="H119" s="75">
        <f>[13]Adjust!G201*[13]Input!$G187*10</f>
        <v>0</v>
      </c>
      <c r="I119" s="78">
        <f t="shared" si="9"/>
        <v>1.8742012051684147</v>
      </c>
      <c r="J119" s="79">
        <f t="shared" si="10"/>
        <v>45.062612249358395</v>
      </c>
      <c r="K119" s="78">
        <f t="shared" si="11"/>
        <v>1.8742012051684147</v>
      </c>
      <c r="L119" s="75">
        <f>[13]Adjust!B201*[13]Input!$B187*10</f>
        <v>495.68873474294236</v>
      </c>
      <c r="M119" s="75">
        <f>[13]Adjust!C201*[13]Input!$C187*10</f>
        <v>0</v>
      </c>
      <c r="N119" s="75">
        <f>[13]Adjust!D201*[13]Input!$D187*10</f>
        <v>0</v>
      </c>
      <c r="O119" s="80">
        <f t="shared" si="12"/>
        <v>1</v>
      </c>
      <c r="P119" s="80">
        <f t="shared" si="13"/>
        <v>0</v>
      </c>
      <c r="Q119" s="80">
        <f t="shared" si="14"/>
        <v>0</v>
      </c>
      <c r="R119" s="80">
        <f t="shared" si="15"/>
        <v>0</v>
      </c>
      <c r="S119" s="80">
        <f t="shared" si="16"/>
        <v>0</v>
      </c>
      <c r="T119" s="80">
        <f t="shared" si="17"/>
        <v>0</v>
      </c>
      <c r="U119" s="70"/>
      <c r="V119" s="70"/>
    </row>
    <row r="120" spans="1:22" ht="25.5">
      <c r="A120" s="74" t="s">
        <v>190</v>
      </c>
      <c r="B120" s="75">
        <f>[13]Input!B163+[13]Input!C163+[13]Input!D163</f>
        <v>0</v>
      </c>
      <c r="C120" s="76">
        <f>[13]Input!E163</f>
        <v>0</v>
      </c>
      <c r="D120" s="77">
        <f>0.01*[13]Input!F$15*([13]Adjust!$E177*[13]Input!E163+[13]Adjust!$F177*[13]Input!F163)+10*([13]Adjust!$B177*[13]Input!B163+[13]Adjust!$C177*[13]Input!C163+[13]Adjust!$D177*[13]Input!D163+[13]Adjust!$G177*[13]Input!G163)</f>
        <v>0</v>
      </c>
      <c r="E120" s="75">
        <f>10*([13]Adjust!$B177*[13]Input!B163+[13]Adjust!$C177*[13]Input!C163+[13]Adjust!$D177*[13]Input!D163)</f>
        <v>0</v>
      </c>
      <c r="F120" s="75">
        <f>[13]Adjust!E177*[13]Input!$F$15*[13]Input!$E163/100</f>
        <v>0</v>
      </c>
      <c r="G120" s="75">
        <f>[13]Adjust!F177*[13]Input!$F$15*[13]Input!$F163/100</f>
        <v>0</v>
      </c>
      <c r="H120" s="75">
        <f>[13]Adjust!G177*[13]Input!$G163*10</f>
        <v>0</v>
      </c>
      <c r="I120" s="78" t="str">
        <f t="shared" si="9"/>
        <v/>
      </c>
      <c r="J120" s="79" t="str">
        <f t="shared" si="10"/>
        <v/>
      </c>
      <c r="K120" s="78">
        <f t="shared" si="11"/>
        <v>0</v>
      </c>
      <c r="L120" s="75">
        <f>[13]Adjust!B177*[13]Input!$B163*10</f>
        <v>0</v>
      </c>
      <c r="M120" s="75">
        <f>[13]Adjust!C177*[13]Input!$C163*10</f>
        <v>0</v>
      </c>
      <c r="N120" s="75">
        <f>[13]Adjust!D177*[13]Input!$D163*10</f>
        <v>0</v>
      </c>
      <c r="O120" s="80" t="str">
        <f t="shared" si="12"/>
        <v/>
      </c>
      <c r="P120" s="80" t="str">
        <f t="shared" si="13"/>
        <v/>
      </c>
      <c r="Q120" s="80" t="str">
        <f t="shared" si="14"/>
        <v/>
      </c>
      <c r="R120" s="80" t="str">
        <f t="shared" si="15"/>
        <v/>
      </c>
      <c r="S120" s="80" t="str">
        <f t="shared" si="16"/>
        <v/>
      </c>
      <c r="T120" s="80" t="str">
        <f t="shared" si="17"/>
        <v/>
      </c>
      <c r="U120" s="70"/>
      <c r="V120" s="70"/>
    </row>
    <row r="121" spans="1:22" ht="25.5">
      <c r="A121" s="74" t="s">
        <v>39</v>
      </c>
      <c r="B121" s="75">
        <f>[13]Input!B159+[13]Input!C159+[13]Input!D159</f>
        <v>10.332000000000001</v>
      </c>
      <c r="C121" s="76">
        <f>[13]Input!E159</f>
        <v>1.4333333333333333</v>
      </c>
      <c r="D121" s="77">
        <f>0.01*[13]Input!F$15*([13]Adjust!$E173*[13]Input!E159+[13]Adjust!$F173*[13]Input!F159)+10*([13]Adjust!$B173*[13]Input!B159+[13]Adjust!$C173*[13]Input!C159+[13]Adjust!$D173*[13]Input!D159+[13]Adjust!$G173*[13]Input!G159)</f>
        <v>135.95529478029584</v>
      </c>
      <c r="E121" s="75">
        <f>10*([13]Adjust!$B173*[13]Input!B159+[13]Adjust!$C173*[13]Input!C159+[13]Adjust!$D173*[13]Input!D159)</f>
        <v>124.46565320974712</v>
      </c>
      <c r="F121" s="75">
        <f>[13]Adjust!E173*[13]Input!$F$15*[13]Input!$E159/100</f>
        <v>11.489641570548718</v>
      </c>
      <c r="G121" s="75">
        <f>[13]Adjust!F173*[13]Input!$F$15*[13]Input!$F159/100</f>
        <v>0</v>
      </c>
      <c r="H121" s="75">
        <f>[13]Adjust!G173*[13]Input!$G159*10</f>
        <v>0</v>
      </c>
      <c r="I121" s="78">
        <f t="shared" si="9"/>
        <v>1.3158661902854805</v>
      </c>
      <c r="J121" s="79">
        <f t="shared" si="10"/>
        <v>94.852531242066874</v>
      </c>
      <c r="K121" s="78">
        <f t="shared" si="11"/>
        <v>1.2046617616119544</v>
      </c>
      <c r="L121" s="75">
        <f>[13]Adjust!B173*[13]Input!$B159*10</f>
        <v>119.78660911128826</v>
      </c>
      <c r="M121" s="75">
        <f>[13]Adjust!C173*[13]Input!$C159*10</f>
        <v>4.6790440984588644</v>
      </c>
      <c r="N121" s="75">
        <f>[13]Adjust!D173*[13]Input!$D159*10</f>
        <v>0</v>
      </c>
      <c r="O121" s="80">
        <f t="shared" si="12"/>
        <v>0.96240694538778637</v>
      </c>
      <c r="P121" s="80">
        <f t="shared" si="13"/>
        <v>3.7593054612213614E-2</v>
      </c>
      <c r="Q121" s="80">
        <f t="shared" si="14"/>
        <v>0</v>
      </c>
      <c r="R121" s="80">
        <f t="shared" si="15"/>
        <v>8.4510438443136868E-2</v>
      </c>
      <c r="S121" s="80">
        <f t="shared" si="16"/>
        <v>0</v>
      </c>
      <c r="T121" s="80">
        <f t="shared" si="17"/>
        <v>0</v>
      </c>
      <c r="U121" s="70"/>
      <c r="V121" s="70"/>
    </row>
    <row r="122" spans="1:22" ht="25.5">
      <c r="A122" s="74" t="s">
        <v>38</v>
      </c>
      <c r="B122" s="75">
        <f>[13]Input!B155+[13]Input!C155+[13]Input!D155</f>
        <v>419.08800000000002</v>
      </c>
      <c r="C122" s="76">
        <f>[13]Input!E155</f>
        <v>52.1</v>
      </c>
      <c r="D122" s="77">
        <f>0.01*[13]Input!F$15*([13]Adjust!$E169*[13]Input!E155+[13]Adjust!$F169*[13]Input!F155)+10*([13]Adjust!$B169*[13]Input!B155+[13]Adjust!$C169*[13]Input!C155+[13]Adjust!$D169*[13]Input!D155+[13]Adjust!$G169*[13]Input!G155)</f>
        <v>4895.928447538774</v>
      </c>
      <c r="E122" s="75">
        <f>10*([13]Adjust!$B169*[13]Input!B155+[13]Adjust!$C169*[13]Input!C155+[13]Adjust!$D169*[13]Input!D155)</f>
        <v>4478.2933364976661</v>
      </c>
      <c r="F122" s="75">
        <f>[13]Adjust!E169*[13]Input!$F$15*[13]Input!$E155/100</f>
        <v>417.63511104110802</v>
      </c>
      <c r="G122" s="75">
        <f>[13]Adjust!F169*[13]Input!$F$15*[13]Input!$F155/100</f>
        <v>0</v>
      </c>
      <c r="H122" s="75">
        <f>[13]Adjust!G169*[13]Input!$G155*10</f>
        <v>0</v>
      </c>
      <c r="I122" s="78">
        <f t="shared" si="9"/>
        <v>1.1682339860694591</v>
      </c>
      <c r="J122" s="79">
        <f t="shared" si="10"/>
        <v>93.971755231070517</v>
      </c>
      <c r="K122" s="78">
        <f t="shared" si="11"/>
        <v>1.0685806648001532</v>
      </c>
      <c r="L122" s="75">
        <f>[13]Adjust!B169*[13]Input!$B155*10</f>
        <v>4478.2933364976661</v>
      </c>
      <c r="M122" s="75">
        <f>[13]Adjust!C169*[13]Input!$C155*10</f>
        <v>0</v>
      </c>
      <c r="N122" s="75">
        <f>[13]Adjust!D169*[13]Input!$D155*10</f>
        <v>0</v>
      </c>
      <c r="O122" s="80">
        <f t="shared" si="12"/>
        <v>1</v>
      </c>
      <c r="P122" s="80">
        <f t="shared" si="13"/>
        <v>0</v>
      </c>
      <c r="Q122" s="80">
        <f t="shared" si="14"/>
        <v>0</v>
      </c>
      <c r="R122" s="80">
        <f t="shared" si="15"/>
        <v>8.5302535671463259E-2</v>
      </c>
      <c r="S122" s="80">
        <f t="shared" si="16"/>
        <v>0</v>
      </c>
      <c r="T122" s="80">
        <f t="shared" si="17"/>
        <v>0</v>
      </c>
      <c r="U122" s="70"/>
      <c r="V122" s="70"/>
    </row>
    <row r="123" spans="1:22">
      <c r="A123" s="74" t="s">
        <v>28</v>
      </c>
      <c r="B123" s="75">
        <f>[13]Input!B201+[13]Input!C201+[13]Input!D201</f>
        <v>385.75200000000001</v>
      </c>
      <c r="C123" s="76">
        <f>[13]Input!E201</f>
        <v>1</v>
      </c>
      <c r="D123" s="77">
        <f>0.01*[13]Input!F$15*([13]Adjust!$E215*[13]Input!E201+[13]Adjust!$F215*[13]Input!F201)+10*([13]Adjust!$B215*[13]Input!B201+[13]Adjust!$C215*[13]Input!C201+[13]Adjust!$D215*[13]Input!D201+[13]Adjust!$G215*[13]Input!G201)</f>
        <v>-3271.1769600000002</v>
      </c>
      <c r="E123" s="75">
        <f>10*([13]Adjust!$B215*[13]Input!B201+[13]Adjust!$C215*[13]Input!C201+[13]Adjust!$D215*[13]Input!D201)</f>
        <v>-3271.1769600000002</v>
      </c>
      <c r="F123" s="75">
        <f>[13]Adjust!E215*[13]Input!$F$15*[13]Input!$E201/100</f>
        <v>0</v>
      </c>
      <c r="G123" s="75">
        <f>[13]Adjust!F215*[13]Input!$F$15*[13]Input!$F201/100</f>
        <v>0</v>
      </c>
      <c r="H123" s="75">
        <f>[13]Adjust!G215*[13]Input!$G201*10</f>
        <v>0</v>
      </c>
      <c r="I123" s="78">
        <f t="shared" si="9"/>
        <v>-0.84800000000000009</v>
      </c>
      <c r="J123" s="79">
        <f t="shared" si="10"/>
        <v>-3271.1769600000002</v>
      </c>
      <c r="K123" s="78">
        <f t="shared" si="11"/>
        <v>-0.84800000000000009</v>
      </c>
      <c r="L123" s="75">
        <f>[13]Adjust!B215*[13]Input!$B201*10</f>
        <v>-3271.1769600000002</v>
      </c>
      <c r="M123" s="75">
        <f>[13]Adjust!C215*[13]Input!$C201*10</f>
        <v>0</v>
      </c>
      <c r="N123" s="75">
        <f>[13]Adjust!D215*[13]Input!$D201*10</f>
        <v>0</v>
      </c>
      <c r="O123" s="80">
        <f t="shared" si="12"/>
        <v>1</v>
      </c>
      <c r="P123" s="80">
        <f t="shared" si="13"/>
        <v>0</v>
      </c>
      <c r="Q123" s="80">
        <f t="shared" si="14"/>
        <v>0</v>
      </c>
      <c r="R123" s="80">
        <f t="shared" si="15"/>
        <v>0</v>
      </c>
      <c r="S123" s="80">
        <f t="shared" si="16"/>
        <v>0</v>
      </c>
      <c r="T123" s="80">
        <f t="shared" si="17"/>
        <v>0</v>
      </c>
      <c r="U123" s="70"/>
      <c r="V123" s="72"/>
    </row>
    <row r="124" spans="1:22">
      <c r="A124" s="74" t="s">
        <v>26</v>
      </c>
      <c r="B124" s="75">
        <f>[13]Input!B194+[13]Input!C194+[13]Input!D194</f>
        <v>0.33</v>
      </c>
      <c r="C124" s="76">
        <f>[13]Input!E194</f>
        <v>65</v>
      </c>
      <c r="D124" s="77">
        <f>0.01*[13]Input!F$15*([13]Adjust!$E208*[13]Input!E194+[13]Adjust!$F208*[13]Input!F194)+10*([13]Adjust!$B208*[13]Input!B194+[13]Adjust!$C208*[13]Input!C194+[13]Adjust!$D208*[13]Input!D194+[13]Adjust!$G208*[13]Input!G194)</f>
        <v>-2.7984</v>
      </c>
      <c r="E124" s="75">
        <f>10*([13]Adjust!$B208*[13]Input!B194+[13]Adjust!$C208*[13]Input!C194+[13]Adjust!$D208*[13]Input!D194)</f>
        <v>-2.7984</v>
      </c>
      <c r="F124" s="75">
        <f>[13]Adjust!E208*[13]Input!$F$15*[13]Input!$E194/100</f>
        <v>0</v>
      </c>
      <c r="G124" s="75">
        <f>[13]Adjust!F208*[13]Input!$F$15*[13]Input!$F194/100</f>
        <v>0</v>
      </c>
      <c r="H124" s="75">
        <f>[13]Adjust!G208*[13]Input!$G194*10</f>
        <v>0</v>
      </c>
      <c r="I124" s="78">
        <f t="shared" si="9"/>
        <v>-0.84800000000000009</v>
      </c>
      <c r="J124" s="79">
        <f t="shared" si="10"/>
        <v>-4.3052307692307695E-2</v>
      </c>
      <c r="K124" s="78">
        <f t="shared" si="11"/>
        <v>-0.84800000000000009</v>
      </c>
      <c r="L124" s="75">
        <f>[13]Adjust!B208*[13]Input!$B194*10</f>
        <v>-2.7984</v>
      </c>
      <c r="M124" s="75">
        <f>[13]Adjust!C208*[13]Input!$C194*10</f>
        <v>0</v>
      </c>
      <c r="N124" s="75">
        <f>[13]Adjust!D208*[13]Input!$D194*10</f>
        <v>0</v>
      </c>
      <c r="O124" s="80">
        <f t="shared" si="12"/>
        <v>1</v>
      </c>
      <c r="P124" s="80">
        <f t="shared" si="13"/>
        <v>0</v>
      </c>
      <c r="Q124" s="80">
        <f t="shared" si="14"/>
        <v>0</v>
      </c>
      <c r="R124" s="80">
        <f t="shared" si="15"/>
        <v>0</v>
      </c>
      <c r="S124" s="80">
        <f t="shared" si="16"/>
        <v>0</v>
      </c>
      <c r="T124" s="80">
        <f t="shared" si="17"/>
        <v>0</v>
      </c>
      <c r="U124" s="70"/>
      <c r="V124" s="70"/>
    </row>
    <row r="125" spans="1:22">
      <c r="A125" s="74" t="s">
        <v>29</v>
      </c>
      <c r="B125" s="75">
        <f>[13]Input!B205+[13]Input!C205+[13]Input!D205</f>
        <v>628.93981131800012</v>
      </c>
      <c r="C125" s="76">
        <f>[13]Input!E205</f>
        <v>5</v>
      </c>
      <c r="D125" s="77">
        <f>0.01*[13]Input!F$15*([13]Adjust!$E219*[13]Input!E205+[13]Adjust!$F219*[13]Input!F205)+10*([13]Adjust!$B219*[13]Input!B205+[13]Adjust!$C219*[13]Input!C205+[13]Adjust!$D219*[13]Input!D205+[13]Adjust!$G219*[13]Input!G205)</f>
        <v>-5554.7495685999202</v>
      </c>
      <c r="E125" s="75">
        <f>10*([13]Adjust!$B219*[13]Input!B205+[13]Adjust!$C219*[13]Input!C205+[13]Adjust!$D219*[13]Input!D205)</f>
        <v>-5554.7495685999202</v>
      </c>
      <c r="F125" s="75">
        <f>[13]Adjust!E219*[13]Input!$F$15*[13]Input!$E205/100</f>
        <v>0</v>
      </c>
      <c r="G125" s="75">
        <f>[13]Adjust!F219*[13]Input!$F$15*[13]Input!$F205/100</f>
        <v>0</v>
      </c>
      <c r="H125" s="75">
        <f>[13]Adjust!G219*[13]Input!$G205*10</f>
        <v>0</v>
      </c>
      <c r="I125" s="78">
        <f t="shared" si="9"/>
        <v>-0.88319255175776545</v>
      </c>
      <c r="J125" s="79">
        <f t="shared" si="10"/>
        <v>-1110.9499137199841</v>
      </c>
      <c r="K125" s="78">
        <f t="shared" si="11"/>
        <v>-0.88319255175776545</v>
      </c>
      <c r="L125" s="75">
        <f>[13]Adjust!B219*[13]Input!$B205*10</f>
        <v>-3250.5988039616004</v>
      </c>
      <c r="M125" s="75">
        <f>[13]Adjust!C219*[13]Input!$C205*10</f>
        <v>-1777.1107114753204</v>
      </c>
      <c r="N125" s="75">
        <f>[13]Adjust!D219*[13]Input!$D205*10</f>
        <v>-527.04005316300015</v>
      </c>
      <c r="O125" s="80">
        <f t="shared" si="12"/>
        <v>0.58519268309352723</v>
      </c>
      <c r="P125" s="80">
        <f t="shared" si="13"/>
        <v>0.31992634222810568</v>
      </c>
      <c r="Q125" s="80">
        <f t="shared" si="14"/>
        <v>9.4880974678367203E-2</v>
      </c>
      <c r="R125" s="80">
        <f t="shared" si="15"/>
        <v>0</v>
      </c>
      <c r="S125" s="80">
        <f t="shared" si="16"/>
        <v>0</v>
      </c>
      <c r="T125" s="80">
        <f t="shared" si="17"/>
        <v>0</v>
      </c>
      <c r="U125" s="70"/>
      <c r="V125" s="72"/>
    </row>
    <row r="126" spans="1:22">
      <c r="A126" s="74" t="s">
        <v>20</v>
      </c>
      <c r="B126" s="75">
        <f>[13]Input!B174+[13]Input!C174+[13]Input!D174</f>
        <v>1561574.1582953117</v>
      </c>
      <c r="C126" s="76">
        <f>[13]Input!E174</f>
        <v>4752</v>
      </c>
      <c r="D126" s="77">
        <f>0.01*[13]Input!F$15*([13]Adjust!$E188*[13]Input!E174+[13]Adjust!$F188*[13]Input!F174)+10*([13]Adjust!$B188*[13]Input!B174+[13]Adjust!$C188*[13]Input!C174+[13]Adjust!$D188*[13]Input!D174+[13]Adjust!$G188*[13]Input!G174)</f>
        <v>21986905.569174193</v>
      </c>
      <c r="E126" s="75">
        <f>10*([13]Adjust!$B188*[13]Input!B174+[13]Adjust!$C188*[13]Input!C174+[13]Adjust!$D188*[13]Input!D174)</f>
        <v>12980210.413031787</v>
      </c>
      <c r="F126" s="75">
        <f>[13]Adjust!E188*[13]Input!$F$15*[13]Input!$E174/100</f>
        <v>199142.06399999998</v>
      </c>
      <c r="G126" s="75">
        <f>[13]Adjust!F188*[13]Input!$F$15*[13]Input!$F174/100</f>
        <v>8527490.5269628912</v>
      </c>
      <c r="H126" s="75">
        <f>[13]Adjust!G188*[13]Input!$G174*10</f>
        <v>280062.56517951458</v>
      </c>
      <c r="I126" s="78">
        <f t="shared" si="9"/>
        <v>1.4079962486812756</v>
      </c>
      <c r="J126" s="79">
        <f t="shared" si="10"/>
        <v>4626.8740675871622</v>
      </c>
      <c r="K126" s="78">
        <f t="shared" si="11"/>
        <v>0.83122600000000002</v>
      </c>
      <c r="L126" s="75">
        <f>[13]Adjust!B188*[13]Input!$B174*10</f>
        <v>7724795.0462552477</v>
      </c>
      <c r="M126" s="75">
        <f>[13]Adjust!C188*[13]Input!$C174*10</f>
        <v>4655302.4177436512</v>
      </c>
      <c r="N126" s="75">
        <f>[13]Adjust!D188*[13]Input!$D174*10</f>
        <v>600112.94903288828</v>
      </c>
      <c r="O126" s="80">
        <f t="shared" si="12"/>
        <v>0.59512094183771924</v>
      </c>
      <c r="P126" s="80">
        <f t="shared" si="13"/>
        <v>0.35864614436988257</v>
      </c>
      <c r="Q126" s="80">
        <f t="shared" si="14"/>
        <v>4.6232913792398217E-2</v>
      </c>
      <c r="R126" s="80">
        <f t="shared" si="15"/>
        <v>9.0573029193884678E-3</v>
      </c>
      <c r="S126" s="80">
        <f t="shared" si="16"/>
        <v>0.38784405109368808</v>
      </c>
      <c r="T126" s="80">
        <f t="shared" si="17"/>
        <v>1.2737698094822602E-2</v>
      </c>
      <c r="U126" s="71">
        <v>739655.69667472399</v>
      </c>
      <c r="V126" s="72">
        <v>137285.57116642874</v>
      </c>
    </row>
    <row r="127" spans="1:22">
      <c r="A127" s="74" t="s">
        <v>17</v>
      </c>
      <c r="B127" s="75">
        <f>[13]Input!B166+[13]Input!C166+[13]Input!D166</f>
        <v>1316799.0180612735</v>
      </c>
      <c r="C127" s="76">
        <f>[13]Input!E166</f>
        <v>11309</v>
      </c>
      <c r="D127" s="77">
        <f>0.01*[13]Input!F$15*([13]Adjust!$E180*[13]Input!E166+[13]Adjust!$F180*[13]Input!F166)+10*([13]Adjust!$B180*[13]Input!B166+[13]Adjust!$C180*[13]Input!C166+[13]Adjust!$D180*[13]Input!D166+[13]Adjust!$G180*[13]Input!G166)</f>
        <v>15241310.142494772</v>
      </c>
      <c r="E127" s="75">
        <f>10*([13]Adjust!$B180*[13]Input!B166+[13]Adjust!$C180*[13]Input!C166+[13]Adjust!$D180*[13]Input!D166)</f>
        <v>14373342.130694771</v>
      </c>
      <c r="F127" s="75">
        <f>[13]Adjust!E180*[13]Input!$F$15*[13]Input!$E166/100</f>
        <v>867968.01179999998</v>
      </c>
      <c r="G127" s="75">
        <f>[13]Adjust!F180*[13]Input!$F$15*[13]Input!$F166/100</f>
        <v>0</v>
      </c>
      <c r="H127" s="75">
        <f>[13]Adjust!G180*[13]Input!$G166*10</f>
        <v>0</v>
      </c>
      <c r="I127" s="78">
        <f t="shared" si="9"/>
        <v>1.1574515118438189</v>
      </c>
      <c r="J127" s="79">
        <f t="shared" si="10"/>
        <v>1347.7151067729039</v>
      </c>
      <c r="K127" s="78">
        <f t="shared" si="11"/>
        <v>1.0915365164728539</v>
      </c>
      <c r="L127" s="75">
        <f>[13]Adjust!B180*[13]Input!$B166*10</f>
        <v>14064207.791806862</v>
      </c>
      <c r="M127" s="75">
        <f>[13]Adjust!C180*[13]Input!$C166*10</f>
        <v>309134.33888790873</v>
      </c>
      <c r="N127" s="75">
        <f>[13]Adjust!D180*[13]Input!$D166*10</f>
        <v>0</v>
      </c>
      <c r="O127" s="80">
        <f t="shared" si="12"/>
        <v>0.97849252205388315</v>
      </c>
      <c r="P127" s="80">
        <f t="shared" si="13"/>
        <v>2.1507477946116765E-2</v>
      </c>
      <c r="Q127" s="80">
        <f t="shared" si="14"/>
        <v>0</v>
      </c>
      <c r="R127" s="80">
        <f t="shared" si="15"/>
        <v>5.6948385912047768E-2</v>
      </c>
      <c r="S127" s="80">
        <f t="shared" si="16"/>
        <v>0</v>
      </c>
      <c r="T127" s="80">
        <f t="shared" si="17"/>
        <v>0</v>
      </c>
      <c r="U127" s="70"/>
      <c r="V127" s="70"/>
    </row>
    <row r="128" spans="1:22">
      <c r="A128" s="74" t="s">
        <v>30</v>
      </c>
      <c r="B128" s="75">
        <f>[13]Input!B209+[13]Input!C209+[13]Input!D209</f>
        <v>5.5</v>
      </c>
      <c r="C128" s="76">
        <f>[13]Input!E209</f>
        <v>1</v>
      </c>
      <c r="D128" s="77">
        <f>0.01*[13]Input!F$15*([13]Adjust!$E223*[13]Input!E209+[13]Adjust!$F223*[13]Input!F209)+10*([13]Adjust!$B223*[13]Input!B209+[13]Adjust!$C223*[13]Input!C209+[13]Adjust!$D223*[13]Input!D209+[13]Adjust!$G223*[13]Input!G209)</f>
        <v>-36.96</v>
      </c>
      <c r="E128" s="75">
        <f>10*([13]Adjust!$B223*[13]Input!B209+[13]Adjust!$C223*[13]Input!C209+[13]Adjust!$D223*[13]Input!D209)</f>
        <v>-36.96</v>
      </c>
      <c r="F128" s="75">
        <f>[13]Adjust!E223*[13]Input!$F$15*[13]Input!$E209/100</f>
        <v>0</v>
      </c>
      <c r="G128" s="75">
        <f>[13]Adjust!F223*[13]Input!$F$15*[13]Input!$F209/100</f>
        <v>0</v>
      </c>
      <c r="H128" s="75">
        <f>[13]Adjust!G223*[13]Input!$G209*10</f>
        <v>0</v>
      </c>
      <c r="I128" s="78">
        <f t="shared" si="9"/>
        <v>-0.67200000000000004</v>
      </c>
      <c r="J128" s="79">
        <f t="shared" si="10"/>
        <v>-36.96</v>
      </c>
      <c r="K128" s="78">
        <f t="shared" si="11"/>
        <v>-0.67200000000000004</v>
      </c>
      <c r="L128" s="75">
        <f>[13]Adjust!B223*[13]Input!$B209*10</f>
        <v>-36.96</v>
      </c>
      <c r="M128" s="75">
        <f>[13]Adjust!C223*[13]Input!$C209*10</f>
        <v>0</v>
      </c>
      <c r="N128" s="75">
        <f>[13]Adjust!D223*[13]Input!$D209*10</f>
        <v>0</v>
      </c>
      <c r="O128" s="80">
        <f t="shared" si="12"/>
        <v>1</v>
      </c>
      <c r="P128" s="80">
        <f t="shared" si="13"/>
        <v>0</v>
      </c>
      <c r="Q128" s="80">
        <f t="shared" si="14"/>
        <v>0</v>
      </c>
      <c r="R128" s="80">
        <f t="shared" si="15"/>
        <v>0</v>
      </c>
      <c r="S128" s="80">
        <f t="shared" si="16"/>
        <v>0</v>
      </c>
      <c r="T128" s="80">
        <f t="shared" si="17"/>
        <v>0</v>
      </c>
      <c r="U128" s="70"/>
      <c r="V128" s="72"/>
    </row>
    <row r="129" spans="1:22">
      <c r="A129" s="74" t="s">
        <v>27</v>
      </c>
      <c r="B129" s="75">
        <f>[13]Input!B198+[13]Input!C198+[13]Input!D198</f>
        <v>0</v>
      </c>
      <c r="C129" s="76">
        <f>[13]Input!E198</f>
        <v>0</v>
      </c>
      <c r="D129" s="77">
        <f>0.01*[13]Input!F$15*([13]Adjust!$E212*[13]Input!E198+[13]Adjust!$F212*[13]Input!F198)+10*([13]Adjust!$B212*[13]Input!B198+[13]Adjust!$C212*[13]Input!C198+[13]Adjust!$D212*[13]Input!D198+[13]Adjust!$G212*[13]Input!G198)</f>
        <v>0</v>
      </c>
      <c r="E129" s="75">
        <f>10*([13]Adjust!$B212*[13]Input!B198+[13]Adjust!$C212*[13]Input!C198+[13]Adjust!$D212*[13]Input!D198)</f>
        <v>0</v>
      </c>
      <c r="F129" s="75">
        <f>[13]Adjust!E212*[13]Input!$F$15*[13]Input!$E198/100</f>
        <v>0</v>
      </c>
      <c r="G129" s="75">
        <f>[13]Adjust!F212*[13]Input!$F$15*[13]Input!$F198/100</f>
        <v>0</v>
      </c>
      <c r="H129" s="75">
        <f>[13]Adjust!G212*[13]Input!$G198*10</f>
        <v>0</v>
      </c>
      <c r="I129" s="78" t="str">
        <f t="shared" si="9"/>
        <v/>
      </c>
      <c r="J129" s="79" t="str">
        <f t="shared" si="10"/>
        <v/>
      </c>
      <c r="K129" s="78">
        <f t="shared" si="11"/>
        <v>0</v>
      </c>
      <c r="L129" s="75">
        <f>[13]Adjust!B212*[13]Input!$B198*10</f>
        <v>0</v>
      </c>
      <c r="M129" s="75">
        <f>[13]Adjust!C212*[13]Input!$C198*10</f>
        <v>0</v>
      </c>
      <c r="N129" s="75">
        <f>[13]Adjust!D212*[13]Input!$D198*10</f>
        <v>0</v>
      </c>
      <c r="O129" s="80" t="str">
        <f t="shared" si="12"/>
        <v/>
      </c>
      <c r="P129" s="80" t="str">
        <f t="shared" si="13"/>
        <v/>
      </c>
      <c r="Q129" s="80" t="str">
        <f t="shared" si="14"/>
        <v/>
      </c>
      <c r="R129" s="80" t="str">
        <f t="shared" si="15"/>
        <v/>
      </c>
      <c r="S129" s="80" t="str">
        <f t="shared" si="16"/>
        <v/>
      </c>
      <c r="T129" s="80" t="str">
        <f t="shared" si="17"/>
        <v/>
      </c>
      <c r="U129" s="70"/>
      <c r="V129" s="70"/>
    </row>
    <row r="130" spans="1:22">
      <c r="A130" s="74" t="s">
        <v>31</v>
      </c>
      <c r="B130" s="75">
        <f>[13]Input!B212+[13]Input!C212+[13]Input!D212</f>
        <v>51.199948800000001</v>
      </c>
      <c r="C130" s="76">
        <f>[13]Input!E212</f>
        <v>4</v>
      </c>
      <c r="D130" s="77">
        <f>0.01*[13]Input!F$15*([13]Adjust!$E226*[13]Input!E212+[13]Adjust!$F226*[13]Input!F212)+10*([13]Adjust!$B226*[13]Input!B212+[13]Adjust!$C226*[13]Input!C212+[13]Adjust!$D226*[13]Input!D212+[13]Adjust!$G226*[13]Input!G212)</f>
        <v>-254.86660761600001</v>
      </c>
      <c r="E130" s="75">
        <f>10*([13]Adjust!$B226*[13]Input!B212+[13]Adjust!$C226*[13]Input!C212+[13]Adjust!$D226*[13]Input!D212)</f>
        <v>-254.86660761600001</v>
      </c>
      <c r="F130" s="75">
        <f>[13]Adjust!E226*[13]Input!$F$15*[13]Input!$E212/100</f>
        <v>0</v>
      </c>
      <c r="G130" s="75">
        <f>[13]Adjust!F226*[13]Input!$F$15*[13]Input!$F212/100</f>
        <v>0</v>
      </c>
      <c r="H130" s="75">
        <f>[13]Adjust!G226*[13]Input!$G212*10</f>
        <v>0</v>
      </c>
      <c r="I130" s="78">
        <f t="shared" si="9"/>
        <v>-0.49778684078684082</v>
      </c>
      <c r="J130" s="79">
        <f t="shared" si="10"/>
        <v>-63.716651904000003</v>
      </c>
      <c r="K130" s="78">
        <f t="shared" si="11"/>
        <v>-0.49778684078684082</v>
      </c>
      <c r="L130" s="75">
        <f>[13]Adjust!B226*[13]Input!$B212*10</f>
        <v>-166.34701414399998</v>
      </c>
      <c r="M130" s="75">
        <f>[13]Adjust!C226*[13]Input!$C212*10</f>
        <v>-44.022710272000005</v>
      </c>
      <c r="N130" s="75">
        <f>[13]Adjust!D226*[13]Input!$D212*10</f>
        <v>-44.496883199999999</v>
      </c>
      <c r="O130" s="80">
        <f t="shared" si="12"/>
        <v>0.65268265505628775</v>
      </c>
      <c r="P130" s="80">
        <f t="shared" si="13"/>
        <v>0.17272843501855575</v>
      </c>
      <c r="Q130" s="80">
        <f t="shared" si="14"/>
        <v>0.17458890992515638</v>
      </c>
      <c r="R130" s="80">
        <f t="shared" si="15"/>
        <v>0</v>
      </c>
      <c r="S130" s="80">
        <f t="shared" si="16"/>
        <v>0</v>
      </c>
      <c r="T130" s="80">
        <f t="shared" si="17"/>
        <v>0</v>
      </c>
      <c r="U130" s="70"/>
      <c r="V130" s="72"/>
    </row>
    <row r="131" spans="1:22">
      <c r="A131" s="74" t="s">
        <v>21</v>
      </c>
      <c r="B131" s="75">
        <f>[13]Input!B178+[13]Input!C178+[13]Input!D178</f>
        <v>1314153.0417046882</v>
      </c>
      <c r="C131" s="76">
        <f>[13]Input!E178</f>
        <v>1852</v>
      </c>
      <c r="D131" s="77">
        <f>0.01*[13]Input!F$15*([13]Adjust!$E192*[13]Input!E178+[13]Adjust!$F192*[13]Input!F178)+10*([13]Adjust!$B192*[13]Input!B178+[13]Adjust!$C192*[13]Input!C178+[13]Adjust!$D192*[13]Input!D178+[13]Adjust!$G192*[13]Input!G178)</f>
        <v>19826522.416604999</v>
      </c>
      <c r="E131" s="75">
        <f>10*([13]Adjust!$B192*[13]Input!B178+[13]Adjust!$C192*[13]Input!C178+[13]Adjust!$D192*[13]Input!D178)</f>
        <v>11285859.588059109</v>
      </c>
      <c r="F131" s="75">
        <f>[13]Adjust!E192*[13]Input!$F$15*[13]Input!$E178/100</f>
        <v>262727.68320000003</v>
      </c>
      <c r="G131" s="75">
        <f>[13]Adjust!F192*[13]Input!$F$15*[13]Input!$F178/100</f>
        <v>8049176.5636120988</v>
      </c>
      <c r="H131" s="75">
        <f>[13]Adjust!G192*[13]Input!$G178*10</f>
        <v>228758.58173379302</v>
      </c>
      <c r="I131" s="78">
        <f t="shared" si="9"/>
        <v>1.5086920463149789</v>
      </c>
      <c r="J131" s="79">
        <f t="shared" si="10"/>
        <v>10705.465667713283</v>
      </c>
      <c r="K131" s="78">
        <f t="shared" si="11"/>
        <v>0.85879340000000004</v>
      </c>
      <c r="L131" s="75">
        <f>[13]Adjust!B192*[13]Input!$B178*10</f>
        <v>6537598.6140568973</v>
      </c>
      <c r="M131" s="75">
        <f>[13]Adjust!C192*[13]Input!$C178*10</f>
        <v>4099232.3263772666</v>
      </c>
      <c r="N131" s="75">
        <f>[13]Adjust!D192*[13]Input!$D178*10</f>
        <v>649028.64762494457</v>
      </c>
      <c r="O131" s="80">
        <f t="shared" si="12"/>
        <v>0.57927343177066803</v>
      </c>
      <c r="P131" s="80">
        <f t="shared" si="13"/>
        <v>0.36321844112914697</v>
      </c>
      <c r="Q131" s="80">
        <f t="shared" si="14"/>
        <v>5.7508127100184984E-2</v>
      </c>
      <c r="R131" s="80">
        <f t="shared" si="15"/>
        <v>1.3251324547968219E-2</v>
      </c>
      <c r="S131" s="80">
        <f t="shared" si="16"/>
        <v>0.40598025183028552</v>
      </c>
      <c r="T131" s="80">
        <f t="shared" si="17"/>
        <v>1.1538008377213162E-2</v>
      </c>
      <c r="U131" s="71">
        <v>635615.19343726104</v>
      </c>
      <c r="V131" s="72">
        <v>114379.29086689651</v>
      </c>
    </row>
    <row r="132" spans="1:22">
      <c r="A132" s="74" t="s">
        <v>18</v>
      </c>
      <c r="B132" s="75">
        <f>[13]Input!B170+[13]Input!C170+[13]Input!D170</f>
        <v>59029.281938726272</v>
      </c>
      <c r="C132" s="76">
        <f>[13]Input!E170</f>
        <v>399</v>
      </c>
      <c r="D132" s="77">
        <f>0.01*[13]Input!F$15*([13]Adjust!$E184*[13]Input!E170+[13]Adjust!$F184*[13]Input!F170)+10*([13]Adjust!$B184*[13]Input!B170+[13]Adjust!$C184*[13]Input!C170+[13]Adjust!$D184*[13]Input!D170+[13]Adjust!$G184*[13]Input!G170)</f>
        <v>628689.76867646666</v>
      </c>
      <c r="E132" s="75">
        <f>10*([13]Adjust!$B184*[13]Input!B170+[13]Adjust!$C184*[13]Input!C170+[13]Adjust!$D184*[13]Input!D170)</f>
        <v>530452.69687646662</v>
      </c>
      <c r="F132" s="75">
        <f>[13]Adjust!E184*[13]Input!$F$15*[13]Input!$E170/100</f>
        <v>98237.071799999991</v>
      </c>
      <c r="G132" s="75">
        <f>[13]Adjust!F184*[13]Input!$F$15*[13]Input!$F170/100</f>
        <v>0</v>
      </c>
      <c r="H132" s="75">
        <f>[13]Adjust!G184*[13]Input!$G170*10</f>
        <v>0</v>
      </c>
      <c r="I132" s="78">
        <f t="shared" si="9"/>
        <v>1.0650472918323162</v>
      </c>
      <c r="J132" s="79">
        <f t="shared" si="10"/>
        <v>1575.6635806427735</v>
      </c>
      <c r="K132" s="78">
        <f t="shared" si="11"/>
        <v>0.89862637568095194</v>
      </c>
      <c r="L132" s="75">
        <f>[13]Adjust!B184*[13]Input!$B170*10</f>
        <v>516823.59149354999</v>
      </c>
      <c r="M132" s="75">
        <f>[13]Adjust!C184*[13]Input!$C170*10</f>
        <v>13629.105382916579</v>
      </c>
      <c r="N132" s="75">
        <f>[13]Adjust!D184*[13]Input!$D170*10</f>
        <v>0</v>
      </c>
      <c r="O132" s="80">
        <f t="shared" si="12"/>
        <v>0.97430665267012373</v>
      </c>
      <c r="P132" s="80">
        <f t="shared" si="13"/>
        <v>2.5693347329876173E-2</v>
      </c>
      <c r="Q132" s="80">
        <f t="shared" si="14"/>
        <v>0</v>
      </c>
      <c r="R132" s="80">
        <f t="shared" si="15"/>
        <v>0.15625683237506968</v>
      </c>
      <c r="S132" s="80">
        <f t="shared" si="16"/>
        <v>0</v>
      </c>
      <c r="T132" s="80">
        <f t="shared" si="17"/>
        <v>0</v>
      </c>
      <c r="U132" s="70"/>
      <c r="V132" s="70"/>
    </row>
    <row r="133" spans="1:22">
      <c r="A133" s="74" t="s">
        <v>25</v>
      </c>
      <c r="B133" s="75">
        <f>[13]Input!B190+[13]Input!C190+[13]Input!D190</f>
        <v>281858.75</v>
      </c>
      <c r="C133" s="76">
        <f>[13]Input!E190</f>
        <v>25</v>
      </c>
      <c r="D133" s="77">
        <f>0.01*[13]Input!F$15*([13]Adjust!$E204*[13]Input!E190+[13]Adjust!$F204*[13]Input!F190)+10*([13]Adjust!$B204*[13]Input!B190+[13]Adjust!$C204*[13]Input!C190+[13]Adjust!$D204*[13]Input!D190+[13]Adjust!$G204*[13]Input!G190)</f>
        <v>7698926.6588500002</v>
      </c>
      <c r="E133" s="75">
        <f>10*([13]Adjust!$B204*[13]Input!B190+[13]Adjust!$C204*[13]Input!C190+[13]Adjust!$D204*[13]Input!D190)</f>
        <v>7698926.6588500002</v>
      </c>
      <c r="F133" s="75">
        <f>[13]Adjust!E204*[13]Input!$F$15*[13]Input!$E190/100</f>
        <v>0</v>
      </c>
      <c r="G133" s="75">
        <f>[13]Adjust!F204*[13]Input!$F$15*[13]Input!$F190/100</f>
        <v>0</v>
      </c>
      <c r="H133" s="75">
        <f>[13]Adjust!G204*[13]Input!$G190*10</f>
        <v>0</v>
      </c>
      <c r="I133" s="78">
        <f t="shared" si="9"/>
        <v>2.731484</v>
      </c>
      <c r="J133" s="79">
        <f t="shared" si="10"/>
        <v>307957.06635400001</v>
      </c>
      <c r="K133" s="78">
        <f t="shared" si="11"/>
        <v>2.731484</v>
      </c>
      <c r="L133" s="75">
        <f>[13]Adjust!B204*[13]Input!$B190*10</f>
        <v>2413951.0784999998</v>
      </c>
      <c r="M133" s="75">
        <f>[13]Adjust!C204*[13]Input!$C190*10</f>
        <v>2297658.9768375</v>
      </c>
      <c r="N133" s="75">
        <f>[13]Adjust!D204*[13]Input!$D190*10</f>
        <v>2987316.6035125004</v>
      </c>
      <c r="O133" s="80">
        <f t="shared" si="12"/>
        <v>0.31354384649516526</v>
      </c>
      <c r="P133" s="80">
        <f t="shared" si="13"/>
        <v>0.29843887059195662</v>
      </c>
      <c r="Q133" s="80">
        <f t="shared" si="14"/>
        <v>0.38801728291287818</v>
      </c>
      <c r="R133" s="80">
        <f t="shared" si="15"/>
        <v>0</v>
      </c>
      <c r="S133" s="80">
        <f t="shared" si="16"/>
        <v>0</v>
      </c>
      <c r="T133" s="80">
        <f t="shared" si="17"/>
        <v>0</v>
      </c>
      <c r="U133" s="70"/>
      <c r="V133" s="70"/>
    </row>
    <row r="134" spans="1:22">
      <c r="A134" s="74" t="s">
        <v>24</v>
      </c>
      <c r="B134" s="75">
        <f>[13]Input!B186+[13]Input!C186+[13]Input!D186</f>
        <v>43674.9</v>
      </c>
      <c r="C134" s="76">
        <f>[13]Input!E186</f>
        <v>656</v>
      </c>
      <c r="D134" s="77">
        <f>0.01*[13]Input!F$15*([13]Adjust!$E200*[13]Input!E186+[13]Adjust!$F200*[13]Input!F186)+10*([13]Adjust!$B200*[13]Input!B186+[13]Adjust!$C200*[13]Input!C186+[13]Adjust!$D200*[13]Input!D186+[13]Adjust!$G200*[13]Input!G186)</f>
        <v>1173544.5629999998</v>
      </c>
      <c r="E134" s="75">
        <f>10*([13]Adjust!$B200*[13]Input!B186+[13]Adjust!$C200*[13]Input!C186+[13]Adjust!$D200*[13]Input!D186)</f>
        <v>1173544.5629999998</v>
      </c>
      <c r="F134" s="75">
        <f>[13]Adjust!E200*[13]Input!$F$15*[13]Input!$E186/100</f>
        <v>0</v>
      </c>
      <c r="G134" s="75">
        <f>[13]Adjust!F200*[13]Input!$F$15*[13]Input!$F186/100</f>
        <v>0</v>
      </c>
      <c r="H134" s="75">
        <f>[13]Adjust!G200*[13]Input!$G186*10</f>
        <v>0</v>
      </c>
      <c r="I134" s="78">
        <f t="shared" si="9"/>
        <v>2.6869999999999998</v>
      </c>
      <c r="J134" s="79">
        <f t="shared" si="10"/>
        <v>1788.939882621951</v>
      </c>
      <c r="K134" s="78">
        <f t="shared" si="11"/>
        <v>2.6869999999999998</v>
      </c>
      <c r="L134" s="75">
        <f>[13]Adjust!B200*[13]Input!$B186*10</f>
        <v>1173544.5629999998</v>
      </c>
      <c r="M134" s="75">
        <f>[13]Adjust!C200*[13]Input!$C186*10</f>
        <v>0</v>
      </c>
      <c r="N134" s="75">
        <f>[13]Adjust!D200*[13]Input!$D186*10</f>
        <v>0</v>
      </c>
      <c r="O134" s="80">
        <f t="shared" si="12"/>
        <v>1</v>
      </c>
      <c r="P134" s="80">
        <f t="shared" si="13"/>
        <v>0</v>
      </c>
      <c r="Q134" s="80">
        <f t="shared" si="14"/>
        <v>0</v>
      </c>
      <c r="R134" s="80">
        <f t="shared" si="15"/>
        <v>0</v>
      </c>
      <c r="S134" s="80">
        <f t="shared" si="16"/>
        <v>0</v>
      </c>
      <c r="T134" s="80">
        <f t="shared" si="17"/>
        <v>0</v>
      </c>
      <c r="U134" s="70"/>
      <c r="V134" s="70"/>
    </row>
    <row r="135" spans="1:22" ht="25.5">
      <c r="A135" s="74" t="s">
        <v>191</v>
      </c>
      <c r="B135" s="75">
        <f>[13]Input!B162+[13]Input!C162+[13]Input!D162</f>
        <v>35214.104446660574</v>
      </c>
      <c r="C135" s="76">
        <f>[13]Input!E162</f>
        <v>5344</v>
      </c>
      <c r="D135" s="77">
        <f>0.01*[13]Input!F$15*([13]Adjust!$E176*[13]Input!E162+[13]Adjust!$F176*[13]Input!F162)+10*([13]Adjust!$B176*[13]Input!B162+[13]Adjust!$C176*[13]Input!C162+[13]Adjust!$D176*[13]Input!D162+[13]Adjust!$G176*[13]Input!G162)</f>
        <v>82401.00440518574</v>
      </c>
      <c r="E135" s="75">
        <f>10*([13]Adjust!$B176*[13]Input!B162+[13]Adjust!$C176*[13]Input!C162+[13]Adjust!$D176*[13]Input!D162)</f>
        <v>82401.00440518574</v>
      </c>
      <c r="F135" s="75">
        <f>[13]Adjust!E176*[13]Input!$F$15*[13]Input!$E162/100</f>
        <v>0</v>
      </c>
      <c r="G135" s="75">
        <f>[13]Adjust!F176*[13]Input!$F$15*[13]Input!$F162/100</f>
        <v>0</v>
      </c>
      <c r="H135" s="75">
        <f>[13]Adjust!G176*[13]Input!$G162*10</f>
        <v>0</v>
      </c>
      <c r="I135" s="78">
        <f t="shared" si="9"/>
        <v>0.23399999999999999</v>
      </c>
      <c r="J135" s="79">
        <f t="shared" si="10"/>
        <v>15.419349626718889</v>
      </c>
      <c r="K135" s="78">
        <f t="shared" si="11"/>
        <v>0.23399999999999999</v>
      </c>
      <c r="L135" s="75">
        <f>[13]Adjust!B176*[13]Input!$B162*10</f>
        <v>82401.00440518574</v>
      </c>
      <c r="M135" s="75">
        <f>[13]Adjust!C176*[13]Input!$C162*10</f>
        <v>0</v>
      </c>
      <c r="N135" s="75">
        <f>[13]Adjust!D176*[13]Input!$D162*10</f>
        <v>0</v>
      </c>
      <c r="O135" s="80">
        <f t="shared" si="12"/>
        <v>1</v>
      </c>
      <c r="P135" s="80">
        <f t="shared" si="13"/>
        <v>0</v>
      </c>
      <c r="Q135" s="80">
        <f t="shared" si="14"/>
        <v>0</v>
      </c>
      <c r="R135" s="80">
        <f t="shared" si="15"/>
        <v>0</v>
      </c>
      <c r="S135" s="80">
        <f t="shared" si="16"/>
        <v>0</v>
      </c>
      <c r="T135" s="80">
        <f t="shared" si="17"/>
        <v>0</v>
      </c>
      <c r="U135" s="70"/>
      <c r="V135" s="70"/>
    </row>
    <row r="136" spans="1:22">
      <c r="A136" s="74" t="s">
        <v>15</v>
      </c>
      <c r="B136" s="75">
        <f>[13]Input!B158+[13]Input!C158+[13]Input!D158</f>
        <v>767639.902</v>
      </c>
      <c r="C136" s="76">
        <f>[13]Input!E158</f>
        <v>30727</v>
      </c>
      <c r="D136" s="77">
        <f>0.01*[13]Input!F$15*([13]Adjust!$E172*[13]Input!E158+[13]Adjust!$F172*[13]Input!F158)+10*([13]Adjust!$B172*[13]Input!B158+[13]Adjust!$C172*[13]Input!C158+[13]Adjust!$D172*[13]Input!D158+[13]Adjust!$G172*[13]Input!G158)</f>
        <v>11231889.371059999</v>
      </c>
      <c r="E136" s="75">
        <f>10*([13]Adjust!$B172*[13]Input!B158+[13]Adjust!$C172*[13]Input!C158+[13]Adjust!$D172*[13]Input!D158)</f>
        <v>10878762.396259999</v>
      </c>
      <c r="F136" s="75">
        <f>[13]Adjust!E172*[13]Input!$F$15*[13]Input!$E158/100</f>
        <v>353126.97479999997</v>
      </c>
      <c r="G136" s="75">
        <f>[13]Adjust!F172*[13]Input!$F$15*[13]Input!$F158/100</f>
        <v>0</v>
      </c>
      <c r="H136" s="75">
        <f>[13]Adjust!G172*[13]Input!$G158*10</f>
        <v>0</v>
      </c>
      <c r="I136" s="78">
        <f t="shared" si="9"/>
        <v>1.4631716436048423</v>
      </c>
      <c r="J136" s="79">
        <f t="shared" si="10"/>
        <v>365.53810560939888</v>
      </c>
      <c r="K136" s="78">
        <f t="shared" si="11"/>
        <v>1.417169999620473</v>
      </c>
      <c r="L136" s="75">
        <f>[13]Adjust!B172*[13]Input!$B158*10</f>
        <v>10116265.681279998</v>
      </c>
      <c r="M136" s="75">
        <f>[13]Adjust!C172*[13]Input!$C158*10</f>
        <v>762496.71497999993</v>
      </c>
      <c r="N136" s="75">
        <f>[13]Adjust!D172*[13]Input!$D158*10</f>
        <v>0</v>
      </c>
      <c r="O136" s="80">
        <f t="shared" si="12"/>
        <v>0.9299096085376275</v>
      </c>
      <c r="P136" s="80">
        <f t="shared" si="13"/>
        <v>7.009039146237242E-2</v>
      </c>
      <c r="Q136" s="80">
        <f t="shared" si="14"/>
        <v>0</v>
      </c>
      <c r="R136" s="80">
        <f t="shared" si="15"/>
        <v>3.1439677077826661E-2</v>
      </c>
      <c r="S136" s="80">
        <f t="shared" si="16"/>
        <v>0</v>
      </c>
      <c r="T136" s="80">
        <f t="shared" si="17"/>
        <v>0</v>
      </c>
      <c r="U136" s="70"/>
      <c r="V136" s="70"/>
    </row>
    <row r="137" spans="1:22">
      <c r="A137" s="74" t="s">
        <v>14</v>
      </c>
      <c r="B137" s="75">
        <f>[13]Input!B154+[13]Input!C154+[13]Input!D154</f>
        <v>1747528.5647288885</v>
      </c>
      <c r="C137" s="76">
        <f>[13]Input!E154</f>
        <v>118433</v>
      </c>
      <c r="D137" s="77">
        <f>0.01*[13]Input!F$15*([13]Adjust!$E168*[13]Input!E154+[13]Adjust!$F168*[13]Input!F154)+10*([13]Adjust!$B168*[13]Input!B154+[13]Adjust!$C168*[13]Input!C154+[13]Adjust!$D168*[13]Input!D154+[13]Adjust!$G168*[13]Input!G154)</f>
        <v>28133217.020846575</v>
      </c>
      <c r="E137" s="75">
        <f>10*([13]Adjust!$B168*[13]Input!B154+[13]Adjust!$C168*[13]Input!C154+[13]Adjust!$D168*[13]Input!D154)</f>
        <v>26772137.611646574</v>
      </c>
      <c r="F137" s="75">
        <f>[13]Adjust!E168*[13]Input!$F$15*[13]Input!$E154/100</f>
        <v>1361079.4091999999</v>
      </c>
      <c r="G137" s="75">
        <f>[13]Adjust!F168*[13]Input!$F$15*[13]Input!$F154/100</f>
        <v>0</v>
      </c>
      <c r="H137" s="75">
        <f>[13]Adjust!G168*[13]Input!$G154*10</f>
        <v>0</v>
      </c>
      <c r="I137" s="78">
        <f t="shared" si="9"/>
        <v>1.6098859605886422</v>
      </c>
      <c r="J137" s="79">
        <f t="shared" si="10"/>
        <v>237.54542248230285</v>
      </c>
      <c r="K137" s="78">
        <f t="shared" si="11"/>
        <v>1.5320000000000005</v>
      </c>
      <c r="L137" s="75">
        <f>[13]Adjust!B168*[13]Input!$B154*10</f>
        <v>26772137.611646574</v>
      </c>
      <c r="M137" s="75">
        <f>[13]Adjust!C168*[13]Input!$C154*10</f>
        <v>0</v>
      </c>
      <c r="N137" s="75">
        <f>[13]Adjust!D168*[13]Input!$D154*10</f>
        <v>0</v>
      </c>
      <c r="O137" s="80">
        <f t="shared" si="12"/>
        <v>1</v>
      </c>
      <c r="P137" s="80">
        <f t="shared" si="13"/>
        <v>0</v>
      </c>
      <c r="Q137" s="80">
        <f t="shared" si="14"/>
        <v>0</v>
      </c>
      <c r="R137" s="80">
        <f t="shared" si="15"/>
        <v>4.8379799871143311E-2</v>
      </c>
      <c r="S137" s="80">
        <f t="shared" si="16"/>
        <v>0</v>
      </c>
      <c r="T137" s="80">
        <f t="shared" si="17"/>
        <v>0</v>
      </c>
      <c r="U137" s="70"/>
      <c r="V137" s="70"/>
    </row>
    <row r="139" spans="1:22" ht="15.75">
      <c r="A139" s="82" t="s">
        <v>192</v>
      </c>
    </row>
    <row r="140" spans="1:22" ht="14.25">
      <c r="A140" s="83" t="s">
        <v>67</v>
      </c>
    </row>
    <row r="141" spans="1:22">
      <c r="A141" t="s">
        <v>77</v>
      </c>
    </row>
    <row r="142" spans="1:22" ht="14.25">
      <c r="A142" s="84" t="s">
        <v>193</v>
      </c>
    </row>
    <row r="143" spans="1:22" ht="14.25">
      <c r="A143" s="84" t="s">
        <v>194</v>
      </c>
    </row>
    <row r="144" spans="1:22" ht="14.25">
      <c r="A144" s="84" t="s">
        <v>195</v>
      </c>
    </row>
    <row r="145" spans="1:9" ht="14.25">
      <c r="A145" s="84" t="s">
        <v>196</v>
      </c>
    </row>
    <row r="146" spans="1:9" ht="14.25">
      <c r="A146" s="84" t="s">
        <v>197</v>
      </c>
    </row>
    <row r="147" spans="1:9" ht="14.25">
      <c r="A147" s="84" t="s">
        <v>198</v>
      </c>
    </row>
    <row r="148" spans="1:9" ht="14.25">
      <c r="A148" s="84" t="s">
        <v>199</v>
      </c>
    </row>
    <row r="149" spans="1:9" ht="14.25">
      <c r="A149" s="85" t="s">
        <v>83</v>
      </c>
      <c r="B149" s="85" t="s">
        <v>85</v>
      </c>
      <c r="C149" s="85" t="s">
        <v>85</v>
      </c>
      <c r="D149" s="85" t="s">
        <v>85</v>
      </c>
      <c r="E149" s="85" t="s">
        <v>85</v>
      </c>
      <c r="F149" s="85" t="s">
        <v>85</v>
      </c>
      <c r="G149" s="85" t="s">
        <v>85</v>
      </c>
      <c r="H149" s="85" t="s">
        <v>85</v>
      </c>
    </row>
    <row r="150" spans="1:9" ht="14.25">
      <c r="A150" s="85" t="s">
        <v>87</v>
      </c>
      <c r="B150" s="85" t="s">
        <v>200</v>
      </c>
      <c r="C150" s="85" t="s">
        <v>89</v>
      </c>
      <c r="D150" s="85" t="s">
        <v>201</v>
      </c>
      <c r="E150" s="85" t="s">
        <v>202</v>
      </c>
      <c r="F150" s="85" t="s">
        <v>203</v>
      </c>
      <c r="G150" s="85" t="s">
        <v>204</v>
      </c>
      <c r="H150" s="85" t="s">
        <v>205</v>
      </c>
    </row>
    <row r="151" spans="1:9" ht="38.25">
      <c r="B151" s="68" t="s">
        <v>206</v>
      </c>
      <c r="C151" s="68" t="s">
        <v>207</v>
      </c>
      <c r="D151" s="68" t="s">
        <v>208</v>
      </c>
      <c r="E151" s="68" t="s">
        <v>209</v>
      </c>
      <c r="F151" s="68" t="s">
        <v>210</v>
      </c>
      <c r="G151" s="68" t="s">
        <v>211</v>
      </c>
      <c r="H151" s="68" t="s">
        <v>212</v>
      </c>
    </row>
    <row r="152" spans="1:9" ht="14.25">
      <c r="A152" s="74" t="s">
        <v>213</v>
      </c>
      <c r="B152" s="78">
        <f>SUM(B$55:B$137)</f>
        <v>22462985.164352544</v>
      </c>
      <c r="C152" s="77">
        <f>SUM(C$55:C$137)</f>
        <v>2358559.2666666666</v>
      </c>
      <c r="D152" s="77">
        <f>SUM(D$55:D$137)</f>
        <v>350545291.86903751</v>
      </c>
      <c r="E152" s="77">
        <f>SUM(E$55:E$137)</f>
        <v>280514870.52024835</v>
      </c>
      <c r="F152" s="77">
        <f>SUM($F$55:$F$137)</f>
        <v>28794388.087296825</v>
      </c>
      <c r="G152" s="77">
        <f>SUM($G$55:$G$137)</f>
        <v>39948579.628892012</v>
      </c>
      <c r="H152" s="77">
        <f>SUM($H$55:$H$137)</f>
        <v>1287453.6326002858</v>
      </c>
      <c r="I152" s="88" t="s">
        <v>67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5"/>
  <sheetViews>
    <sheetView topLeftCell="A69" workbookViewId="0">
      <selection activeCell="U54" sqref="U54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89" t="s">
        <v>65</v>
      </c>
      <c r="C1" s="89" t="str">
        <f>[14]Input!B8</f>
        <v>WPD South Wales</v>
      </c>
      <c r="E1" s="89" t="str">
        <f>[14]Input!C8</f>
        <v>2011/12</v>
      </c>
      <c r="G1" s="89" t="str">
        <f>[14]Input!D8</f>
        <v>model version 2441 April 2011 Price Change</v>
      </c>
    </row>
    <row r="4" spans="1:7" ht="15.75">
      <c r="A4" s="90" t="s">
        <v>66</v>
      </c>
    </row>
    <row r="5" spans="1:7" ht="14.25">
      <c r="A5" s="91" t="s">
        <v>67</v>
      </c>
    </row>
    <row r="6" spans="1:7">
      <c r="A6" t="s">
        <v>68</v>
      </c>
    </row>
    <row r="7" spans="1:7">
      <c r="A7" t="s">
        <v>69</v>
      </c>
    </row>
    <row r="8" spans="1:7">
      <c r="A8" t="s">
        <v>70</v>
      </c>
    </row>
    <row r="9" spans="1:7">
      <c r="A9" t="s">
        <v>71</v>
      </c>
    </row>
    <row r="10" spans="1:7">
      <c r="A10" t="s">
        <v>72</v>
      </c>
    </row>
    <row r="11" spans="1:7">
      <c r="A11" t="s">
        <v>73</v>
      </c>
    </row>
    <row r="12" spans="1:7">
      <c r="A12" t="s">
        <v>74</v>
      </c>
    </row>
    <row r="13" spans="1:7">
      <c r="A13" t="s">
        <v>75</v>
      </c>
    </row>
    <row r="14" spans="1:7">
      <c r="A14" t="s">
        <v>76</v>
      </c>
    </row>
    <row r="15" spans="1:7">
      <c r="A15" t="s">
        <v>77</v>
      </c>
    </row>
    <row r="16" spans="1:7" ht="14.25">
      <c r="A16" s="92" t="s">
        <v>78</v>
      </c>
    </row>
    <row r="17" spans="1:6" ht="14.25">
      <c r="A17" s="92" t="s">
        <v>79</v>
      </c>
    </row>
    <row r="18" spans="1:6" ht="14.25">
      <c r="A18" s="92" t="s">
        <v>80</v>
      </c>
    </row>
    <row r="19" spans="1:6" ht="14.25">
      <c r="A19" s="92" t="s">
        <v>81</v>
      </c>
    </row>
    <row r="20" spans="1:6" ht="14.25">
      <c r="A20" s="92" t="s">
        <v>82</v>
      </c>
    </row>
    <row r="21" spans="1:6" ht="28.5">
      <c r="A21" s="93" t="s">
        <v>83</v>
      </c>
      <c r="B21" s="93" t="s">
        <v>84</v>
      </c>
      <c r="C21" s="93" t="s">
        <v>85</v>
      </c>
      <c r="D21" s="93" t="s">
        <v>86</v>
      </c>
      <c r="E21" s="93" t="s">
        <v>86</v>
      </c>
    </row>
    <row r="22" spans="1:6" ht="14.25">
      <c r="A22" s="93" t="s">
        <v>87</v>
      </c>
      <c r="B22" s="93" t="s">
        <v>88</v>
      </c>
      <c r="C22" s="93" t="s">
        <v>89</v>
      </c>
      <c r="D22" s="93" t="s">
        <v>90</v>
      </c>
      <c r="E22" s="93" t="s">
        <v>91</v>
      </c>
    </row>
    <row r="23" spans="1:6" ht="38.25">
      <c r="B23" s="94" t="s">
        <v>92</v>
      </c>
      <c r="C23" s="94" t="s">
        <v>93</v>
      </c>
      <c r="D23" s="94" t="s">
        <v>94</v>
      </c>
      <c r="E23" s="94" t="s">
        <v>95</v>
      </c>
    </row>
    <row r="24" spans="1:6" ht="25.5">
      <c r="A24" s="95" t="s">
        <v>96</v>
      </c>
      <c r="B24" s="96">
        <f>[14]Input!D15</f>
        <v>0</v>
      </c>
      <c r="C24" s="97">
        <f>SUM([14]Scaler!$H$381:$H$405)</f>
        <v>93074260.776810527</v>
      </c>
      <c r="D24" s="98">
        <f>[14]Adjust!F299-[14]Revenue!B56</f>
        <v>8903.7846500575542</v>
      </c>
      <c r="E24" s="99">
        <f>D24/[14]Revenue!B56</f>
        <v>4.0046229191828902E-5</v>
      </c>
      <c r="F24" s="100" t="s">
        <v>67</v>
      </c>
    </row>
    <row r="26" spans="1:6" ht="15.75">
      <c r="A26" s="90" t="s">
        <v>97</v>
      </c>
    </row>
    <row r="27" spans="1:6" ht="14.25">
      <c r="A27" s="91" t="s">
        <v>67</v>
      </c>
    </row>
    <row r="28" spans="1:6">
      <c r="A28" t="s">
        <v>77</v>
      </c>
    </row>
    <row r="29" spans="1:6" ht="14.25">
      <c r="A29" s="92" t="s">
        <v>98</v>
      </c>
    </row>
    <row r="30" spans="1:6" ht="14.25">
      <c r="A30" s="92" t="s">
        <v>99</v>
      </c>
    </row>
    <row r="31" spans="1:6" ht="14.25">
      <c r="A31" s="92" t="s">
        <v>100</v>
      </c>
    </row>
    <row r="32" spans="1:6" ht="14.25">
      <c r="A32" s="92" t="s">
        <v>101</v>
      </c>
    </row>
    <row r="33" spans="1:1" ht="14.25">
      <c r="A33" s="92" t="s">
        <v>102</v>
      </c>
    </row>
    <row r="34" spans="1:1" ht="14.25">
      <c r="A34" s="92" t="s">
        <v>103</v>
      </c>
    </row>
    <row r="35" spans="1:1" ht="14.25">
      <c r="A35" s="92" t="s">
        <v>104</v>
      </c>
    </row>
    <row r="36" spans="1:1" ht="14.25">
      <c r="A36" s="92" t="s">
        <v>105</v>
      </c>
    </row>
    <row r="37" spans="1:1" ht="14.25">
      <c r="A37" s="92" t="s">
        <v>106</v>
      </c>
    </row>
    <row r="38" spans="1:1" ht="14.25">
      <c r="A38" s="92" t="s">
        <v>107</v>
      </c>
    </row>
    <row r="39" spans="1:1" ht="14.25">
      <c r="A39" s="92" t="s">
        <v>108</v>
      </c>
    </row>
    <row r="40" spans="1:1" ht="14.25">
      <c r="A40" s="92" t="s">
        <v>109</v>
      </c>
    </row>
    <row r="41" spans="1:1" ht="14.25">
      <c r="A41" s="92" t="s">
        <v>110</v>
      </c>
    </row>
    <row r="42" spans="1:1" ht="14.25">
      <c r="A42" s="92" t="s">
        <v>111</v>
      </c>
    </row>
    <row r="43" spans="1:1" ht="14.25">
      <c r="A43" s="92" t="s">
        <v>112</v>
      </c>
    </row>
    <row r="44" spans="1:1" ht="14.25">
      <c r="A44" s="92" t="s">
        <v>113</v>
      </c>
    </row>
    <row r="45" spans="1:1" ht="14.25">
      <c r="A45" s="92" t="s">
        <v>114</v>
      </c>
    </row>
    <row r="46" spans="1:1" ht="14.25">
      <c r="A46" s="92" t="s">
        <v>115</v>
      </c>
    </row>
    <row r="47" spans="1:1" ht="14.25">
      <c r="A47" s="92" t="s">
        <v>116</v>
      </c>
    </row>
    <row r="48" spans="1:1" ht="14.25">
      <c r="A48" s="92" t="s">
        <v>117</v>
      </c>
    </row>
    <row r="49" spans="1:22" ht="14.25">
      <c r="A49" s="92" t="s">
        <v>118</v>
      </c>
    </row>
    <row r="50" spans="1:22" ht="14.25">
      <c r="A50" s="92" t="s">
        <v>119</v>
      </c>
    </row>
    <row r="51" spans="1:22" ht="14.25">
      <c r="A51" s="92" t="s">
        <v>120</v>
      </c>
    </row>
    <row r="52" spans="1:22" ht="28.5">
      <c r="A52" s="93" t="s">
        <v>83</v>
      </c>
      <c r="B52" s="93" t="s">
        <v>86</v>
      </c>
      <c r="C52" s="93" t="s">
        <v>84</v>
      </c>
      <c r="D52" s="93" t="s">
        <v>86</v>
      </c>
      <c r="E52" s="93" t="s">
        <v>86</v>
      </c>
      <c r="F52" s="93" t="s">
        <v>86</v>
      </c>
      <c r="G52" s="93" t="s">
        <v>86</v>
      </c>
      <c r="H52" s="93" t="s">
        <v>86</v>
      </c>
      <c r="I52" s="93" t="s">
        <v>86</v>
      </c>
      <c r="J52" s="93" t="s">
        <v>86</v>
      </c>
      <c r="K52" s="93" t="s">
        <v>86</v>
      </c>
      <c r="L52" s="93" t="s">
        <v>86</v>
      </c>
      <c r="M52" s="93" t="s">
        <v>86</v>
      </c>
      <c r="N52" s="93" t="s">
        <v>86</v>
      </c>
      <c r="O52" s="93" t="s">
        <v>86</v>
      </c>
      <c r="P52" s="93" t="s">
        <v>86</v>
      </c>
      <c r="Q52" s="93" t="s">
        <v>86</v>
      </c>
      <c r="R52" s="93" t="s">
        <v>86</v>
      </c>
      <c r="S52" s="93" t="s">
        <v>86</v>
      </c>
      <c r="T52" s="93" t="s">
        <v>86</v>
      </c>
    </row>
    <row r="53" spans="1:22" ht="42.75">
      <c r="A53" s="93" t="s">
        <v>87</v>
      </c>
      <c r="B53" s="93" t="s">
        <v>121</v>
      </c>
      <c r="C53" s="93" t="s">
        <v>122</v>
      </c>
      <c r="D53" s="93" t="s">
        <v>123</v>
      </c>
      <c r="E53" s="93" t="s">
        <v>124</v>
      </c>
      <c r="F53" s="93" t="s">
        <v>125</v>
      </c>
      <c r="G53" s="93" t="s">
        <v>126</v>
      </c>
      <c r="H53" s="93" t="s">
        <v>127</v>
      </c>
      <c r="I53" s="93" t="s">
        <v>128</v>
      </c>
      <c r="J53" s="93" t="s">
        <v>129</v>
      </c>
      <c r="K53" s="93" t="s">
        <v>130</v>
      </c>
      <c r="L53" s="93" t="s">
        <v>131</v>
      </c>
      <c r="M53" s="93" t="s">
        <v>132</v>
      </c>
      <c r="N53" s="93" t="s">
        <v>133</v>
      </c>
      <c r="O53" s="93" t="s">
        <v>134</v>
      </c>
      <c r="P53" s="93" t="s">
        <v>135</v>
      </c>
      <c r="Q53" s="93" t="s">
        <v>136</v>
      </c>
      <c r="R53" s="93" t="s">
        <v>137</v>
      </c>
      <c r="S53" s="93" t="s">
        <v>138</v>
      </c>
      <c r="T53" s="93" t="s">
        <v>139</v>
      </c>
    </row>
    <row r="54" spans="1:22" ht="38.25">
      <c r="B54" s="94" t="s">
        <v>140</v>
      </c>
      <c r="C54" s="94" t="s">
        <v>141</v>
      </c>
      <c r="D54" s="94" t="s">
        <v>142</v>
      </c>
      <c r="E54" s="94" t="s">
        <v>143</v>
      </c>
      <c r="F54" s="94" t="s">
        <v>144</v>
      </c>
      <c r="G54" s="94" t="s">
        <v>145</v>
      </c>
      <c r="H54" s="94" t="s">
        <v>146</v>
      </c>
      <c r="I54" s="94" t="s">
        <v>147</v>
      </c>
      <c r="J54" s="94" t="s">
        <v>148</v>
      </c>
      <c r="K54" s="94" t="s">
        <v>149</v>
      </c>
      <c r="L54" s="94" t="s">
        <v>150</v>
      </c>
      <c r="M54" s="94" t="s">
        <v>151</v>
      </c>
      <c r="N54" s="94" t="s">
        <v>152</v>
      </c>
      <c r="O54" s="94" t="s">
        <v>153</v>
      </c>
      <c r="P54" s="94" t="s">
        <v>154</v>
      </c>
      <c r="Q54" s="94" t="s">
        <v>155</v>
      </c>
      <c r="R54" s="94" t="s">
        <v>156</v>
      </c>
      <c r="S54" s="94" t="s">
        <v>157</v>
      </c>
      <c r="T54" s="94" t="s">
        <v>158</v>
      </c>
      <c r="U54" s="94" t="s">
        <v>160</v>
      </c>
      <c r="V54" s="94" t="s">
        <v>159</v>
      </c>
    </row>
    <row r="55" spans="1:22" ht="14.25">
      <c r="A55" s="101" t="s">
        <v>161</v>
      </c>
      <c r="U55" s="102"/>
      <c r="V55" s="102"/>
    </row>
    <row r="56" spans="1:22" ht="14.25">
      <c r="A56" s="101" t="s">
        <v>162</v>
      </c>
      <c r="U56" s="102"/>
      <c r="V56" s="102"/>
    </row>
    <row r="57" spans="1:22" ht="14.25">
      <c r="A57" s="101" t="s">
        <v>163</v>
      </c>
      <c r="U57" s="102"/>
      <c r="V57" s="102"/>
    </row>
    <row r="58" spans="1:22" ht="14.25">
      <c r="A58" s="101" t="s">
        <v>164</v>
      </c>
      <c r="U58" s="102"/>
      <c r="V58" s="102"/>
    </row>
    <row r="59" spans="1:22" ht="14.25">
      <c r="A59" s="101" t="s">
        <v>165</v>
      </c>
      <c r="U59" s="102"/>
      <c r="V59" s="102"/>
    </row>
    <row r="60" spans="1:22" ht="14.25">
      <c r="A60" s="101" t="s">
        <v>166</v>
      </c>
      <c r="U60" s="102"/>
      <c r="V60" s="102"/>
    </row>
    <row r="61" spans="1:22" ht="14.25">
      <c r="A61" s="101" t="s">
        <v>167</v>
      </c>
      <c r="U61" s="102"/>
      <c r="V61" s="102"/>
    </row>
    <row r="62" spans="1:22" ht="14.25">
      <c r="A62" s="101" t="s">
        <v>168</v>
      </c>
      <c r="U62" s="102"/>
      <c r="V62" s="102"/>
    </row>
    <row r="63" spans="1:22" ht="28.5">
      <c r="A63" s="101" t="s">
        <v>169</v>
      </c>
      <c r="U63" s="102"/>
      <c r="V63" s="102"/>
    </row>
    <row r="64" spans="1:22" ht="14.25">
      <c r="A64" s="101" t="s">
        <v>170</v>
      </c>
      <c r="U64" s="102"/>
      <c r="V64" s="102"/>
    </row>
    <row r="65" spans="1:22" ht="14.25">
      <c r="A65" s="101" t="s">
        <v>171</v>
      </c>
      <c r="U65" s="102"/>
      <c r="V65" s="102"/>
    </row>
    <row r="66" spans="1:22" ht="14.25">
      <c r="A66" s="101" t="s">
        <v>172</v>
      </c>
      <c r="U66" s="102"/>
      <c r="V66" s="102"/>
    </row>
    <row r="67" spans="1:22" ht="14.25">
      <c r="A67" s="101" t="s">
        <v>173</v>
      </c>
      <c r="U67" s="102"/>
      <c r="V67" s="102"/>
    </row>
    <row r="68" spans="1:22" ht="14.25">
      <c r="A68" s="101" t="s">
        <v>174</v>
      </c>
      <c r="U68" s="102"/>
      <c r="V68" s="102"/>
    </row>
    <row r="69" spans="1:22" ht="14.25">
      <c r="A69" s="101" t="s">
        <v>175</v>
      </c>
      <c r="U69" s="102"/>
      <c r="V69" s="102"/>
    </row>
    <row r="70" spans="1:22" ht="14.25">
      <c r="A70" s="101" t="s">
        <v>176</v>
      </c>
      <c r="U70" s="102"/>
      <c r="V70" s="102"/>
    </row>
    <row r="71" spans="1:22" ht="14.25">
      <c r="A71" s="101" t="s">
        <v>177</v>
      </c>
      <c r="U71" s="102"/>
      <c r="V71" s="102"/>
    </row>
    <row r="72" spans="1:22" ht="14.25">
      <c r="A72" s="101" t="s">
        <v>178</v>
      </c>
      <c r="U72" s="102"/>
      <c r="V72" s="102"/>
    </row>
    <row r="73" spans="1:22" ht="14.25">
      <c r="A73" s="101" t="s">
        <v>179</v>
      </c>
      <c r="U73" s="102"/>
      <c r="V73" s="102"/>
    </row>
    <row r="74" spans="1:22" ht="14.25">
      <c r="A74" s="101" t="s">
        <v>180</v>
      </c>
      <c r="U74" s="102"/>
      <c r="V74" s="102"/>
    </row>
    <row r="75" spans="1:22" ht="14.25">
      <c r="A75" s="101" t="s">
        <v>181</v>
      </c>
      <c r="U75" s="102"/>
      <c r="V75" s="102"/>
    </row>
    <row r="76" spans="1:22" ht="14.25">
      <c r="A76" s="101" t="s">
        <v>182</v>
      </c>
      <c r="U76" s="102"/>
      <c r="V76" s="102"/>
    </row>
    <row r="77" spans="1:22" ht="28.5">
      <c r="A77" s="101" t="s">
        <v>183</v>
      </c>
      <c r="U77" s="102"/>
      <c r="V77" s="102"/>
    </row>
    <row r="78" spans="1:22" ht="14.25">
      <c r="A78" s="101" t="s">
        <v>184</v>
      </c>
      <c r="U78" s="102"/>
      <c r="V78" s="102"/>
    </row>
    <row r="79" spans="1:22" ht="14.25">
      <c r="A79" s="101" t="s">
        <v>185</v>
      </c>
      <c r="U79" s="102"/>
      <c r="V79" s="102"/>
    </row>
    <row r="80" spans="1:22">
      <c r="A80" s="95" t="s">
        <v>186</v>
      </c>
      <c r="B80" s="97">
        <f>[14]Input!B150+[14]Input!C150+[14]Input!D150</f>
        <v>5122.73658312724</v>
      </c>
      <c r="C80" s="103">
        <f>[14]Input!E150</f>
        <v>0</v>
      </c>
      <c r="D80" s="98">
        <f>0.01*[14]Input!F$15*([14]Adjust!$E164*[14]Input!E150+[14]Adjust!$F164*[14]Input!F150)+10*([14]Adjust!$B164*[14]Input!B150+[14]Adjust!$C164*[14]Input!C150+[14]Adjust!$D164*[14]Input!D150+[14]Adjust!$G164*[14]Input!G150)</f>
        <v>12858.068823649373</v>
      </c>
      <c r="E80" s="97">
        <f>10*([14]Adjust!$B164*[14]Input!B150+[14]Adjust!$C164*[14]Input!C150+[14]Adjust!$D164*[14]Input!D150)</f>
        <v>12858.068823649373</v>
      </c>
      <c r="F80" s="97">
        <f>[14]Adjust!E164*[14]Input!$F$15*[14]Input!$E150/100</f>
        <v>0</v>
      </c>
      <c r="G80" s="97">
        <f>[14]Adjust!F164*[14]Input!$F$15*[14]Input!$F150/100</f>
        <v>0</v>
      </c>
      <c r="H80" s="97">
        <f>[14]Adjust!G164*[14]Input!$G150*10</f>
        <v>0</v>
      </c>
      <c r="I80" s="104">
        <f t="shared" ref="I80:I111" si="0">IF(B80&lt;&gt;0,0.1*D80/B80,"")</f>
        <v>0.251</v>
      </c>
      <c r="J80" s="105" t="str">
        <f t="shared" ref="J80:J111" si="1">IF(C80&lt;&gt;0,D80/C80,"")</f>
        <v/>
      </c>
      <c r="K80" s="104">
        <f t="shared" ref="K80:K111" si="2">IF(B80&lt;&gt;0,0.1*E80/B80,0)</f>
        <v>0.251</v>
      </c>
      <c r="L80" s="97">
        <f>[14]Adjust!B164*[14]Input!$B150*10</f>
        <v>12858.068823649373</v>
      </c>
      <c r="M80" s="97">
        <f>[14]Adjust!C164*[14]Input!$C150*10</f>
        <v>0</v>
      </c>
      <c r="N80" s="97">
        <f>[14]Adjust!D164*[14]Input!$D150*10</f>
        <v>0</v>
      </c>
      <c r="O80" s="106">
        <f t="shared" ref="O80:O111" si="3">IF(E80&lt;&gt;0,$L80/E80,"")</f>
        <v>1</v>
      </c>
      <c r="P80" s="106">
        <f t="shared" ref="P80:P111" si="4">IF(E80&lt;&gt;0,$M80/E80,"")</f>
        <v>0</v>
      </c>
      <c r="Q80" s="106">
        <f t="shared" ref="Q80:Q111" si="5">IF(E80&lt;&gt;0,$N80/E80,"")</f>
        <v>0</v>
      </c>
      <c r="R80" s="106">
        <f t="shared" ref="R80:R111" si="6">IF(D80&lt;&gt;0,$F80/D80,"")</f>
        <v>0</v>
      </c>
      <c r="S80" s="106">
        <f t="shared" ref="S80:S111" si="7">IF(D80&lt;&gt;0,$G80/D80,"")</f>
        <v>0</v>
      </c>
      <c r="T80" s="106">
        <f t="shared" ref="T80:T111" si="8">IF(D80&lt;&gt;0,$H80/D80,"")</f>
        <v>0</v>
      </c>
      <c r="U80" s="107"/>
      <c r="V80" s="107"/>
    </row>
    <row r="81" spans="1:22">
      <c r="A81" s="95" t="s">
        <v>12</v>
      </c>
      <c r="B81" s="97">
        <f>[14]Input!B146+[14]Input!C146+[14]Input!D146</f>
        <v>438595.82261466992</v>
      </c>
      <c r="C81" s="103">
        <f>[14]Input!E146</f>
        <v>65149</v>
      </c>
      <c r="D81" s="98">
        <f>0.01*[14]Input!F$15*([14]Adjust!$E160*[14]Input!E146+[14]Adjust!$F160*[14]Input!F146)+10*([14]Adjust!$B160*[14]Input!B146+[14]Adjust!$C160*[14]Input!C146+[14]Adjust!$D160*[14]Input!D146+[14]Adjust!$G160*[14]Input!G146)</f>
        <v>8041795.5308200028</v>
      </c>
      <c r="E81" s="97">
        <f>10*([14]Adjust!$B160*[14]Input!B146+[14]Adjust!$C160*[14]Input!C146+[14]Adjust!$D160*[14]Input!D146)</f>
        <v>7228696.9214200024</v>
      </c>
      <c r="F81" s="97">
        <f>[14]Adjust!E160*[14]Input!$F$15*[14]Input!$E146/100</f>
        <v>813098.60939999996</v>
      </c>
      <c r="G81" s="97">
        <f>[14]Adjust!F160*[14]Input!$F$15*[14]Input!$F146/100</f>
        <v>0</v>
      </c>
      <c r="H81" s="97">
        <f>[14]Adjust!G160*[14]Input!$G146*10</f>
        <v>0</v>
      </c>
      <c r="I81" s="104">
        <f t="shared" si="0"/>
        <v>1.8335321761340975</v>
      </c>
      <c r="J81" s="105">
        <f t="shared" si="1"/>
        <v>123.43697571443926</v>
      </c>
      <c r="K81" s="104">
        <f t="shared" si="2"/>
        <v>1.6481454105801649</v>
      </c>
      <c r="L81" s="97">
        <f>[14]Adjust!B160*[14]Input!$B146*10</f>
        <v>6399204.466608786</v>
      </c>
      <c r="M81" s="97">
        <f>[14]Adjust!C160*[14]Input!$C146*10</f>
        <v>829492.45481121587</v>
      </c>
      <c r="N81" s="97">
        <f>[14]Adjust!D160*[14]Input!$D146*10</f>
        <v>0</v>
      </c>
      <c r="O81" s="106">
        <f t="shared" si="3"/>
        <v>0.88525007150966961</v>
      </c>
      <c r="P81" s="106">
        <f t="shared" si="4"/>
        <v>0.11474992849033028</v>
      </c>
      <c r="Q81" s="106">
        <f t="shared" si="5"/>
        <v>0</v>
      </c>
      <c r="R81" s="106">
        <f t="shared" si="6"/>
        <v>0.10110908767623071</v>
      </c>
      <c r="S81" s="106">
        <f t="shared" si="7"/>
        <v>0</v>
      </c>
      <c r="T81" s="106">
        <f t="shared" si="8"/>
        <v>0</v>
      </c>
      <c r="U81" s="107"/>
      <c r="V81" s="107"/>
    </row>
    <row r="82" spans="1:22">
      <c r="A82" s="95" t="s">
        <v>11</v>
      </c>
      <c r="B82" s="97">
        <f>[14]Input!B142+[14]Input!C142+[14]Input!D142</f>
        <v>3352312.167300201</v>
      </c>
      <c r="C82" s="103">
        <f>[14]Input!E142</f>
        <v>940737</v>
      </c>
      <c r="D82" s="98">
        <f>0.01*[14]Input!F$15*([14]Adjust!$E156*[14]Input!E142+[14]Adjust!$F156*[14]Input!F142)+10*([14]Adjust!$B156*[14]Input!B142+[14]Adjust!$C156*[14]Input!C142+[14]Adjust!$D156*[14]Input!D142+[14]Adjust!$G156*[14]Input!G142)</f>
        <v>99739156.593830273</v>
      </c>
      <c r="E82" s="97">
        <f>10*([14]Adjust!$B156*[14]Input!B142+[14]Adjust!$C156*[14]Input!C142+[14]Adjust!$D156*[14]Input!D142)</f>
        <v>87998194.391630277</v>
      </c>
      <c r="F82" s="97">
        <f>[14]Adjust!E156*[14]Input!$F$15*[14]Input!$E142/100</f>
        <v>11740962.202200001</v>
      </c>
      <c r="G82" s="97">
        <f>[14]Adjust!F156*[14]Input!$F$15*[14]Input!$F142/100</f>
        <v>0</v>
      </c>
      <c r="H82" s="97">
        <f>[14]Adjust!G156*[14]Input!$G142*10</f>
        <v>0</v>
      </c>
      <c r="I82" s="104">
        <f t="shared" si="0"/>
        <v>2.9752347519042543</v>
      </c>
      <c r="J82" s="105">
        <f t="shared" si="1"/>
        <v>106.02235969652546</v>
      </c>
      <c r="K82" s="104">
        <f t="shared" si="2"/>
        <v>2.625</v>
      </c>
      <c r="L82" s="97">
        <f>[14]Adjust!B156*[14]Input!$B142*10</f>
        <v>87998194.391630277</v>
      </c>
      <c r="M82" s="97">
        <f>[14]Adjust!C156*[14]Input!$C142*10</f>
        <v>0</v>
      </c>
      <c r="N82" s="97">
        <f>[14]Adjust!D156*[14]Input!$D142*10</f>
        <v>0</v>
      </c>
      <c r="O82" s="106">
        <f t="shared" si="3"/>
        <v>1</v>
      </c>
      <c r="P82" s="106">
        <f t="shared" si="4"/>
        <v>0</v>
      </c>
      <c r="Q82" s="106">
        <f t="shared" si="5"/>
        <v>0</v>
      </c>
      <c r="R82" s="106">
        <f t="shared" si="6"/>
        <v>0.11771667821508609</v>
      </c>
      <c r="S82" s="106">
        <f t="shared" si="7"/>
        <v>0</v>
      </c>
      <c r="T82" s="106">
        <f t="shared" si="8"/>
        <v>0</v>
      </c>
      <c r="U82" s="107"/>
      <c r="V82" s="107"/>
    </row>
    <row r="83" spans="1:22">
      <c r="A83" s="95" t="s">
        <v>32</v>
      </c>
      <c r="B83" s="97">
        <f>[14]Input!B215+[14]Input!C215+[14]Input!D215</f>
        <v>14211.15257956646</v>
      </c>
      <c r="C83" s="103">
        <f>[14]Input!E215</f>
        <v>5</v>
      </c>
      <c r="D83" s="98">
        <f>0.01*[14]Input!F$15*([14]Adjust!$E229*[14]Input!E215+[14]Adjust!$F229*[14]Input!F215)+10*([14]Adjust!$B229*[14]Input!B215+[14]Adjust!$C229*[14]Input!C215+[14]Adjust!$D229*[14]Input!D215+[14]Adjust!$G229*[14]Input!G215)</f>
        <v>-56709.500895652833</v>
      </c>
      <c r="E83" s="97">
        <f>10*([14]Adjust!$B229*[14]Input!B215+[14]Adjust!$C229*[14]Input!C215+[14]Adjust!$D229*[14]Input!D215)</f>
        <v>-57270.944895652836</v>
      </c>
      <c r="F83" s="97">
        <f>[14]Adjust!E229*[14]Input!$F$15*[14]Input!$E215/100</f>
        <v>561.44399999999996</v>
      </c>
      <c r="G83" s="97">
        <f>[14]Adjust!F229*[14]Input!$F$15*[14]Input!$F215/100</f>
        <v>0</v>
      </c>
      <c r="H83" s="97">
        <f>[14]Adjust!G229*[14]Input!$G215*10</f>
        <v>0</v>
      </c>
      <c r="I83" s="104">
        <f t="shared" si="0"/>
        <v>-0.39904927188800104</v>
      </c>
      <c r="J83" s="105">
        <f t="shared" si="1"/>
        <v>-11341.900179130567</v>
      </c>
      <c r="K83" s="104">
        <f t="shared" si="2"/>
        <v>-0.40300000000000002</v>
      </c>
      <c r="L83" s="97">
        <f>[14]Adjust!B229*[14]Input!$B215*10</f>
        <v>-57270.944895652836</v>
      </c>
      <c r="M83" s="97">
        <f>[14]Adjust!C229*[14]Input!$C215*10</f>
        <v>0</v>
      </c>
      <c r="N83" s="97">
        <f>[14]Adjust!D229*[14]Input!$D215*10</f>
        <v>0</v>
      </c>
      <c r="O83" s="106">
        <f t="shared" si="3"/>
        <v>1</v>
      </c>
      <c r="P83" s="106">
        <f t="shared" si="4"/>
        <v>0</v>
      </c>
      <c r="Q83" s="106">
        <f t="shared" si="5"/>
        <v>0</v>
      </c>
      <c r="R83" s="106">
        <f t="shared" si="6"/>
        <v>-9.900351636546293E-3</v>
      </c>
      <c r="S83" s="106">
        <f t="shared" si="7"/>
        <v>0</v>
      </c>
      <c r="T83" s="106">
        <f t="shared" si="8"/>
        <v>0</v>
      </c>
      <c r="U83" s="107"/>
      <c r="V83" s="108"/>
    </row>
    <row r="84" spans="1:22">
      <c r="A84" s="95" t="s">
        <v>33</v>
      </c>
      <c r="B84" s="97">
        <f>[14]Input!B218+[14]Input!C218+[14]Input!D218</f>
        <v>98319.595180722274</v>
      </c>
      <c r="C84" s="103">
        <f>[14]Input!E218</f>
        <v>14</v>
      </c>
      <c r="D84" s="98">
        <f>0.01*[14]Input!F$15*([14]Adjust!$E232*[14]Input!E218+[14]Adjust!$F232*[14]Input!F218)+10*([14]Adjust!$B232*[14]Input!B218+[14]Adjust!$C232*[14]Input!C218+[14]Adjust!$D232*[14]Input!D218+[14]Adjust!$G232*[14]Input!G218)</f>
        <v>-395764.47187700763</v>
      </c>
      <c r="E84" s="97">
        <f>10*([14]Adjust!$B232*[14]Input!B218+[14]Adjust!$C232*[14]Input!C218+[14]Adjust!$D232*[14]Input!D218)</f>
        <v>-397336.51507700764</v>
      </c>
      <c r="F84" s="97">
        <f>[14]Adjust!E232*[14]Input!$F$15*[14]Input!$E218/100</f>
        <v>1572.0431999999998</v>
      </c>
      <c r="G84" s="97">
        <f>[14]Adjust!F232*[14]Input!$F$15*[14]Input!$F218/100</f>
        <v>0</v>
      </c>
      <c r="H84" s="97">
        <f>[14]Adjust!G232*[14]Input!$G218*10</f>
        <v>0</v>
      </c>
      <c r="I84" s="104">
        <f t="shared" si="0"/>
        <v>-0.40252858156052096</v>
      </c>
      <c r="J84" s="105">
        <f t="shared" si="1"/>
        <v>-28268.890848357689</v>
      </c>
      <c r="K84" s="104">
        <f t="shared" si="2"/>
        <v>-0.40412749294447281</v>
      </c>
      <c r="L84" s="97">
        <f>[14]Adjust!B232*[14]Input!$B218*10</f>
        <v>-228480.81987170546</v>
      </c>
      <c r="M84" s="97">
        <f>[14]Adjust!C232*[14]Input!$C218*10</f>
        <v>-125243.06222824758</v>
      </c>
      <c r="N84" s="97">
        <f>[14]Adjust!D232*[14]Input!$D218*10</f>
        <v>-43612.6329770546</v>
      </c>
      <c r="O84" s="106">
        <f t="shared" si="3"/>
        <v>0.57503101578122939</v>
      </c>
      <c r="P84" s="106">
        <f t="shared" si="4"/>
        <v>0.31520652513896003</v>
      </c>
      <c r="Q84" s="106">
        <f t="shared" si="5"/>
        <v>0.10976245907981061</v>
      </c>
      <c r="R84" s="106">
        <f t="shared" si="6"/>
        <v>-3.9721685793174134E-3</v>
      </c>
      <c r="S84" s="106">
        <f t="shared" si="7"/>
        <v>0</v>
      </c>
      <c r="T84" s="106">
        <f t="shared" si="8"/>
        <v>0</v>
      </c>
      <c r="U84" s="107"/>
      <c r="V84" s="108"/>
    </row>
    <row r="85" spans="1:22">
      <c r="A85" s="95" t="s">
        <v>22</v>
      </c>
      <c r="B85" s="97">
        <f>[14]Input!B181+[14]Input!C181+[14]Input!D181</f>
        <v>2205762.4063209025</v>
      </c>
      <c r="C85" s="103">
        <f>[14]Input!E181</f>
        <v>558</v>
      </c>
      <c r="D85" s="98">
        <f>0.01*[14]Input!F$15*([14]Adjust!$E195*[14]Input!E181+[14]Adjust!$F195*[14]Input!F181)+10*([14]Adjust!$B195*[14]Input!B181+[14]Adjust!$C195*[14]Input!C181+[14]Adjust!$D195*[14]Input!D181+[14]Adjust!$G195*[14]Input!G181)</f>
        <v>32148621.838849142</v>
      </c>
      <c r="E85" s="97">
        <f>10*([14]Adjust!$B195*[14]Input!B181+[14]Adjust!$C195*[14]Input!C181+[14]Adjust!$D195*[14]Input!D181)</f>
        <v>24922172.036489137</v>
      </c>
      <c r="F85" s="97">
        <f>[14]Adjust!E195*[14]Input!$F$15*[14]Input!$E181/100</f>
        <v>152394.93360000002</v>
      </c>
      <c r="G85" s="97">
        <f>[14]Adjust!F195*[14]Input!$F$15*[14]Input!$F181/100</f>
        <v>6638342.8608000008</v>
      </c>
      <c r="H85" s="97">
        <f>[14]Adjust!G195*[14]Input!$G181*10</f>
        <v>435712.00795999996</v>
      </c>
      <c r="I85" s="104">
        <f t="shared" si="0"/>
        <v>1.4574834418577014</v>
      </c>
      <c r="J85" s="105">
        <f t="shared" si="1"/>
        <v>57614.017632346135</v>
      </c>
      <c r="K85" s="104">
        <f t="shared" si="2"/>
        <v>1.1298665697208081</v>
      </c>
      <c r="L85" s="97">
        <f>[14]Adjust!B195*[14]Input!$B181*10</f>
        <v>14973821.050816057</v>
      </c>
      <c r="M85" s="97">
        <f>[14]Adjust!C195*[14]Input!$C181*10</f>
        <v>8169724.2157402346</v>
      </c>
      <c r="N85" s="97">
        <f>[14]Adjust!D195*[14]Input!$D181*10</f>
        <v>1778626.7699328426</v>
      </c>
      <c r="O85" s="106">
        <f t="shared" si="3"/>
        <v>0.60082327611303443</v>
      </c>
      <c r="P85" s="106">
        <f t="shared" si="4"/>
        <v>0.32780947839452956</v>
      </c>
      <c r="Q85" s="106">
        <f t="shared" si="5"/>
        <v>7.1367245492435949E-2</v>
      </c>
      <c r="R85" s="106">
        <f t="shared" si="6"/>
        <v>4.7403255531110336E-3</v>
      </c>
      <c r="S85" s="106">
        <f t="shared" si="7"/>
        <v>0.20648918930571614</v>
      </c>
      <c r="T85" s="106">
        <f t="shared" si="8"/>
        <v>1.3553054004743539E-2</v>
      </c>
      <c r="U85" s="109">
        <v>708498</v>
      </c>
      <c r="V85" s="108">
        <v>125928.326</v>
      </c>
    </row>
    <row r="86" spans="1:22">
      <c r="A86" s="95" t="s">
        <v>19</v>
      </c>
      <c r="B86" s="97">
        <f>[14]Input!B172+[14]Input!C172+[14]Input!D172</f>
        <v>712.38276450000001</v>
      </c>
      <c r="C86" s="103">
        <f>[14]Input!E172</f>
        <v>12</v>
      </c>
      <c r="D86" s="98">
        <f>0.01*[14]Input!F$15*([14]Adjust!$E186*[14]Input!E172+[14]Adjust!$F186*[14]Input!F172)+10*([14]Adjust!$B186*[14]Input!B172+[14]Adjust!$C186*[14]Input!C172+[14]Adjust!$D186*[14]Input!D172+[14]Adjust!$G186*[14]Input!G172)</f>
        <v>15467.054191109999</v>
      </c>
      <c r="E86" s="97">
        <f>10*([14]Adjust!$B186*[14]Input!B172+[14]Adjust!$C186*[14]Input!C172+[14]Adjust!$D186*[14]Input!D172)</f>
        <v>10190.505391109999</v>
      </c>
      <c r="F86" s="97">
        <f>[14]Adjust!E186*[14]Input!$F$15*[14]Input!$E172/100</f>
        <v>5276.5488000000005</v>
      </c>
      <c r="G86" s="97">
        <f>[14]Adjust!F186*[14]Input!$F$15*[14]Input!$F172/100</f>
        <v>0</v>
      </c>
      <c r="H86" s="97">
        <f>[14]Adjust!G186*[14]Input!$G172*10</f>
        <v>0</v>
      </c>
      <c r="I86" s="104">
        <f t="shared" si="0"/>
        <v>2.1711718702186542</v>
      </c>
      <c r="J86" s="105">
        <f t="shared" si="1"/>
        <v>1288.9211825924999</v>
      </c>
      <c r="K86" s="104">
        <f t="shared" si="2"/>
        <v>1.4304817436539763</v>
      </c>
      <c r="L86" s="97">
        <f>[14]Adjust!B186*[14]Input!$B172*10</f>
        <v>9915.6864252599989</v>
      </c>
      <c r="M86" s="97">
        <f>[14]Adjust!C186*[14]Input!$C172*10</f>
        <v>274.81896585000004</v>
      </c>
      <c r="N86" s="97">
        <f>[14]Adjust!D186*[14]Input!$D172*10</f>
        <v>0</v>
      </c>
      <c r="O86" s="106">
        <f t="shared" si="3"/>
        <v>0.97303186100173733</v>
      </c>
      <c r="P86" s="106">
        <f t="shared" si="4"/>
        <v>2.6968138998262718E-2</v>
      </c>
      <c r="Q86" s="106">
        <f t="shared" si="5"/>
        <v>0</v>
      </c>
      <c r="R86" s="106">
        <f t="shared" si="6"/>
        <v>0.34114762480322874</v>
      </c>
      <c r="S86" s="106">
        <f t="shared" si="7"/>
        <v>0</v>
      </c>
      <c r="T86" s="106">
        <f t="shared" si="8"/>
        <v>0</v>
      </c>
      <c r="U86" s="107"/>
      <c r="V86" s="107"/>
    </row>
    <row r="87" spans="1:22">
      <c r="A87" s="95" t="s">
        <v>35</v>
      </c>
      <c r="B87" s="97">
        <f>[14]Input!B223+[14]Input!C223+[14]Input!D223</f>
        <v>0</v>
      </c>
      <c r="C87" s="103">
        <f>[14]Input!E223</f>
        <v>0</v>
      </c>
      <c r="D87" s="98">
        <f>0.01*[14]Input!F$15*([14]Adjust!$E237*[14]Input!E223+[14]Adjust!$F237*[14]Input!F223)+10*([14]Adjust!$B237*[14]Input!B223+[14]Adjust!$C237*[14]Input!C223+[14]Adjust!$D237*[14]Input!D223+[14]Adjust!$G237*[14]Input!G223)</f>
        <v>0</v>
      </c>
      <c r="E87" s="97">
        <f>10*([14]Adjust!$B237*[14]Input!B223+[14]Adjust!$C237*[14]Input!C223+[14]Adjust!$D237*[14]Input!D223)</f>
        <v>0</v>
      </c>
      <c r="F87" s="97">
        <f>[14]Adjust!E237*[14]Input!$F$15*[14]Input!$E223/100</f>
        <v>0</v>
      </c>
      <c r="G87" s="97">
        <f>[14]Adjust!F237*[14]Input!$F$15*[14]Input!$F223/100</f>
        <v>0</v>
      </c>
      <c r="H87" s="97">
        <f>[14]Adjust!G237*[14]Input!$G223*10</f>
        <v>0</v>
      </c>
      <c r="I87" s="104" t="str">
        <f t="shared" si="0"/>
        <v/>
      </c>
      <c r="J87" s="105" t="str">
        <f t="shared" si="1"/>
        <v/>
      </c>
      <c r="K87" s="104">
        <f t="shared" si="2"/>
        <v>0</v>
      </c>
      <c r="L87" s="97">
        <f>[14]Adjust!B237*[14]Input!$B223*10</f>
        <v>0</v>
      </c>
      <c r="M87" s="97">
        <f>[14]Adjust!C237*[14]Input!$C223*10</f>
        <v>0</v>
      </c>
      <c r="N87" s="97">
        <f>[14]Adjust!D237*[14]Input!$D223*10</f>
        <v>0</v>
      </c>
      <c r="O87" s="106" t="str">
        <f t="shared" si="3"/>
        <v/>
      </c>
      <c r="P87" s="106" t="str">
        <f t="shared" si="4"/>
        <v/>
      </c>
      <c r="Q87" s="106" t="str">
        <f t="shared" si="5"/>
        <v/>
      </c>
      <c r="R87" s="106" t="str">
        <f t="shared" si="6"/>
        <v/>
      </c>
      <c r="S87" s="106" t="str">
        <f t="shared" si="7"/>
        <v/>
      </c>
      <c r="T87" s="106" t="str">
        <f t="shared" si="8"/>
        <v/>
      </c>
      <c r="U87" s="107"/>
      <c r="V87" s="108"/>
    </row>
    <row r="88" spans="1:22">
      <c r="A88" s="95" t="s">
        <v>34</v>
      </c>
      <c r="B88" s="97">
        <f>[14]Input!B221+[14]Input!C221+[14]Input!D221</f>
        <v>0</v>
      </c>
      <c r="C88" s="103">
        <f>[14]Input!E221</f>
        <v>0</v>
      </c>
      <c r="D88" s="98">
        <f>0.01*[14]Input!F$15*([14]Adjust!$E235*[14]Input!E221+[14]Adjust!$F235*[14]Input!F221)+10*([14]Adjust!$B235*[14]Input!B221+[14]Adjust!$C235*[14]Input!C221+[14]Adjust!$D235*[14]Input!D221+[14]Adjust!$G235*[14]Input!G221)</f>
        <v>0</v>
      </c>
      <c r="E88" s="97">
        <f>10*([14]Adjust!$B235*[14]Input!B221+[14]Adjust!$C235*[14]Input!C221+[14]Adjust!$D235*[14]Input!D221)</f>
        <v>0</v>
      </c>
      <c r="F88" s="97">
        <f>[14]Adjust!E235*[14]Input!$F$15*[14]Input!$E221/100</f>
        <v>0</v>
      </c>
      <c r="G88" s="97">
        <f>[14]Adjust!F235*[14]Input!$F$15*[14]Input!$F221/100</f>
        <v>0</v>
      </c>
      <c r="H88" s="97">
        <f>[14]Adjust!G235*[14]Input!$G221*10</f>
        <v>0</v>
      </c>
      <c r="I88" s="104" t="str">
        <f t="shared" si="0"/>
        <v/>
      </c>
      <c r="J88" s="105" t="str">
        <f t="shared" si="1"/>
        <v/>
      </c>
      <c r="K88" s="104">
        <f t="shared" si="2"/>
        <v>0</v>
      </c>
      <c r="L88" s="97">
        <f>[14]Adjust!B235*[14]Input!$B221*10</f>
        <v>0</v>
      </c>
      <c r="M88" s="97">
        <f>[14]Adjust!C235*[14]Input!$C221*10</f>
        <v>0</v>
      </c>
      <c r="N88" s="97">
        <f>[14]Adjust!D235*[14]Input!$D221*10</f>
        <v>0</v>
      </c>
      <c r="O88" s="106" t="str">
        <f t="shared" si="3"/>
        <v/>
      </c>
      <c r="P88" s="106" t="str">
        <f t="shared" si="4"/>
        <v/>
      </c>
      <c r="Q88" s="106" t="str">
        <f t="shared" si="5"/>
        <v/>
      </c>
      <c r="R88" s="106" t="str">
        <f t="shared" si="6"/>
        <v/>
      </c>
      <c r="S88" s="106" t="str">
        <f t="shared" si="7"/>
        <v/>
      </c>
      <c r="T88" s="106" t="str">
        <f t="shared" si="8"/>
        <v/>
      </c>
      <c r="U88" s="107"/>
      <c r="V88" s="108"/>
    </row>
    <row r="89" spans="1:22">
      <c r="A89" s="95" t="s">
        <v>23</v>
      </c>
      <c r="B89" s="97">
        <f>[14]Input!B184+[14]Input!C184+[14]Input!D184</f>
        <v>20299.896952441763</v>
      </c>
      <c r="C89" s="103">
        <f>[14]Input!E184</f>
        <v>4</v>
      </c>
      <c r="D89" s="98">
        <f>0.01*[14]Input!F$15*([14]Adjust!$E198*[14]Input!E184+[14]Adjust!$F198*[14]Input!F184)+10*([14]Adjust!$B198*[14]Input!B184+[14]Adjust!$C198*[14]Input!C184+[14]Adjust!$D198*[14]Input!D184+[14]Adjust!$G198*[14]Input!G184)</f>
        <v>327025.50653315312</v>
      </c>
      <c r="E89" s="97">
        <f>10*([14]Adjust!$B198*[14]Input!B184+[14]Adjust!$C198*[14]Input!C184+[14]Adjust!$D198*[14]Input!D184)</f>
        <v>228507.50417315308</v>
      </c>
      <c r="F89" s="97">
        <f>[14]Adjust!E198*[14]Input!$F$15*[14]Input!$E184/100</f>
        <v>1092.4368000000002</v>
      </c>
      <c r="G89" s="97">
        <f>[14]Adjust!F198*[14]Input!$F$15*[14]Input!$F184/100</f>
        <v>90617.94</v>
      </c>
      <c r="H89" s="97">
        <f>[14]Adjust!G198*[14]Input!$G184*10</f>
        <v>6807.6255600000004</v>
      </c>
      <c r="I89" s="104">
        <f t="shared" si="0"/>
        <v>1.6109712640379539</v>
      </c>
      <c r="J89" s="105">
        <f t="shared" si="1"/>
        <v>81756.376633288281</v>
      </c>
      <c r="K89" s="104">
        <f t="shared" si="2"/>
        <v>1.1256584440231219</v>
      </c>
      <c r="L89" s="97">
        <f>[14]Adjust!B198*[14]Input!$B184*10</f>
        <v>132265.51661515137</v>
      </c>
      <c r="M89" s="97">
        <f>[14]Adjust!C198*[14]Input!$C184*10</f>
        <v>81665.787625153345</v>
      </c>
      <c r="N89" s="97">
        <f>[14]Adjust!D198*[14]Input!$D184*10</f>
        <v>14576.199932848354</v>
      </c>
      <c r="O89" s="106">
        <f t="shared" si="3"/>
        <v>0.57882351432505386</v>
      </c>
      <c r="P89" s="106">
        <f t="shared" si="4"/>
        <v>0.35738777122728782</v>
      </c>
      <c r="Q89" s="106">
        <f t="shared" si="5"/>
        <v>6.3788714447658323E-2</v>
      </c>
      <c r="R89" s="106">
        <f t="shared" si="6"/>
        <v>3.340524754723532E-3</v>
      </c>
      <c r="S89" s="106">
        <f t="shared" si="7"/>
        <v>0.27709746851447309</v>
      </c>
      <c r="T89" s="106">
        <f t="shared" si="8"/>
        <v>2.0816803044412864E-2</v>
      </c>
      <c r="U89" s="109">
        <v>13100</v>
      </c>
      <c r="V89" s="108">
        <v>2044.3320000000001</v>
      </c>
    </row>
    <row r="90" spans="1:22" ht="25.5">
      <c r="A90" s="95" t="s">
        <v>187</v>
      </c>
      <c r="B90" s="97">
        <f>[14]Input!B152+[14]Input!C152+[14]Input!D152</f>
        <v>0</v>
      </c>
      <c r="C90" s="103">
        <f>[14]Input!E152</f>
        <v>0</v>
      </c>
      <c r="D90" s="98">
        <f>0.01*[14]Input!F$15*([14]Adjust!$E166*[14]Input!E152+[14]Adjust!$F166*[14]Input!F152)+10*([14]Adjust!$B166*[14]Input!B152+[14]Adjust!$C166*[14]Input!C152+[14]Adjust!$D166*[14]Input!D152+[14]Adjust!$G166*[14]Input!G152)</f>
        <v>0</v>
      </c>
      <c r="E90" s="97">
        <f>10*([14]Adjust!$B166*[14]Input!B152+[14]Adjust!$C166*[14]Input!C152+[14]Adjust!$D166*[14]Input!D152)</f>
        <v>0</v>
      </c>
      <c r="F90" s="97">
        <f>[14]Adjust!E166*[14]Input!$F$15*[14]Input!$E152/100</f>
        <v>0</v>
      </c>
      <c r="G90" s="97">
        <f>[14]Adjust!F166*[14]Input!$F$15*[14]Input!$F152/100</f>
        <v>0</v>
      </c>
      <c r="H90" s="97">
        <f>[14]Adjust!G166*[14]Input!$G152*10</f>
        <v>0</v>
      </c>
      <c r="I90" s="104" t="str">
        <f t="shared" si="0"/>
        <v/>
      </c>
      <c r="J90" s="105" t="str">
        <f t="shared" si="1"/>
        <v/>
      </c>
      <c r="K90" s="104">
        <f t="shared" si="2"/>
        <v>0</v>
      </c>
      <c r="L90" s="97">
        <f>[14]Adjust!B166*[14]Input!$B152*10</f>
        <v>0</v>
      </c>
      <c r="M90" s="97">
        <f>[14]Adjust!C166*[14]Input!$C152*10</f>
        <v>0</v>
      </c>
      <c r="N90" s="97">
        <f>[14]Adjust!D166*[14]Input!$D152*10</f>
        <v>0</v>
      </c>
      <c r="O90" s="106" t="str">
        <f t="shared" si="3"/>
        <v/>
      </c>
      <c r="P90" s="106" t="str">
        <f t="shared" si="4"/>
        <v/>
      </c>
      <c r="Q90" s="106" t="str">
        <f t="shared" si="5"/>
        <v/>
      </c>
      <c r="R90" s="106" t="str">
        <f t="shared" si="6"/>
        <v/>
      </c>
      <c r="S90" s="106" t="str">
        <f t="shared" si="7"/>
        <v/>
      </c>
      <c r="T90" s="106" t="str">
        <f t="shared" si="8"/>
        <v/>
      </c>
      <c r="U90" s="107"/>
      <c r="V90" s="107"/>
    </row>
    <row r="91" spans="1:22">
      <c r="A91" s="95" t="s">
        <v>48</v>
      </c>
      <c r="B91" s="97">
        <f>[14]Input!B148+[14]Input!C148+[14]Input!D148</f>
        <v>0</v>
      </c>
      <c r="C91" s="103">
        <f>[14]Input!E148</f>
        <v>0</v>
      </c>
      <c r="D91" s="98">
        <f>0.01*[14]Input!F$15*([14]Adjust!$E162*[14]Input!E148+[14]Adjust!$F162*[14]Input!F148)+10*([14]Adjust!$B162*[14]Input!B148+[14]Adjust!$C162*[14]Input!C148+[14]Adjust!$D162*[14]Input!D148+[14]Adjust!$G162*[14]Input!G148)</f>
        <v>0</v>
      </c>
      <c r="E91" s="97">
        <f>10*([14]Adjust!$B162*[14]Input!B148+[14]Adjust!$C162*[14]Input!C148+[14]Adjust!$D162*[14]Input!D148)</f>
        <v>0</v>
      </c>
      <c r="F91" s="97">
        <f>[14]Adjust!E162*[14]Input!$F$15*[14]Input!$E148/100</f>
        <v>0</v>
      </c>
      <c r="G91" s="97">
        <f>[14]Adjust!F162*[14]Input!$F$15*[14]Input!$F148/100</f>
        <v>0</v>
      </c>
      <c r="H91" s="97">
        <f>[14]Adjust!G162*[14]Input!$G148*10</f>
        <v>0</v>
      </c>
      <c r="I91" s="104" t="str">
        <f t="shared" si="0"/>
        <v/>
      </c>
      <c r="J91" s="105" t="str">
        <f t="shared" si="1"/>
        <v/>
      </c>
      <c r="K91" s="104">
        <f t="shared" si="2"/>
        <v>0</v>
      </c>
      <c r="L91" s="97">
        <f>[14]Adjust!B162*[14]Input!$B148*10</f>
        <v>0</v>
      </c>
      <c r="M91" s="97">
        <f>[14]Adjust!C162*[14]Input!$C148*10</f>
        <v>0</v>
      </c>
      <c r="N91" s="97">
        <f>[14]Adjust!D162*[14]Input!$D148*10</f>
        <v>0</v>
      </c>
      <c r="O91" s="106" t="str">
        <f t="shared" si="3"/>
        <v/>
      </c>
      <c r="P91" s="106" t="str">
        <f t="shared" si="4"/>
        <v/>
      </c>
      <c r="Q91" s="106" t="str">
        <f t="shared" si="5"/>
        <v/>
      </c>
      <c r="R91" s="106" t="str">
        <f t="shared" si="6"/>
        <v/>
      </c>
      <c r="S91" s="106" t="str">
        <f t="shared" si="7"/>
        <v/>
      </c>
      <c r="T91" s="106" t="str">
        <f t="shared" si="8"/>
        <v/>
      </c>
      <c r="U91" s="107"/>
      <c r="V91" s="107"/>
    </row>
    <row r="92" spans="1:22">
      <c r="A92" s="95" t="s">
        <v>47</v>
      </c>
      <c r="B92" s="97">
        <f>[14]Input!B144+[14]Input!C144+[14]Input!D144</f>
        <v>4103.0200660584014</v>
      </c>
      <c r="C92" s="103">
        <f>[14]Input!E144</f>
        <v>881</v>
      </c>
      <c r="D92" s="98">
        <f>0.01*[14]Input!F$15*([14]Adjust!$E158*[14]Input!E144+[14]Adjust!$F158*[14]Input!F144)+10*([14]Adjust!$B158*[14]Input!B144+[14]Adjust!$C158*[14]Input!C144+[14]Adjust!$D158*[14]Input!D144+[14]Adjust!$G158*[14]Input!G144)</f>
        <v>43117.676474718668</v>
      </c>
      <c r="E92" s="97">
        <f>10*([14]Adjust!$B158*[14]Input!B144+[14]Adjust!$C158*[14]Input!C144+[14]Adjust!$D158*[14]Input!D144)</f>
        <v>39123.592839298879</v>
      </c>
      <c r="F92" s="97">
        <f>[14]Adjust!E158*[14]Input!$F$15*[14]Input!$E144/100</f>
        <v>3994.0836354197854</v>
      </c>
      <c r="G92" s="97">
        <f>[14]Adjust!F158*[14]Input!$F$15*[14]Input!$F144/100</f>
        <v>0</v>
      </c>
      <c r="H92" s="97">
        <f>[14]Adjust!G158*[14]Input!$G144*10</f>
        <v>0</v>
      </c>
      <c r="I92" s="104">
        <f t="shared" si="0"/>
        <v>1.0508765684916577</v>
      </c>
      <c r="J92" s="105">
        <f t="shared" si="1"/>
        <v>48.941744012166481</v>
      </c>
      <c r="K92" s="104">
        <f t="shared" si="2"/>
        <v>0.95353159890546835</v>
      </c>
      <c r="L92" s="97">
        <f>[14]Adjust!B158*[14]Input!$B144*10</f>
        <v>39123.592839298879</v>
      </c>
      <c r="M92" s="97">
        <f>[14]Adjust!C158*[14]Input!$C144*10</f>
        <v>0</v>
      </c>
      <c r="N92" s="97">
        <f>[14]Adjust!D158*[14]Input!$D144*10</f>
        <v>0</v>
      </c>
      <c r="O92" s="106">
        <f t="shared" si="3"/>
        <v>1</v>
      </c>
      <c r="P92" s="106">
        <f t="shared" si="4"/>
        <v>0</v>
      </c>
      <c r="Q92" s="106">
        <f t="shared" si="5"/>
        <v>0</v>
      </c>
      <c r="R92" s="106">
        <f t="shared" si="6"/>
        <v>9.2632163000750972E-2</v>
      </c>
      <c r="S92" s="106">
        <f t="shared" si="7"/>
        <v>0</v>
      </c>
      <c r="T92" s="106">
        <f t="shared" si="8"/>
        <v>0</v>
      </c>
      <c r="U92" s="107"/>
      <c r="V92" s="107"/>
    </row>
    <row r="93" spans="1:22">
      <c r="A93" s="95" t="s">
        <v>63</v>
      </c>
      <c r="B93" s="97">
        <f>[14]Input!B216+[14]Input!C216+[14]Input!D216</f>
        <v>0</v>
      </c>
      <c r="C93" s="103">
        <f>[14]Input!E216</f>
        <v>0</v>
      </c>
      <c r="D93" s="98">
        <f>0.01*[14]Input!F$15*([14]Adjust!$E230*[14]Input!E216+[14]Adjust!$F230*[14]Input!F216)+10*([14]Adjust!$B230*[14]Input!B216+[14]Adjust!$C230*[14]Input!C216+[14]Adjust!$D230*[14]Input!D216+[14]Adjust!$G230*[14]Input!G216)</f>
        <v>0</v>
      </c>
      <c r="E93" s="97">
        <f>10*([14]Adjust!$B230*[14]Input!B216+[14]Adjust!$C230*[14]Input!C216+[14]Adjust!$D230*[14]Input!D216)</f>
        <v>0</v>
      </c>
      <c r="F93" s="97">
        <f>[14]Adjust!E230*[14]Input!$F$15*[14]Input!$E216/100</f>
        <v>0</v>
      </c>
      <c r="G93" s="97">
        <f>[14]Adjust!F230*[14]Input!$F$15*[14]Input!$F216/100</f>
        <v>0</v>
      </c>
      <c r="H93" s="97">
        <f>[14]Adjust!G230*[14]Input!$G216*10</f>
        <v>0</v>
      </c>
      <c r="I93" s="104" t="str">
        <f t="shared" si="0"/>
        <v/>
      </c>
      <c r="J93" s="105" t="str">
        <f t="shared" si="1"/>
        <v/>
      </c>
      <c r="K93" s="104">
        <f t="shared" si="2"/>
        <v>0</v>
      </c>
      <c r="L93" s="97">
        <f>[14]Adjust!B230*[14]Input!$B216*10</f>
        <v>0</v>
      </c>
      <c r="M93" s="97">
        <f>[14]Adjust!C230*[14]Input!$C216*10</f>
        <v>0</v>
      </c>
      <c r="N93" s="97">
        <f>[14]Adjust!D230*[14]Input!$D216*10</f>
        <v>0</v>
      </c>
      <c r="O93" s="106" t="str">
        <f t="shared" si="3"/>
        <v/>
      </c>
      <c r="P93" s="106" t="str">
        <f t="shared" si="4"/>
        <v/>
      </c>
      <c r="Q93" s="106" t="str">
        <f t="shared" si="5"/>
        <v/>
      </c>
      <c r="R93" s="106" t="str">
        <f t="shared" si="6"/>
        <v/>
      </c>
      <c r="S93" s="106" t="str">
        <f t="shared" si="7"/>
        <v/>
      </c>
      <c r="T93" s="106" t="str">
        <f t="shared" si="8"/>
        <v/>
      </c>
      <c r="U93" s="107"/>
      <c r="V93" s="108"/>
    </row>
    <row r="94" spans="1:22" ht="25.5">
      <c r="A94" s="95" t="s">
        <v>64</v>
      </c>
      <c r="B94" s="97">
        <f>[14]Input!B219+[14]Input!C219+[14]Input!D219</f>
        <v>0</v>
      </c>
      <c r="C94" s="103">
        <f>[14]Input!E219</f>
        <v>0</v>
      </c>
      <c r="D94" s="98">
        <f>0.01*[14]Input!F$15*([14]Adjust!$E233*[14]Input!E219+[14]Adjust!$F233*[14]Input!F219)+10*([14]Adjust!$B233*[14]Input!B219+[14]Adjust!$C233*[14]Input!C219+[14]Adjust!$D233*[14]Input!D219+[14]Adjust!$G233*[14]Input!G219)</f>
        <v>0</v>
      </c>
      <c r="E94" s="97">
        <f>10*([14]Adjust!$B233*[14]Input!B219+[14]Adjust!$C233*[14]Input!C219+[14]Adjust!$D233*[14]Input!D219)</f>
        <v>0</v>
      </c>
      <c r="F94" s="97">
        <f>[14]Adjust!E233*[14]Input!$F$15*[14]Input!$E219/100</f>
        <v>0</v>
      </c>
      <c r="G94" s="97">
        <f>[14]Adjust!F233*[14]Input!$F$15*[14]Input!$F219/100</f>
        <v>0</v>
      </c>
      <c r="H94" s="97">
        <f>[14]Adjust!G233*[14]Input!$G219*10</f>
        <v>0</v>
      </c>
      <c r="I94" s="104" t="str">
        <f t="shared" si="0"/>
        <v/>
      </c>
      <c r="J94" s="105" t="str">
        <f t="shared" si="1"/>
        <v/>
      </c>
      <c r="K94" s="104">
        <f t="shared" si="2"/>
        <v>0</v>
      </c>
      <c r="L94" s="97">
        <f>[14]Adjust!B233*[14]Input!$B219*10</f>
        <v>0</v>
      </c>
      <c r="M94" s="97">
        <f>[14]Adjust!C233*[14]Input!$C219*10</f>
        <v>0</v>
      </c>
      <c r="N94" s="97">
        <f>[14]Adjust!D233*[14]Input!$D219*10</f>
        <v>0</v>
      </c>
      <c r="O94" s="106" t="str">
        <f t="shared" si="3"/>
        <v/>
      </c>
      <c r="P94" s="106" t="str">
        <f t="shared" si="4"/>
        <v/>
      </c>
      <c r="Q94" s="106" t="str">
        <f t="shared" si="5"/>
        <v/>
      </c>
      <c r="R94" s="106" t="str">
        <f t="shared" si="6"/>
        <v/>
      </c>
      <c r="S94" s="106" t="str">
        <f t="shared" si="7"/>
        <v/>
      </c>
      <c r="T94" s="106" t="str">
        <f t="shared" si="8"/>
        <v/>
      </c>
      <c r="U94" s="107"/>
      <c r="V94" s="108"/>
    </row>
    <row r="95" spans="1:22">
      <c r="A95" s="95" t="s">
        <v>54</v>
      </c>
      <c r="B95" s="97">
        <f>[14]Input!B182+[14]Input!C182+[14]Input!D182</f>
        <v>4745.5582333519542</v>
      </c>
      <c r="C95" s="103">
        <f>[14]Input!E182</f>
        <v>1</v>
      </c>
      <c r="D95" s="98">
        <f>0.01*[14]Input!F$15*([14]Adjust!$E196*[14]Input!E182+[14]Adjust!$F196*[14]Input!F182)+10*([14]Adjust!$B196*[14]Input!B182+[14]Adjust!$C196*[14]Input!C182+[14]Adjust!$D196*[14]Input!D182+[14]Adjust!$G196*[14]Input!G182)</f>
        <v>110496.83684072601</v>
      </c>
      <c r="E95" s="97">
        <f>10*([14]Adjust!$B196*[14]Input!B182+[14]Adjust!$C196*[14]Input!C182+[14]Adjust!$D196*[14]Input!D182)</f>
        <v>33727.975403198259</v>
      </c>
      <c r="F95" s="97">
        <f>[14]Adjust!E196*[14]Input!$F$15*[14]Input!$E182/100</f>
        <v>171.74509679523618</v>
      </c>
      <c r="G95" s="97">
        <f>[14]Adjust!F196*[14]Input!$F$15*[14]Input!$F182/100</f>
        <v>76597.116340732508</v>
      </c>
      <c r="H95" s="97">
        <f>[14]Adjust!G196*[14]Input!$G182*10</f>
        <v>0</v>
      </c>
      <c r="I95" s="104">
        <f t="shared" si="0"/>
        <v>2.3284265287095263</v>
      </c>
      <c r="J95" s="105">
        <f t="shared" si="1"/>
        <v>110496.83684072601</v>
      </c>
      <c r="K95" s="104">
        <f t="shared" si="2"/>
        <v>0.71072724734799031</v>
      </c>
      <c r="L95" s="97">
        <f>[14]Adjust!B196*[14]Input!$B182*10</f>
        <v>20276.558478138755</v>
      </c>
      <c r="M95" s="97">
        <f>[14]Adjust!C196*[14]Input!$C182*10</f>
        <v>11043.151275016107</v>
      </c>
      <c r="N95" s="97">
        <f>[14]Adjust!D196*[14]Input!$D182*10</f>
        <v>2408.2656500433936</v>
      </c>
      <c r="O95" s="106">
        <f t="shared" si="3"/>
        <v>0.60117923580482768</v>
      </c>
      <c r="P95" s="106">
        <f t="shared" si="4"/>
        <v>0.32741814896985899</v>
      </c>
      <c r="Q95" s="106">
        <f t="shared" si="5"/>
        <v>7.1402615225313215E-2</v>
      </c>
      <c r="R95" s="106">
        <f t="shared" si="6"/>
        <v>1.5542987628034597E-3</v>
      </c>
      <c r="S95" s="106">
        <f t="shared" si="7"/>
        <v>0.69320641686007956</v>
      </c>
      <c r="T95" s="106">
        <f t="shared" si="8"/>
        <v>0</v>
      </c>
      <c r="U95" s="109">
        <v>13000</v>
      </c>
      <c r="V95" s="108"/>
    </row>
    <row r="96" spans="1:22">
      <c r="A96" s="95" t="s">
        <v>59</v>
      </c>
      <c r="B96" s="97">
        <f>[14]Input!B203+[14]Input!C203+[14]Input!D203</f>
        <v>0</v>
      </c>
      <c r="C96" s="103">
        <f>[14]Input!E203</f>
        <v>0</v>
      </c>
      <c r="D96" s="98">
        <f>0.01*[14]Input!F$15*([14]Adjust!$E217*[14]Input!E203+[14]Adjust!$F217*[14]Input!F203)+10*([14]Adjust!$B217*[14]Input!B203+[14]Adjust!$C217*[14]Input!C203+[14]Adjust!$D217*[14]Input!D203+[14]Adjust!$G217*[14]Input!G203)</f>
        <v>0</v>
      </c>
      <c r="E96" s="97">
        <f>10*([14]Adjust!$B217*[14]Input!B203+[14]Adjust!$C217*[14]Input!C203+[14]Adjust!$D217*[14]Input!D203)</f>
        <v>0</v>
      </c>
      <c r="F96" s="97">
        <f>[14]Adjust!E217*[14]Input!$F$15*[14]Input!$E203/100</f>
        <v>0</v>
      </c>
      <c r="G96" s="97">
        <f>[14]Adjust!F217*[14]Input!$F$15*[14]Input!$F203/100</f>
        <v>0</v>
      </c>
      <c r="H96" s="97">
        <f>[14]Adjust!G217*[14]Input!$G203*10</f>
        <v>0</v>
      </c>
      <c r="I96" s="104" t="str">
        <f t="shared" si="0"/>
        <v/>
      </c>
      <c r="J96" s="105" t="str">
        <f t="shared" si="1"/>
        <v/>
      </c>
      <c r="K96" s="104">
        <f t="shared" si="2"/>
        <v>0</v>
      </c>
      <c r="L96" s="97">
        <f>[14]Adjust!B217*[14]Input!$B203*10</f>
        <v>0</v>
      </c>
      <c r="M96" s="97">
        <f>[14]Adjust!C217*[14]Input!$C203*10</f>
        <v>0</v>
      </c>
      <c r="N96" s="97">
        <f>[14]Adjust!D217*[14]Input!$D203*10</f>
        <v>0</v>
      </c>
      <c r="O96" s="106" t="str">
        <f t="shared" si="3"/>
        <v/>
      </c>
      <c r="P96" s="106" t="str">
        <f t="shared" si="4"/>
        <v/>
      </c>
      <c r="Q96" s="106" t="str">
        <f t="shared" si="5"/>
        <v/>
      </c>
      <c r="R96" s="106" t="str">
        <f t="shared" si="6"/>
        <v/>
      </c>
      <c r="S96" s="106" t="str">
        <f t="shared" si="7"/>
        <v/>
      </c>
      <c r="T96" s="106" t="str">
        <f t="shared" si="8"/>
        <v/>
      </c>
      <c r="U96" s="107"/>
      <c r="V96" s="108"/>
    </row>
    <row r="97" spans="1:22">
      <c r="A97" s="95" t="s">
        <v>57</v>
      </c>
      <c r="B97" s="97">
        <f>[14]Input!B196+[14]Input!C196+[14]Input!D196</f>
        <v>0</v>
      </c>
      <c r="C97" s="103">
        <f>[14]Input!E196</f>
        <v>0</v>
      </c>
      <c r="D97" s="98">
        <f>0.01*[14]Input!F$15*([14]Adjust!$E210*[14]Input!E196+[14]Adjust!$F210*[14]Input!F196)+10*([14]Adjust!$B210*[14]Input!B196+[14]Adjust!$C210*[14]Input!C196+[14]Adjust!$D210*[14]Input!D196+[14]Adjust!$G210*[14]Input!G196)</f>
        <v>0</v>
      </c>
      <c r="E97" s="97">
        <f>10*([14]Adjust!$B210*[14]Input!B196+[14]Adjust!$C210*[14]Input!C196+[14]Adjust!$D210*[14]Input!D196)</f>
        <v>0</v>
      </c>
      <c r="F97" s="97">
        <f>[14]Adjust!E210*[14]Input!$F$15*[14]Input!$E196/100</f>
        <v>0</v>
      </c>
      <c r="G97" s="97">
        <f>[14]Adjust!F210*[14]Input!$F$15*[14]Input!$F196/100</f>
        <v>0</v>
      </c>
      <c r="H97" s="97">
        <f>[14]Adjust!G210*[14]Input!$G196*10</f>
        <v>0</v>
      </c>
      <c r="I97" s="104" t="str">
        <f t="shared" si="0"/>
        <v/>
      </c>
      <c r="J97" s="105" t="str">
        <f t="shared" si="1"/>
        <v/>
      </c>
      <c r="K97" s="104">
        <f t="shared" si="2"/>
        <v>0</v>
      </c>
      <c r="L97" s="97">
        <f>[14]Adjust!B210*[14]Input!$B196*10</f>
        <v>0</v>
      </c>
      <c r="M97" s="97">
        <f>[14]Adjust!C210*[14]Input!$C196*10</f>
        <v>0</v>
      </c>
      <c r="N97" s="97">
        <f>[14]Adjust!D210*[14]Input!$D196*10</f>
        <v>0</v>
      </c>
      <c r="O97" s="106" t="str">
        <f t="shared" si="3"/>
        <v/>
      </c>
      <c r="P97" s="106" t="str">
        <f t="shared" si="4"/>
        <v/>
      </c>
      <c r="Q97" s="106" t="str">
        <f t="shared" si="5"/>
        <v/>
      </c>
      <c r="R97" s="106" t="str">
        <f t="shared" si="6"/>
        <v/>
      </c>
      <c r="S97" s="106" t="str">
        <f t="shared" si="7"/>
        <v/>
      </c>
      <c r="T97" s="106" t="str">
        <f t="shared" si="8"/>
        <v/>
      </c>
      <c r="U97" s="107"/>
      <c r="V97" s="107"/>
    </row>
    <row r="98" spans="1:22" ht="25.5">
      <c r="A98" s="95" t="s">
        <v>60</v>
      </c>
      <c r="B98" s="97">
        <f>[14]Input!B207+[14]Input!C207+[14]Input!D207</f>
        <v>0</v>
      </c>
      <c r="C98" s="103">
        <f>[14]Input!E207</f>
        <v>0</v>
      </c>
      <c r="D98" s="98">
        <f>0.01*[14]Input!F$15*([14]Adjust!$E221*[14]Input!E207+[14]Adjust!$F221*[14]Input!F207)+10*([14]Adjust!$B221*[14]Input!B207+[14]Adjust!$C221*[14]Input!C207+[14]Adjust!$D221*[14]Input!D207+[14]Adjust!$G221*[14]Input!G207)</f>
        <v>0</v>
      </c>
      <c r="E98" s="97">
        <f>10*([14]Adjust!$B221*[14]Input!B207+[14]Adjust!$C221*[14]Input!C207+[14]Adjust!$D221*[14]Input!D207)</f>
        <v>0</v>
      </c>
      <c r="F98" s="97">
        <f>[14]Adjust!E221*[14]Input!$F$15*[14]Input!$E207/100</f>
        <v>0</v>
      </c>
      <c r="G98" s="97">
        <f>[14]Adjust!F221*[14]Input!$F$15*[14]Input!$F207/100</f>
        <v>0</v>
      </c>
      <c r="H98" s="97">
        <f>[14]Adjust!G221*[14]Input!$G207*10</f>
        <v>0</v>
      </c>
      <c r="I98" s="104" t="str">
        <f t="shared" si="0"/>
        <v/>
      </c>
      <c r="J98" s="105" t="str">
        <f t="shared" si="1"/>
        <v/>
      </c>
      <c r="K98" s="104">
        <f t="shared" si="2"/>
        <v>0</v>
      </c>
      <c r="L98" s="97">
        <f>[14]Adjust!B221*[14]Input!$B207*10</f>
        <v>0</v>
      </c>
      <c r="M98" s="97">
        <f>[14]Adjust!C221*[14]Input!$C207*10</f>
        <v>0</v>
      </c>
      <c r="N98" s="97">
        <f>[14]Adjust!D221*[14]Input!$D207*10</f>
        <v>0</v>
      </c>
      <c r="O98" s="106" t="str">
        <f t="shared" si="3"/>
        <v/>
      </c>
      <c r="P98" s="106" t="str">
        <f t="shared" si="4"/>
        <v/>
      </c>
      <c r="Q98" s="106" t="str">
        <f t="shared" si="5"/>
        <v/>
      </c>
      <c r="R98" s="106" t="str">
        <f t="shared" si="6"/>
        <v/>
      </c>
      <c r="S98" s="106" t="str">
        <f t="shared" si="7"/>
        <v/>
      </c>
      <c r="T98" s="106" t="str">
        <f t="shared" si="8"/>
        <v/>
      </c>
      <c r="U98" s="107"/>
      <c r="V98" s="108"/>
    </row>
    <row r="99" spans="1:22">
      <c r="A99" s="95" t="s">
        <v>52</v>
      </c>
      <c r="B99" s="97">
        <f>[14]Input!B176+[14]Input!C176+[14]Input!D176</f>
        <v>13310.29685820162</v>
      </c>
      <c r="C99" s="103">
        <f>[14]Input!E176</f>
        <v>1</v>
      </c>
      <c r="D99" s="98">
        <f>0.01*[14]Input!F$15*([14]Adjust!$E190*[14]Input!E176+[14]Adjust!$F190*[14]Input!F176)+10*([14]Adjust!$B190*[14]Input!B176+[14]Adjust!$C190*[14]Input!C176+[14]Adjust!$D190*[14]Input!D176+[14]Adjust!$G190*[14]Input!G176)</f>
        <v>80639.974585556032</v>
      </c>
      <c r="E99" s="97">
        <f>10*([14]Adjust!$B190*[14]Input!B176+[14]Adjust!$C190*[14]Input!C176+[14]Adjust!$D190*[14]Input!D176)</f>
        <v>77690.222949716364</v>
      </c>
      <c r="F99" s="97">
        <f>[14]Adjust!E190*[14]Input!$F$15*[14]Input!$E176/100</f>
        <v>11.566610732323017</v>
      </c>
      <c r="G99" s="97">
        <f>[14]Adjust!F190*[14]Input!$F$15*[14]Input!$F176/100</f>
        <v>2938.1850251073415</v>
      </c>
      <c r="H99" s="97">
        <f>[14]Adjust!G190*[14]Input!$G176*10</f>
        <v>0</v>
      </c>
      <c r="I99" s="104">
        <f t="shared" si="0"/>
        <v>0.60584655206894811</v>
      </c>
      <c r="J99" s="105">
        <f t="shared" si="1"/>
        <v>80639.974585556032</v>
      </c>
      <c r="K99" s="104">
        <f t="shared" si="2"/>
        <v>0.58368512571411757</v>
      </c>
      <c r="L99" s="97">
        <f>[14]Adjust!B190*[14]Input!$B176*10</f>
        <v>46798.919967563881</v>
      </c>
      <c r="M99" s="97">
        <f>[14]Adjust!C190*[14]Input!$C176*10</f>
        <v>26787.677818013162</v>
      </c>
      <c r="N99" s="97">
        <f>[14]Adjust!D190*[14]Input!$D176*10</f>
        <v>4103.6251641393237</v>
      </c>
      <c r="O99" s="106">
        <f t="shared" si="3"/>
        <v>0.60237850003151183</v>
      </c>
      <c r="P99" s="106">
        <f t="shared" si="4"/>
        <v>0.34480114486672303</v>
      </c>
      <c r="Q99" s="106">
        <f t="shared" si="5"/>
        <v>5.2820355101765165E-2</v>
      </c>
      <c r="R99" s="106">
        <f t="shared" si="6"/>
        <v>1.4343519813552608E-4</v>
      </c>
      <c r="S99" s="106">
        <f t="shared" si="7"/>
        <v>3.6435837687300306E-2</v>
      </c>
      <c r="T99" s="106">
        <f t="shared" si="8"/>
        <v>0</v>
      </c>
      <c r="U99" s="109">
        <v>1000</v>
      </c>
      <c r="V99" s="108"/>
    </row>
    <row r="100" spans="1:22">
      <c r="A100" s="95" t="s">
        <v>51</v>
      </c>
      <c r="B100" s="97">
        <f>[14]Input!B168+[14]Input!C168+[14]Input!D168</f>
        <v>1737.5222120909243</v>
      </c>
      <c r="C100" s="103">
        <f>[14]Input!E168</f>
        <v>7</v>
      </c>
      <c r="D100" s="98">
        <f>0.01*[14]Input!F$15*([14]Adjust!$E182*[14]Input!E168+[14]Adjust!$F182*[14]Input!F168)+10*([14]Adjust!$B182*[14]Input!B168+[14]Adjust!$C182*[14]Input!C168+[14]Adjust!$D182*[14]Input!D168+[14]Adjust!$G182*[14]Input!G168)</f>
        <v>12225.773011220905</v>
      </c>
      <c r="E100" s="97">
        <f>10*([14]Adjust!$B182*[14]Input!B168+[14]Adjust!$C182*[14]Input!C168+[14]Adjust!$D182*[14]Input!D168)</f>
        <v>11872.778664607216</v>
      </c>
      <c r="F100" s="97">
        <f>[14]Adjust!E182*[14]Input!$F$15*[14]Input!$E168/100</f>
        <v>352.99434661368787</v>
      </c>
      <c r="G100" s="97">
        <f>[14]Adjust!F182*[14]Input!$F$15*[14]Input!$F168/100</f>
        <v>0</v>
      </c>
      <c r="H100" s="97">
        <f>[14]Adjust!G182*[14]Input!$G168*10</f>
        <v>0</v>
      </c>
      <c r="I100" s="104">
        <f t="shared" si="0"/>
        <v>0.7036326169613959</v>
      </c>
      <c r="J100" s="105">
        <f t="shared" si="1"/>
        <v>1746.5390016029864</v>
      </c>
      <c r="K100" s="104">
        <f t="shared" si="2"/>
        <v>0.68331665529153629</v>
      </c>
      <c r="L100" s="97">
        <f>[14]Adjust!B182*[14]Input!$B168*10</f>
        <v>11562.42960522513</v>
      </c>
      <c r="M100" s="97">
        <f>[14]Adjust!C182*[14]Input!$C168*10</f>
        <v>310.34905938208817</v>
      </c>
      <c r="N100" s="97">
        <f>[14]Adjust!D182*[14]Input!$D168*10</f>
        <v>0</v>
      </c>
      <c r="O100" s="106">
        <f t="shared" si="3"/>
        <v>0.97386045270874644</v>
      </c>
      <c r="P100" s="106">
        <f t="shared" si="4"/>
        <v>2.613954729125369E-2</v>
      </c>
      <c r="Q100" s="106">
        <f t="shared" si="5"/>
        <v>0</v>
      </c>
      <c r="R100" s="106">
        <f t="shared" si="6"/>
        <v>2.8872967483504482E-2</v>
      </c>
      <c r="S100" s="106">
        <f t="shared" si="7"/>
        <v>0</v>
      </c>
      <c r="T100" s="106">
        <f t="shared" si="8"/>
        <v>0</v>
      </c>
      <c r="U100" s="107"/>
      <c r="V100" s="107"/>
    </row>
    <row r="101" spans="1:22" ht="25.5">
      <c r="A101" s="95" t="s">
        <v>61</v>
      </c>
      <c r="B101" s="97">
        <f>[14]Input!B210+[14]Input!C210+[14]Input!D210</f>
        <v>0</v>
      </c>
      <c r="C101" s="103">
        <f>[14]Input!E210</f>
        <v>0</v>
      </c>
      <c r="D101" s="98">
        <f>0.01*[14]Input!F$15*([14]Adjust!$E224*[14]Input!E210+[14]Adjust!$F224*[14]Input!F210)+10*([14]Adjust!$B224*[14]Input!B210+[14]Adjust!$C224*[14]Input!C210+[14]Adjust!$D224*[14]Input!D210+[14]Adjust!$G224*[14]Input!G210)</f>
        <v>0</v>
      </c>
      <c r="E101" s="97">
        <f>10*([14]Adjust!$B224*[14]Input!B210+[14]Adjust!$C224*[14]Input!C210+[14]Adjust!$D224*[14]Input!D210)</f>
        <v>0</v>
      </c>
      <c r="F101" s="97">
        <f>[14]Adjust!E224*[14]Input!$F$15*[14]Input!$E210/100</f>
        <v>0</v>
      </c>
      <c r="G101" s="97">
        <f>[14]Adjust!F224*[14]Input!$F$15*[14]Input!$F210/100</f>
        <v>0</v>
      </c>
      <c r="H101" s="97">
        <f>[14]Adjust!G224*[14]Input!$G210*10</f>
        <v>0</v>
      </c>
      <c r="I101" s="104" t="str">
        <f t="shared" si="0"/>
        <v/>
      </c>
      <c r="J101" s="105" t="str">
        <f t="shared" si="1"/>
        <v/>
      </c>
      <c r="K101" s="104">
        <f t="shared" si="2"/>
        <v>0</v>
      </c>
      <c r="L101" s="97">
        <f>[14]Adjust!B224*[14]Input!$B210*10</f>
        <v>0</v>
      </c>
      <c r="M101" s="97">
        <f>[14]Adjust!C224*[14]Input!$C210*10</f>
        <v>0</v>
      </c>
      <c r="N101" s="97">
        <f>[14]Adjust!D224*[14]Input!$D210*10</f>
        <v>0</v>
      </c>
      <c r="O101" s="106" t="str">
        <f t="shared" si="3"/>
        <v/>
      </c>
      <c r="P101" s="106" t="str">
        <f t="shared" si="4"/>
        <v/>
      </c>
      <c r="Q101" s="106" t="str">
        <f t="shared" si="5"/>
        <v/>
      </c>
      <c r="R101" s="106" t="str">
        <f t="shared" si="6"/>
        <v/>
      </c>
      <c r="S101" s="106" t="str">
        <f t="shared" si="7"/>
        <v/>
      </c>
      <c r="T101" s="106" t="str">
        <f t="shared" si="8"/>
        <v/>
      </c>
      <c r="U101" s="107"/>
      <c r="V101" s="108"/>
    </row>
    <row r="102" spans="1:22">
      <c r="A102" s="95" t="s">
        <v>58</v>
      </c>
      <c r="B102" s="97">
        <f>[14]Input!B199+[14]Input!C199+[14]Input!D199</f>
        <v>0</v>
      </c>
      <c r="C102" s="103">
        <f>[14]Input!E199</f>
        <v>0</v>
      </c>
      <c r="D102" s="98">
        <f>0.01*[14]Input!F$15*([14]Adjust!$E213*[14]Input!E199+[14]Adjust!$F213*[14]Input!F199)+10*([14]Adjust!$B213*[14]Input!B199+[14]Adjust!$C213*[14]Input!C199+[14]Adjust!$D213*[14]Input!D199+[14]Adjust!$G213*[14]Input!G199)</f>
        <v>0</v>
      </c>
      <c r="E102" s="97">
        <f>10*([14]Adjust!$B213*[14]Input!B199+[14]Adjust!$C213*[14]Input!C199+[14]Adjust!$D213*[14]Input!D199)</f>
        <v>0</v>
      </c>
      <c r="F102" s="97">
        <f>[14]Adjust!E213*[14]Input!$F$15*[14]Input!$E199/100</f>
        <v>0</v>
      </c>
      <c r="G102" s="97">
        <f>[14]Adjust!F213*[14]Input!$F$15*[14]Input!$F199/100</f>
        <v>0</v>
      </c>
      <c r="H102" s="97">
        <f>[14]Adjust!G213*[14]Input!$G199*10</f>
        <v>0</v>
      </c>
      <c r="I102" s="104" t="str">
        <f t="shared" si="0"/>
        <v/>
      </c>
      <c r="J102" s="105" t="str">
        <f t="shared" si="1"/>
        <v/>
      </c>
      <c r="K102" s="104">
        <f t="shared" si="2"/>
        <v>0</v>
      </c>
      <c r="L102" s="97">
        <f>[14]Adjust!B213*[14]Input!$B199*10</f>
        <v>0</v>
      </c>
      <c r="M102" s="97">
        <f>[14]Adjust!C213*[14]Input!$C199*10</f>
        <v>0</v>
      </c>
      <c r="N102" s="97">
        <f>[14]Adjust!D213*[14]Input!$D199*10</f>
        <v>0</v>
      </c>
      <c r="O102" s="106" t="str">
        <f t="shared" si="3"/>
        <v/>
      </c>
      <c r="P102" s="106" t="str">
        <f t="shared" si="4"/>
        <v/>
      </c>
      <c r="Q102" s="106" t="str">
        <f t="shared" si="5"/>
        <v/>
      </c>
      <c r="R102" s="106" t="str">
        <f t="shared" si="6"/>
        <v/>
      </c>
      <c r="S102" s="106" t="str">
        <f t="shared" si="7"/>
        <v/>
      </c>
      <c r="T102" s="106" t="str">
        <f t="shared" si="8"/>
        <v/>
      </c>
      <c r="U102" s="107"/>
      <c r="V102" s="107"/>
    </row>
    <row r="103" spans="1:22" ht="25.5">
      <c r="A103" s="95" t="s">
        <v>62</v>
      </c>
      <c r="B103" s="97">
        <f>[14]Input!B213+[14]Input!C213+[14]Input!D213</f>
        <v>0</v>
      </c>
      <c r="C103" s="103">
        <f>[14]Input!E213</f>
        <v>0</v>
      </c>
      <c r="D103" s="98">
        <f>0.01*[14]Input!F$15*([14]Adjust!$E227*[14]Input!E213+[14]Adjust!$F227*[14]Input!F213)+10*([14]Adjust!$B227*[14]Input!B213+[14]Adjust!$C227*[14]Input!C213+[14]Adjust!$D227*[14]Input!D213+[14]Adjust!$G227*[14]Input!G213)</f>
        <v>0</v>
      </c>
      <c r="E103" s="97">
        <f>10*([14]Adjust!$B227*[14]Input!B213+[14]Adjust!$C227*[14]Input!C213+[14]Adjust!$D227*[14]Input!D213)</f>
        <v>0</v>
      </c>
      <c r="F103" s="97">
        <f>[14]Adjust!E227*[14]Input!$F$15*[14]Input!$E213/100</f>
        <v>0</v>
      </c>
      <c r="G103" s="97">
        <f>[14]Adjust!F227*[14]Input!$F$15*[14]Input!$F213/100</f>
        <v>0</v>
      </c>
      <c r="H103" s="97">
        <f>[14]Adjust!G227*[14]Input!$G213*10</f>
        <v>0</v>
      </c>
      <c r="I103" s="104" t="str">
        <f t="shared" si="0"/>
        <v/>
      </c>
      <c r="J103" s="105" t="str">
        <f t="shared" si="1"/>
        <v/>
      </c>
      <c r="K103" s="104">
        <f t="shared" si="2"/>
        <v>0</v>
      </c>
      <c r="L103" s="97">
        <f>[14]Adjust!B227*[14]Input!$B213*10</f>
        <v>0</v>
      </c>
      <c r="M103" s="97">
        <f>[14]Adjust!C227*[14]Input!$C213*10</f>
        <v>0</v>
      </c>
      <c r="N103" s="97">
        <f>[14]Adjust!D227*[14]Input!$D213*10</f>
        <v>0</v>
      </c>
      <c r="O103" s="106" t="str">
        <f t="shared" si="3"/>
        <v/>
      </c>
      <c r="P103" s="106" t="str">
        <f t="shared" si="4"/>
        <v/>
      </c>
      <c r="Q103" s="106" t="str">
        <f t="shared" si="5"/>
        <v/>
      </c>
      <c r="R103" s="106" t="str">
        <f t="shared" si="6"/>
        <v/>
      </c>
      <c r="S103" s="106" t="str">
        <f t="shared" si="7"/>
        <v/>
      </c>
      <c r="T103" s="106" t="str">
        <f t="shared" si="8"/>
        <v/>
      </c>
      <c r="U103" s="107"/>
      <c r="V103" s="108"/>
    </row>
    <row r="104" spans="1:22">
      <c r="A104" s="95" t="s">
        <v>53</v>
      </c>
      <c r="B104" s="97">
        <f>[14]Input!B179+[14]Input!C179+[14]Input!D179</f>
        <v>10.367000000000001</v>
      </c>
      <c r="C104" s="103">
        <f>[14]Input!E179</f>
        <v>0</v>
      </c>
      <c r="D104" s="98">
        <f>0.01*[14]Input!F$15*([14]Adjust!$E193*[14]Input!E179+[14]Adjust!$F193*[14]Input!F179)+10*([14]Adjust!$B193*[14]Input!B179+[14]Adjust!$C193*[14]Input!C179+[14]Adjust!$D193*[14]Input!D179+[14]Adjust!$G193*[14]Input!G179)</f>
        <v>4905.6644839835681</v>
      </c>
      <c r="E104" s="97">
        <f>10*([14]Adjust!$B193*[14]Input!B179+[14]Adjust!$C193*[14]Input!C179+[14]Adjust!$D193*[14]Input!D179)</f>
        <v>76.613378858171728</v>
      </c>
      <c r="F104" s="97">
        <f>[14]Adjust!E193*[14]Input!$F$15*[14]Input!$E179/100</f>
        <v>0</v>
      </c>
      <c r="G104" s="97">
        <f>[14]Adjust!F193*[14]Input!$F$15*[14]Input!$F179/100</f>
        <v>4829.0511051253952</v>
      </c>
      <c r="H104" s="97">
        <f>[14]Adjust!G193*[14]Input!$G179*10</f>
        <v>0</v>
      </c>
      <c r="I104" s="104">
        <f t="shared" si="0"/>
        <v>47.32000081010483</v>
      </c>
      <c r="J104" s="105" t="str">
        <f t="shared" si="1"/>
        <v/>
      </c>
      <c r="K104" s="104">
        <f t="shared" si="2"/>
        <v>0.73901204647604635</v>
      </c>
      <c r="L104" s="97">
        <f>[14]Adjust!B193*[14]Input!$B179*10</f>
        <v>47.380786517640992</v>
      </c>
      <c r="M104" s="97">
        <f>[14]Adjust!C193*[14]Input!$C179*10</f>
        <v>23.723043407146065</v>
      </c>
      <c r="N104" s="97">
        <f>[14]Adjust!D193*[14]Input!$D179*10</f>
        <v>5.5095489333846714</v>
      </c>
      <c r="O104" s="106">
        <f t="shared" si="3"/>
        <v>0.61844011090221307</v>
      </c>
      <c r="P104" s="106">
        <f t="shared" si="4"/>
        <v>0.30964622316244078</v>
      </c>
      <c r="Q104" s="106">
        <f t="shared" si="5"/>
        <v>7.1913665935346122E-2</v>
      </c>
      <c r="R104" s="106">
        <f t="shared" si="6"/>
        <v>0</v>
      </c>
      <c r="S104" s="106">
        <f t="shared" si="7"/>
        <v>0.98438267046017791</v>
      </c>
      <c r="T104" s="106">
        <f t="shared" si="8"/>
        <v>0</v>
      </c>
      <c r="U104" s="109">
        <v>1000</v>
      </c>
      <c r="V104" s="108"/>
    </row>
    <row r="105" spans="1:22" ht="25.5">
      <c r="A105" s="95" t="s">
        <v>56</v>
      </c>
      <c r="B105" s="97">
        <f>[14]Input!B192+[14]Input!C192+[14]Input!D192</f>
        <v>0</v>
      </c>
      <c r="C105" s="103">
        <f>[14]Input!E192</f>
        <v>0</v>
      </c>
      <c r="D105" s="98">
        <f>0.01*[14]Input!F$15*([14]Adjust!$E206*[14]Input!E192+[14]Adjust!$F206*[14]Input!F192)+10*([14]Adjust!$B206*[14]Input!B192+[14]Adjust!$C206*[14]Input!C192+[14]Adjust!$D206*[14]Input!D192+[14]Adjust!$G206*[14]Input!G192)</f>
        <v>0</v>
      </c>
      <c r="E105" s="97">
        <f>10*([14]Adjust!$B206*[14]Input!B192+[14]Adjust!$C206*[14]Input!C192+[14]Adjust!$D206*[14]Input!D192)</f>
        <v>0</v>
      </c>
      <c r="F105" s="97">
        <f>[14]Adjust!E206*[14]Input!$F$15*[14]Input!$E192/100</f>
        <v>0</v>
      </c>
      <c r="G105" s="97">
        <f>[14]Adjust!F206*[14]Input!$F$15*[14]Input!$F192/100</f>
        <v>0</v>
      </c>
      <c r="H105" s="97">
        <f>[14]Adjust!G206*[14]Input!$G192*10</f>
        <v>0</v>
      </c>
      <c r="I105" s="104" t="str">
        <f t="shared" si="0"/>
        <v/>
      </c>
      <c r="J105" s="105" t="str">
        <f t="shared" si="1"/>
        <v/>
      </c>
      <c r="K105" s="104">
        <f t="shared" si="2"/>
        <v>0</v>
      </c>
      <c r="L105" s="97">
        <f>[14]Adjust!B206*[14]Input!$B192*10</f>
        <v>0</v>
      </c>
      <c r="M105" s="97">
        <f>[14]Adjust!C206*[14]Input!$C192*10</f>
        <v>0</v>
      </c>
      <c r="N105" s="97">
        <f>[14]Adjust!D206*[14]Input!$D192*10</f>
        <v>0</v>
      </c>
      <c r="O105" s="106" t="str">
        <f t="shared" si="3"/>
        <v/>
      </c>
      <c r="P105" s="106" t="str">
        <f t="shared" si="4"/>
        <v/>
      </c>
      <c r="Q105" s="106" t="str">
        <f t="shared" si="5"/>
        <v/>
      </c>
      <c r="R105" s="106" t="str">
        <f t="shared" si="6"/>
        <v/>
      </c>
      <c r="S105" s="106" t="str">
        <f t="shared" si="7"/>
        <v/>
      </c>
      <c r="T105" s="106" t="str">
        <f t="shared" si="8"/>
        <v/>
      </c>
      <c r="U105" s="107"/>
      <c r="V105" s="107"/>
    </row>
    <row r="106" spans="1:22">
      <c r="A106" s="95" t="s">
        <v>55</v>
      </c>
      <c r="B106" s="97">
        <f>[14]Input!B188+[14]Input!C188+[14]Input!D188</f>
        <v>91.242449112251521</v>
      </c>
      <c r="C106" s="103">
        <f>[14]Input!E188</f>
        <v>0</v>
      </c>
      <c r="D106" s="98">
        <f>0.01*[14]Input!F$15*([14]Adjust!$E202*[14]Input!E188+[14]Adjust!$F202*[14]Input!F188)+10*([14]Adjust!$B202*[14]Input!B188+[14]Adjust!$C202*[14]Input!C188+[14]Adjust!$D202*[14]Input!D188+[14]Adjust!$G202*[14]Input!G188)</f>
        <v>1090.1006268376923</v>
      </c>
      <c r="E106" s="97">
        <f>10*([14]Adjust!$B202*[14]Input!B188+[14]Adjust!$C202*[14]Input!C188+[14]Adjust!$D202*[14]Input!D188)</f>
        <v>1090.1006268376923</v>
      </c>
      <c r="F106" s="97">
        <f>[14]Adjust!E202*[14]Input!$F$15*[14]Input!$E188/100</f>
        <v>0</v>
      </c>
      <c r="G106" s="97">
        <f>[14]Adjust!F202*[14]Input!$F$15*[14]Input!$F188/100</f>
        <v>0</v>
      </c>
      <c r="H106" s="97">
        <f>[14]Adjust!G202*[14]Input!$G188*10</f>
        <v>0</v>
      </c>
      <c r="I106" s="104">
        <f t="shared" si="0"/>
        <v>1.1947296871619373</v>
      </c>
      <c r="J106" s="105" t="str">
        <f t="shared" si="1"/>
        <v/>
      </c>
      <c r="K106" s="104">
        <f t="shared" si="2"/>
        <v>1.1947296871619373</v>
      </c>
      <c r="L106" s="97">
        <f>[14]Adjust!B202*[14]Input!$B188*10</f>
        <v>1090.1006268376923</v>
      </c>
      <c r="M106" s="97">
        <f>[14]Adjust!C202*[14]Input!$C188*10</f>
        <v>0</v>
      </c>
      <c r="N106" s="97">
        <f>[14]Adjust!D202*[14]Input!$D188*10</f>
        <v>0</v>
      </c>
      <c r="O106" s="106">
        <f t="shared" si="3"/>
        <v>1</v>
      </c>
      <c r="P106" s="106">
        <f t="shared" si="4"/>
        <v>0</v>
      </c>
      <c r="Q106" s="106">
        <f t="shared" si="5"/>
        <v>0</v>
      </c>
      <c r="R106" s="106">
        <f t="shared" si="6"/>
        <v>0</v>
      </c>
      <c r="S106" s="106">
        <f t="shared" si="7"/>
        <v>0</v>
      </c>
      <c r="T106" s="106">
        <f t="shared" si="8"/>
        <v>0</v>
      </c>
      <c r="U106" s="107"/>
      <c r="V106" s="107"/>
    </row>
    <row r="107" spans="1:22" ht="25.5">
      <c r="A107" s="95" t="s">
        <v>188</v>
      </c>
      <c r="B107" s="97">
        <f>[14]Input!B164+[14]Input!C164+[14]Input!D164</f>
        <v>0</v>
      </c>
      <c r="C107" s="103">
        <f>[14]Input!E164</f>
        <v>0</v>
      </c>
      <c r="D107" s="98">
        <f>0.01*[14]Input!F$15*([14]Adjust!$E178*[14]Input!E164+[14]Adjust!$F178*[14]Input!F164)+10*([14]Adjust!$B178*[14]Input!B164+[14]Adjust!$C178*[14]Input!C164+[14]Adjust!$D178*[14]Input!D164+[14]Adjust!$G178*[14]Input!G164)</f>
        <v>0</v>
      </c>
      <c r="E107" s="97">
        <f>10*([14]Adjust!$B178*[14]Input!B164+[14]Adjust!$C178*[14]Input!C164+[14]Adjust!$D178*[14]Input!D164)</f>
        <v>0</v>
      </c>
      <c r="F107" s="97">
        <f>[14]Adjust!E178*[14]Input!$F$15*[14]Input!$E164/100</f>
        <v>0</v>
      </c>
      <c r="G107" s="97">
        <f>[14]Adjust!F178*[14]Input!$F$15*[14]Input!$F164/100</f>
        <v>0</v>
      </c>
      <c r="H107" s="97">
        <f>[14]Adjust!G178*[14]Input!$G164*10</f>
        <v>0</v>
      </c>
      <c r="I107" s="104" t="str">
        <f t="shared" si="0"/>
        <v/>
      </c>
      <c r="J107" s="105" t="str">
        <f t="shared" si="1"/>
        <v/>
      </c>
      <c r="K107" s="104">
        <f t="shared" si="2"/>
        <v>0</v>
      </c>
      <c r="L107" s="97">
        <f>[14]Adjust!B178*[14]Input!$B164*10</f>
        <v>0</v>
      </c>
      <c r="M107" s="97">
        <f>[14]Adjust!C178*[14]Input!$C164*10</f>
        <v>0</v>
      </c>
      <c r="N107" s="97">
        <f>[14]Adjust!D178*[14]Input!$D164*10</f>
        <v>0</v>
      </c>
      <c r="O107" s="106" t="str">
        <f t="shared" si="3"/>
        <v/>
      </c>
      <c r="P107" s="106" t="str">
        <f t="shared" si="4"/>
        <v/>
      </c>
      <c r="Q107" s="106" t="str">
        <f t="shared" si="5"/>
        <v/>
      </c>
      <c r="R107" s="106" t="str">
        <f t="shared" si="6"/>
        <v/>
      </c>
      <c r="S107" s="106" t="str">
        <f t="shared" si="7"/>
        <v/>
      </c>
      <c r="T107" s="106" t="str">
        <f t="shared" si="8"/>
        <v/>
      </c>
      <c r="U107" s="107"/>
      <c r="V107" s="107"/>
    </row>
    <row r="108" spans="1:22" ht="25.5">
      <c r="A108" s="95" t="s">
        <v>50</v>
      </c>
      <c r="B108" s="97">
        <f>[14]Input!B160+[14]Input!C160+[14]Input!D160</f>
        <v>84.754706524735766</v>
      </c>
      <c r="C108" s="103">
        <f>[14]Input!E160</f>
        <v>1</v>
      </c>
      <c r="D108" s="98">
        <f>0.01*[14]Input!F$15*([14]Adjust!$E174*[14]Input!E160+[14]Adjust!$F174*[14]Input!F160)+10*([14]Adjust!$B174*[14]Input!B160+[14]Adjust!$C174*[14]Input!C160+[14]Adjust!$D174*[14]Input!D160+[14]Adjust!$G174*[14]Input!G160)</f>
        <v>655.01271381596894</v>
      </c>
      <c r="E108" s="97">
        <f>10*([14]Adjust!$B174*[14]Input!B160+[14]Adjust!$C174*[14]Input!C160+[14]Adjust!$D174*[14]Input!D160)</f>
        <v>647.60742395630928</v>
      </c>
      <c r="F108" s="97">
        <f>[14]Adjust!E174*[14]Input!$F$15*[14]Input!$E160/100</f>
        <v>7.4052898596596783</v>
      </c>
      <c r="G108" s="97">
        <f>[14]Adjust!F174*[14]Input!$F$15*[14]Input!$F160/100</f>
        <v>0</v>
      </c>
      <c r="H108" s="97">
        <f>[14]Adjust!G174*[14]Input!$G160*10</f>
        <v>0</v>
      </c>
      <c r="I108" s="104">
        <f t="shared" si="0"/>
        <v>0.77283343978638241</v>
      </c>
      <c r="J108" s="105">
        <f t="shared" si="1"/>
        <v>655.01271381596894</v>
      </c>
      <c r="K108" s="104">
        <f t="shared" si="2"/>
        <v>0.76409611986244597</v>
      </c>
      <c r="L108" s="97">
        <f>[14]Adjust!B174*[14]Input!$B160*10</f>
        <v>618.67110078069277</v>
      </c>
      <c r="M108" s="97">
        <f>[14]Adjust!C174*[14]Input!$C160*10</f>
        <v>28.936323175616469</v>
      </c>
      <c r="N108" s="97">
        <f>[14]Adjust!D174*[14]Input!$D160*10</f>
        <v>0</v>
      </c>
      <c r="O108" s="106">
        <f t="shared" si="3"/>
        <v>0.95531811077945783</v>
      </c>
      <c r="P108" s="106">
        <f t="shared" si="4"/>
        <v>4.4681889220542122E-2</v>
      </c>
      <c r="Q108" s="106">
        <f t="shared" si="5"/>
        <v>0</v>
      </c>
      <c r="R108" s="106">
        <f t="shared" si="6"/>
        <v>1.130556659964352E-2</v>
      </c>
      <c r="S108" s="106">
        <f t="shared" si="7"/>
        <v>0</v>
      </c>
      <c r="T108" s="106">
        <f t="shared" si="8"/>
        <v>0</v>
      </c>
      <c r="U108" s="107"/>
      <c r="V108" s="107"/>
    </row>
    <row r="109" spans="1:22" ht="25.5">
      <c r="A109" s="95" t="s">
        <v>49</v>
      </c>
      <c r="B109" s="97">
        <f>[14]Input!B156+[14]Input!C156+[14]Input!D156</f>
        <v>1210.5864429382862</v>
      </c>
      <c r="C109" s="103">
        <f>[14]Input!E156</f>
        <v>32</v>
      </c>
      <c r="D109" s="98">
        <f>0.01*[14]Input!F$15*([14]Adjust!$E170*[14]Input!E156+[14]Adjust!$F170*[14]Input!F156)+10*([14]Adjust!$B170*[14]Input!B156+[14]Adjust!$C170*[14]Input!C156+[14]Adjust!$D170*[14]Input!D156+[14]Adjust!$G170*[14]Input!G156)</f>
        <v>9581.5651094709501</v>
      </c>
      <c r="E109" s="97">
        <f>10*([14]Adjust!$B170*[14]Input!B156+[14]Adjust!$C170*[14]Input!C156+[14]Adjust!$D170*[14]Input!D156)</f>
        <v>9344.595833961841</v>
      </c>
      <c r="F109" s="97">
        <f>[14]Adjust!E170*[14]Input!$F$15*[14]Input!$E156/100</f>
        <v>236.96927550910971</v>
      </c>
      <c r="G109" s="97">
        <f>[14]Adjust!F170*[14]Input!$F$15*[14]Input!$F156/100</f>
        <v>0</v>
      </c>
      <c r="H109" s="97">
        <f>[14]Adjust!G170*[14]Input!$G156*10</f>
        <v>0</v>
      </c>
      <c r="I109" s="104">
        <f t="shared" si="0"/>
        <v>0.79148128292391629</v>
      </c>
      <c r="J109" s="105">
        <f t="shared" si="1"/>
        <v>299.42390967096719</v>
      </c>
      <c r="K109" s="104">
        <f t="shared" si="2"/>
        <v>0.77190653244728391</v>
      </c>
      <c r="L109" s="97">
        <f>[14]Adjust!B170*[14]Input!$B156*10</f>
        <v>9344.595833961841</v>
      </c>
      <c r="M109" s="97">
        <f>[14]Adjust!C170*[14]Input!$C156*10</f>
        <v>0</v>
      </c>
      <c r="N109" s="97">
        <f>[14]Adjust!D170*[14]Input!$D156*10</f>
        <v>0</v>
      </c>
      <c r="O109" s="106">
        <f t="shared" si="3"/>
        <v>1</v>
      </c>
      <c r="P109" s="106">
        <f t="shared" si="4"/>
        <v>0</v>
      </c>
      <c r="Q109" s="106">
        <f t="shared" si="5"/>
        <v>0</v>
      </c>
      <c r="R109" s="106">
        <f t="shared" si="6"/>
        <v>2.4731792019539286E-2</v>
      </c>
      <c r="S109" s="106">
        <f t="shared" si="7"/>
        <v>0</v>
      </c>
      <c r="T109" s="106">
        <f t="shared" si="8"/>
        <v>0</v>
      </c>
      <c r="U109" s="107"/>
      <c r="V109" s="107"/>
    </row>
    <row r="110" spans="1:22" ht="25.5">
      <c r="A110" s="95" t="s">
        <v>189</v>
      </c>
      <c r="B110" s="97">
        <f>[14]Input!B151+[14]Input!C151+[14]Input!D151</f>
        <v>0</v>
      </c>
      <c r="C110" s="103">
        <f>[14]Input!E151</f>
        <v>0</v>
      </c>
      <c r="D110" s="98">
        <f>0.01*[14]Input!F$15*([14]Adjust!$E165*[14]Input!E151+[14]Adjust!$F165*[14]Input!F151)+10*([14]Adjust!$B165*[14]Input!B151+[14]Adjust!$C165*[14]Input!C151+[14]Adjust!$D165*[14]Input!D151+[14]Adjust!$G165*[14]Input!G151)</f>
        <v>0</v>
      </c>
      <c r="E110" s="97">
        <f>10*([14]Adjust!$B165*[14]Input!B151+[14]Adjust!$C165*[14]Input!C151+[14]Adjust!$D165*[14]Input!D151)</f>
        <v>0</v>
      </c>
      <c r="F110" s="97">
        <f>[14]Adjust!E165*[14]Input!$F$15*[14]Input!$E151/100</f>
        <v>0</v>
      </c>
      <c r="G110" s="97">
        <f>[14]Adjust!F165*[14]Input!$F$15*[14]Input!$F151/100</f>
        <v>0</v>
      </c>
      <c r="H110" s="97">
        <f>[14]Adjust!G165*[14]Input!$G151*10</f>
        <v>0</v>
      </c>
      <c r="I110" s="104" t="str">
        <f t="shared" si="0"/>
        <v/>
      </c>
      <c r="J110" s="105" t="str">
        <f t="shared" si="1"/>
        <v/>
      </c>
      <c r="K110" s="104">
        <f t="shared" si="2"/>
        <v>0</v>
      </c>
      <c r="L110" s="97">
        <f>[14]Adjust!B165*[14]Input!$B151*10</f>
        <v>0</v>
      </c>
      <c r="M110" s="97">
        <f>[14]Adjust!C165*[14]Input!$C151*10</f>
        <v>0</v>
      </c>
      <c r="N110" s="97">
        <f>[14]Adjust!D165*[14]Input!$D151*10</f>
        <v>0</v>
      </c>
      <c r="O110" s="106" t="str">
        <f t="shared" si="3"/>
        <v/>
      </c>
      <c r="P110" s="106" t="str">
        <f t="shared" si="4"/>
        <v/>
      </c>
      <c r="Q110" s="106" t="str">
        <f t="shared" si="5"/>
        <v/>
      </c>
      <c r="R110" s="106" t="str">
        <f t="shared" si="6"/>
        <v/>
      </c>
      <c r="S110" s="106" t="str">
        <f t="shared" si="7"/>
        <v/>
      </c>
      <c r="T110" s="106" t="str">
        <f t="shared" si="8"/>
        <v/>
      </c>
      <c r="U110" s="107"/>
      <c r="V110" s="107"/>
    </row>
    <row r="111" spans="1:22">
      <c r="A111" s="95" t="s">
        <v>37</v>
      </c>
      <c r="B111" s="97">
        <f>[14]Input!B147+[14]Input!C147+[14]Input!D147</f>
        <v>0</v>
      </c>
      <c r="C111" s="103">
        <f>[14]Input!E147</f>
        <v>0</v>
      </c>
      <c r="D111" s="98">
        <f>0.01*[14]Input!F$15*([14]Adjust!$E161*[14]Input!E147+[14]Adjust!$F161*[14]Input!F147)+10*([14]Adjust!$B161*[14]Input!B147+[14]Adjust!$C161*[14]Input!C147+[14]Adjust!$D161*[14]Input!D147+[14]Adjust!$G161*[14]Input!G147)</f>
        <v>0</v>
      </c>
      <c r="E111" s="97">
        <f>10*([14]Adjust!$B161*[14]Input!B147+[14]Adjust!$C161*[14]Input!C147+[14]Adjust!$D161*[14]Input!D147)</f>
        <v>0</v>
      </c>
      <c r="F111" s="97">
        <f>[14]Adjust!E161*[14]Input!$F$15*[14]Input!$E147/100</f>
        <v>0</v>
      </c>
      <c r="G111" s="97">
        <f>[14]Adjust!F161*[14]Input!$F$15*[14]Input!$F147/100</f>
        <v>0</v>
      </c>
      <c r="H111" s="97">
        <f>[14]Adjust!G161*[14]Input!$G147*10</f>
        <v>0</v>
      </c>
      <c r="I111" s="104" t="str">
        <f t="shared" si="0"/>
        <v/>
      </c>
      <c r="J111" s="105" t="str">
        <f t="shared" si="1"/>
        <v/>
      </c>
      <c r="K111" s="104">
        <f t="shared" si="2"/>
        <v>0</v>
      </c>
      <c r="L111" s="97">
        <f>[14]Adjust!B161*[14]Input!$B147*10</f>
        <v>0</v>
      </c>
      <c r="M111" s="97">
        <f>[14]Adjust!C161*[14]Input!$C147*10</f>
        <v>0</v>
      </c>
      <c r="N111" s="97">
        <f>[14]Adjust!D161*[14]Input!$D147*10</f>
        <v>0</v>
      </c>
      <c r="O111" s="106" t="str">
        <f t="shared" si="3"/>
        <v/>
      </c>
      <c r="P111" s="106" t="str">
        <f t="shared" si="4"/>
        <v/>
      </c>
      <c r="Q111" s="106" t="str">
        <f t="shared" si="5"/>
        <v/>
      </c>
      <c r="R111" s="106" t="str">
        <f t="shared" si="6"/>
        <v/>
      </c>
      <c r="S111" s="106" t="str">
        <f t="shared" si="7"/>
        <v/>
      </c>
      <c r="T111" s="106" t="str">
        <f t="shared" si="8"/>
        <v/>
      </c>
      <c r="U111" s="107"/>
      <c r="V111" s="107"/>
    </row>
    <row r="112" spans="1:22">
      <c r="A112" s="95" t="s">
        <v>36</v>
      </c>
      <c r="B112" s="97">
        <f>[14]Input!B143+[14]Input!C143+[14]Input!D143</f>
        <v>1544.3871058318014</v>
      </c>
      <c r="C112" s="103">
        <f>[14]Input!E143</f>
        <v>381</v>
      </c>
      <c r="D112" s="98">
        <f>0.01*[14]Input!F$15*([14]Adjust!$E157*[14]Input!E143+[14]Adjust!$F157*[14]Input!F143)+10*([14]Adjust!$B157*[14]Input!B143+[14]Adjust!$C157*[14]Input!C143+[14]Adjust!$D157*[14]Input!D143+[14]Adjust!$G157*[14]Input!G143)</f>
        <v>32257.085825861086</v>
      </c>
      <c r="E112" s="97">
        <f>10*([14]Adjust!$B157*[14]Input!B143+[14]Adjust!$C157*[14]Input!C143+[14]Adjust!$D157*[14]Input!D143)</f>
        <v>28870.729021105326</v>
      </c>
      <c r="F112" s="97">
        <f>[14]Adjust!E157*[14]Input!$F$15*[14]Input!$E143/100</f>
        <v>3386.3568047557583</v>
      </c>
      <c r="G112" s="97">
        <f>[14]Adjust!F157*[14]Input!$F$15*[14]Input!$F143/100</f>
        <v>0</v>
      </c>
      <c r="H112" s="97">
        <f>[14]Adjust!G157*[14]Input!$G143*10</f>
        <v>0</v>
      </c>
      <c r="I112" s="104">
        <f t="shared" ref="I112:I137" si="9">IF(B112&lt;&gt;0,0.1*D112/B112,"")</f>
        <v>2.0886658341068922</v>
      </c>
      <c r="J112" s="105">
        <f t="shared" ref="J112:J137" si="10">IF(C112&lt;&gt;0,D112/C112,"")</f>
        <v>84.66426725947791</v>
      </c>
      <c r="K112" s="104">
        <f t="shared" ref="K112:K137" si="11">IF(B112&lt;&gt;0,0.1*E112/B112,0)</f>
        <v>1.8693971810620404</v>
      </c>
      <c r="L112" s="97">
        <f>[14]Adjust!B157*[14]Input!$B143*10</f>
        <v>28870.729021105326</v>
      </c>
      <c r="M112" s="97">
        <f>[14]Adjust!C157*[14]Input!$C143*10</f>
        <v>0</v>
      </c>
      <c r="N112" s="97">
        <f>[14]Adjust!D157*[14]Input!$D143*10</f>
        <v>0</v>
      </c>
      <c r="O112" s="106">
        <f t="shared" ref="O112:O137" si="12">IF(E112&lt;&gt;0,$L112/E112,"")</f>
        <v>1</v>
      </c>
      <c r="P112" s="106">
        <f t="shared" ref="P112:P137" si="13">IF(E112&lt;&gt;0,$M112/E112,"")</f>
        <v>0</v>
      </c>
      <c r="Q112" s="106">
        <f t="shared" ref="Q112:Q137" si="14">IF(E112&lt;&gt;0,$N112/E112,"")</f>
        <v>0</v>
      </c>
      <c r="R112" s="106">
        <f t="shared" ref="R112:R137" si="15">IF(D112&lt;&gt;0,$F112/D112,"")</f>
        <v>0.10498024598492574</v>
      </c>
      <c r="S112" s="106">
        <f t="shared" ref="S112:S137" si="16">IF(D112&lt;&gt;0,$G112/D112,"")</f>
        <v>0</v>
      </c>
      <c r="T112" s="106">
        <f t="shared" ref="T112:T137" si="17">IF(D112&lt;&gt;0,$H112/D112,"")</f>
        <v>0</v>
      </c>
      <c r="U112" s="107"/>
      <c r="V112" s="107"/>
    </row>
    <row r="113" spans="1:22">
      <c r="A113" s="95" t="s">
        <v>45</v>
      </c>
      <c r="B113" s="97">
        <f>[14]Input!B202+[14]Input!C202+[14]Input!D202</f>
        <v>0</v>
      </c>
      <c r="C113" s="103">
        <f>[14]Input!E202</f>
        <v>0</v>
      </c>
      <c r="D113" s="98">
        <f>0.01*[14]Input!F$15*([14]Adjust!$E216*[14]Input!E202+[14]Adjust!$F216*[14]Input!F202)+10*([14]Adjust!$B216*[14]Input!B202+[14]Adjust!$C216*[14]Input!C202+[14]Adjust!$D216*[14]Input!D202+[14]Adjust!$G216*[14]Input!G202)</f>
        <v>0</v>
      </c>
      <c r="E113" s="97">
        <f>10*([14]Adjust!$B216*[14]Input!B202+[14]Adjust!$C216*[14]Input!C202+[14]Adjust!$D216*[14]Input!D202)</f>
        <v>0</v>
      </c>
      <c r="F113" s="97">
        <f>[14]Adjust!E216*[14]Input!$F$15*[14]Input!$E202/100</f>
        <v>0</v>
      </c>
      <c r="G113" s="97">
        <f>[14]Adjust!F216*[14]Input!$F$15*[14]Input!$F202/100</f>
        <v>0</v>
      </c>
      <c r="H113" s="97">
        <f>[14]Adjust!G216*[14]Input!$G202*10</f>
        <v>0</v>
      </c>
      <c r="I113" s="104" t="str">
        <f t="shared" si="9"/>
        <v/>
      </c>
      <c r="J113" s="105" t="str">
        <f t="shared" si="10"/>
        <v/>
      </c>
      <c r="K113" s="104">
        <f t="shared" si="11"/>
        <v>0</v>
      </c>
      <c r="L113" s="97">
        <f>[14]Adjust!B216*[14]Input!$B202*10</f>
        <v>0</v>
      </c>
      <c r="M113" s="97">
        <f>[14]Adjust!C216*[14]Input!$C202*10</f>
        <v>0</v>
      </c>
      <c r="N113" s="97">
        <f>[14]Adjust!D216*[14]Input!$D202*10</f>
        <v>0</v>
      </c>
      <c r="O113" s="106" t="str">
        <f t="shared" si="12"/>
        <v/>
      </c>
      <c r="P113" s="106" t="str">
        <f t="shared" si="13"/>
        <v/>
      </c>
      <c r="Q113" s="106" t="str">
        <f t="shared" si="14"/>
        <v/>
      </c>
      <c r="R113" s="106" t="str">
        <f t="shared" si="15"/>
        <v/>
      </c>
      <c r="S113" s="106" t="str">
        <f t="shared" si="16"/>
        <v/>
      </c>
      <c r="T113" s="106" t="str">
        <f t="shared" si="17"/>
        <v/>
      </c>
      <c r="U113" s="107"/>
      <c r="V113" s="108"/>
    </row>
    <row r="114" spans="1:22">
      <c r="A114" s="95" t="s">
        <v>44</v>
      </c>
      <c r="B114" s="97">
        <f>[14]Input!B195+[14]Input!C195+[14]Input!D195</f>
        <v>0</v>
      </c>
      <c r="C114" s="103">
        <f>[14]Input!E195</f>
        <v>0</v>
      </c>
      <c r="D114" s="98">
        <f>0.01*[14]Input!F$15*([14]Adjust!$E209*[14]Input!E195+[14]Adjust!$F209*[14]Input!F195)+10*([14]Adjust!$B209*[14]Input!B195+[14]Adjust!$C209*[14]Input!C195+[14]Adjust!$D209*[14]Input!D195+[14]Adjust!$G209*[14]Input!G195)</f>
        <v>0</v>
      </c>
      <c r="E114" s="97">
        <f>10*([14]Adjust!$B209*[14]Input!B195+[14]Adjust!$C209*[14]Input!C195+[14]Adjust!$D209*[14]Input!D195)</f>
        <v>0</v>
      </c>
      <c r="F114" s="97">
        <f>[14]Adjust!E209*[14]Input!$F$15*[14]Input!$E195/100</f>
        <v>0</v>
      </c>
      <c r="G114" s="97">
        <f>[14]Adjust!F209*[14]Input!$F$15*[14]Input!$F195/100</f>
        <v>0</v>
      </c>
      <c r="H114" s="97">
        <f>[14]Adjust!G209*[14]Input!$G195*10</f>
        <v>0</v>
      </c>
      <c r="I114" s="104" t="str">
        <f t="shared" si="9"/>
        <v/>
      </c>
      <c r="J114" s="105" t="str">
        <f t="shared" si="10"/>
        <v/>
      </c>
      <c r="K114" s="104">
        <f t="shared" si="11"/>
        <v>0</v>
      </c>
      <c r="L114" s="97">
        <f>[14]Adjust!B209*[14]Input!$B195*10</f>
        <v>0</v>
      </c>
      <c r="M114" s="97">
        <f>[14]Adjust!C209*[14]Input!$C195*10</f>
        <v>0</v>
      </c>
      <c r="N114" s="97">
        <f>[14]Adjust!D209*[14]Input!$D195*10</f>
        <v>0</v>
      </c>
      <c r="O114" s="106" t="str">
        <f t="shared" si="12"/>
        <v/>
      </c>
      <c r="P114" s="106" t="str">
        <f t="shared" si="13"/>
        <v/>
      </c>
      <c r="Q114" s="106" t="str">
        <f t="shared" si="14"/>
        <v/>
      </c>
      <c r="R114" s="106" t="str">
        <f t="shared" si="15"/>
        <v/>
      </c>
      <c r="S114" s="106" t="str">
        <f t="shared" si="16"/>
        <v/>
      </c>
      <c r="T114" s="106" t="str">
        <f t="shared" si="17"/>
        <v/>
      </c>
      <c r="U114" s="107"/>
      <c r="V114" s="107"/>
    </row>
    <row r="115" spans="1:22" ht="25.5">
      <c r="A115" s="95" t="s">
        <v>46</v>
      </c>
      <c r="B115" s="97">
        <f>[14]Input!B206+[14]Input!C206+[14]Input!D206</f>
        <v>0</v>
      </c>
      <c r="C115" s="103">
        <f>[14]Input!E206</f>
        <v>0</v>
      </c>
      <c r="D115" s="98">
        <f>0.01*[14]Input!F$15*([14]Adjust!$E220*[14]Input!E206+[14]Adjust!$F220*[14]Input!F206)+10*([14]Adjust!$B220*[14]Input!B206+[14]Adjust!$C220*[14]Input!C206+[14]Adjust!$D220*[14]Input!D206+[14]Adjust!$G220*[14]Input!G206)</f>
        <v>0</v>
      </c>
      <c r="E115" s="97">
        <f>10*([14]Adjust!$B220*[14]Input!B206+[14]Adjust!$C220*[14]Input!C206+[14]Adjust!$D220*[14]Input!D206)</f>
        <v>0</v>
      </c>
      <c r="F115" s="97">
        <f>[14]Adjust!E220*[14]Input!$F$15*[14]Input!$E206/100</f>
        <v>0</v>
      </c>
      <c r="G115" s="97">
        <f>[14]Adjust!F220*[14]Input!$F$15*[14]Input!$F206/100</f>
        <v>0</v>
      </c>
      <c r="H115" s="97">
        <f>[14]Adjust!G220*[14]Input!$G206*10</f>
        <v>0</v>
      </c>
      <c r="I115" s="104" t="str">
        <f t="shared" si="9"/>
        <v/>
      </c>
      <c r="J115" s="105" t="str">
        <f t="shared" si="10"/>
        <v/>
      </c>
      <c r="K115" s="104">
        <f t="shared" si="11"/>
        <v>0</v>
      </c>
      <c r="L115" s="97">
        <f>[14]Adjust!B220*[14]Input!$B206*10</f>
        <v>0</v>
      </c>
      <c r="M115" s="97">
        <f>[14]Adjust!C220*[14]Input!$C206*10</f>
        <v>0</v>
      </c>
      <c r="N115" s="97">
        <f>[14]Adjust!D220*[14]Input!$D206*10</f>
        <v>0</v>
      </c>
      <c r="O115" s="106" t="str">
        <f t="shared" si="12"/>
        <v/>
      </c>
      <c r="P115" s="106" t="str">
        <f t="shared" si="13"/>
        <v/>
      </c>
      <c r="Q115" s="106" t="str">
        <f t="shared" si="14"/>
        <v/>
      </c>
      <c r="R115" s="106" t="str">
        <f t="shared" si="15"/>
        <v/>
      </c>
      <c r="S115" s="106" t="str">
        <f t="shared" si="16"/>
        <v/>
      </c>
      <c r="T115" s="106" t="str">
        <f t="shared" si="17"/>
        <v/>
      </c>
      <c r="U115" s="107"/>
      <c r="V115" s="108"/>
    </row>
    <row r="116" spans="1:22">
      <c r="A116" s="95" t="s">
        <v>41</v>
      </c>
      <c r="B116" s="97">
        <f>[14]Input!B175+[14]Input!C175+[14]Input!D175</f>
        <v>0</v>
      </c>
      <c r="C116" s="103">
        <f>[14]Input!E175</f>
        <v>0</v>
      </c>
      <c r="D116" s="98">
        <f>0.01*[14]Input!F$15*([14]Adjust!$E189*[14]Input!E175+[14]Adjust!$F189*[14]Input!F175)+10*([14]Adjust!$B189*[14]Input!B175+[14]Adjust!$C189*[14]Input!C175+[14]Adjust!$D189*[14]Input!D175+[14]Adjust!$G189*[14]Input!G175)</f>
        <v>0</v>
      </c>
      <c r="E116" s="97">
        <f>10*([14]Adjust!$B189*[14]Input!B175+[14]Adjust!$C189*[14]Input!C175+[14]Adjust!$D189*[14]Input!D175)</f>
        <v>0</v>
      </c>
      <c r="F116" s="97">
        <f>[14]Adjust!E189*[14]Input!$F$15*[14]Input!$E175/100</f>
        <v>0</v>
      </c>
      <c r="G116" s="97">
        <f>[14]Adjust!F189*[14]Input!$F$15*[14]Input!$F175/100</f>
        <v>0</v>
      </c>
      <c r="H116" s="97">
        <f>[14]Adjust!G189*[14]Input!$G175*10</f>
        <v>0</v>
      </c>
      <c r="I116" s="104" t="str">
        <f t="shared" si="9"/>
        <v/>
      </c>
      <c r="J116" s="105" t="str">
        <f t="shared" si="10"/>
        <v/>
      </c>
      <c r="K116" s="104">
        <f t="shared" si="11"/>
        <v>0</v>
      </c>
      <c r="L116" s="97">
        <f>[14]Adjust!B189*[14]Input!$B175*10</f>
        <v>0</v>
      </c>
      <c r="M116" s="97">
        <f>[14]Adjust!C189*[14]Input!$C175*10</f>
        <v>0</v>
      </c>
      <c r="N116" s="97">
        <f>[14]Adjust!D189*[14]Input!$D175*10</f>
        <v>0</v>
      </c>
      <c r="O116" s="106" t="str">
        <f t="shared" si="12"/>
        <v/>
      </c>
      <c r="P116" s="106" t="str">
        <f t="shared" si="13"/>
        <v/>
      </c>
      <c r="Q116" s="106" t="str">
        <f t="shared" si="14"/>
        <v/>
      </c>
      <c r="R116" s="106" t="str">
        <f t="shared" si="15"/>
        <v/>
      </c>
      <c r="S116" s="106" t="str">
        <f t="shared" si="16"/>
        <v/>
      </c>
      <c r="T116" s="106" t="str">
        <f t="shared" si="17"/>
        <v/>
      </c>
      <c r="U116" s="109"/>
      <c r="V116" s="108"/>
    </row>
    <row r="117" spans="1:22">
      <c r="A117" s="95" t="s">
        <v>40</v>
      </c>
      <c r="B117" s="97">
        <f>[14]Input!B167+[14]Input!C167+[14]Input!D167</f>
        <v>0</v>
      </c>
      <c r="C117" s="103">
        <f>[14]Input!E167</f>
        <v>0</v>
      </c>
      <c r="D117" s="98">
        <f>0.01*[14]Input!F$15*([14]Adjust!$E181*[14]Input!E167+[14]Adjust!$F181*[14]Input!F167)+10*([14]Adjust!$B181*[14]Input!B167+[14]Adjust!$C181*[14]Input!C167+[14]Adjust!$D181*[14]Input!D167+[14]Adjust!$G181*[14]Input!G167)</f>
        <v>0</v>
      </c>
      <c r="E117" s="97">
        <f>10*([14]Adjust!$B181*[14]Input!B167+[14]Adjust!$C181*[14]Input!C167+[14]Adjust!$D181*[14]Input!D167)</f>
        <v>0</v>
      </c>
      <c r="F117" s="97">
        <f>[14]Adjust!E181*[14]Input!$F$15*[14]Input!$E167/100</f>
        <v>0</v>
      </c>
      <c r="G117" s="97">
        <f>[14]Adjust!F181*[14]Input!$F$15*[14]Input!$F167/100</f>
        <v>0</v>
      </c>
      <c r="H117" s="97">
        <f>[14]Adjust!G181*[14]Input!$G167*10</f>
        <v>0</v>
      </c>
      <c r="I117" s="104" t="str">
        <f t="shared" si="9"/>
        <v/>
      </c>
      <c r="J117" s="105" t="str">
        <f t="shared" si="10"/>
        <v/>
      </c>
      <c r="K117" s="104">
        <f t="shared" si="11"/>
        <v>0</v>
      </c>
      <c r="L117" s="97">
        <f>[14]Adjust!B181*[14]Input!$B167*10</f>
        <v>0</v>
      </c>
      <c r="M117" s="97">
        <f>[14]Adjust!C181*[14]Input!$C167*10</f>
        <v>0</v>
      </c>
      <c r="N117" s="97">
        <f>[14]Adjust!D181*[14]Input!$D167*10</f>
        <v>0</v>
      </c>
      <c r="O117" s="106" t="str">
        <f t="shared" si="12"/>
        <v/>
      </c>
      <c r="P117" s="106" t="str">
        <f t="shared" si="13"/>
        <v/>
      </c>
      <c r="Q117" s="106" t="str">
        <f t="shared" si="14"/>
        <v/>
      </c>
      <c r="R117" s="106" t="str">
        <f t="shared" si="15"/>
        <v/>
      </c>
      <c r="S117" s="106" t="str">
        <f t="shared" si="16"/>
        <v/>
      </c>
      <c r="T117" s="106" t="str">
        <f t="shared" si="17"/>
        <v/>
      </c>
      <c r="U117" s="107"/>
      <c r="V117" s="107"/>
    </row>
    <row r="118" spans="1:22" ht="25.5">
      <c r="A118" s="95" t="s">
        <v>43</v>
      </c>
      <c r="B118" s="97">
        <f>[14]Input!B191+[14]Input!C191+[14]Input!D191</f>
        <v>0</v>
      </c>
      <c r="C118" s="103">
        <f>[14]Input!E191</f>
        <v>0</v>
      </c>
      <c r="D118" s="98">
        <f>0.01*[14]Input!F$15*([14]Adjust!$E205*[14]Input!E191+[14]Adjust!$F205*[14]Input!F191)+10*([14]Adjust!$B205*[14]Input!B191+[14]Adjust!$C205*[14]Input!C191+[14]Adjust!$D205*[14]Input!D191+[14]Adjust!$G205*[14]Input!G191)</f>
        <v>0</v>
      </c>
      <c r="E118" s="97">
        <f>10*([14]Adjust!$B205*[14]Input!B191+[14]Adjust!$C205*[14]Input!C191+[14]Adjust!$D205*[14]Input!D191)</f>
        <v>0</v>
      </c>
      <c r="F118" s="97">
        <f>[14]Adjust!E205*[14]Input!$F$15*[14]Input!$E191/100</f>
        <v>0</v>
      </c>
      <c r="G118" s="97">
        <f>[14]Adjust!F205*[14]Input!$F$15*[14]Input!$F191/100</f>
        <v>0</v>
      </c>
      <c r="H118" s="97">
        <f>[14]Adjust!G205*[14]Input!$G191*10</f>
        <v>0</v>
      </c>
      <c r="I118" s="104" t="str">
        <f t="shared" si="9"/>
        <v/>
      </c>
      <c r="J118" s="105" t="str">
        <f t="shared" si="10"/>
        <v/>
      </c>
      <c r="K118" s="104">
        <f t="shared" si="11"/>
        <v>0</v>
      </c>
      <c r="L118" s="97">
        <f>[14]Adjust!B205*[14]Input!$B191*10</f>
        <v>0</v>
      </c>
      <c r="M118" s="97">
        <f>[14]Adjust!C205*[14]Input!$C191*10</f>
        <v>0</v>
      </c>
      <c r="N118" s="97">
        <f>[14]Adjust!D205*[14]Input!$D191*10</f>
        <v>0</v>
      </c>
      <c r="O118" s="106" t="str">
        <f t="shared" si="12"/>
        <v/>
      </c>
      <c r="P118" s="106" t="str">
        <f t="shared" si="13"/>
        <v/>
      </c>
      <c r="Q118" s="106" t="str">
        <f t="shared" si="14"/>
        <v/>
      </c>
      <c r="R118" s="106" t="str">
        <f t="shared" si="15"/>
        <v/>
      </c>
      <c r="S118" s="106" t="str">
        <f t="shared" si="16"/>
        <v/>
      </c>
      <c r="T118" s="106" t="str">
        <f t="shared" si="17"/>
        <v/>
      </c>
      <c r="U118" s="107"/>
      <c r="V118" s="107"/>
    </row>
    <row r="119" spans="1:22">
      <c r="A119" s="95" t="s">
        <v>42</v>
      </c>
      <c r="B119" s="97">
        <f>[14]Input!B187+[14]Input!C187+[14]Input!D187</f>
        <v>7.7463536812054254</v>
      </c>
      <c r="C119" s="103">
        <f>[14]Input!E187</f>
        <v>0</v>
      </c>
      <c r="D119" s="98">
        <f>0.01*[14]Input!F$15*([14]Adjust!$E201*[14]Input!E187+[14]Adjust!$F201*[14]Input!F187)+10*([14]Adjust!$B201*[14]Input!B187+[14]Adjust!$C201*[14]Input!C187+[14]Adjust!$D201*[14]Input!D187+[14]Adjust!$G201*[14]Input!G187)</f>
        <v>181.44018132161807</v>
      </c>
      <c r="E119" s="97">
        <f>10*([14]Adjust!$B201*[14]Input!B187+[14]Adjust!$C201*[14]Input!C187+[14]Adjust!$D201*[14]Input!D187)</f>
        <v>181.44018132161807</v>
      </c>
      <c r="F119" s="97">
        <f>[14]Adjust!E201*[14]Input!$F$15*[14]Input!$E187/100</f>
        <v>0</v>
      </c>
      <c r="G119" s="97">
        <f>[14]Adjust!F201*[14]Input!$F$15*[14]Input!$F187/100</f>
        <v>0</v>
      </c>
      <c r="H119" s="97">
        <f>[14]Adjust!G201*[14]Input!$G187*10</f>
        <v>0</v>
      </c>
      <c r="I119" s="104">
        <f t="shared" si="9"/>
        <v>2.342265648957353</v>
      </c>
      <c r="J119" s="105" t="str">
        <f t="shared" si="10"/>
        <v/>
      </c>
      <c r="K119" s="104">
        <f t="shared" si="11"/>
        <v>2.342265648957353</v>
      </c>
      <c r="L119" s="97">
        <f>[14]Adjust!B201*[14]Input!$B187*10</f>
        <v>181.44018132161807</v>
      </c>
      <c r="M119" s="97">
        <f>[14]Adjust!C201*[14]Input!$C187*10</f>
        <v>0</v>
      </c>
      <c r="N119" s="97">
        <f>[14]Adjust!D201*[14]Input!$D187*10</f>
        <v>0</v>
      </c>
      <c r="O119" s="106">
        <f t="shared" si="12"/>
        <v>1</v>
      </c>
      <c r="P119" s="106">
        <f t="shared" si="13"/>
        <v>0</v>
      </c>
      <c r="Q119" s="106">
        <f t="shared" si="14"/>
        <v>0</v>
      </c>
      <c r="R119" s="106">
        <f t="shared" si="15"/>
        <v>0</v>
      </c>
      <c r="S119" s="106">
        <f t="shared" si="16"/>
        <v>0</v>
      </c>
      <c r="T119" s="106">
        <f t="shared" si="17"/>
        <v>0</v>
      </c>
      <c r="U119" s="107"/>
      <c r="V119" s="107"/>
    </row>
    <row r="120" spans="1:22" ht="25.5">
      <c r="A120" s="95" t="s">
        <v>190</v>
      </c>
      <c r="B120" s="97">
        <f>[14]Input!B163+[14]Input!C163+[14]Input!D163</f>
        <v>0</v>
      </c>
      <c r="C120" s="103">
        <f>[14]Input!E163</f>
        <v>0</v>
      </c>
      <c r="D120" s="98">
        <f>0.01*[14]Input!F$15*([14]Adjust!$E177*[14]Input!E163+[14]Adjust!$F177*[14]Input!F163)+10*([14]Adjust!$B177*[14]Input!B163+[14]Adjust!$C177*[14]Input!C163+[14]Adjust!$D177*[14]Input!D163+[14]Adjust!$G177*[14]Input!G163)</f>
        <v>0</v>
      </c>
      <c r="E120" s="97">
        <f>10*([14]Adjust!$B177*[14]Input!B163+[14]Adjust!$C177*[14]Input!C163+[14]Adjust!$D177*[14]Input!D163)</f>
        <v>0</v>
      </c>
      <c r="F120" s="97">
        <f>[14]Adjust!E177*[14]Input!$F$15*[14]Input!$E163/100</f>
        <v>0</v>
      </c>
      <c r="G120" s="97">
        <f>[14]Adjust!F177*[14]Input!$F$15*[14]Input!$F163/100</f>
        <v>0</v>
      </c>
      <c r="H120" s="97">
        <f>[14]Adjust!G177*[14]Input!$G163*10</f>
        <v>0</v>
      </c>
      <c r="I120" s="104" t="str">
        <f t="shared" si="9"/>
        <v/>
      </c>
      <c r="J120" s="105" t="str">
        <f t="shared" si="10"/>
        <v/>
      </c>
      <c r="K120" s="104">
        <f t="shared" si="11"/>
        <v>0</v>
      </c>
      <c r="L120" s="97">
        <f>[14]Adjust!B177*[14]Input!$B163*10</f>
        <v>0</v>
      </c>
      <c r="M120" s="97">
        <f>[14]Adjust!C177*[14]Input!$C163*10</f>
        <v>0</v>
      </c>
      <c r="N120" s="97">
        <f>[14]Adjust!D177*[14]Input!$D163*10</f>
        <v>0</v>
      </c>
      <c r="O120" s="106" t="str">
        <f t="shared" si="12"/>
        <v/>
      </c>
      <c r="P120" s="106" t="str">
        <f t="shared" si="13"/>
        <v/>
      </c>
      <c r="Q120" s="106" t="str">
        <f t="shared" si="14"/>
        <v/>
      </c>
      <c r="R120" s="106" t="str">
        <f t="shared" si="15"/>
        <v/>
      </c>
      <c r="S120" s="106" t="str">
        <f t="shared" si="16"/>
        <v/>
      </c>
      <c r="T120" s="106" t="str">
        <f t="shared" si="17"/>
        <v/>
      </c>
      <c r="U120" s="107"/>
      <c r="V120" s="107"/>
    </row>
    <row r="121" spans="1:22" ht="25.5">
      <c r="A121" s="95" t="s">
        <v>39</v>
      </c>
      <c r="B121" s="97">
        <f>[14]Input!B159+[14]Input!C159+[14]Input!D159</f>
        <v>0</v>
      </c>
      <c r="C121" s="103">
        <f>[14]Input!E159</f>
        <v>0</v>
      </c>
      <c r="D121" s="98">
        <f>0.01*[14]Input!F$15*([14]Adjust!$E173*[14]Input!E159+[14]Adjust!$F173*[14]Input!F159)+10*([14]Adjust!$B173*[14]Input!B159+[14]Adjust!$C173*[14]Input!C159+[14]Adjust!$D173*[14]Input!D159+[14]Adjust!$G173*[14]Input!G159)</f>
        <v>0</v>
      </c>
      <c r="E121" s="97">
        <f>10*([14]Adjust!$B173*[14]Input!B159+[14]Adjust!$C173*[14]Input!C159+[14]Adjust!$D173*[14]Input!D159)</f>
        <v>0</v>
      </c>
      <c r="F121" s="97">
        <f>[14]Adjust!E173*[14]Input!$F$15*[14]Input!$E159/100</f>
        <v>0</v>
      </c>
      <c r="G121" s="97">
        <f>[14]Adjust!F173*[14]Input!$F$15*[14]Input!$F159/100</f>
        <v>0</v>
      </c>
      <c r="H121" s="97">
        <f>[14]Adjust!G173*[14]Input!$G159*10</f>
        <v>0</v>
      </c>
      <c r="I121" s="104" t="str">
        <f t="shared" si="9"/>
        <v/>
      </c>
      <c r="J121" s="105" t="str">
        <f t="shared" si="10"/>
        <v/>
      </c>
      <c r="K121" s="104">
        <f t="shared" si="11"/>
        <v>0</v>
      </c>
      <c r="L121" s="97">
        <f>[14]Adjust!B173*[14]Input!$B159*10</f>
        <v>0</v>
      </c>
      <c r="M121" s="97">
        <f>[14]Adjust!C173*[14]Input!$C159*10</f>
        <v>0</v>
      </c>
      <c r="N121" s="97">
        <f>[14]Adjust!D173*[14]Input!$D159*10</f>
        <v>0</v>
      </c>
      <c r="O121" s="106" t="str">
        <f t="shared" si="12"/>
        <v/>
      </c>
      <c r="P121" s="106" t="str">
        <f t="shared" si="13"/>
        <v/>
      </c>
      <c r="Q121" s="106" t="str">
        <f t="shared" si="14"/>
        <v/>
      </c>
      <c r="R121" s="106" t="str">
        <f t="shared" si="15"/>
        <v/>
      </c>
      <c r="S121" s="106" t="str">
        <f t="shared" si="16"/>
        <v/>
      </c>
      <c r="T121" s="106" t="str">
        <f t="shared" si="17"/>
        <v/>
      </c>
      <c r="U121" s="107"/>
      <c r="V121" s="107"/>
    </row>
    <row r="122" spans="1:22" ht="25.5">
      <c r="A122" s="95" t="s">
        <v>38</v>
      </c>
      <c r="B122" s="97">
        <f>[14]Input!B155+[14]Input!C155+[14]Input!D155</f>
        <v>15.064944114882337</v>
      </c>
      <c r="C122" s="103">
        <f>[14]Input!E155</f>
        <v>1</v>
      </c>
      <c r="D122" s="98">
        <f>0.01*[14]Input!F$15*([14]Adjust!$E169*[14]Input!E155+[14]Adjust!$F169*[14]Input!F155)+10*([14]Adjust!$B169*[14]Input!B155+[14]Adjust!$C169*[14]Input!C155+[14]Adjust!$D169*[14]Input!D155+[14]Adjust!$G169*[14]Input!G155)</f>
        <v>242.49910137655397</v>
      </c>
      <c r="E122" s="97">
        <f>10*([14]Adjust!$B169*[14]Input!B155+[14]Adjust!$C169*[14]Input!C155+[14]Adjust!$D169*[14]Input!D155)</f>
        <v>227.98104240033797</v>
      </c>
      <c r="F122" s="97">
        <f>[14]Adjust!E169*[14]Input!$F$15*[14]Input!$E155/100</f>
        <v>14.51805897621599</v>
      </c>
      <c r="G122" s="97">
        <f>[14]Adjust!F169*[14]Input!$F$15*[14]Input!$F155/100</f>
        <v>0</v>
      </c>
      <c r="H122" s="97">
        <f>[14]Adjust!G169*[14]Input!$G155*10</f>
        <v>0</v>
      </c>
      <c r="I122" s="104">
        <f t="shared" si="9"/>
        <v>1.6096913438729208</v>
      </c>
      <c r="J122" s="105">
        <f t="shared" si="10"/>
        <v>242.49910137655397</v>
      </c>
      <c r="K122" s="104">
        <f t="shared" si="11"/>
        <v>1.5133215275264138</v>
      </c>
      <c r="L122" s="97">
        <f>[14]Adjust!B169*[14]Input!$B155*10</f>
        <v>227.98104240033797</v>
      </c>
      <c r="M122" s="97">
        <f>[14]Adjust!C169*[14]Input!$C155*10</f>
        <v>0</v>
      </c>
      <c r="N122" s="97">
        <f>[14]Adjust!D169*[14]Input!$D155*10</f>
        <v>0</v>
      </c>
      <c r="O122" s="106">
        <f t="shared" si="12"/>
        <v>1</v>
      </c>
      <c r="P122" s="106">
        <f t="shared" si="13"/>
        <v>0</v>
      </c>
      <c r="Q122" s="106">
        <f t="shared" si="14"/>
        <v>0</v>
      </c>
      <c r="R122" s="106">
        <f t="shared" si="15"/>
        <v>5.9868506290554319E-2</v>
      </c>
      <c r="S122" s="106">
        <f t="shared" si="16"/>
        <v>0</v>
      </c>
      <c r="T122" s="106">
        <f t="shared" si="17"/>
        <v>0</v>
      </c>
      <c r="U122" s="107"/>
      <c r="V122" s="107"/>
    </row>
    <row r="123" spans="1:22">
      <c r="A123" s="95" t="s">
        <v>28</v>
      </c>
      <c r="B123" s="97">
        <f>[14]Input!B201+[14]Input!C201+[14]Input!D201</f>
        <v>678.98945198628178</v>
      </c>
      <c r="C123" s="103">
        <f>[14]Input!E201</f>
        <v>0</v>
      </c>
      <c r="D123" s="98">
        <f>0.01*[14]Input!F$15*([14]Adjust!$E215*[14]Input!E201+[14]Adjust!$F215*[14]Input!F201)+10*([14]Adjust!$B215*[14]Input!B201+[14]Adjust!$C215*[14]Input!C201+[14]Adjust!$D215*[14]Input!D201+[14]Adjust!$G215*[14]Input!G201)</f>
        <v>-4338.7425981923407</v>
      </c>
      <c r="E123" s="97">
        <f>10*([14]Adjust!$B215*[14]Input!B201+[14]Adjust!$C215*[14]Input!C201+[14]Adjust!$D215*[14]Input!D201)</f>
        <v>-4338.7425981923407</v>
      </c>
      <c r="F123" s="97">
        <f>[14]Adjust!E215*[14]Input!$F$15*[14]Input!$E201/100</f>
        <v>0</v>
      </c>
      <c r="G123" s="97">
        <f>[14]Adjust!F215*[14]Input!$F$15*[14]Input!$F201/100</f>
        <v>0</v>
      </c>
      <c r="H123" s="97">
        <f>[14]Adjust!G215*[14]Input!$G201*10</f>
        <v>0</v>
      </c>
      <c r="I123" s="104">
        <f t="shared" si="9"/>
        <v>-0.63900000000000012</v>
      </c>
      <c r="J123" s="105" t="str">
        <f t="shared" si="10"/>
        <v/>
      </c>
      <c r="K123" s="104">
        <f t="shared" si="11"/>
        <v>-0.63900000000000012</v>
      </c>
      <c r="L123" s="97">
        <f>[14]Adjust!B215*[14]Input!$B201*10</f>
        <v>-4338.7425981923407</v>
      </c>
      <c r="M123" s="97">
        <f>[14]Adjust!C215*[14]Input!$C201*10</f>
        <v>0</v>
      </c>
      <c r="N123" s="97">
        <f>[14]Adjust!D215*[14]Input!$D201*10</f>
        <v>0</v>
      </c>
      <c r="O123" s="106">
        <f t="shared" si="12"/>
        <v>1</v>
      </c>
      <c r="P123" s="106">
        <f t="shared" si="13"/>
        <v>0</v>
      </c>
      <c r="Q123" s="106">
        <f t="shared" si="14"/>
        <v>0</v>
      </c>
      <c r="R123" s="106">
        <f t="shared" si="15"/>
        <v>0</v>
      </c>
      <c r="S123" s="106">
        <f t="shared" si="16"/>
        <v>0</v>
      </c>
      <c r="T123" s="106">
        <f t="shared" si="17"/>
        <v>0</v>
      </c>
      <c r="U123" s="107"/>
      <c r="V123" s="108"/>
    </row>
    <row r="124" spans="1:22">
      <c r="A124" s="95" t="s">
        <v>26</v>
      </c>
      <c r="B124" s="97">
        <f>[14]Input!B194+[14]Input!C194+[14]Input!D194</f>
        <v>0</v>
      </c>
      <c r="C124" s="103">
        <f>[14]Input!E194</f>
        <v>0</v>
      </c>
      <c r="D124" s="98">
        <f>0.01*[14]Input!F$15*([14]Adjust!$E208*[14]Input!E194+[14]Adjust!$F208*[14]Input!F194)+10*([14]Adjust!$B208*[14]Input!B194+[14]Adjust!$C208*[14]Input!C194+[14]Adjust!$D208*[14]Input!D194+[14]Adjust!$G208*[14]Input!G194)</f>
        <v>0</v>
      </c>
      <c r="E124" s="97">
        <f>10*([14]Adjust!$B208*[14]Input!B194+[14]Adjust!$C208*[14]Input!C194+[14]Adjust!$D208*[14]Input!D194)</f>
        <v>0</v>
      </c>
      <c r="F124" s="97">
        <f>[14]Adjust!E208*[14]Input!$F$15*[14]Input!$E194/100</f>
        <v>0</v>
      </c>
      <c r="G124" s="97">
        <f>[14]Adjust!F208*[14]Input!$F$15*[14]Input!$F194/100</f>
        <v>0</v>
      </c>
      <c r="H124" s="97">
        <f>[14]Adjust!G208*[14]Input!$G194*10</f>
        <v>0</v>
      </c>
      <c r="I124" s="104" t="str">
        <f t="shared" si="9"/>
        <v/>
      </c>
      <c r="J124" s="105" t="str">
        <f t="shared" si="10"/>
        <v/>
      </c>
      <c r="K124" s="104">
        <f t="shared" si="11"/>
        <v>0</v>
      </c>
      <c r="L124" s="97">
        <f>[14]Adjust!B208*[14]Input!$B194*10</f>
        <v>0</v>
      </c>
      <c r="M124" s="97">
        <f>[14]Adjust!C208*[14]Input!$C194*10</f>
        <v>0</v>
      </c>
      <c r="N124" s="97">
        <f>[14]Adjust!D208*[14]Input!$D194*10</f>
        <v>0</v>
      </c>
      <c r="O124" s="106" t="str">
        <f t="shared" si="12"/>
        <v/>
      </c>
      <c r="P124" s="106" t="str">
        <f t="shared" si="13"/>
        <v/>
      </c>
      <c r="Q124" s="106" t="str">
        <f t="shared" si="14"/>
        <v/>
      </c>
      <c r="R124" s="106" t="str">
        <f t="shared" si="15"/>
        <v/>
      </c>
      <c r="S124" s="106" t="str">
        <f t="shared" si="16"/>
        <v/>
      </c>
      <c r="T124" s="106" t="str">
        <f t="shared" si="17"/>
        <v/>
      </c>
      <c r="U124" s="107"/>
      <c r="V124" s="107"/>
    </row>
    <row r="125" spans="1:22">
      <c r="A125" s="95" t="s">
        <v>29</v>
      </c>
      <c r="B125" s="97">
        <f>[14]Input!B205+[14]Input!C205+[14]Input!D205</f>
        <v>1601.3260204933736</v>
      </c>
      <c r="C125" s="103">
        <f>[14]Input!E205</f>
        <v>0</v>
      </c>
      <c r="D125" s="98">
        <f>0.01*[14]Input!F$15*([14]Adjust!$E219*[14]Input!E205+[14]Adjust!$F219*[14]Input!F205)+10*([14]Adjust!$B219*[14]Input!B205+[14]Adjust!$C219*[14]Input!C205+[14]Adjust!$D219*[14]Input!D205+[14]Adjust!$G219*[14]Input!G205)</f>
        <v>-10130.054274663717</v>
      </c>
      <c r="E125" s="97">
        <f>10*([14]Adjust!$B219*[14]Input!B205+[14]Adjust!$C219*[14]Input!C205+[14]Adjust!$D219*[14]Input!D205)</f>
        <v>-10130.054274663717</v>
      </c>
      <c r="F125" s="97">
        <f>[14]Adjust!E219*[14]Input!$F$15*[14]Input!$E205/100</f>
        <v>0</v>
      </c>
      <c r="G125" s="97">
        <f>[14]Adjust!F219*[14]Input!$F$15*[14]Input!$F205/100</f>
        <v>0</v>
      </c>
      <c r="H125" s="97">
        <f>[14]Adjust!G219*[14]Input!$G205*10</f>
        <v>0</v>
      </c>
      <c r="I125" s="104">
        <f t="shared" si="9"/>
        <v>-0.63260411340487777</v>
      </c>
      <c r="J125" s="105" t="str">
        <f t="shared" si="10"/>
        <v/>
      </c>
      <c r="K125" s="104">
        <f t="shared" si="11"/>
        <v>-0.63260411340487777</v>
      </c>
      <c r="L125" s="97">
        <f>[14]Adjust!B219*[14]Input!$B205*10</f>
        <v>-5853.6378687172582</v>
      </c>
      <c r="M125" s="97">
        <f>[14]Adjust!C219*[14]Input!$C205*10</f>
        <v>-3380.5937429893702</v>
      </c>
      <c r="N125" s="97">
        <f>[14]Adjust!D219*[14]Input!$D205*10</f>
        <v>-895.82266295708962</v>
      </c>
      <c r="O125" s="106">
        <f t="shared" si="12"/>
        <v>0.57784861857628889</v>
      </c>
      <c r="P125" s="106">
        <f t="shared" si="13"/>
        <v>0.33371921327653442</v>
      </c>
      <c r="Q125" s="106">
        <f t="shared" si="14"/>
        <v>8.8432168147176873E-2</v>
      </c>
      <c r="R125" s="106">
        <f t="shared" si="15"/>
        <v>0</v>
      </c>
      <c r="S125" s="106">
        <f t="shared" si="16"/>
        <v>0</v>
      </c>
      <c r="T125" s="106">
        <f t="shared" si="17"/>
        <v>0</v>
      </c>
      <c r="U125" s="107"/>
      <c r="V125" s="108"/>
    </row>
    <row r="126" spans="1:22">
      <c r="A126" s="95" t="s">
        <v>20</v>
      </c>
      <c r="B126" s="97">
        <f>[14]Input!B174+[14]Input!C174+[14]Input!D174</f>
        <v>1313042.9104332277</v>
      </c>
      <c r="C126" s="103">
        <f>[14]Input!E174</f>
        <v>2828</v>
      </c>
      <c r="D126" s="98">
        <f>0.01*[14]Input!F$15*([14]Adjust!$E188*[14]Input!E174+[14]Adjust!$F188*[14]Input!F174)+10*([14]Adjust!$B188*[14]Input!B174+[14]Adjust!$C188*[14]Input!C174+[14]Adjust!$D188*[14]Input!D174+[14]Adjust!$G188*[14]Input!G174)</f>
        <v>26156912.549116574</v>
      </c>
      <c r="E126" s="97">
        <f>10*([14]Adjust!$B188*[14]Input!B174+[14]Adjust!$C188*[14]Input!C174+[14]Adjust!$D188*[14]Input!D174)</f>
        <v>21089805.176356576</v>
      </c>
      <c r="F126" s="97">
        <f>[14]Adjust!E188*[14]Input!$F$15*[14]Input!$E174/100</f>
        <v>90049.175999999992</v>
      </c>
      <c r="G126" s="97">
        <f>[14]Adjust!F188*[14]Input!$F$15*[14]Input!$F174/100</f>
        <v>4588573.8054</v>
      </c>
      <c r="H126" s="97">
        <f>[14]Adjust!G188*[14]Input!$G174*10</f>
        <v>388484.39136000001</v>
      </c>
      <c r="I126" s="104">
        <f t="shared" si="9"/>
        <v>1.9920836052864652</v>
      </c>
      <c r="J126" s="105">
        <f t="shared" si="10"/>
        <v>9249.2618631953937</v>
      </c>
      <c r="K126" s="104">
        <f t="shared" si="11"/>
        <v>1.6061779100119562</v>
      </c>
      <c r="L126" s="97">
        <f>[14]Adjust!B188*[14]Input!$B174*10</f>
        <v>12703251.791314222</v>
      </c>
      <c r="M126" s="97">
        <f>[14]Adjust!C188*[14]Input!$C174*10</f>
        <v>7271289.280285148</v>
      </c>
      <c r="N126" s="97">
        <f>[14]Adjust!D188*[14]Input!$D174*10</f>
        <v>1115264.1047572042</v>
      </c>
      <c r="O126" s="106">
        <f t="shared" si="12"/>
        <v>0.60234087916353174</v>
      </c>
      <c r="P126" s="106">
        <f t="shared" si="13"/>
        <v>0.3447774514501854</v>
      </c>
      <c r="Q126" s="106">
        <f t="shared" si="14"/>
        <v>5.2881669386282804E-2</v>
      </c>
      <c r="R126" s="106">
        <f t="shared" si="15"/>
        <v>3.4426530971844887E-3</v>
      </c>
      <c r="S126" s="106">
        <f t="shared" si="16"/>
        <v>0.17542490142075176</v>
      </c>
      <c r="T126" s="106">
        <f t="shared" si="17"/>
        <v>1.4852073639444909E-2</v>
      </c>
      <c r="U126" s="109">
        <v>567289</v>
      </c>
      <c r="V126" s="108">
        <v>78323.466</v>
      </c>
    </row>
    <row r="127" spans="1:22">
      <c r="A127" s="95" t="s">
        <v>17</v>
      </c>
      <c r="B127" s="97">
        <f>[14]Input!B166+[14]Input!C166+[14]Input!D166</f>
        <v>509945.75083773001</v>
      </c>
      <c r="C127" s="103">
        <f>[14]Input!E166</f>
        <v>4531</v>
      </c>
      <c r="D127" s="98">
        <f>0.01*[14]Input!F$15*([14]Adjust!$E180*[14]Input!E166+[14]Adjust!$F180*[14]Input!F166)+10*([14]Adjust!$B180*[14]Input!B166+[14]Adjust!$C180*[14]Input!C166+[14]Adjust!$D180*[14]Input!D166+[14]Adjust!$G180*[14]Input!G166)</f>
        <v>10056363.537170764</v>
      </c>
      <c r="E127" s="97">
        <f>10*([14]Adjust!$B180*[14]Input!B166+[14]Adjust!$C180*[14]Input!C166+[14]Adjust!$D180*[14]Input!D166)</f>
        <v>9427352.8993707635</v>
      </c>
      <c r="F127" s="97">
        <f>[14]Adjust!E180*[14]Input!$F$15*[14]Input!$E166/100</f>
        <v>629010.63779999991</v>
      </c>
      <c r="G127" s="97">
        <f>[14]Adjust!F180*[14]Input!$F$15*[14]Input!$F166/100</f>
        <v>0</v>
      </c>
      <c r="H127" s="97">
        <f>[14]Adjust!G180*[14]Input!$G166*10</f>
        <v>0</v>
      </c>
      <c r="I127" s="104">
        <f t="shared" si="9"/>
        <v>1.9720457559750906</v>
      </c>
      <c r="J127" s="105">
        <f t="shared" si="10"/>
        <v>2219.4578541537771</v>
      </c>
      <c r="K127" s="104">
        <f t="shared" si="11"/>
        <v>1.8486972161026292</v>
      </c>
      <c r="L127" s="97">
        <f>[14]Adjust!B180*[14]Input!$B166*10</f>
        <v>9156475.598534584</v>
      </c>
      <c r="M127" s="97">
        <f>[14]Adjust!C180*[14]Input!$C166*10</f>
        <v>270877.30083618028</v>
      </c>
      <c r="N127" s="97">
        <f>[14]Adjust!D180*[14]Input!$D166*10</f>
        <v>0</v>
      </c>
      <c r="O127" s="106">
        <f t="shared" si="12"/>
        <v>0.9712668758953259</v>
      </c>
      <c r="P127" s="106">
        <f t="shared" si="13"/>
        <v>2.8733124104674199E-2</v>
      </c>
      <c r="Q127" s="106">
        <f t="shared" si="14"/>
        <v>0</v>
      </c>
      <c r="R127" s="106">
        <f t="shared" si="15"/>
        <v>6.2548518206906864E-2</v>
      </c>
      <c r="S127" s="106">
        <f t="shared" si="16"/>
        <v>0</v>
      </c>
      <c r="T127" s="106">
        <f t="shared" si="17"/>
        <v>0</v>
      </c>
      <c r="U127" s="107"/>
      <c r="V127" s="107"/>
    </row>
    <row r="128" spans="1:22">
      <c r="A128" s="95" t="s">
        <v>30</v>
      </c>
      <c r="B128" s="97">
        <f>[14]Input!B209+[14]Input!C209+[14]Input!D209</f>
        <v>0</v>
      </c>
      <c r="C128" s="103">
        <f>[14]Input!E209</f>
        <v>0</v>
      </c>
      <c r="D128" s="98">
        <f>0.01*[14]Input!F$15*([14]Adjust!$E223*[14]Input!E209+[14]Adjust!$F223*[14]Input!F209)+10*([14]Adjust!$B223*[14]Input!B209+[14]Adjust!$C223*[14]Input!C209+[14]Adjust!$D223*[14]Input!D209+[14]Adjust!$G223*[14]Input!G209)</f>
        <v>0</v>
      </c>
      <c r="E128" s="97">
        <f>10*([14]Adjust!$B223*[14]Input!B209+[14]Adjust!$C223*[14]Input!C209+[14]Adjust!$D223*[14]Input!D209)</f>
        <v>0</v>
      </c>
      <c r="F128" s="97">
        <f>[14]Adjust!E223*[14]Input!$F$15*[14]Input!$E209/100</f>
        <v>0</v>
      </c>
      <c r="G128" s="97">
        <f>[14]Adjust!F223*[14]Input!$F$15*[14]Input!$F209/100</f>
        <v>0</v>
      </c>
      <c r="H128" s="97">
        <f>[14]Adjust!G223*[14]Input!$G209*10</f>
        <v>0</v>
      </c>
      <c r="I128" s="104" t="str">
        <f t="shared" si="9"/>
        <v/>
      </c>
      <c r="J128" s="105" t="str">
        <f t="shared" si="10"/>
        <v/>
      </c>
      <c r="K128" s="104">
        <f t="shared" si="11"/>
        <v>0</v>
      </c>
      <c r="L128" s="97">
        <f>[14]Adjust!B223*[14]Input!$B209*10</f>
        <v>0</v>
      </c>
      <c r="M128" s="97">
        <f>[14]Adjust!C223*[14]Input!$C209*10</f>
        <v>0</v>
      </c>
      <c r="N128" s="97">
        <f>[14]Adjust!D223*[14]Input!$D209*10</f>
        <v>0</v>
      </c>
      <c r="O128" s="106" t="str">
        <f t="shared" si="12"/>
        <v/>
      </c>
      <c r="P128" s="106" t="str">
        <f t="shared" si="13"/>
        <v/>
      </c>
      <c r="Q128" s="106" t="str">
        <f t="shared" si="14"/>
        <v/>
      </c>
      <c r="R128" s="106" t="str">
        <f t="shared" si="15"/>
        <v/>
      </c>
      <c r="S128" s="106" t="str">
        <f t="shared" si="16"/>
        <v/>
      </c>
      <c r="T128" s="106" t="str">
        <f t="shared" si="17"/>
        <v/>
      </c>
      <c r="U128" s="107"/>
      <c r="V128" s="108"/>
    </row>
    <row r="129" spans="1:22">
      <c r="A129" s="95" t="s">
        <v>27</v>
      </c>
      <c r="B129" s="97">
        <f>[14]Input!B198+[14]Input!C198+[14]Input!D198</f>
        <v>0</v>
      </c>
      <c r="C129" s="103">
        <f>[14]Input!E198</f>
        <v>0</v>
      </c>
      <c r="D129" s="98">
        <f>0.01*[14]Input!F$15*([14]Adjust!$E212*[14]Input!E198+[14]Adjust!$F212*[14]Input!F198)+10*([14]Adjust!$B212*[14]Input!B198+[14]Adjust!$C212*[14]Input!C198+[14]Adjust!$D212*[14]Input!D198+[14]Adjust!$G212*[14]Input!G198)</f>
        <v>0</v>
      </c>
      <c r="E129" s="97">
        <f>10*([14]Adjust!$B212*[14]Input!B198+[14]Adjust!$C212*[14]Input!C198+[14]Adjust!$D212*[14]Input!D198)</f>
        <v>0</v>
      </c>
      <c r="F129" s="97">
        <f>[14]Adjust!E212*[14]Input!$F$15*[14]Input!$E198/100</f>
        <v>0</v>
      </c>
      <c r="G129" s="97">
        <f>[14]Adjust!F212*[14]Input!$F$15*[14]Input!$F198/100</f>
        <v>0</v>
      </c>
      <c r="H129" s="97">
        <f>[14]Adjust!G212*[14]Input!$G198*10</f>
        <v>0</v>
      </c>
      <c r="I129" s="104" t="str">
        <f t="shared" si="9"/>
        <v/>
      </c>
      <c r="J129" s="105" t="str">
        <f t="shared" si="10"/>
        <v/>
      </c>
      <c r="K129" s="104">
        <f t="shared" si="11"/>
        <v>0</v>
      </c>
      <c r="L129" s="97">
        <f>[14]Adjust!B212*[14]Input!$B198*10</f>
        <v>0</v>
      </c>
      <c r="M129" s="97">
        <f>[14]Adjust!C212*[14]Input!$C198*10</f>
        <v>0</v>
      </c>
      <c r="N129" s="97">
        <f>[14]Adjust!D212*[14]Input!$D198*10</f>
        <v>0</v>
      </c>
      <c r="O129" s="106" t="str">
        <f t="shared" si="12"/>
        <v/>
      </c>
      <c r="P129" s="106" t="str">
        <f t="shared" si="13"/>
        <v/>
      </c>
      <c r="Q129" s="106" t="str">
        <f t="shared" si="14"/>
        <v/>
      </c>
      <c r="R129" s="106" t="str">
        <f t="shared" si="15"/>
        <v/>
      </c>
      <c r="S129" s="106" t="str">
        <f t="shared" si="16"/>
        <v/>
      </c>
      <c r="T129" s="106" t="str">
        <f t="shared" si="17"/>
        <v/>
      </c>
      <c r="U129" s="107"/>
      <c r="V129" s="107"/>
    </row>
    <row r="130" spans="1:22">
      <c r="A130" s="95" t="s">
        <v>31</v>
      </c>
      <c r="B130" s="97">
        <f>[14]Input!B212+[14]Input!C212+[14]Input!D212</f>
        <v>272.62776723158635</v>
      </c>
      <c r="C130" s="103">
        <f>[14]Input!E212</f>
        <v>0</v>
      </c>
      <c r="D130" s="98">
        <f>0.01*[14]Input!F$15*([14]Adjust!$E226*[14]Input!E212+[14]Adjust!$F226*[14]Input!F212)+10*([14]Adjust!$B226*[14]Input!B212+[14]Adjust!$C226*[14]Input!C212+[14]Adjust!$D226*[14]Input!D212+[14]Adjust!$G226*[14]Input!G212)</f>
        <v>-1320.3092250377958</v>
      </c>
      <c r="E130" s="97">
        <f>10*([14]Adjust!$B226*[14]Input!B212+[14]Adjust!$C226*[14]Input!C212+[14]Adjust!$D226*[14]Input!D212)</f>
        <v>-1320.3092250377958</v>
      </c>
      <c r="F130" s="97">
        <f>[14]Adjust!E226*[14]Input!$F$15*[14]Input!$E212/100</f>
        <v>0</v>
      </c>
      <c r="G130" s="97">
        <f>[14]Adjust!F226*[14]Input!$F$15*[14]Input!$F212/100</f>
        <v>0</v>
      </c>
      <c r="H130" s="97">
        <f>[14]Adjust!G226*[14]Input!$G212*10</f>
        <v>0</v>
      </c>
      <c r="I130" s="104">
        <f t="shared" si="9"/>
        <v>-0.48429007743596642</v>
      </c>
      <c r="J130" s="105" t="str">
        <f t="shared" si="10"/>
        <v/>
      </c>
      <c r="K130" s="104">
        <f t="shared" si="11"/>
        <v>-0.48429007743596642</v>
      </c>
      <c r="L130" s="97">
        <f>[14]Adjust!B226*[14]Input!$B212*10</f>
        <v>-92.551058161482189</v>
      </c>
      <c r="M130" s="97">
        <f>[14]Adjust!C226*[14]Input!$C212*10</f>
        <v>-1227.5629014222936</v>
      </c>
      <c r="N130" s="97">
        <f>[14]Adjust!D226*[14]Input!$D212*10</f>
        <v>-0.19526545401989481</v>
      </c>
      <c r="O130" s="106">
        <f t="shared" si="12"/>
        <v>7.0098016742125527E-2</v>
      </c>
      <c r="P130" s="106">
        <f t="shared" si="13"/>
        <v>0.92975408952940763</v>
      </c>
      <c r="Q130" s="106">
        <f t="shared" si="14"/>
        <v>1.478937284667575E-4</v>
      </c>
      <c r="R130" s="106">
        <f t="shared" si="15"/>
        <v>0</v>
      </c>
      <c r="S130" s="106">
        <f t="shared" si="16"/>
        <v>0</v>
      </c>
      <c r="T130" s="106">
        <f t="shared" si="17"/>
        <v>0</v>
      </c>
      <c r="U130" s="107"/>
      <c r="V130" s="108"/>
    </row>
    <row r="131" spans="1:22">
      <c r="A131" s="95" t="s">
        <v>21</v>
      </c>
      <c r="B131" s="97">
        <f>[14]Input!B178+[14]Input!C178+[14]Input!D178</f>
        <v>0</v>
      </c>
      <c r="C131" s="103">
        <f>[14]Input!E178</f>
        <v>0</v>
      </c>
      <c r="D131" s="98">
        <f>0.01*[14]Input!F$15*([14]Adjust!$E192*[14]Input!E178+[14]Adjust!$F192*[14]Input!F178)+10*([14]Adjust!$B192*[14]Input!B178+[14]Adjust!$C192*[14]Input!C178+[14]Adjust!$D192*[14]Input!D178+[14]Adjust!$G192*[14]Input!G178)</f>
        <v>0</v>
      </c>
      <c r="E131" s="97">
        <f>10*([14]Adjust!$B192*[14]Input!B178+[14]Adjust!$C192*[14]Input!C178+[14]Adjust!$D192*[14]Input!D178)</f>
        <v>0</v>
      </c>
      <c r="F131" s="97">
        <f>[14]Adjust!E192*[14]Input!$F$15*[14]Input!$E178/100</f>
        <v>0</v>
      </c>
      <c r="G131" s="97">
        <f>[14]Adjust!F192*[14]Input!$F$15*[14]Input!$F178/100</f>
        <v>0</v>
      </c>
      <c r="H131" s="97">
        <f>[14]Adjust!G192*[14]Input!$G178*10</f>
        <v>0</v>
      </c>
      <c r="I131" s="104" t="str">
        <f t="shared" si="9"/>
        <v/>
      </c>
      <c r="J131" s="105" t="str">
        <f t="shared" si="10"/>
        <v/>
      </c>
      <c r="K131" s="104">
        <f t="shared" si="11"/>
        <v>0</v>
      </c>
      <c r="L131" s="97">
        <f>[14]Adjust!B192*[14]Input!$B178*10</f>
        <v>0</v>
      </c>
      <c r="M131" s="97">
        <f>[14]Adjust!C192*[14]Input!$C178*10</f>
        <v>0</v>
      </c>
      <c r="N131" s="97">
        <f>[14]Adjust!D192*[14]Input!$D178*10</f>
        <v>0</v>
      </c>
      <c r="O131" s="106" t="str">
        <f t="shared" si="12"/>
        <v/>
      </c>
      <c r="P131" s="106" t="str">
        <f t="shared" si="13"/>
        <v/>
      </c>
      <c r="Q131" s="106" t="str">
        <f t="shared" si="14"/>
        <v/>
      </c>
      <c r="R131" s="106" t="str">
        <f t="shared" si="15"/>
        <v/>
      </c>
      <c r="S131" s="106" t="str">
        <f t="shared" si="16"/>
        <v/>
      </c>
      <c r="T131" s="106" t="str">
        <f t="shared" si="17"/>
        <v/>
      </c>
      <c r="U131" s="109"/>
      <c r="V131" s="108"/>
    </row>
    <row r="132" spans="1:22">
      <c r="A132" s="95" t="s">
        <v>18</v>
      </c>
      <c r="B132" s="97">
        <f>[14]Input!B170+[14]Input!C170+[14]Input!D170</f>
        <v>0</v>
      </c>
      <c r="C132" s="103">
        <f>[14]Input!E170</f>
        <v>0</v>
      </c>
      <c r="D132" s="98">
        <f>0.01*[14]Input!F$15*([14]Adjust!$E184*[14]Input!E170+[14]Adjust!$F184*[14]Input!F170)+10*([14]Adjust!$B184*[14]Input!B170+[14]Adjust!$C184*[14]Input!C170+[14]Adjust!$D184*[14]Input!D170+[14]Adjust!$G184*[14]Input!G170)</f>
        <v>0</v>
      </c>
      <c r="E132" s="97">
        <f>10*([14]Adjust!$B184*[14]Input!B170+[14]Adjust!$C184*[14]Input!C170+[14]Adjust!$D184*[14]Input!D170)</f>
        <v>0</v>
      </c>
      <c r="F132" s="97">
        <f>[14]Adjust!E184*[14]Input!$F$15*[14]Input!$E170/100</f>
        <v>0</v>
      </c>
      <c r="G132" s="97">
        <f>[14]Adjust!F184*[14]Input!$F$15*[14]Input!$F170/100</f>
        <v>0</v>
      </c>
      <c r="H132" s="97">
        <f>[14]Adjust!G184*[14]Input!$G170*10</f>
        <v>0</v>
      </c>
      <c r="I132" s="104" t="str">
        <f t="shared" si="9"/>
        <v/>
      </c>
      <c r="J132" s="105" t="str">
        <f t="shared" si="10"/>
        <v/>
      </c>
      <c r="K132" s="104">
        <f t="shared" si="11"/>
        <v>0</v>
      </c>
      <c r="L132" s="97">
        <f>[14]Adjust!B184*[14]Input!$B170*10</f>
        <v>0</v>
      </c>
      <c r="M132" s="97">
        <f>[14]Adjust!C184*[14]Input!$C170*10</f>
        <v>0</v>
      </c>
      <c r="N132" s="97">
        <f>[14]Adjust!D184*[14]Input!$D170*10</f>
        <v>0</v>
      </c>
      <c r="O132" s="106" t="str">
        <f t="shared" si="12"/>
        <v/>
      </c>
      <c r="P132" s="106" t="str">
        <f t="shared" si="13"/>
        <v/>
      </c>
      <c r="Q132" s="106" t="str">
        <f t="shared" si="14"/>
        <v/>
      </c>
      <c r="R132" s="106" t="str">
        <f t="shared" si="15"/>
        <v/>
      </c>
      <c r="S132" s="106" t="str">
        <f t="shared" si="16"/>
        <v/>
      </c>
      <c r="T132" s="106" t="str">
        <f t="shared" si="17"/>
        <v/>
      </c>
      <c r="U132" s="107"/>
      <c r="V132" s="107"/>
    </row>
    <row r="133" spans="1:22">
      <c r="A133" s="95" t="s">
        <v>25</v>
      </c>
      <c r="B133" s="97">
        <f>[14]Input!B190+[14]Input!C190+[14]Input!D190</f>
        <v>154909.65332374553</v>
      </c>
      <c r="C133" s="103">
        <f>[14]Input!E190</f>
        <v>0</v>
      </c>
      <c r="D133" s="98">
        <f>0.01*[14]Input!F$15*([14]Adjust!$E204*[14]Input!E190+[14]Adjust!$F204*[14]Input!F190)+10*([14]Adjust!$B204*[14]Input!B190+[14]Adjust!$C204*[14]Input!C190+[14]Adjust!$D204*[14]Input!D190+[14]Adjust!$G204*[14]Input!G190)</f>
        <v>4770417.31901679</v>
      </c>
      <c r="E133" s="97">
        <f>10*([14]Adjust!$B204*[14]Input!B190+[14]Adjust!$C204*[14]Input!C190+[14]Adjust!$D204*[14]Input!D190)</f>
        <v>4770417.31901679</v>
      </c>
      <c r="F133" s="97">
        <f>[14]Adjust!E204*[14]Input!$F$15*[14]Input!$E190/100</f>
        <v>0</v>
      </c>
      <c r="G133" s="97">
        <f>[14]Adjust!F204*[14]Input!$F$15*[14]Input!$F190/100</f>
        <v>0</v>
      </c>
      <c r="H133" s="97">
        <f>[14]Adjust!G204*[14]Input!$G190*10</f>
        <v>0</v>
      </c>
      <c r="I133" s="104">
        <f t="shared" si="9"/>
        <v>3.0794835677845716</v>
      </c>
      <c r="J133" s="105" t="str">
        <f t="shared" si="10"/>
        <v/>
      </c>
      <c r="K133" s="104">
        <f t="shared" si="11"/>
        <v>3.0794835677845716</v>
      </c>
      <c r="L133" s="97">
        <f>[14]Adjust!B204*[14]Input!$B190*10</f>
        <v>2519658.4726905562</v>
      </c>
      <c r="M133" s="97">
        <f>[14]Adjust!C204*[14]Input!$C190*10</f>
        <v>971818.64269988518</v>
      </c>
      <c r="N133" s="97">
        <f>[14]Adjust!D204*[14]Input!$D190*10</f>
        <v>1278940.2036263482</v>
      </c>
      <c r="O133" s="106">
        <f t="shared" si="12"/>
        <v>0.52818407786802857</v>
      </c>
      <c r="P133" s="106">
        <f t="shared" si="13"/>
        <v>0.20371774159586156</v>
      </c>
      <c r="Q133" s="106">
        <f t="shared" si="14"/>
        <v>0.26809818053610979</v>
      </c>
      <c r="R133" s="106">
        <f t="shared" si="15"/>
        <v>0</v>
      </c>
      <c r="S133" s="106">
        <f t="shared" si="16"/>
        <v>0</v>
      </c>
      <c r="T133" s="106">
        <f t="shared" si="17"/>
        <v>0</v>
      </c>
      <c r="U133" s="107"/>
      <c r="V133" s="107"/>
    </row>
    <row r="134" spans="1:22">
      <c r="A134" s="95" t="s">
        <v>24</v>
      </c>
      <c r="B134" s="97">
        <f>[14]Input!B186+[14]Input!C186+[14]Input!D186</f>
        <v>15421.412177034475</v>
      </c>
      <c r="C134" s="103">
        <f>[14]Input!E186</f>
        <v>0</v>
      </c>
      <c r="D134" s="98">
        <f>0.01*[14]Input!F$15*([14]Adjust!$E200*[14]Input!E186+[14]Adjust!$F200*[14]Input!F186)+10*([14]Adjust!$B200*[14]Input!B186+[14]Adjust!$C200*[14]Input!C186+[14]Adjust!$D200*[14]Input!D186+[14]Adjust!$G200*[14]Input!G186)</f>
        <v>507210.24650266394</v>
      </c>
      <c r="E134" s="97">
        <f>10*([14]Adjust!$B200*[14]Input!B186+[14]Adjust!$C200*[14]Input!C186+[14]Adjust!$D200*[14]Input!D186)</f>
        <v>507210.24650266394</v>
      </c>
      <c r="F134" s="97">
        <f>[14]Adjust!E200*[14]Input!$F$15*[14]Input!$E186/100</f>
        <v>0</v>
      </c>
      <c r="G134" s="97">
        <f>[14]Adjust!F200*[14]Input!$F$15*[14]Input!$F186/100</f>
        <v>0</v>
      </c>
      <c r="H134" s="97">
        <f>[14]Adjust!G200*[14]Input!$G186*10</f>
        <v>0</v>
      </c>
      <c r="I134" s="104">
        <f t="shared" si="9"/>
        <v>3.2890000000000001</v>
      </c>
      <c r="J134" s="105" t="str">
        <f t="shared" si="10"/>
        <v/>
      </c>
      <c r="K134" s="104">
        <f t="shared" si="11"/>
        <v>3.2890000000000001</v>
      </c>
      <c r="L134" s="97">
        <f>[14]Adjust!B200*[14]Input!$B186*10</f>
        <v>507210.24650266394</v>
      </c>
      <c r="M134" s="97">
        <f>[14]Adjust!C200*[14]Input!$C186*10</f>
        <v>0</v>
      </c>
      <c r="N134" s="97">
        <f>[14]Adjust!D200*[14]Input!$D186*10</f>
        <v>0</v>
      </c>
      <c r="O134" s="106">
        <f t="shared" si="12"/>
        <v>1</v>
      </c>
      <c r="P134" s="106">
        <f t="shared" si="13"/>
        <v>0</v>
      </c>
      <c r="Q134" s="106">
        <f t="shared" si="14"/>
        <v>0</v>
      </c>
      <c r="R134" s="106">
        <f t="shared" si="15"/>
        <v>0</v>
      </c>
      <c r="S134" s="106">
        <f t="shared" si="16"/>
        <v>0</v>
      </c>
      <c r="T134" s="106">
        <f t="shared" si="17"/>
        <v>0</v>
      </c>
      <c r="U134" s="107"/>
      <c r="V134" s="107"/>
    </row>
    <row r="135" spans="1:22" ht="25.5">
      <c r="A135" s="95" t="s">
        <v>191</v>
      </c>
      <c r="B135" s="97">
        <f>[14]Input!B162+[14]Input!C162+[14]Input!D162</f>
        <v>2887.3491573852402</v>
      </c>
      <c r="C135" s="103">
        <f>[14]Input!E162</f>
        <v>0</v>
      </c>
      <c r="D135" s="98">
        <f>0.01*[14]Input!F$15*([14]Adjust!$E176*[14]Input!E162+[14]Adjust!$F176*[14]Input!F162)+10*([14]Adjust!$B176*[14]Input!B162+[14]Adjust!$C176*[14]Input!C162+[14]Adjust!$D176*[14]Input!D162+[14]Adjust!$G176*[14]Input!G162)</f>
        <v>8575.4269974341623</v>
      </c>
      <c r="E135" s="97">
        <f>10*([14]Adjust!$B176*[14]Input!B162+[14]Adjust!$C176*[14]Input!C162+[14]Adjust!$D176*[14]Input!D162)</f>
        <v>8575.4269974341623</v>
      </c>
      <c r="F135" s="97">
        <f>[14]Adjust!E176*[14]Input!$F$15*[14]Input!$E162/100</f>
        <v>0</v>
      </c>
      <c r="G135" s="97">
        <f>[14]Adjust!F176*[14]Input!$F$15*[14]Input!$F162/100</f>
        <v>0</v>
      </c>
      <c r="H135" s="97">
        <f>[14]Adjust!G176*[14]Input!$G162*10</f>
        <v>0</v>
      </c>
      <c r="I135" s="104">
        <f t="shared" si="9"/>
        <v>0.29699999999999999</v>
      </c>
      <c r="J135" s="105" t="str">
        <f t="shared" si="10"/>
        <v/>
      </c>
      <c r="K135" s="104">
        <f t="shared" si="11"/>
        <v>0.29699999999999999</v>
      </c>
      <c r="L135" s="97">
        <f>[14]Adjust!B176*[14]Input!$B162*10</f>
        <v>8575.4269974341623</v>
      </c>
      <c r="M135" s="97">
        <f>[14]Adjust!C176*[14]Input!$C162*10</f>
        <v>0</v>
      </c>
      <c r="N135" s="97">
        <f>[14]Adjust!D176*[14]Input!$D162*10</f>
        <v>0</v>
      </c>
      <c r="O135" s="106">
        <f t="shared" si="12"/>
        <v>1</v>
      </c>
      <c r="P135" s="106">
        <f t="shared" si="13"/>
        <v>0</v>
      </c>
      <c r="Q135" s="106">
        <f t="shared" si="14"/>
        <v>0</v>
      </c>
      <c r="R135" s="106">
        <f t="shared" si="15"/>
        <v>0</v>
      </c>
      <c r="S135" s="106">
        <f t="shared" si="16"/>
        <v>0</v>
      </c>
      <c r="T135" s="106">
        <f t="shared" si="17"/>
        <v>0</v>
      </c>
      <c r="U135" s="107"/>
      <c r="V135" s="107"/>
    </row>
    <row r="136" spans="1:22">
      <c r="A136" s="95" t="s">
        <v>15</v>
      </c>
      <c r="B136" s="97">
        <f>[14]Input!B158+[14]Input!C158+[14]Input!D158</f>
        <v>304747.18700176134</v>
      </c>
      <c r="C136" s="103">
        <f>[14]Input!E158</f>
        <v>13194</v>
      </c>
      <c r="D136" s="98">
        <f>0.01*[14]Input!F$15*([14]Adjust!$E172*[14]Input!E158+[14]Adjust!$F172*[14]Input!F158)+10*([14]Adjust!$B172*[14]Input!B158+[14]Adjust!$C172*[14]Input!C158+[14]Adjust!$D172*[14]Input!D158+[14]Adjust!$G172*[14]Input!G158)</f>
        <v>6076138.3651974872</v>
      </c>
      <c r="E136" s="97">
        <f>10*([14]Adjust!$B172*[14]Input!B158+[14]Adjust!$C172*[14]Input!C158+[14]Adjust!$D172*[14]Input!D158)</f>
        <v>5807162.8423974868</v>
      </c>
      <c r="F136" s="97">
        <f>[14]Adjust!E172*[14]Input!$F$15*[14]Input!$E158/100</f>
        <v>268975.52280000004</v>
      </c>
      <c r="G136" s="97">
        <f>[14]Adjust!F172*[14]Input!$F$15*[14]Input!$F158/100</f>
        <v>0</v>
      </c>
      <c r="H136" s="97">
        <f>[14]Adjust!G172*[14]Input!$G158*10</f>
        <v>0</v>
      </c>
      <c r="I136" s="104">
        <f t="shared" si="9"/>
        <v>1.993829188376518</v>
      </c>
      <c r="J136" s="105">
        <f t="shared" si="10"/>
        <v>460.52284107908798</v>
      </c>
      <c r="K136" s="104">
        <f t="shared" si="11"/>
        <v>1.9055673325588149</v>
      </c>
      <c r="L136" s="97">
        <f>[14]Adjust!B172*[14]Input!$B158*10</f>
        <v>5427106.7242453331</v>
      </c>
      <c r="M136" s="97">
        <f>[14]Adjust!C172*[14]Input!$C158*10</f>
        <v>380056.11815215467</v>
      </c>
      <c r="N136" s="97">
        <f>[14]Adjust!D172*[14]Input!$D158*10</f>
        <v>0</v>
      </c>
      <c r="O136" s="106">
        <f t="shared" si="12"/>
        <v>0.93455390722343723</v>
      </c>
      <c r="P136" s="106">
        <f t="shared" si="13"/>
        <v>6.5446092776562909E-2</v>
      </c>
      <c r="Q136" s="106">
        <f t="shared" si="14"/>
        <v>0</v>
      </c>
      <c r="R136" s="106">
        <f t="shared" si="15"/>
        <v>4.4267511145009576E-2</v>
      </c>
      <c r="S136" s="106">
        <f t="shared" si="16"/>
        <v>0</v>
      </c>
      <c r="T136" s="106">
        <f t="shared" si="17"/>
        <v>0</v>
      </c>
      <c r="U136" s="107"/>
      <c r="V136" s="107"/>
    </row>
    <row r="137" spans="1:22">
      <c r="A137" s="95" t="s">
        <v>14</v>
      </c>
      <c r="B137" s="97">
        <f>[14]Input!B154+[14]Input!C154+[14]Input!D154</f>
        <v>869078.61621254927</v>
      </c>
      <c r="C137" s="103">
        <f>[14]Input!E154</f>
        <v>62565</v>
      </c>
      <c r="D137" s="98">
        <f>0.01*[14]Input!F$15*([14]Adjust!$E168*[14]Input!E154+[14]Adjust!$F168*[14]Input!F154)+10*([14]Adjust!$B168*[14]Input!B154+[14]Adjust!$C168*[14]Input!C154+[14]Adjust!$D168*[14]Input!D154+[14]Adjust!$G168*[14]Input!G154)</f>
        <v>19743383.197516672</v>
      </c>
      <c r="E137" s="97">
        <f>10*([14]Adjust!$B168*[14]Input!B154+[14]Adjust!$C168*[14]Input!C154+[14]Adjust!$D168*[14]Input!D154)</f>
        <v>18467920.594516672</v>
      </c>
      <c r="F137" s="97">
        <f>[14]Adjust!E168*[14]Input!$F$15*[14]Input!$E154/100</f>
        <v>1275462.6030000001</v>
      </c>
      <c r="G137" s="97">
        <f>[14]Adjust!F168*[14]Input!$F$15*[14]Input!$F154/100</f>
        <v>0</v>
      </c>
      <c r="H137" s="97">
        <f>[14]Adjust!G168*[14]Input!$G154*10</f>
        <v>0</v>
      </c>
      <c r="I137" s="104">
        <f t="shared" si="9"/>
        <v>2.2717603251542968</v>
      </c>
      <c r="J137" s="105">
        <f t="shared" si="10"/>
        <v>315.56594257998358</v>
      </c>
      <c r="K137" s="104">
        <f t="shared" si="11"/>
        <v>2.125</v>
      </c>
      <c r="L137" s="97">
        <f>[14]Adjust!B168*[14]Input!$B154*10</f>
        <v>18467920.594516672</v>
      </c>
      <c r="M137" s="97">
        <f>[14]Adjust!C168*[14]Input!$C154*10</f>
        <v>0</v>
      </c>
      <c r="N137" s="97">
        <f>[14]Adjust!D168*[14]Input!$D154*10</f>
        <v>0</v>
      </c>
      <c r="O137" s="106">
        <f t="shared" si="12"/>
        <v>1</v>
      </c>
      <c r="P137" s="106">
        <f t="shared" si="13"/>
        <v>0</v>
      </c>
      <c r="Q137" s="106">
        <f t="shared" si="14"/>
        <v>0</v>
      </c>
      <c r="R137" s="106">
        <f t="shared" si="15"/>
        <v>6.4602028448722412E-2</v>
      </c>
      <c r="S137" s="106">
        <f t="shared" si="16"/>
        <v>0</v>
      </c>
      <c r="T137" s="106">
        <f t="shared" si="17"/>
        <v>0</v>
      </c>
      <c r="U137" s="107"/>
      <c r="V137" s="107"/>
    </row>
    <row r="139" spans="1:22" ht="15.75">
      <c r="A139" s="90" t="s">
        <v>192</v>
      </c>
    </row>
    <row r="140" spans="1:22" ht="14.25">
      <c r="A140" s="91" t="s">
        <v>67</v>
      </c>
    </row>
    <row r="141" spans="1:22">
      <c r="A141" t="s">
        <v>77</v>
      </c>
    </row>
    <row r="142" spans="1:22" ht="14.25">
      <c r="A142" s="92" t="s">
        <v>193</v>
      </c>
    </row>
    <row r="143" spans="1:22" ht="14.25">
      <c r="A143" s="92" t="s">
        <v>194</v>
      </c>
    </row>
    <row r="144" spans="1:22" ht="14.25">
      <c r="A144" s="92" t="s">
        <v>195</v>
      </c>
    </row>
    <row r="145" spans="1:9" ht="14.25">
      <c r="A145" s="92" t="s">
        <v>196</v>
      </c>
    </row>
    <row r="146" spans="1:9" ht="14.25">
      <c r="A146" s="92" t="s">
        <v>197</v>
      </c>
    </row>
    <row r="147" spans="1:9" ht="14.25">
      <c r="A147" s="92" t="s">
        <v>198</v>
      </c>
    </row>
    <row r="148" spans="1:9" ht="14.25">
      <c r="A148" s="92" t="s">
        <v>199</v>
      </c>
    </row>
    <row r="149" spans="1:9" ht="14.25">
      <c r="A149" s="93" t="s">
        <v>83</v>
      </c>
      <c r="B149" s="93" t="s">
        <v>85</v>
      </c>
      <c r="C149" s="93" t="s">
        <v>85</v>
      </c>
      <c r="D149" s="93" t="s">
        <v>85</v>
      </c>
      <c r="E149" s="93" t="s">
        <v>85</v>
      </c>
      <c r="F149" s="93" t="s">
        <v>85</v>
      </c>
      <c r="G149" s="93" t="s">
        <v>85</v>
      </c>
      <c r="H149" s="93" t="s">
        <v>85</v>
      </c>
    </row>
    <row r="150" spans="1:9" ht="14.25">
      <c r="A150" s="93" t="s">
        <v>87</v>
      </c>
      <c r="B150" s="93" t="s">
        <v>200</v>
      </c>
      <c r="C150" s="93" t="s">
        <v>89</v>
      </c>
      <c r="D150" s="93" t="s">
        <v>201</v>
      </c>
      <c r="E150" s="93" t="s">
        <v>202</v>
      </c>
      <c r="F150" s="93" t="s">
        <v>203</v>
      </c>
      <c r="G150" s="93" t="s">
        <v>204</v>
      </c>
      <c r="H150" s="93" t="s">
        <v>205</v>
      </c>
    </row>
    <row r="151" spans="1:9" ht="38.25">
      <c r="B151" s="94" t="s">
        <v>206</v>
      </c>
      <c r="C151" s="94" t="s">
        <v>207</v>
      </c>
      <c r="D151" s="94" t="s">
        <v>208</v>
      </c>
      <c r="E151" s="94" t="s">
        <v>209</v>
      </c>
      <c r="F151" s="94" t="s">
        <v>210</v>
      </c>
      <c r="G151" s="94" t="s">
        <v>211</v>
      </c>
      <c r="H151" s="94" t="s">
        <v>212</v>
      </c>
    </row>
    <row r="152" spans="1:9" ht="14.25">
      <c r="A152" s="95" t="s">
        <v>213</v>
      </c>
      <c r="B152" s="104">
        <f>SUM(B$55:B$137)</f>
        <v>9334782.5290511809</v>
      </c>
      <c r="C152" s="98">
        <f>SUM(C$55:C$137)</f>
        <v>1090902</v>
      </c>
      <c r="D152" s="98">
        <f>SUM(D$55:D$137)</f>
        <v>207431055.78464997</v>
      </c>
      <c r="E152" s="98">
        <f>SUM(E$55:E$137)</f>
        <v>180211521.00438038</v>
      </c>
      <c r="F152" s="98">
        <f>SUM($F$55:$F$137)</f>
        <v>14986631.796718666</v>
      </c>
      <c r="G152" s="98">
        <f>SUM($G$55:$G$137)</f>
        <v>11401898.958670966</v>
      </c>
      <c r="H152" s="98">
        <f>SUM($H$55:$H$137)</f>
        <v>831004.02487999992</v>
      </c>
      <c r="I152" s="100" t="s">
        <v>67</v>
      </c>
    </row>
    <row r="154" spans="1:9">
      <c r="D154" s="110">
        <f>D152</f>
        <v>207431055.78464997</v>
      </c>
      <c r="E154">
        <f>[14]Input!B300+[14]Input!D300-[14]Input!E300</f>
        <v>207422152</v>
      </c>
    </row>
    <row r="155" spans="1:9">
      <c r="E155" s="110">
        <f>D154-E154</f>
        <v>8903.7846499681473</v>
      </c>
    </row>
  </sheetData>
  <dataValidations count="2"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6"/>
  <sheetViews>
    <sheetView workbookViewId="0">
      <selection sqref="A1:V157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89" t="s">
        <v>65</v>
      </c>
      <c r="C1" s="89" t="str">
        <f>[15]Input!B8</f>
        <v>WPD South West</v>
      </c>
      <c r="E1" s="89" t="str">
        <f>[15]Input!C8</f>
        <v>2011/12</v>
      </c>
      <c r="G1" s="89" t="str">
        <f>[15]Input!D8</f>
        <v>model version 2441 April 2011 Price Change</v>
      </c>
    </row>
    <row r="4" spans="1:7" ht="15.75">
      <c r="A4" s="90" t="s">
        <v>66</v>
      </c>
    </row>
    <row r="5" spans="1:7" ht="14.25">
      <c r="A5" s="91" t="s">
        <v>67</v>
      </c>
    </row>
    <row r="6" spans="1:7">
      <c r="A6" t="s">
        <v>68</v>
      </c>
    </row>
    <row r="7" spans="1:7">
      <c r="A7" t="s">
        <v>69</v>
      </c>
    </row>
    <row r="8" spans="1:7">
      <c r="A8" t="s">
        <v>70</v>
      </c>
    </row>
    <row r="9" spans="1:7">
      <c r="A9" t="s">
        <v>71</v>
      </c>
    </row>
    <row r="10" spans="1:7">
      <c r="A10" t="s">
        <v>72</v>
      </c>
    </row>
    <row r="11" spans="1:7">
      <c r="A11" t="s">
        <v>73</v>
      </c>
    </row>
    <row r="12" spans="1:7">
      <c r="A12" t="s">
        <v>74</v>
      </c>
    </row>
    <row r="13" spans="1:7">
      <c r="A13" t="s">
        <v>75</v>
      </c>
    </row>
    <row r="14" spans="1:7">
      <c r="A14" t="s">
        <v>76</v>
      </c>
    </row>
    <row r="15" spans="1:7">
      <c r="A15" t="s">
        <v>77</v>
      </c>
    </row>
    <row r="16" spans="1:7" ht="14.25">
      <c r="A16" s="92" t="s">
        <v>78</v>
      </c>
    </row>
    <row r="17" spans="1:6" ht="14.25">
      <c r="A17" s="92" t="s">
        <v>79</v>
      </c>
    </row>
    <row r="18" spans="1:6" ht="14.25">
      <c r="A18" s="92" t="s">
        <v>80</v>
      </c>
    </row>
    <row r="19" spans="1:6" ht="14.25">
      <c r="A19" s="92" t="s">
        <v>81</v>
      </c>
    </row>
    <row r="20" spans="1:6" ht="14.25">
      <c r="A20" s="92" t="s">
        <v>82</v>
      </c>
    </row>
    <row r="21" spans="1:6" ht="28.5">
      <c r="A21" s="93" t="s">
        <v>83</v>
      </c>
      <c r="B21" s="93" t="s">
        <v>84</v>
      </c>
      <c r="C21" s="93" t="s">
        <v>85</v>
      </c>
      <c r="D21" s="93" t="s">
        <v>86</v>
      </c>
      <c r="E21" s="93" t="s">
        <v>86</v>
      </c>
    </row>
    <row r="22" spans="1:6" ht="14.25">
      <c r="A22" s="93" t="s">
        <v>87</v>
      </c>
      <c r="B22" s="93" t="s">
        <v>88</v>
      </c>
      <c r="C22" s="93" t="s">
        <v>89</v>
      </c>
      <c r="D22" s="93" t="s">
        <v>90</v>
      </c>
      <c r="E22" s="93" t="s">
        <v>91</v>
      </c>
    </row>
    <row r="23" spans="1:6" ht="38.25">
      <c r="B23" s="94" t="s">
        <v>92</v>
      </c>
      <c r="C23" s="94" t="s">
        <v>93</v>
      </c>
      <c r="D23" s="94" t="s">
        <v>94</v>
      </c>
      <c r="E23" s="94" t="s">
        <v>95</v>
      </c>
    </row>
    <row r="24" spans="1:6" ht="25.5">
      <c r="A24" s="95" t="s">
        <v>96</v>
      </c>
      <c r="B24" s="96">
        <f>[15]Input!D15</f>
        <v>0</v>
      </c>
      <c r="C24" s="97">
        <f>SUM([15]Scaler!$H$381:$H$405)</f>
        <v>149800634.36299539</v>
      </c>
      <c r="D24" s="98">
        <f>[15]Adjust!F299-[15]Revenue!B56</f>
        <v>-221.2734494805336</v>
      </c>
      <c r="E24" s="99">
        <f>D24/[15]Revenue!B56</f>
        <v>-7.3688259443519616E-7</v>
      </c>
      <c r="F24" s="100" t="s">
        <v>67</v>
      </c>
    </row>
    <row r="26" spans="1:6" ht="15.75">
      <c r="A26" s="90" t="s">
        <v>97</v>
      </c>
    </row>
    <row r="27" spans="1:6" ht="14.25">
      <c r="A27" s="91" t="s">
        <v>67</v>
      </c>
    </row>
    <row r="28" spans="1:6">
      <c r="A28" t="s">
        <v>77</v>
      </c>
    </row>
    <row r="29" spans="1:6" ht="14.25">
      <c r="A29" s="92" t="s">
        <v>98</v>
      </c>
    </row>
    <row r="30" spans="1:6" ht="14.25">
      <c r="A30" s="92" t="s">
        <v>99</v>
      </c>
    </row>
    <row r="31" spans="1:6" ht="14.25">
      <c r="A31" s="92" t="s">
        <v>100</v>
      </c>
    </row>
    <row r="32" spans="1:6" ht="14.25">
      <c r="A32" s="92" t="s">
        <v>101</v>
      </c>
    </row>
    <row r="33" spans="1:1" ht="14.25">
      <c r="A33" s="92" t="s">
        <v>102</v>
      </c>
    </row>
    <row r="34" spans="1:1" ht="14.25">
      <c r="A34" s="92" t="s">
        <v>103</v>
      </c>
    </row>
    <row r="35" spans="1:1" ht="14.25">
      <c r="A35" s="92" t="s">
        <v>104</v>
      </c>
    </row>
    <row r="36" spans="1:1" ht="14.25">
      <c r="A36" s="92" t="s">
        <v>105</v>
      </c>
    </row>
    <row r="37" spans="1:1" ht="14.25">
      <c r="A37" s="92" t="s">
        <v>106</v>
      </c>
    </row>
    <row r="38" spans="1:1" ht="14.25">
      <c r="A38" s="92" t="s">
        <v>107</v>
      </c>
    </row>
    <row r="39" spans="1:1" ht="14.25">
      <c r="A39" s="92" t="s">
        <v>108</v>
      </c>
    </row>
    <row r="40" spans="1:1" ht="14.25">
      <c r="A40" s="92" t="s">
        <v>109</v>
      </c>
    </row>
    <row r="41" spans="1:1" ht="14.25">
      <c r="A41" s="92" t="s">
        <v>110</v>
      </c>
    </row>
    <row r="42" spans="1:1" ht="14.25">
      <c r="A42" s="92" t="s">
        <v>111</v>
      </c>
    </row>
    <row r="43" spans="1:1" ht="14.25">
      <c r="A43" s="92" t="s">
        <v>112</v>
      </c>
    </row>
    <row r="44" spans="1:1" ht="14.25">
      <c r="A44" s="92" t="s">
        <v>113</v>
      </c>
    </row>
    <row r="45" spans="1:1" ht="14.25">
      <c r="A45" s="92" t="s">
        <v>114</v>
      </c>
    </row>
    <row r="46" spans="1:1" ht="14.25">
      <c r="A46" s="92" t="s">
        <v>115</v>
      </c>
    </row>
    <row r="47" spans="1:1" ht="14.25">
      <c r="A47" s="92" t="s">
        <v>116</v>
      </c>
    </row>
    <row r="48" spans="1:1" ht="14.25">
      <c r="A48" s="92" t="s">
        <v>117</v>
      </c>
    </row>
    <row r="49" spans="1:22" ht="14.25">
      <c r="A49" s="92" t="s">
        <v>118</v>
      </c>
    </row>
    <row r="50" spans="1:22" ht="14.25">
      <c r="A50" s="92" t="s">
        <v>119</v>
      </c>
    </row>
    <row r="51" spans="1:22" ht="14.25">
      <c r="A51" s="92" t="s">
        <v>120</v>
      </c>
    </row>
    <row r="52" spans="1:22" ht="28.5">
      <c r="A52" s="93" t="s">
        <v>83</v>
      </c>
      <c r="B52" s="93" t="s">
        <v>86</v>
      </c>
      <c r="C52" s="93" t="s">
        <v>84</v>
      </c>
      <c r="D52" s="93" t="s">
        <v>86</v>
      </c>
      <c r="E52" s="93" t="s">
        <v>86</v>
      </c>
      <c r="F52" s="93" t="s">
        <v>86</v>
      </c>
      <c r="G52" s="93" t="s">
        <v>86</v>
      </c>
      <c r="H52" s="93" t="s">
        <v>86</v>
      </c>
      <c r="I52" s="93" t="s">
        <v>86</v>
      </c>
      <c r="J52" s="93" t="s">
        <v>86</v>
      </c>
      <c r="K52" s="93" t="s">
        <v>86</v>
      </c>
      <c r="L52" s="93" t="s">
        <v>86</v>
      </c>
      <c r="M52" s="93" t="s">
        <v>86</v>
      </c>
      <c r="N52" s="93" t="s">
        <v>86</v>
      </c>
      <c r="O52" s="93" t="s">
        <v>86</v>
      </c>
      <c r="P52" s="93" t="s">
        <v>86</v>
      </c>
      <c r="Q52" s="93" t="s">
        <v>86</v>
      </c>
      <c r="R52" s="93" t="s">
        <v>86</v>
      </c>
      <c r="S52" s="93" t="s">
        <v>86</v>
      </c>
      <c r="T52" s="93" t="s">
        <v>86</v>
      </c>
    </row>
    <row r="53" spans="1:22" ht="42.75">
      <c r="A53" s="93" t="s">
        <v>87</v>
      </c>
      <c r="B53" s="93" t="s">
        <v>121</v>
      </c>
      <c r="C53" s="93" t="s">
        <v>122</v>
      </c>
      <c r="D53" s="93" t="s">
        <v>123</v>
      </c>
      <c r="E53" s="93" t="s">
        <v>124</v>
      </c>
      <c r="F53" s="93" t="s">
        <v>125</v>
      </c>
      <c r="G53" s="93" t="s">
        <v>126</v>
      </c>
      <c r="H53" s="93" t="s">
        <v>127</v>
      </c>
      <c r="I53" s="93" t="s">
        <v>128</v>
      </c>
      <c r="J53" s="93" t="s">
        <v>129</v>
      </c>
      <c r="K53" s="93" t="s">
        <v>130</v>
      </c>
      <c r="L53" s="93" t="s">
        <v>131</v>
      </c>
      <c r="M53" s="93" t="s">
        <v>132</v>
      </c>
      <c r="N53" s="93" t="s">
        <v>133</v>
      </c>
      <c r="O53" s="93" t="s">
        <v>134</v>
      </c>
      <c r="P53" s="93" t="s">
        <v>135</v>
      </c>
      <c r="Q53" s="93" t="s">
        <v>136</v>
      </c>
      <c r="R53" s="93" t="s">
        <v>137</v>
      </c>
      <c r="S53" s="93" t="s">
        <v>138</v>
      </c>
      <c r="T53" s="93" t="s">
        <v>139</v>
      </c>
    </row>
    <row r="54" spans="1:22" ht="38.25">
      <c r="B54" s="94" t="s">
        <v>140</v>
      </c>
      <c r="C54" s="94" t="s">
        <v>141</v>
      </c>
      <c r="D54" s="94" t="s">
        <v>142</v>
      </c>
      <c r="E54" s="94" t="s">
        <v>143</v>
      </c>
      <c r="F54" s="94" t="s">
        <v>144</v>
      </c>
      <c r="G54" s="94" t="s">
        <v>145</v>
      </c>
      <c r="H54" s="94" t="s">
        <v>146</v>
      </c>
      <c r="I54" s="94" t="s">
        <v>147</v>
      </c>
      <c r="J54" s="94" t="s">
        <v>148</v>
      </c>
      <c r="K54" s="94" t="s">
        <v>149</v>
      </c>
      <c r="L54" s="94" t="s">
        <v>150</v>
      </c>
      <c r="M54" s="94" t="s">
        <v>151</v>
      </c>
      <c r="N54" s="94" t="s">
        <v>152</v>
      </c>
      <c r="O54" s="94" t="s">
        <v>153</v>
      </c>
      <c r="P54" s="94" t="s">
        <v>154</v>
      </c>
      <c r="Q54" s="94" t="s">
        <v>155</v>
      </c>
      <c r="R54" s="94" t="s">
        <v>156</v>
      </c>
      <c r="S54" s="94" t="s">
        <v>157</v>
      </c>
      <c r="T54" s="94" t="s">
        <v>158</v>
      </c>
      <c r="U54" s="94" t="s">
        <v>160</v>
      </c>
      <c r="V54" s="94" t="s">
        <v>159</v>
      </c>
    </row>
    <row r="55" spans="1:22" ht="14.25">
      <c r="A55" s="101" t="s">
        <v>161</v>
      </c>
      <c r="U55" s="102"/>
      <c r="V55" s="102"/>
    </row>
    <row r="56" spans="1:22" ht="14.25">
      <c r="A56" s="101" t="s">
        <v>162</v>
      </c>
      <c r="U56" s="102"/>
      <c r="V56" s="102"/>
    </row>
    <row r="57" spans="1:22" ht="14.25">
      <c r="A57" s="101" t="s">
        <v>163</v>
      </c>
      <c r="U57" s="102"/>
      <c r="V57" s="102"/>
    </row>
    <row r="58" spans="1:22" ht="14.25">
      <c r="A58" s="101" t="s">
        <v>164</v>
      </c>
      <c r="U58" s="102"/>
      <c r="V58" s="102"/>
    </row>
    <row r="59" spans="1:22" ht="14.25">
      <c r="A59" s="101" t="s">
        <v>165</v>
      </c>
      <c r="U59" s="102"/>
      <c r="V59" s="102"/>
    </row>
    <row r="60" spans="1:22" ht="14.25">
      <c r="A60" s="101" t="s">
        <v>166</v>
      </c>
      <c r="U60" s="102"/>
      <c r="V60" s="102"/>
    </row>
    <row r="61" spans="1:22" ht="14.25">
      <c r="A61" s="101" t="s">
        <v>167</v>
      </c>
      <c r="U61" s="102"/>
      <c r="V61" s="102"/>
    </row>
    <row r="62" spans="1:22" ht="14.25">
      <c r="A62" s="101" t="s">
        <v>168</v>
      </c>
      <c r="U62" s="102"/>
      <c r="V62" s="102"/>
    </row>
    <row r="63" spans="1:22" ht="28.5">
      <c r="A63" s="101" t="s">
        <v>169</v>
      </c>
      <c r="U63" s="102"/>
      <c r="V63" s="102"/>
    </row>
    <row r="64" spans="1:22" ht="14.25">
      <c r="A64" s="101" t="s">
        <v>170</v>
      </c>
      <c r="U64" s="102"/>
      <c r="V64" s="102"/>
    </row>
    <row r="65" spans="1:22" ht="14.25">
      <c r="A65" s="101" t="s">
        <v>171</v>
      </c>
      <c r="U65" s="102"/>
      <c r="V65" s="102"/>
    </row>
    <row r="66" spans="1:22" ht="14.25">
      <c r="A66" s="101" t="s">
        <v>172</v>
      </c>
      <c r="U66" s="102"/>
      <c r="V66" s="102"/>
    </row>
    <row r="67" spans="1:22" ht="14.25">
      <c r="A67" s="101" t="s">
        <v>173</v>
      </c>
      <c r="U67" s="102"/>
      <c r="V67" s="102"/>
    </row>
    <row r="68" spans="1:22" ht="14.25">
      <c r="A68" s="101" t="s">
        <v>174</v>
      </c>
      <c r="U68" s="102"/>
      <c r="V68" s="102"/>
    </row>
    <row r="69" spans="1:22" ht="14.25">
      <c r="A69" s="101" t="s">
        <v>175</v>
      </c>
      <c r="U69" s="102"/>
      <c r="V69" s="102"/>
    </row>
    <row r="70" spans="1:22" ht="14.25">
      <c r="A70" s="101" t="s">
        <v>176</v>
      </c>
      <c r="U70" s="102"/>
      <c r="V70" s="102"/>
    </row>
    <row r="71" spans="1:22" ht="14.25">
      <c r="A71" s="101" t="s">
        <v>177</v>
      </c>
      <c r="U71" s="102"/>
      <c r="V71" s="102"/>
    </row>
    <row r="72" spans="1:22" ht="14.25">
      <c r="A72" s="101" t="s">
        <v>178</v>
      </c>
      <c r="U72" s="102"/>
      <c r="V72" s="102"/>
    </row>
    <row r="73" spans="1:22" ht="14.25">
      <c r="A73" s="101" t="s">
        <v>179</v>
      </c>
      <c r="U73" s="102"/>
      <c r="V73" s="102"/>
    </row>
    <row r="74" spans="1:22" ht="14.25">
      <c r="A74" s="101" t="s">
        <v>180</v>
      </c>
      <c r="U74" s="102"/>
      <c r="V74" s="102"/>
    </row>
    <row r="75" spans="1:22" ht="14.25">
      <c r="A75" s="101" t="s">
        <v>181</v>
      </c>
      <c r="U75" s="102"/>
      <c r="V75" s="102"/>
    </row>
    <row r="76" spans="1:22" ht="14.25">
      <c r="A76" s="101" t="s">
        <v>182</v>
      </c>
      <c r="U76" s="102"/>
      <c r="V76" s="102"/>
    </row>
    <row r="77" spans="1:22" ht="28.5">
      <c r="A77" s="101" t="s">
        <v>183</v>
      </c>
      <c r="U77" s="102"/>
      <c r="V77" s="102"/>
    </row>
    <row r="78" spans="1:22" ht="14.25">
      <c r="A78" s="101" t="s">
        <v>184</v>
      </c>
      <c r="U78" s="102"/>
      <c r="V78" s="102"/>
    </row>
    <row r="79" spans="1:22" ht="14.25">
      <c r="A79" s="101" t="s">
        <v>185</v>
      </c>
      <c r="U79" s="102"/>
      <c r="V79" s="102"/>
    </row>
    <row r="80" spans="1:22">
      <c r="A80" s="95" t="s">
        <v>186</v>
      </c>
      <c r="B80" s="97">
        <f>[15]Input!B150+[15]Input!C150+[15]Input!D150</f>
        <v>85209.158582149394</v>
      </c>
      <c r="C80" s="103">
        <f>[15]Input!E150</f>
        <v>0</v>
      </c>
      <c r="D80" s="98">
        <f>0.01*[15]Input!F$15*([15]Adjust!$E164*[15]Input!E150+[15]Adjust!$F164*[15]Input!F150)+10*([15]Adjust!$B164*[15]Input!B150+[15]Adjust!$C164*[15]Input!C150+[15]Adjust!$D164*[15]Input!D150+[15]Adjust!$G164*[15]Input!G150)</f>
        <v>197685.24791058659</v>
      </c>
      <c r="E80" s="97">
        <f>10*([15]Adjust!$B164*[15]Input!B150+[15]Adjust!$C164*[15]Input!C150+[15]Adjust!$D164*[15]Input!D150)</f>
        <v>197685.24791058659</v>
      </c>
      <c r="F80" s="97">
        <f>[15]Adjust!E164*[15]Input!$F$15*[15]Input!$E150/100</f>
        <v>0</v>
      </c>
      <c r="G80" s="97">
        <f>[15]Adjust!F164*[15]Input!$F$15*[15]Input!$F150/100</f>
        <v>0</v>
      </c>
      <c r="H80" s="97">
        <f>[15]Adjust!G164*[15]Input!$G150*10</f>
        <v>0</v>
      </c>
      <c r="I80" s="104">
        <f t="shared" ref="I80:I111" si="0">IF(B80&lt;&gt;0,0.1*D80/B80,"")</f>
        <v>0.23200000000000004</v>
      </c>
      <c r="J80" s="105" t="str">
        <f t="shared" ref="J80:J111" si="1">IF(C80&lt;&gt;0,D80/C80,"")</f>
        <v/>
      </c>
      <c r="K80" s="104">
        <f t="shared" ref="K80:K111" si="2">IF(B80&lt;&gt;0,0.1*E80/B80,0)</f>
        <v>0.23200000000000004</v>
      </c>
      <c r="L80" s="97">
        <f>[15]Adjust!B164*[15]Input!$B150*10</f>
        <v>197685.24791058659</v>
      </c>
      <c r="M80" s="97">
        <f>[15]Adjust!C164*[15]Input!$C150*10</f>
        <v>0</v>
      </c>
      <c r="N80" s="97">
        <f>[15]Adjust!D164*[15]Input!$D150*10</f>
        <v>0</v>
      </c>
      <c r="O80" s="106">
        <f t="shared" ref="O80:O111" si="3">IF(E80&lt;&gt;0,$L80/E80,"")</f>
        <v>1</v>
      </c>
      <c r="P80" s="106">
        <f t="shared" ref="P80:P111" si="4">IF(E80&lt;&gt;0,$M80/E80,"")</f>
        <v>0</v>
      </c>
      <c r="Q80" s="106">
        <f t="shared" ref="Q80:Q111" si="5">IF(E80&lt;&gt;0,$N80/E80,"")</f>
        <v>0</v>
      </c>
      <c r="R80" s="106">
        <f t="shared" ref="R80:R111" si="6">IF(D80&lt;&gt;0,$F80/D80,"")</f>
        <v>0</v>
      </c>
      <c r="S80" s="106">
        <f t="shared" ref="S80:S111" si="7">IF(D80&lt;&gt;0,$G80/D80,"")</f>
        <v>0</v>
      </c>
      <c r="T80" s="106">
        <f t="shared" ref="T80:T111" si="8">IF(D80&lt;&gt;0,$H80/D80,"")</f>
        <v>0</v>
      </c>
      <c r="U80" s="107"/>
      <c r="V80" s="107"/>
    </row>
    <row r="81" spans="1:22">
      <c r="A81" s="95" t="s">
        <v>12</v>
      </c>
      <c r="B81" s="97">
        <f>[15]Input!B146+[15]Input!C146+[15]Input!D146</f>
        <v>1712199.7467376827</v>
      </c>
      <c r="C81" s="103">
        <f>[15]Input!E146</f>
        <v>239304</v>
      </c>
      <c r="D81" s="98">
        <f>0.01*[15]Input!F$15*([15]Adjust!$E160*[15]Input!E146+[15]Adjust!$F160*[15]Input!F146)+10*([15]Adjust!$B160*[15]Input!B146+[15]Adjust!$C160*[15]Input!C146+[15]Adjust!$D160*[15]Input!D146+[15]Adjust!$G160*[15]Input!G146)</f>
        <v>32267160.709564477</v>
      </c>
      <c r="E81" s="97">
        <f>10*([15]Adjust!$B160*[15]Input!B146+[15]Adjust!$C160*[15]Input!C146+[15]Adjust!$D160*[15]Input!D146)</f>
        <v>29096574.152764477</v>
      </c>
      <c r="F81" s="97">
        <f>[15]Adjust!E160*[15]Input!$F$15*[15]Input!$E146/100</f>
        <v>3170586.5567999999</v>
      </c>
      <c r="G81" s="97">
        <f>[15]Adjust!F160*[15]Input!$F$15*[15]Input!$F146/100</f>
        <v>0</v>
      </c>
      <c r="H81" s="97">
        <f>[15]Adjust!G160*[15]Input!$G146*10</f>
        <v>0</v>
      </c>
      <c r="I81" s="104">
        <f t="shared" si="0"/>
        <v>1.8845441818949156</v>
      </c>
      <c r="J81" s="105">
        <f t="shared" si="1"/>
        <v>134.837531798735</v>
      </c>
      <c r="K81" s="104">
        <f t="shared" si="2"/>
        <v>1.6993679743384644</v>
      </c>
      <c r="L81" s="97">
        <f>[15]Adjust!B160*[15]Input!$B146*10</f>
        <v>27218197.187838312</v>
      </c>
      <c r="M81" s="97">
        <f>[15]Adjust!C160*[15]Input!$C146*10</f>
        <v>1878376.9649261655</v>
      </c>
      <c r="N81" s="97">
        <f>[15]Adjust!D160*[15]Input!$D146*10</f>
        <v>0</v>
      </c>
      <c r="O81" s="106">
        <f t="shared" si="3"/>
        <v>0.93544336336421585</v>
      </c>
      <c r="P81" s="106">
        <f t="shared" si="4"/>
        <v>6.4556636635784148E-2</v>
      </c>
      <c r="Q81" s="106">
        <f t="shared" si="5"/>
        <v>0</v>
      </c>
      <c r="R81" s="106">
        <f t="shared" si="6"/>
        <v>9.8260475575720235E-2</v>
      </c>
      <c r="S81" s="106">
        <f t="shared" si="7"/>
        <v>0</v>
      </c>
      <c r="T81" s="106">
        <f t="shared" si="8"/>
        <v>0</v>
      </c>
      <c r="U81" s="107"/>
      <c r="V81" s="107"/>
    </row>
    <row r="82" spans="1:22">
      <c r="A82" s="95" t="s">
        <v>11</v>
      </c>
      <c r="B82" s="97">
        <f>[15]Input!B142+[15]Input!C142+[15]Input!D142</f>
        <v>4331156.6040697312</v>
      </c>
      <c r="C82" s="103">
        <f>[15]Input!E142</f>
        <v>1147314</v>
      </c>
      <c r="D82" s="98">
        <f>0.01*[15]Input!F$15*([15]Adjust!$E156*[15]Input!E142+[15]Adjust!$F156*[15]Input!F142)+10*([15]Adjust!$B156*[15]Input!B142+[15]Adjust!$C156*[15]Input!C142+[15]Adjust!$D156*[15]Input!D142+[15]Adjust!$G156*[15]Input!G142)</f>
        <v>131795728.43035717</v>
      </c>
      <c r="E82" s="97">
        <f>10*([15]Adjust!$B156*[15]Input!B142+[15]Adjust!$C156*[15]Input!C142+[15]Adjust!$D156*[15]Input!D142)</f>
        <v>116594735.78155717</v>
      </c>
      <c r="F82" s="97">
        <f>[15]Adjust!E156*[15]Input!$F$15*[15]Input!$E142/100</f>
        <v>15200992.648800001</v>
      </c>
      <c r="G82" s="97">
        <f>[15]Adjust!F156*[15]Input!$F$15*[15]Input!$F142/100</f>
        <v>0</v>
      </c>
      <c r="H82" s="97">
        <f>[15]Adjust!G156*[15]Input!$G142*10</f>
        <v>0</v>
      </c>
      <c r="I82" s="104">
        <f t="shared" si="0"/>
        <v>3.0429684372649226</v>
      </c>
      <c r="J82" s="105">
        <f t="shared" si="1"/>
        <v>114.87328528228295</v>
      </c>
      <c r="K82" s="104">
        <f t="shared" si="2"/>
        <v>2.6920000000000006</v>
      </c>
      <c r="L82" s="97">
        <f>[15]Adjust!B156*[15]Input!$B142*10</f>
        <v>116594735.78155717</v>
      </c>
      <c r="M82" s="97">
        <f>[15]Adjust!C156*[15]Input!$C142*10</f>
        <v>0</v>
      </c>
      <c r="N82" s="97">
        <f>[15]Adjust!D156*[15]Input!$D142*10</f>
        <v>0</v>
      </c>
      <c r="O82" s="106">
        <f t="shared" si="3"/>
        <v>1</v>
      </c>
      <c r="P82" s="106">
        <f t="shared" si="4"/>
        <v>0</v>
      </c>
      <c r="Q82" s="106">
        <f t="shared" si="5"/>
        <v>0</v>
      </c>
      <c r="R82" s="106">
        <f t="shared" si="6"/>
        <v>0.11533752140406001</v>
      </c>
      <c r="S82" s="106">
        <f t="shared" si="7"/>
        <v>0</v>
      </c>
      <c r="T82" s="106">
        <f t="shared" si="8"/>
        <v>0</v>
      </c>
      <c r="U82" s="107"/>
      <c r="V82" s="107"/>
    </row>
    <row r="83" spans="1:22">
      <c r="A83" s="95" t="s">
        <v>32</v>
      </c>
      <c r="B83" s="97">
        <f>[15]Input!B215+[15]Input!C215+[15]Input!D215</f>
        <v>14973.258826470861</v>
      </c>
      <c r="C83" s="103">
        <f>[15]Input!E215</f>
        <v>8</v>
      </c>
      <c r="D83" s="98">
        <f>0.01*[15]Input!F$15*([15]Adjust!$E229*[15]Input!E215+[15]Adjust!$F229*[15]Input!F215)+10*([15]Adjust!$B229*[15]Input!B215+[15]Adjust!$C229*[15]Input!C215+[15]Adjust!$D229*[15]Input!D215+[15]Adjust!$G229*[15]Input!G215)</f>
        <v>-47732.460997765593</v>
      </c>
      <c r="E83" s="97">
        <f>10*([15]Adjust!$B229*[15]Input!B215+[15]Adjust!$C229*[15]Input!C215+[15]Adjust!$D229*[15]Input!D215)</f>
        <v>-48513.358597765589</v>
      </c>
      <c r="F83" s="97">
        <f>[15]Adjust!E229*[15]Input!$F$15*[15]Input!$E215/100</f>
        <v>780.89760000000012</v>
      </c>
      <c r="G83" s="97">
        <f>[15]Adjust!F229*[15]Input!$F$15*[15]Input!$F215/100</f>
        <v>0</v>
      </c>
      <c r="H83" s="97">
        <f>[15]Adjust!G229*[15]Input!$G215*10</f>
        <v>0</v>
      </c>
      <c r="I83" s="104">
        <f t="shared" si="0"/>
        <v>-0.31878471848346424</v>
      </c>
      <c r="J83" s="105">
        <f t="shared" si="1"/>
        <v>-5966.5576247206991</v>
      </c>
      <c r="K83" s="104">
        <f t="shared" si="2"/>
        <v>-0.32400000000000001</v>
      </c>
      <c r="L83" s="97">
        <f>[15]Adjust!B229*[15]Input!$B215*10</f>
        <v>-48513.358597765589</v>
      </c>
      <c r="M83" s="97">
        <f>[15]Adjust!C229*[15]Input!$C215*10</f>
        <v>0</v>
      </c>
      <c r="N83" s="97">
        <f>[15]Adjust!D229*[15]Input!$D215*10</f>
        <v>0</v>
      </c>
      <c r="O83" s="106">
        <f t="shared" si="3"/>
        <v>1</v>
      </c>
      <c r="P83" s="106">
        <f t="shared" si="4"/>
        <v>0</v>
      </c>
      <c r="Q83" s="106">
        <f t="shared" si="5"/>
        <v>0</v>
      </c>
      <c r="R83" s="106">
        <f t="shared" si="6"/>
        <v>-1.6359885572138314E-2</v>
      </c>
      <c r="S83" s="106">
        <f t="shared" si="7"/>
        <v>0</v>
      </c>
      <c r="T83" s="106">
        <f t="shared" si="8"/>
        <v>0</v>
      </c>
      <c r="U83" s="107"/>
      <c r="V83" s="108"/>
    </row>
    <row r="84" spans="1:22">
      <c r="A84" s="95" t="s">
        <v>33</v>
      </c>
      <c r="B84" s="97">
        <f>[15]Input!B218+[15]Input!C218+[15]Input!D218</f>
        <v>180271.96438683692</v>
      </c>
      <c r="C84" s="103">
        <f>[15]Input!E218</f>
        <v>43</v>
      </c>
      <c r="D84" s="98">
        <f>0.01*[15]Input!F$15*([15]Adjust!$E232*[15]Input!E218+[15]Adjust!$F232*[15]Input!F218)+10*([15]Adjust!$B232*[15]Input!B218+[15]Adjust!$C232*[15]Input!C218+[15]Adjust!$D232*[15]Input!D218+[15]Adjust!$G232*[15]Input!G218)</f>
        <v>-583152.08602626552</v>
      </c>
      <c r="E84" s="97">
        <f>10*([15]Adjust!$B232*[15]Input!B218+[15]Adjust!$C232*[15]Input!C218+[15]Adjust!$D232*[15]Input!D218)</f>
        <v>-587349.41062626557</v>
      </c>
      <c r="F84" s="97">
        <f>[15]Adjust!E232*[15]Input!$F$15*[15]Input!$E218/100</f>
        <v>4197.3246000000008</v>
      </c>
      <c r="G84" s="97">
        <f>[15]Adjust!F232*[15]Input!$F$15*[15]Input!$F218/100</f>
        <v>0</v>
      </c>
      <c r="H84" s="97">
        <f>[15]Adjust!G232*[15]Input!$G218*10</f>
        <v>0</v>
      </c>
      <c r="I84" s="104">
        <f t="shared" si="0"/>
        <v>-0.32348462391795296</v>
      </c>
      <c r="J84" s="105">
        <f t="shared" si="1"/>
        <v>-13561.676419215477</v>
      </c>
      <c r="K84" s="104">
        <f t="shared" si="2"/>
        <v>-0.32581295301464669</v>
      </c>
      <c r="L84" s="97">
        <f>[15]Adjust!B232*[15]Input!$B218*10</f>
        <v>-483371.90096688457</v>
      </c>
      <c r="M84" s="97">
        <f>[15]Adjust!C232*[15]Input!$C218*10</f>
        <v>-41045.231109395725</v>
      </c>
      <c r="N84" s="97">
        <f>[15]Adjust!D232*[15]Input!$D218*10</f>
        <v>-62932.278549985174</v>
      </c>
      <c r="O84" s="106">
        <f t="shared" si="3"/>
        <v>0.82297162850897521</v>
      </c>
      <c r="P84" s="106">
        <f t="shared" si="4"/>
        <v>6.9882135517308083E-2</v>
      </c>
      <c r="Q84" s="106">
        <f t="shared" si="5"/>
        <v>0.10714623597371653</v>
      </c>
      <c r="R84" s="106">
        <f t="shared" si="6"/>
        <v>-7.1976499794445571E-3</v>
      </c>
      <c r="S84" s="106">
        <f t="shared" si="7"/>
        <v>0</v>
      </c>
      <c r="T84" s="106">
        <f t="shared" si="8"/>
        <v>0</v>
      </c>
      <c r="U84" s="107"/>
      <c r="V84" s="108"/>
    </row>
    <row r="85" spans="1:22">
      <c r="A85" s="95" t="s">
        <v>22</v>
      </c>
      <c r="B85" s="97">
        <f>[15]Input!B181+[15]Input!C181+[15]Input!D181</f>
        <v>2829563.7754598232</v>
      </c>
      <c r="C85" s="103">
        <f>[15]Input!E181</f>
        <v>900</v>
      </c>
      <c r="D85" s="98">
        <f>0.01*[15]Input!F$15*([15]Adjust!$E195*[15]Input!E181+[15]Adjust!$F195*[15]Input!F181)+10*([15]Adjust!$B195*[15]Input!B181+[15]Adjust!$C195*[15]Input!C181+[15]Adjust!$D195*[15]Input!D181+[15]Adjust!$G195*[15]Input!G181)</f>
        <v>37799530.372913964</v>
      </c>
      <c r="E85" s="97">
        <f>10*([15]Adjust!$B195*[15]Input!B181+[15]Adjust!$C195*[15]Input!C181+[15]Adjust!$D195*[15]Input!D181)</f>
        <v>31044393.453929305</v>
      </c>
      <c r="F85" s="97">
        <f>[15]Adjust!E195*[15]Input!$F$15*[15]Input!$E181/100</f>
        <v>213714.72</v>
      </c>
      <c r="G85" s="97">
        <f>[15]Adjust!F195*[15]Input!$F$15*[15]Input!$F181/100</f>
        <v>6167414.3643646613</v>
      </c>
      <c r="H85" s="97">
        <f>[15]Adjust!G195*[15]Input!$G181*10</f>
        <v>374007.83461999998</v>
      </c>
      <c r="I85" s="104">
        <f t="shared" si="0"/>
        <v>1.3358783675682053</v>
      </c>
      <c r="J85" s="105">
        <f t="shared" si="1"/>
        <v>41999.478192126626</v>
      </c>
      <c r="K85" s="104">
        <f t="shared" si="2"/>
        <v>1.0971441507404931</v>
      </c>
      <c r="L85" s="97">
        <f>[15]Adjust!B195*[15]Input!$B181*10</f>
        <v>29740783.410063539</v>
      </c>
      <c r="M85" s="97">
        <f>[15]Adjust!C195*[15]Input!$C181*10</f>
        <v>515617.82110366301</v>
      </c>
      <c r="N85" s="97">
        <f>[15]Adjust!D195*[15]Input!$D181*10</f>
        <v>787992.22276209923</v>
      </c>
      <c r="O85" s="106">
        <f t="shared" si="3"/>
        <v>0.95800819733198017</v>
      </c>
      <c r="P85" s="106">
        <f t="shared" si="4"/>
        <v>1.6609048003107339E-2</v>
      </c>
      <c r="Q85" s="106">
        <f t="shared" si="5"/>
        <v>2.5382754664912376E-2</v>
      </c>
      <c r="R85" s="106">
        <f t="shared" si="6"/>
        <v>5.6538988154504087E-3</v>
      </c>
      <c r="S85" s="106">
        <f t="shared" si="7"/>
        <v>0.16316113728185497</v>
      </c>
      <c r="T85" s="106">
        <f t="shared" si="8"/>
        <v>9.8945100886227693E-3</v>
      </c>
      <c r="U85" s="109">
        <v>991226.99523700774</v>
      </c>
      <c r="V85" s="108">
        <v>157146.149</v>
      </c>
    </row>
    <row r="86" spans="1:22">
      <c r="A86" s="95" t="s">
        <v>19</v>
      </c>
      <c r="B86" s="97">
        <f>[15]Input!B172+[15]Input!C172+[15]Input!D172</f>
        <v>1295.270064</v>
      </c>
      <c r="C86" s="103">
        <f>[15]Input!E172</f>
        <v>25</v>
      </c>
      <c r="D86" s="98">
        <f>0.01*[15]Input!F$15*([15]Adjust!$E186*[15]Input!E172+[15]Adjust!$F186*[15]Input!F172)+10*([15]Adjust!$B186*[15]Input!B172+[15]Adjust!$C186*[15]Input!C172+[15]Adjust!$D186*[15]Input!D172+[15]Adjust!$G186*[15]Input!G172)</f>
        <v>30130.638839519997</v>
      </c>
      <c r="E86" s="97">
        <f>10*([15]Adjust!$B186*[15]Input!B172+[15]Adjust!$C186*[15]Input!C172+[15]Adjust!$D186*[15]Input!D172)</f>
        <v>21842.568839519998</v>
      </c>
      <c r="F86" s="97">
        <f>[15]Adjust!E186*[15]Input!$F$15*[15]Input!$E172/100</f>
        <v>8288.07</v>
      </c>
      <c r="G86" s="97">
        <f>[15]Adjust!F186*[15]Input!$F$15*[15]Input!$F172/100</f>
        <v>0</v>
      </c>
      <c r="H86" s="97">
        <f>[15]Adjust!G186*[15]Input!$G172*10</f>
        <v>0</v>
      </c>
      <c r="I86" s="104">
        <f t="shared" si="0"/>
        <v>2.326205142614953</v>
      </c>
      <c r="J86" s="105">
        <f t="shared" si="1"/>
        <v>1205.2255535807999</v>
      </c>
      <c r="K86" s="104">
        <f t="shared" si="2"/>
        <v>1.6863331784312741</v>
      </c>
      <c r="L86" s="97">
        <f>[15]Adjust!B186*[15]Input!$B172*10</f>
        <v>21579.6933297</v>
      </c>
      <c r="M86" s="97">
        <f>[15]Adjust!C186*[15]Input!$C172*10</f>
        <v>262.8755098200001</v>
      </c>
      <c r="N86" s="97">
        <f>[15]Adjust!D186*[15]Input!$D172*10</f>
        <v>0</v>
      </c>
      <c r="O86" s="106">
        <f t="shared" si="3"/>
        <v>0.98796499112575187</v>
      </c>
      <c r="P86" s="106">
        <f t="shared" si="4"/>
        <v>1.2035008874248188E-2</v>
      </c>
      <c r="Q86" s="106">
        <f t="shared" si="5"/>
        <v>0</v>
      </c>
      <c r="R86" s="106">
        <f t="shared" si="6"/>
        <v>0.2750711673968621</v>
      </c>
      <c r="S86" s="106">
        <f t="shared" si="7"/>
        <v>0</v>
      </c>
      <c r="T86" s="106">
        <f t="shared" si="8"/>
        <v>0</v>
      </c>
      <c r="U86" s="107"/>
      <c r="V86" s="107"/>
    </row>
    <row r="87" spans="1:22">
      <c r="A87" s="95" t="s">
        <v>35</v>
      </c>
      <c r="B87" s="97">
        <f>[15]Input!B223+[15]Input!C223+[15]Input!D223</f>
        <v>0</v>
      </c>
      <c r="C87" s="103">
        <f>[15]Input!E223</f>
        <v>0</v>
      </c>
      <c r="D87" s="98">
        <f>0.01*[15]Input!F$15*([15]Adjust!$E237*[15]Input!E223+[15]Adjust!$F237*[15]Input!F223)+10*([15]Adjust!$B237*[15]Input!B223+[15]Adjust!$C237*[15]Input!C223+[15]Adjust!$D237*[15]Input!D223+[15]Adjust!$G237*[15]Input!G223)</f>
        <v>0</v>
      </c>
      <c r="E87" s="97">
        <f>10*([15]Adjust!$B237*[15]Input!B223+[15]Adjust!$C237*[15]Input!C223+[15]Adjust!$D237*[15]Input!D223)</f>
        <v>0</v>
      </c>
      <c r="F87" s="97">
        <f>[15]Adjust!E237*[15]Input!$F$15*[15]Input!$E223/100</f>
        <v>0</v>
      </c>
      <c r="G87" s="97">
        <f>[15]Adjust!F237*[15]Input!$F$15*[15]Input!$F223/100</f>
        <v>0</v>
      </c>
      <c r="H87" s="97">
        <f>[15]Adjust!G237*[15]Input!$G223*10</f>
        <v>0</v>
      </c>
      <c r="I87" s="104" t="str">
        <f t="shared" si="0"/>
        <v/>
      </c>
      <c r="J87" s="105" t="str">
        <f t="shared" si="1"/>
        <v/>
      </c>
      <c r="K87" s="104">
        <f t="shared" si="2"/>
        <v>0</v>
      </c>
      <c r="L87" s="97">
        <f>[15]Adjust!B237*[15]Input!$B223*10</f>
        <v>0</v>
      </c>
      <c r="M87" s="97">
        <f>[15]Adjust!C237*[15]Input!$C223*10</f>
        <v>0</v>
      </c>
      <c r="N87" s="97">
        <f>[15]Adjust!D237*[15]Input!$D223*10</f>
        <v>0</v>
      </c>
      <c r="O87" s="106" t="str">
        <f t="shared" si="3"/>
        <v/>
      </c>
      <c r="P87" s="106" t="str">
        <f t="shared" si="4"/>
        <v/>
      </c>
      <c r="Q87" s="106" t="str">
        <f t="shared" si="5"/>
        <v/>
      </c>
      <c r="R87" s="106" t="str">
        <f t="shared" si="6"/>
        <v/>
      </c>
      <c r="S87" s="106" t="str">
        <f t="shared" si="7"/>
        <v/>
      </c>
      <c r="T87" s="106" t="str">
        <f t="shared" si="8"/>
        <v/>
      </c>
      <c r="U87" s="107"/>
      <c r="V87" s="108"/>
    </row>
    <row r="88" spans="1:22">
      <c r="A88" s="95" t="s">
        <v>34</v>
      </c>
      <c r="B88" s="97">
        <f>[15]Input!B221+[15]Input!C221+[15]Input!D221</f>
        <v>0</v>
      </c>
      <c r="C88" s="103">
        <f>[15]Input!E221</f>
        <v>0</v>
      </c>
      <c r="D88" s="98">
        <f>0.01*[15]Input!F$15*([15]Adjust!$E235*[15]Input!E221+[15]Adjust!$F235*[15]Input!F221)+10*([15]Adjust!$B235*[15]Input!B221+[15]Adjust!$C235*[15]Input!C221+[15]Adjust!$D235*[15]Input!D221+[15]Adjust!$G235*[15]Input!G221)</f>
        <v>0</v>
      </c>
      <c r="E88" s="97">
        <f>10*([15]Adjust!$B235*[15]Input!B221+[15]Adjust!$C235*[15]Input!C221+[15]Adjust!$D235*[15]Input!D221)</f>
        <v>0</v>
      </c>
      <c r="F88" s="97">
        <f>[15]Adjust!E235*[15]Input!$F$15*[15]Input!$E221/100</f>
        <v>0</v>
      </c>
      <c r="G88" s="97">
        <f>[15]Adjust!F235*[15]Input!$F$15*[15]Input!$F221/100</f>
        <v>0</v>
      </c>
      <c r="H88" s="97">
        <f>[15]Adjust!G235*[15]Input!$G221*10</f>
        <v>0</v>
      </c>
      <c r="I88" s="104" t="str">
        <f t="shared" si="0"/>
        <v/>
      </c>
      <c r="J88" s="105" t="str">
        <f t="shared" si="1"/>
        <v/>
      </c>
      <c r="K88" s="104">
        <f t="shared" si="2"/>
        <v>0</v>
      </c>
      <c r="L88" s="97">
        <f>[15]Adjust!B235*[15]Input!$B221*10</f>
        <v>0</v>
      </c>
      <c r="M88" s="97">
        <f>[15]Adjust!C235*[15]Input!$C221*10</f>
        <v>0</v>
      </c>
      <c r="N88" s="97">
        <f>[15]Adjust!D235*[15]Input!$D221*10</f>
        <v>0</v>
      </c>
      <c r="O88" s="106" t="str">
        <f t="shared" si="3"/>
        <v/>
      </c>
      <c r="P88" s="106" t="str">
        <f t="shared" si="4"/>
        <v/>
      </c>
      <c r="Q88" s="106" t="str">
        <f t="shared" si="5"/>
        <v/>
      </c>
      <c r="R88" s="106" t="str">
        <f t="shared" si="6"/>
        <v/>
      </c>
      <c r="S88" s="106" t="str">
        <f t="shared" si="7"/>
        <v/>
      </c>
      <c r="T88" s="106" t="str">
        <f t="shared" si="8"/>
        <v/>
      </c>
      <c r="U88" s="107"/>
      <c r="V88" s="108"/>
    </row>
    <row r="89" spans="1:22">
      <c r="A89" s="95" t="s">
        <v>23</v>
      </c>
      <c r="B89" s="97">
        <f>[15]Input!B184+[15]Input!C184+[15]Input!D184</f>
        <v>139000.75796685379</v>
      </c>
      <c r="C89" s="103">
        <f>[15]Input!E184</f>
        <v>12</v>
      </c>
      <c r="D89" s="98">
        <f>0.01*[15]Input!F$15*([15]Adjust!$E198*[15]Input!E184+[15]Adjust!$F198*[15]Input!F184)+10*([15]Adjust!$B198*[15]Input!B184+[15]Adjust!$C198*[15]Input!C184+[15]Adjust!$D198*[15]Input!D184+[15]Adjust!$G198*[15]Input!G184)</f>
        <v>1469722.7720812459</v>
      </c>
      <c r="E89" s="97">
        <f>10*([15]Adjust!$B198*[15]Input!B184+[15]Adjust!$C198*[15]Input!C184+[15]Adjust!$D198*[15]Input!D184)</f>
        <v>1203845.4700289392</v>
      </c>
      <c r="F89" s="97">
        <f>[15]Adjust!E198*[15]Input!$F$15*[15]Input!$E184/100</f>
        <v>2849.5295999999998</v>
      </c>
      <c r="G89" s="97">
        <f>[15]Adjust!F198*[15]Input!$F$15*[15]Input!$F184/100</f>
        <v>249529.56641230683</v>
      </c>
      <c r="H89" s="97">
        <f>[15]Adjust!G198*[15]Input!$G184*10</f>
        <v>13498.206040000001</v>
      </c>
      <c r="I89" s="104">
        <f t="shared" si="0"/>
        <v>1.0573487465670635</v>
      </c>
      <c r="J89" s="105">
        <f t="shared" si="1"/>
        <v>122476.89767343715</v>
      </c>
      <c r="K89" s="104">
        <f t="shared" si="2"/>
        <v>0.86607115503356391</v>
      </c>
      <c r="L89" s="97">
        <f>[15]Adjust!B198*[15]Input!$B184*10</f>
        <v>1167064.2382511073</v>
      </c>
      <c r="M89" s="97">
        <f>[15]Adjust!C198*[15]Input!$C184*10</f>
        <v>8684.788840717576</v>
      </c>
      <c r="N89" s="97">
        <f>[15]Adjust!D198*[15]Input!$D184*10</f>
        <v>28096.442937114422</v>
      </c>
      <c r="O89" s="106">
        <f t="shared" si="3"/>
        <v>0.96944688276565283</v>
      </c>
      <c r="P89" s="106">
        <f t="shared" si="4"/>
        <v>7.2142056907925261E-3</v>
      </c>
      <c r="Q89" s="106">
        <f t="shared" si="5"/>
        <v>2.3338911543554684E-2</v>
      </c>
      <c r="R89" s="106">
        <f t="shared" si="6"/>
        <v>1.9388211533014736E-3</v>
      </c>
      <c r="S89" s="106">
        <f t="shared" si="7"/>
        <v>0.16978002324816185</v>
      </c>
      <c r="T89" s="106">
        <f t="shared" si="8"/>
        <v>9.184185137776326E-3</v>
      </c>
      <c r="U89" s="109">
        <v>58271.348001566221</v>
      </c>
      <c r="V89" s="108">
        <v>7218.2920000000004</v>
      </c>
    </row>
    <row r="90" spans="1:22" ht="25.5">
      <c r="A90" s="95" t="s">
        <v>187</v>
      </c>
      <c r="B90" s="97">
        <f>[15]Input!B152+[15]Input!C152+[15]Input!D152</f>
        <v>0</v>
      </c>
      <c r="C90" s="103">
        <f>[15]Input!E152</f>
        <v>0</v>
      </c>
      <c r="D90" s="98">
        <f>0.01*[15]Input!F$15*([15]Adjust!$E166*[15]Input!E152+[15]Adjust!$F166*[15]Input!F152)+10*([15]Adjust!$B166*[15]Input!B152+[15]Adjust!$C166*[15]Input!C152+[15]Adjust!$D166*[15]Input!D152+[15]Adjust!$G166*[15]Input!G152)</f>
        <v>0</v>
      </c>
      <c r="E90" s="97">
        <f>10*([15]Adjust!$B166*[15]Input!B152+[15]Adjust!$C166*[15]Input!C152+[15]Adjust!$D166*[15]Input!D152)</f>
        <v>0</v>
      </c>
      <c r="F90" s="97">
        <f>[15]Adjust!E166*[15]Input!$F$15*[15]Input!$E152/100</f>
        <v>0</v>
      </c>
      <c r="G90" s="97">
        <f>[15]Adjust!F166*[15]Input!$F$15*[15]Input!$F152/100</f>
        <v>0</v>
      </c>
      <c r="H90" s="97">
        <f>[15]Adjust!G166*[15]Input!$G152*10</f>
        <v>0</v>
      </c>
      <c r="I90" s="104" t="str">
        <f t="shared" si="0"/>
        <v/>
      </c>
      <c r="J90" s="105" t="str">
        <f t="shared" si="1"/>
        <v/>
      </c>
      <c r="K90" s="104">
        <f t="shared" si="2"/>
        <v>0</v>
      </c>
      <c r="L90" s="97">
        <f>[15]Adjust!B166*[15]Input!$B152*10</f>
        <v>0</v>
      </c>
      <c r="M90" s="97">
        <f>[15]Adjust!C166*[15]Input!$C152*10</f>
        <v>0</v>
      </c>
      <c r="N90" s="97">
        <f>[15]Adjust!D166*[15]Input!$D152*10</f>
        <v>0</v>
      </c>
      <c r="O90" s="106" t="str">
        <f t="shared" si="3"/>
        <v/>
      </c>
      <c r="P90" s="106" t="str">
        <f t="shared" si="4"/>
        <v/>
      </c>
      <c r="Q90" s="106" t="str">
        <f t="shared" si="5"/>
        <v/>
      </c>
      <c r="R90" s="106" t="str">
        <f t="shared" si="6"/>
        <v/>
      </c>
      <c r="S90" s="106" t="str">
        <f t="shared" si="7"/>
        <v/>
      </c>
      <c r="T90" s="106" t="str">
        <f t="shared" si="8"/>
        <v/>
      </c>
      <c r="U90" s="107"/>
      <c r="V90" s="107"/>
    </row>
    <row r="91" spans="1:22">
      <c r="A91" s="95" t="s">
        <v>48</v>
      </c>
      <c r="B91" s="97">
        <f>[15]Input!B148+[15]Input!C148+[15]Input!D148</f>
        <v>53.500850123399225</v>
      </c>
      <c r="C91" s="103">
        <f>[15]Input!E148</f>
        <v>7</v>
      </c>
      <c r="D91" s="98">
        <f>0.01*[15]Input!F$15*([15]Adjust!$E162*[15]Input!E148+[15]Adjust!$F162*[15]Input!F148)+10*([15]Adjust!$B162*[15]Input!B148+[15]Adjust!$C162*[15]Input!C148+[15]Adjust!$D162*[15]Input!D148+[15]Adjust!$G162*[15]Input!G148)</f>
        <v>535.87955548229638</v>
      </c>
      <c r="E91" s="97">
        <f>10*([15]Adjust!$B162*[15]Input!B148+[15]Adjust!$C162*[15]Input!C148+[15]Adjust!$D162*[15]Input!D148)</f>
        <v>501.37084009925729</v>
      </c>
      <c r="F91" s="97">
        <f>[15]Adjust!E162*[15]Input!$F$15*[15]Input!$E148/100</f>
        <v>34.508715383039089</v>
      </c>
      <c r="G91" s="97">
        <f>[15]Adjust!F162*[15]Input!$F$15*[15]Input!$F148/100</f>
        <v>0</v>
      </c>
      <c r="H91" s="97">
        <f>[15]Adjust!G162*[15]Input!$G148*10</f>
        <v>0</v>
      </c>
      <c r="I91" s="104">
        <f t="shared" si="0"/>
        <v>1.0016281129109073</v>
      </c>
      <c r="J91" s="105">
        <f t="shared" si="1"/>
        <v>76.554222211756624</v>
      </c>
      <c r="K91" s="104">
        <f t="shared" si="2"/>
        <v>0.93712686610184703</v>
      </c>
      <c r="L91" s="97">
        <f>[15]Adjust!B162*[15]Input!$B148*10</f>
        <v>490.39709498929471</v>
      </c>
      <c r="M91" s="97">
        <f>[15]Adjust!C162*[15]Input!$C148*10</f>
        <v>10.973745109962621</v>
      </c>
      <c r="N91" s="97">
        <f>[15]Adjust!D162*[15]Input!$D148*10</f>
        <v>0</v>
      </c>
      <c r="O91" s="106">
        <f t="shared" si="3"/>
        <v>0.97811251825536949</v>
      </c>
      <c r="P91" s="106">
        <f t="shared" si="4"/>
        <v>2.1887481744630639E-2</v>
      </c>
      <c r="Q91" s="106">
        <f t="shared" si="5"/>
        <v>0</v>
      </c>
      <c r="R91" s="106">
        <f t="shared" si="6"/>
        <v>6.4396402195230115E-2</v>
      </c>
      <c r="S91" s="106">
        <f t="shared" si="7"/>
        <v>0</v>
      </c>
      <c r="T91" s="106">
        <f t="shared" si="8"/>
        <v>0</v>
      </c>
      <c r="U91" s="107"/>
      <c r="V91" s="107"/>
    </row>
    <row r="92" spans="1:22">
      <c r="A92" s="95" t="s">
        <v>47</v>
      </c>
      <c r="B92" s="97">
        <f>[15]Input!B144+[15]Input!C144+[15]Input!D144</f>
        <v>3133.4963532450797</v>
      </c>
      <c r="C92" s="103">
        <f>[15]Input!E144</f>
        <v>810</v>
      </c>
      <c r="D92" s="98">
        <f>0.01*[15]Input!F$15*([15]Adjust!$E158*[15]Input!E144+[15]Adjust!$F158*[15]Input!F144)+10*([15]Adjust!$B158*[15]Input!B144+[15]Adjust!$C158*[15]Input!C144+[15]Adjust!$D158*[15]Input!D144+[15]Adjust!$G158*[15]Input!G144)</f>
        <v>35379.828909457065</v>
      </c>
      <c r="E92" s="97">
        <f>10*([15]Adjust!$B158*[15]Input!B144+[15]Adjust!$C158*[15]Input!C144+[15]Adjust!$D158*[15]Input!D144)</f>
        <v>31386.677557991115</v>
      </c>
      <c r="F92" s="97">
        <f>[15]Adjust!E158*[15]Input!$F$15*[15]Input!$E144/100</f>
        <v>3993.1513514659514</v>
      </c>
      <c r="G92" s="97">
        <f>[15]Adjust!F158*[15]Input!$F$15*[15]Input!$F144/100</f>
        <v>0</v>
      </c>
      <c r="H92" s="97">
        <f>[15]Adjust!G158*[15]Input!$G144*10</f>
        <v>0</v>
      </c>
      <c r="I92" s="104">
        <f t="shared" si="0"/>
        <v>1.1290847322294588</v>
      </c>
      <c r="J92" s="105">
        <f t="shared" si="1"/>
        <v>43.678801122786503</v>
      </c>
      <c r="K92" s="104">
        <f t="shared" si="2"/>
        <v>1.0016503617592138</v>
      </c>
      <c r="L92" s="97">
        <f>[15]Adjust!B158*[15]Input!$B144*10</f>
        <v>31386.677557991115</v>
      </c>
      <c r="M92" s="97">
        <f>[15]Adjust!C158*[15]Input!$C144*10</f>
        <v>0</v>
      </c>
      <c r="N92" s="97">
        <f>[15]Adjust!D158*[15]Input!$D144*10</f>
        <v>0</v>
      </c>
      <c r="O92" s="106">
        <f t="shared" si="3"/>
        <v>1</v>
      </c>
      <c r="P92" s="106">
        <f t="shared" si="4"/>
        <v>0</v>
      </c>
      <c r="Q92" s="106">
        <f t="shared" si="5"/>
        <v>0</v>
      </c>
      <c r="R92" s="106">
        <f t="shared" si="6"/>
        <v>0.11286519676748855</v>
      </c>
      <c r="S92" s="106">
        <f t="shared" si="7"/>
        <v>0</v>
      </c>
      <c r="T92" s="106">
        <f t="shared" si="8"/>
        <v>0</v>
      </c>
      <c r="U92" s="107"/>
      <c r="V92" s="107"/>
    </row>
    <row r="93" spans="1:22">
      <c r="A93" s="95" t="s">
        <v>63</v>
      </c>
      <c r="B93" s="97">
        <f>[15]Input!B216+[15]Input!C216+[15]Input!D216</f>
        <v>0</v>
      </c>
      <c r="C93" s="103">
        <f>[15]Input!E216</f>
        <v>0</v>
      </c>
      <c r="D93" s="98">
        <f>0.01*[15]Input!F$15*([15]Adjust!$E230*[15]Input!E216+[15]Adjust!$F230*[15]Input!F216)+10*([15]Adjust!$B230*[15]Input!B216+[15]Adjust!$C230*[15]Input!C216+[15]Adjust!$D230*[15]Input!D216+[15]Adjust!$G230*[15]Input!G216)</f>
        <v>0</v>
      </c>
      <c r="E93" s="97">
        <f>10*([15]Adjust!$B230*[15]Input!B216+[15]Adjust!$C230*[15]Input!C216+[15]Adjust!$D230*[15]Input!D216)</f>
        <v>0</v>
      </c>
      <c r="F93" s="97">
        <f>[15]Adjust!E230*[15]Input!$F$15*[15]Input!$E216/100</f>
        <v>0</v>
      </c>
      <c r="G93" s="97">
        <f>[15]Adjust!F230*[15]Input!$F$15*[15]Input!$F216/100</f>
        <v>0</v>
      </c>
      <c r="H93" s="97">
        <f>[15]Adjust!G230*[15]Input!$G216*10</f>
        <v>0</v>
      </c>
      <c r="I93" s="104" t="str">
        <f t="shared" si="0"/>
        <v/>
      </c>
      <c r="J93" s="105" t="str">
        <f t="shared" si="1"/>
        <v/>
      </c>
      <c r="K93" s="104">
        <f t="shared" si="2"/>
        <v>0</v>
      </c>
      <c r="L93" s="97">
        <f>[15]Adjust!B230*[15]Input!$B216*10</f>
        <v>0</v>
      </c>
      <c r="M93" s="97">
        <f>[15]Adjust!C230*[15]Input!$C216*10</f>
        <v>0</v>
      </c>
      <c r="N93" s="97">
        <f>[15]Adjust!D230*[15]Input!$D216*10</f>
        <v>0</v>
      </c>
      <c r="O93" s="106" t="str">
        <f t="shared" si="3"/>
        <v/>
      </c>
      <c r="P93" s="106" t="str">
        <f t="shared" si="4"/>
        <v/>
      </c>
      <c r="Q93" s="106" t="str">
        <f t="shared" si="5"/>
        <v/>
      </c>
      <c r="R93" s="106" t="str">
        <f t="shared" si="6"/>
        <v/>
      </c>
      <c r="S93" s="106" t="str">
        <f t="shared" si="7"/>
        <v/>
      </c>
      <c r="T93" s="106" t="str">
        <f t="shared" si="8"/>
        <v/>
      </c>
      <c r="U93" s="107"/>
      <c r="V93" s="108"/>
    </row>
    <row r="94" spans="1:22" ht="25.5">
      <c r="A94" s="95" t="s">
        <v>64</v>
      </c>
      <c r="B94" s="97">
        <f>[15]Input!B219+[15]Input!C219+[15]Input!D219</f>
        <v>0</v>
      </c>
      <c r="C94" s="103">
        <f>[15]Input!E219</f>
        <v>0</v>
      </c>
      <c r="D94" s="98">
        <f>0.01*[15]Input!F$15*([15]Adjust!$E233*[15]Input!E219+[15]Adjust!$F233*[15]Input!F219)+10*([15]Adjust!$B233*[15]Input!B219+[15]Adjust!$C233*[15]Input!C219+[15]Adjust!$D233*[15]Input!D219+[15]Adjust!$G233*[15]Input!G219)</f>
        <v>0</v>
      </c>
      <c r="E94" s="97">
        <f>10*([15]Adjust!$B233*[15]Input!B219+[15]Adjust!$C233*[15]Input!C219+[15]Adjust!$D233*[15]Input!D219)</f>
        <v>0</v>
      </c>
      <c r="F94" s="97">
        <f>[15]Adjust!E233*[15]Input!$F$15*[15]Input!$E219/100</f>
        <v>0</v>
      </c>
      <c r="G94" s="97">
        <f>[15]Adjust!F233*[15]Input!$F$15*[15]Input!$F219/100</f>
        <v>0</v>
      </c>
      <c r="H94" s="97">
        <f>[15]Adjust!G233*[15]Input!$G219*10</f>
        <v>0</v>
      </c>
      <c r="I94" s="104" t="str">
        <f t="shared" si="0"/>
        <v/>
      </c>
      <c r="J94" s="105" t="str">
        <f t="shared" si="1"/>
        <v/>
      </c>
      <c r="K94" s="104">
        <f t="shared" si="2"/>
        <v>0</v>
      </c>
      <c r="L94" s="97">
        <f>[15]Adjust!B233*[15]Input!$B219*10</f>
        <v>0</v>
      </c>
      <c r="M94" s="97">
        <f>[15]Adjust!C233*[15]Input!$C219*10</f>
        <v>0</v>
      </c>
      <c r="N94" s="97">
        <f>[15]Adjust!D233*[15]Input!$D219*10</f>
        <v>0</v>
      </c>
      <c r="O94" s="106" t="str">
        <f t="shared" si="3"/>
        <v/>
      </c>
      <c r="P94" s="106" t="str">
        <f t="shared" si="4"/>
        <v/>
      </c>
      <c r="Q94" s="106" t="str">
        <f t="shared" si="5"/>
        <v/>
      </c>
      <c r="R94" s="106" t="str">
        <f t="shared" si="6"/>
        <v/>
      </c>
      <c r="S94" s="106" t="str">
        <f t="shared" si="7"/>
        <v/>
      </c>
      <c r="T94" s="106" t="str">
        <f t="shared" si="8"/>
        <v/>
      </c>
      <c r="U94" s="107"/>
      <c r="V94" s="108"/>
    </row>
    <row r="95" spans="1:22">
      <c r="A95" s="95" t="s">
        <v>54</v>
      </c>
      <c r="B95" s="97">
        <f>[15]Input!B182+[15]Input!C182+[15]Input!D182</f>
        <v>0</v>
      </c>
      <c r="C95" s="103">
        <f>[15]Input!E182</f>
        <v>0</v>
      </c>
      <c r="D95" s="98">
        <f>0.01*[15]Input!F$15*([15]Adjust!$E196*[15]Input!E182+[15]Adjust!$F196*[15]Input!F182)+10*([15]Adjust!$B196*[15]Input!B182+[15]Adjust!$C196*[15]Input!C182+[15]Adjust!$D196*[15]Input!D182+[15]Adjust!$G196*[15]Input!G182)</f>
        <v>0</v>
      </c>
      <c r="E95" s="97">
        <f>10*([15]Adjust!$B196*[15]Input!B182+[15]Adjust!$C196*[15]Input!C182+[15]Adjust!$D196*[15]Input!D182)</f>
        <v>0</v>
      </c>
      <c r="F95" s="97">
        <f>[15]Adjust!E196*[15]Input!$F$15*[15]Input!$E182/100</f>
        <v>0</v>
      </c>
      <c r="G95" s="97">
        <f>[15]Adjust!F196*[15]Input!$F$15*[15]Input!$F182/100</f>
        <v>0</v>
      </c>
      <c r="H95" s="97">
        <f>[15]Adjust!G196*[15]Input!$G182*10</f>
        <v>0</v>
      </c>
      <c r="I95" s="104" t="str">
        <f t="shared" si="0"/>
        <v/>
      </c>
      <c r="J95" s="105" t="str">
        <f t="shared" si="1"/>
        <v/>
      </c>
      <c r="K95" s="104">
        <f t="shared" si="2"/>
        <v>0</v>
      </c>
      <c r="L95" s="97">
        <f>[15]Adjust!B196*[15]Input!$B182*10</f>
        <v>0</v>
      </c>
      <c r="M95" s="97">
        <f>[15]Adjust!C196*[15]Input!$C182*10</f>
        <v>0</v>
      </c>
      <c r="N95" s="97">
        <f>[15]Adjust!D196*[15]Input!$D182*10</f>
        <v>0</v>
      </c>
      <c r="O95" s="106" t="str">
        <f t="shared" si="3"/>
        <v/>
      </c>
      <c r="P95" s="106" t="str">
        <f t="shared" si="4"/>
        <v/>
      </c>
      <c r="Q95" s="106" t="str">
        <f t="shared" si="5"/>
        <v/>
      </c>
      <c r="R95" s="106" t="str">
        <f t="shared" si="6"/>
        <v/>
      </c>
      <c r="S95" s="106" t="str">
        <f t="shared" si="7"/>
        <v/>
      </c>
      <c r="T95" s="106" t="str">
        <f t="shared" si="8"/>
        <v/>
      </c>
      <c r="U95" s="109"/>
      <c r="V95" s="108"/>
    </row>
    <row r="96" spans="1:22">
      <c r="A96" s="95" t="s">
        <v>59</v>
      </c>
      <c r="B96" s="97">
        <f>[15]Input!B203+[15]Input!C203+[15]Input!D203</f>
        <v>0</v>
      </c>
      <c r="C96" s="103">
        <f>[15]Input!E203</f>
        <v>0</v>
      </c>
      <c r="D96" s="98">
        <f>0.01*[15]Input!F$15*([15]Adjust!$E217*[15]Input!E203+[15]Adjust!$F217*[15]Input!F203)+10*([15]Adjust!$B217*[15]Input!B203+[15]Adjust!$C217*[15]Input!C203+[15]Adjust!$D217*[15]Input!D203+[15]Adjust!$G217*[15]Input!G203)</f>
        <v>0</v>
      </c>
      <c r="E96" s="97">
        <f>10*([15]Adjust!$B217*[15]Input!B203+[15]Adjust!$C217*[15]Input!C203+[15]Adjust!$D217*[15]Input!D203)</f>
        <v>0</v>
      </c>
      <c r="F96" s="97">
        <f>[15]Adjust!E217*[15]Input!$F$15*[15]Input!$E203/100</f>
        <v>0</v>
      </c>
      <c r="G96" s="97">
        <f>[15]Adjust!F217*[15]Input!$F$15*[15]Input!$F203/100</f>
        <v>0</v>
      </c>
      <c r="H96" s="97">
        <f>[15]Adjust!G217*[15]Input!$G203*10</f>
        <v>0</v>
      </c>
      <c r="I96" s="104" t="str">
        <f t="shared" si="0"/>
        <v/>
      </c>
      <c r="J96" s="105" t="str">
        <f t="shared" si="1"/>
        <v/>
      </c>
      <c r="K96" s="104">
        <f t="shared" si="2"/>
        <v>0</v>
      </c>
      <c r="L96" s="97">
        <f>[15]Adjust!B217*[15]Input!$B203*10</f>
        <v>0</v>
      </c>
      <c r="M96" s="97">
        <f>[15]Adjust!C217*[15]Input!$C203*10</f>
        <v>0</v>
      </c>
      <c r="N96" s="97">
        <f>[15]Adjust!D217*[15]Input!$D203*10</f>
        <v>0</v>
      </c>
      <c r="O96" s="106" t="str">
        <f t="shared" si="3"/>
        <v/>
      </c>
      <c r="P96" s="106" t="str">
        <f t="shared" si="4"/>
        <v/>
      </c>
      <c r="Q96" s="106" t="str">
        <f t="shared" si="5"/>
        <v/>
      </c>
      <c r="R96" s="106" t="str">
        <f t="shared" si="6"/>
        <v/>
      </c>
      <c r="S96" s="106" t="str">
        <f t="shared" si="7"/>
        <v/>
      </c>
      <c r="T96" s="106" t="str">
        <f t="shared" si="8"/>
        <v/>
      </c>
      <c r="U96" s="107"/>
      <c r="V96" s="108"/>
    </row>
    <row r="97" spans="1:22">
      <c r="A97" s="95" t="s">
        <v>57</v>
      </c>
      <c r="B97" s="97">
        <f>[15]Input!B196+[15]Input!C196+[15]Input!D196</f>
        <v>0</v>
      </c>
      <c r="C97" s="103">
        <f>[15]Input!E196</f>
        <v>0</v>
      </c>
      <c r="D97" s="98">
        <f>0.01*[15]Input!F$15*([15]Adjust!$E210*[15]Input!E196+[15]Adjust!$F210*[15]Input!F196)+10*([15]Adjust!$B210*[15]Input!B196+[15]Adjust!$C210*[15]Input!C196+[15]Adjust!$D210*[15]Input!D196+[15]Adjust!$G210*[15]Input!G196)</f>
        <v>0</v>
      </c>
      <c r="E97" s="97">
        <f>10*([15]Adjust!$B210*[15]Input!B196+[15]Adjust!$C210*[15]Input!C196+[15]Adjust!$D210*[15]Input!D196)</f>
        <v>0</v>
      </c>
      <c r="F97" s="97">
        <f>[15]Adjust!E210*[15]Input!$F$15*[15]Input!$E196/100</f>
        <v>0</v>
      </c>
      <c r="G97" s="97">
        <f>[15]Adjust!F210*[15]Input!$F$15*[15]Input!$F196/100</f>
        <v>0</v>
      </c>
      <c r="H97" s="97">
        <f>[15]Adjust!G210*[15]Input!$G196*10</f>
        <v>0</v>
      </c>
      <c r="I97" s="104" t="str">
        <f t="shared" si="0"/>
        <v/>
      </c>
      <c r="J97" s="105" t="str">
        <f t="shared" si="1"/>
        <v/>
      </c>
      <c r="K97" s="104">
        <f t="shared" si="2"/>
        <v>0</v>
      </c>
      <c r="L97" s="97">
        <f>[15]Adjust!B210*[15]Input!$B196*10</f>
        <v>0</v>
      </c>
      <c r="M97" s="97">
        <f>[15]Adjust!C210*[15]Input!$C196*10</f>
        <v>0</v>
      </c>
      <c r="N97" s="97">
        <f>[15]Adjust!D210*[15]Input!$D196*10</f>
        <v>0</v>
      </c>
      <c r="O97" s="106" t="str">
        <f t="shared" si="3"/>
        <v/>
      </c>
      <c r="P97" s="106" t="str">
        <f t="shared" si="4"/>
        <v/>
      </c>
      <c r="Q97" s="106" t="str">
        <f t="shared" si="5"/>
        <v/>
      </c>
      <c r="R97" s="106" t="str">
        <f t="shared" si="6"/>
        <v/>
      </c>
      <c r="S97" s="106" t="str">
        <f t="shared" si="7"/>
        <v/>
      </c>
      <c r="T97" s="106" t="str">
        <f t="shared" si="8"/>
        <v/>
      </c>
      <c r="U97" s="107"/>
      <c r="V97" s="107"/>
    </row>
    <row r="98" spans="1:22" ht="25.5">
      <c r="A98" s="95" t="s">
        <v>60</v>
      </c>
      <c r="B98" s="97">
        <f>[15]Input!B207+[15]Input!C207+[15]Input!D207</f>
        <v>0</v>
      </c>
      <c r="C98" s="103">
        <f>[15]Input!E207</f>
        <v>0</v>
      </c>
      <c r="D98" s="98">
        <f>0.01*[15]Input!F$15*([15]Adjust!$E221*[15]Input!E207+[15]Adjust!$F221*[15]Input!F207)+10*([15]Adjust!$B221*[15]Input!B207+[15]Adjust!$C221*[15]Input!C207+[15]Adjust!$D221*[15]Input!D207+[15]Adjust!$G221*[15]Input!G207)</f>
        <v>0</v>
      </c>
      <c r="E98" s="97">
        <f>10*([15]Adjust!$B221*[15]Input!B207+[15]Adjust!$C221*[15]Input!C207+[15]Adjust!$D221*[15]Input!D207)</f>
        <v>0</v>
      </c>
      <c r="F98" s="97">
        <f>[15]Adjust!E221*[15]Input!$F$15*[15]Input!$E207/100</f>
        <v>0</v>
      </c>
      <c r="G98" s="97">
        <f>[15]Adjust!F221*[15]Input!$F$15*[15]Input!$F207/100</f>
        <v>0</v>
      </c>
      <c r="H98" s="97">
        <f>[15]Adjust!G221*[15]Input!$G207*10</f>
        <v>0</v>
      </c>
      <c r="I98" s="104" t="str">
        <f t="shared" si="0"/>
        <v/>
      </c>
      <c r="J98" s="105" t="str">
        <f t="shared" si="1"/>
        <v/>
      </c>
      <c r="K98" s="104">
        <f t="shared" si="2"/>
        <v>0</v>
      </c>
      <c r="L98" s="97">
        <f>[15]Adjust!B221*[15]Input!$B207*10</f>
        <v>0</v>
      </c>
      <c r="M98" s="97">
        <f>[15]Adjust!C221*[15]Input!$C207*10</f>
        <v>0</v>
      </c>
      <c r="N98" s="97">
        <f>[15]Adjust!D221*[15]Input!$D207*10</f>
        <v>0</v>
      </c>
      <c r="O98" s="106" t="str">
        <f t="shared" si="3"/>
        <v/>
      </c>
      <c r="P98" s="106" t="str">
        <f t="shared" si="4"/>
        <v/>
      </c>
      <c r="Q98" s="106" t="str">
        <f t="shared" si="5"/>
        <v/>
      </c>
      <c r="R98" s="106" t="str">
        <f t="shared" si="6"/>
        <v/>
      </c>
      <c r="S98" s="106" t="str">
        <f t="shared" si="7"/>
        <v/>
      </c>
      <c r="T98" s="106" t="str">
        <f t="shared" si="8"/>
        <v/>
      </c>
      <c r="U98" s="107"/>
      <c r="V98" s="108"/>
    </row>
    <row r="99" spans="1:22">
      <c r="A99" s="95" t="s">
        <v>52</v>
      </c>
      <c r="B99" s="97">
        <f>[15]Input!B176+[15]Input!C176+[15]Input!D176</f>
        <v>20163.066091276291</v>
      </c>
      <c r="C99" s="103">
        <f>[15]Input!E176</f>
        <v>2</v>
      </c>
      <c r="D99" s="98">
        <f>0.01*[15]Input!F$15*([15]Adjust!$E190*[15]Input!E176+[15]Adjust!$F190*[15]Input!F176)+10*([15]Adjust!$B190*[15]Input!B176+[15]Adjust!$C190*[15]Input!C176+[15]Adjust!$D190*[15]Input!D176+[15]Adjust!$G190*[15]Input!G176)</f>
        <v>121687.92712323905</v>
      </c>
      <c r="E99" s="97">
        <f>10*([15]Adjust!$B190*[15]Input!B176+[15]Adjust!$C190*[15]Input!C176+[15]Adjust!$D190*[15]Input!D176)</f>
        <v>121667.30905098573</v>
      </c>
      <c r="F99" s="97">
        <f>[15]Adjust!E190*[15]Input!$F$15*[15]Input!$E176/100</f>
        <v>20.618072253323277</v>
      </c>
      <c r="G99" s="97">
        <f>[15]Adjust!F190*[15]Input!$F$15*[15]Input!$F176/100</f>
        <v>0</v>
      </c>
      <c r="H99" s="97">
        <f>[15]Adjust!G190*[15]Input!$G176*10</f>
        <v>0</v>
      </c>
      <c r="I99" s="104">
        <f t="shared" si="0"/>
        <v>0.6035189617113258</v>
      </c>
      <c r="J99" s="105">
        <f t="shared" si="1"/>
        <v>60843.963561619523</v>
      </c>
      <c r="K99" s="104">
        <f t="shared" si="2"/>
        <v>0.60341670507952183</v>
      </c>
      <c r="L99" s="97">
        <f>[15]Adjust!B190*[15]Input!$B176*10</f>
        <v>109482.45494979726</v>
      </c>
      <c r="M99" s="97">
        <f>[15]Adjust!C190*[15]Input!$C176*10</f>
        <v>7765.3424555827478</v>
      </c>
      <c r="N99" s="97">
        <f>[15]Adjust!D190*[15]Input!$D176*10</f>
        <v>4419.5116456057331</v>
      </c>
      <c r="O99" s="106">
        <f t="shared" si="3"/>
        <v>0.89985104301039243</v>
      </c>
      <c r="P99" s="106">
        <f t="shared" si="4"/>
        <v>6.3824395527056613E-2</v>
      </c>
      <c r="Q99" s="106">
        <f t="shared" si="5"/>
        <v>3.6324561462551121E-2</v>
      </c>
      <c r="R99" s="106">
        <f t="shared" si="6"/>
        <v>1.694340000749819E-4</v>
      </c>
      <c r="S99" s="106">
        <f t="shared" si="7"/>
        <v>0</v>
      </c>
      <c r="T99" s="106">
        <f t="shared" si="8"/>
        <v>0</v>
      </c>
      <c r="U99" s="109"/>
      <c r="V99" s="108"/>
    </row>
    <row r="100" spans="1:22">
      <c r="A100" s="95" t="s">
        <v>51</v>
      </c>
      <c r="B100" s="97">
        <f>[15]Input!B168+[15]Input!C168+[15]Input!D168</f>
        <v>4708.343757898554</v>
      </c>
      <c r="C100" s="103">
        <f>[15]Input!E168</f>
        <v>31</v>
      </c>
      <c r="D100" s="98">
        <f>0.01*[15]Input!F$15*([15]Adjust!$E182*[15]Input!E168+[15]Adjust!$F182*[15]Input!F168)+10*([15]Adjust!$B182*[15]Input!B168+[15]Adjust!$C182*[15]Input!C168+[15]Adjust!$D182*[15]Input!D168+[15]Adjust!$G182*[15]Input!G168)</f>
        <v>34770.104124698737</v>
      </c>
      <c r="E100" s="97">
        <f>10*([15]Adjust!$B182*[15]Input!B168+[15]Adjust!$C182*[15]Input!C168+[15]Adjust!$D182*[15]Input!D168)</f>
        <v>33534.000305484966</v>
      </c>
      <c r="F100" s="97">
        <f>[15]Adjust!E182*[15]Input!$F$15*[15]Input!$E168/100</f>
        <v>1236.1038192137694</v>
      </c>
      <c r="G100" s="97">
        <f>[15]Adjust!F182*[15]Input!$F$15*[15]Input!$F168/100</f>
        <v>0</v>
      </c>
      <c r="H100" s="97">
        <f>[15]Adjust!G182*[15]Input!$G168*10</f>
        <v>0</v>
      </c>
      <c r="I100" s="104">
        <f t="shared" si="0"/>
        <v>0.73847845256348621</v>
      </c>
      <c r="J100" s="105">
        <f t="shared" si="1"/>
        <v>1121.6162620870559</v>
      </c>
      <c r="K100" s="104">
        <f t="shared" si="2"/>
        <v>0.71222497824695774</v>
      </c>
      <c r="L100" s="97">
        <f>[15]Adjust!B182*[15]Input!$B168*10</f>
        <v>32997.611869505163</v>
      </c>
      <c r="M100" s="97">
        <f>[15]Adjust!C182*[15]Input!$C168*10</f>
        <v>536.38843597980167</v>
      </c>
      <c r="N100" s="97">
        <f>[15]Adjust!D182*[15]Input!$D168*10</f>
        <v>0</v>
      </c>
      <c r="O100" s="106">
        <f t="shared" si="3"/>
        <v>0.98400463913957592</v>
      </c>
      <c r="P100" s="106">
        <f t="shared" si="4"/>
        <v>1.5995360860424031E-2</v>
      </c>
      <c r="Q100" s="106">
        <f t="shared" si="5"/>
        <v>0</v>
      </c>
      <c r="R100" s="106">
        <f t="shared" si="6"/>
        <v>3.5550765530659147E-2</v>
      </c>
      <c r="S100" s="106">
        <f t="shared" si="7"/>
        <v>0</v>
      </c>
      <c r="T100" s="106">
        <f t="shared" si="8"/>
        <v>0</v>
      </c>
      <c r="U100" s="107"/>
      <c r="V100" s="107"/>
    </row>
    <row r="101" spans="1:22" ht="25.5">
      <c r="A101" s="95" t="s">
        <v>61</v>
      </c>
      <c r="B101" s="97">
        <f>[15]Input!B210+[15]Input!C210+[15]Input!D210</f>
        <v>0</v>
      </c>
      <c r="C101" s="103">
        <f>[15]Input!E210</f>
        <v>0</v>
      </c>
      <c r="D101" s="98">
        <f>0.01*[15]Input!F$15*([15]Adjust!$E224*[15]Input!E210+[15]Adjust!$F224*[15]Input!F210)+10*([15]Adjust!$B224*[15]Input!B210+[15]Adjust!$C224*[15]Input!C210+[15]Adjust!$D224*[15]Input!D210+[15]Adjust!$G224*[15]Input!G210)</f>
        <v>0</v>
      </c>
      <c r="E101" s="97">
        <f>10*([15]Adjust!$B224*[15]Input!B210+[15]Adjust!$C224*[15]Input!C210+[15]Adjust!$D224*[15]Input!D210)</f>
        <v>0</v>
      </c>
      <c r="F101" s="97">
        <f>[15]Adjust!E224*[15]Input!$F$15*[15]Input!$E210/100</f>
        <v>0</v>
      </c>
      <c r="G101" s="97">
        <f>[15]Adjust!F224*[15]Input!$F$15*[15]Input!$F210/100</f>
        <v>0</v>
      </c>
      <c r="H101" s="97">
        <f>[15]Adjust!G224*[15]Input!$G210*10</f>
        <v>0</v>
      </c>
      <c r="I101" s="104" t="str">
        <f t="shared" si="0"/>
        <v/>
      </c>
      <c r="J101" s="105" t="str">
        <f t="shared" si="1"/>
        <v/>
      </c>
      <c r="K101" s="104">
        <f t="shared" si="2"/>
        <v>0</v>
      </c>
      <c r="L101" s="97">
        <f>[15]Adjust!B224*[15]Input!$B210*10</f>
        <v>0</v>
      </c>
      <c r="M101" s="97">
        <f>[15]Adjust!C224*[15]Input!$C210*10</f>
        <v>0</v>
      </c>
      <c r="N101" s="97">
        <f>[15]Adjust!D224*[15]Input!$D210*10</f>
        <v>0</v>
      </c>
      <c r="O101" s="106" t="str">
        <f t="shared" si="3"/>
        <v/>
      </c>
      <c r="P101" s="106" t="str">
        <f t="shared" si="4"/>
        <v/>
      </c>
      <c r="Q101" s="106" t="str">
        <f t="shared" si="5"/>
        <v/>
      </c>
      <c r="R101" s="106" t="str">
        <f t="shared" si="6"/>
        <v/>
      </c>
      <c r="S101" s="106" t="str">
        <f t="shared" si="7"/>
        <v/>
      </c>
      <c r="T101" s="106" t="str">
        <f t="shared" si="8"/>
        <v/>
      </c>
      <c r="U101" s="107"/>
      <c r="V101" s="108"/>
    </row>
    <row r="102" spans="1:22">
      <c r="A102" s="95" t="s">
        <v>58</v>
      </c>
      <c r="B102" s="97">
        <f>[15]Input!B199+[15]Input!C199+[15]Input!D199</f>
        <v>0</v>
      </c>
      <c r="C102" s="103">
        <f>[15]Input!E199</f>
        <v>0</v>
      </c>
      <c r="D102" s="98">
        <f>0.01*[15]Input!F$15*([15]Adjust!$E213*[15]Input!E199+[15]Adjust!$F213*[15]Input!F199)+10*([15]Adjust!$B213*[15]Input!B199+[15]Adjust!$C213*[15]Input!C199+[15]Adjust!$D213*[15]Input!D199+[15]Adjust!$G213*[15]Input!G199)</f>
        <v>0</v>
      </c>
      <c r="E102" s="97">
        <f>10*([15]Adjust!$B213*[15]Input!B199+[15]Adjust!$C213*[15]Input!C199+[15]Adjust!$D213*[15]Input!D199)</f>
        <v>0</v>
      </c>
      <c r="F102" s="97">
        <f>[15]Adjust!E213*[15]Input!$F$15*[15]Input!$E199/100</f>
        <v>0</v>
      </c>
      <c r="G102" s="97">
        <f>[15]Adjust!F213*[15]Input!$F$15*[15]Input!$F199/100</f>
        <v>0</v>
      </c>
      <c r="H102" s="97">
        <f>[15]Adjust!G213*[15]Input!$G199*10</f>
        <v>0</v>
      </c>
      <c r="I102" s="104" t="str">
        <f t="shared" si="0"/>
        <v/>
      </c>
      <c r="J102" s="105" t="str">
        <f t="shared" si="1"/>
        <v/>
      </c>
      <c r="K102" s="104">
        <f t="shared" si="2"/>
        <v>0</v>
      </c>
      <c r="L102" s="97">
        <f>[15]Adjust!B213*[15]Input!$B199*10</f>
        <v>0</v>
      </c>
      <c r="M102" s="97">
        <f>[15]Adjust!C213*[15]Input!$C199*10</f>
        <v>0</v>
      </c>
      <c r="N102" s="97">
        <f>[15]Adjust!D213*[15]Input!$D199*10</f>
        <v>0</v>
      </c>
      <c r="O102" s="106" t="str">
        <f t="shared" si="3"/>
        <v/>
      </c>
      <c r="P102" s="106" t="str">
        <f t="shared" si="4"/>
        <v/>
      </c>
      <c r="Q102" s="106" t="str">
        <f t="shared" si="5"/>
        <v/>
      </c>
      <c r="R102" s="106" t="str">
        <f t="shared" si="6"/>
        <v/>
      </c>
      <c r="S102" s="106" t="str">
        <f t="shared" si="7"/>
        <v/>
      </c>
      <c r="T102" s="106" t="str">
        <f t="shared" si="8"/>
        <v/>
      </c>
      <c r="U102" s="107"/>
      <c r="V102" s="107"/>
    </row>
    <row r="103" spans="1:22" ht="25.5">
      <c r="A103" s="95" t="s">
        <v>62</v>
      </c>
      <c r="B103" s="97">
        <f>[15]Input!B213+[15]Input!C213+[15]Input!D213</f>
        <v>0</v>
      </c>
      <c r="C103" s="103">
        <f>[15]Input!E213</f>
        <v>0</v>
      </c>
      <c r="D103" s="98">
        <f>0.01*[15]Input!F$15*([15]Adjust!$E227*[15]Input!E213+[15]Adjust!$F227*[15]Input!F213)+10*([15]Adjust!$B227*[15]Input!B213+[15]Adjust!$C227*[15]Input!C213+[15]Adjust!$D227*[15]Input!D213+[15]Adjust!$G227*[15]Input!G213)</f>
        <v>0</v>
      </c>
      <c r="E103" s="97">
        <f>10*([15]Adjust!$B227*[15]Input!B213+[15]Adjust!$C227*[15]Input!C213+[15]Adjust!$D227*[15]Input!D213)</f>
        <v>0</v>
      </c>
      <c r="F103" s="97">
        <f>[15]Adjust!E227*[15]Input!$F$15*[15]Input!$E213/100</f>
        <v>0</v>
      </c>
      <c r="G103" s="97">
        <f>[15]Adjust!F227*[15]Input!$F$15*[15]Input!$F213/100</f>
        <v>0</v>
      </c>
      <c r="H103" s="97">
        <f>[15]Adjust!G227*[15]Input!$G213*10</f>
        <v>0</v>
      </c>
      <c r="I103" s="104" t="str">
        <f t="shared" si="0"/>
        <v/>
      </c>
      <c r="J103" s="105" t="str">
        <f t="shared" si="1"/>
        <v/>
      </c>
      <c r="K103" s="104">
        <f t="shared" si="2"/>
        <v>0</v>
      </c>
      <c r="L103" s="97">
        <f>[15]Adjust!B227*[15]Input!$B213*10</f>
        <v>0</v>
      </c>
      <c r="M103" s="97">
        <f>[15]Adjust!C227*[15]Input!$C213*10</f>
        <v>0</v>
      </c>
      <c r="N103" s="97">
        <f>[15]Adjust!D227*[15]Input!$D213*10</f>
        <v>0</v>
      </c>
      <c r="O103" s="106" t="str">
        <f t="shared" si="3"/>
        <v/>
      </c>
      <c r="P103" s="106" t="str">
        <f t="shared" si="4"/>
        <v/>
      </c>
      <c r="Q103" s="106" t="str">
        <f t="shared" si="5"/>
        <v/>
      </c>
      <c r="R103" s="106" t="str">
        <f t="shared" si="6"/>
        <v/>
      </c>
      <c r="S103" s="106" t="str">
        <f t="shared" si="7"/>
        <v/>
      </c>
      <c r="T103" s="106" t="str">
        <f t="shared" si="8"/>
        <v/>
      </c>
      <c r="U103" s="107"/>
      <c r="V103" s="108"/>
    </row>
    <row r="104" spans="1:22">
      <c r="A104" s="95" t="s">
        <v>53</v>
      </c>
      <c r="B104" s="97">
        <f>[15]Input!B179+[15]Input!C179+[15]Input!D179</f>
        <v>0</v>
      </c>
      <c r="C104" s="103">
        <f>[15]Input!E179</f>
        <v>0</v>
      </c>
      <c r="D104" s="98">
        <f>0.01*[15]Input!F$15*([15]Adjust!$E193*[15]Input!E179+[15]Adjust!$F193*[15]Input!F179)+10*([15]Adjust!$B193*[15]Input!B179+[15]Adjust!$C193*[15]Input!C179+[15]Adjust!$D193*[15]Input!D179+[15]Adjust!$G193*[15]Input!G179)</f>
        <v>0</v>
      </c>
      <c r="E104" s="97">
        <f>10*([15]Adjust!$B193*[15]Input!B179+[15]Adjust!$C193*[15]Input!C179+[15]Adjust!$D193*[15]Input!D179)</f>
        <v>0</v>
      </c>
      <c r="F104" s="97">
        <f>[15]Adjust!E193*[15]Input!$F$15*[15]Input!$E179/100</f>
        <v>0</v>
      </c>
      <c r="G104" s="97">
        <f>[15]Adjust!F193*[15]Input!$F$15*[15]Input!$F179/100</f>
        <v>0</v>
      </c>
      <c r="H104" s="97">
        <f>[15]Adjust!G193*[15]Input!$G179*10</f>
        <v>0</v>
      </c>
      <c r="I104" s="104" t="str">
        <f t="shared" si="0"/>
        <v/>
      </c>
      <c r="J104" s="105" t="str">
        <f t="shared" si="1"/>
        <v/>
      </c>
      <c r="K104" s="104">
        <f t="shared" si="2"/>
        <v>0</v>
      </c>
      <c r="L104" s="97">
        <f>[15]Adjust!B193*[15]Input!$B179*10</f>
        <v>0</v>
      </c>
      <c r="M104" s="97">
        <f>[15]Adjust!C193*[15]Input!$C179*10</f>
        <v>0</v>
      </c>
      <c r="N104" s="97">
        <f>[15]Adjust!D193*[15]Input!$D179*10</f>
        <v>0</v>
      </c>
      <c r="O104" s="106" t="str">
        <f t="shared" si="3"/>
        <v/>
      </c>
      <c r="P104" s="106" t="str">
        <f t="shared" si="4"/>
        <v/>
      </c>
      <c r="Q104" s="106" t="str">
        <f t="shared" si="5"/>
        <v/>
      </c>
      <c r="R104" s="106" t="str">
        <f t="shared" si="6"/>
        <v/>
      </c>
      <c r="S104" s="106" t="str">
        <f t="shared" si="7"/>
        <v/>
      </c>
      <c r="T104" s="106" t="str">
        <f t="shared" si="8"/>
        <v/>
      </c>
      <c r="U104" s="109">
        <v>0</v>
      </c>
      <c r="V104" s="108"/>
    </row>
    <row r="105" spans="1:22" ht="25.5">
      <c r="A105" s="95" t="s">
        <v>56</v>
      </c>
      <c r="B105" s="97">
        <f>[15]Input!B192+[15]Input!C192+[15]Input!D192</f>
        <v>0</v>
      </c>
      <c r="C105" s="103">
        <f>[15]Input!E192</f>
        <v>0</v>
      </c>
      <c r="D105" s="98">
        <f>0.01*[15]Input!F$15*([15]Adjust!$E206*[15]Input!E192+[15]Adjust!$F206*[15]Input!F192)+10*([15]Adjust!$B206*[15]Input!B192+[15]Adjust!$C206*[15]Input!C192+[15]Adjust!$D206*[15]Input!D192+[15]Adjust!$G206*[15]Input!G192)</f>
        <v>0</v>
      </c>
      <c r="E105" s="97">
        <f>10*([15]Adjust!$B206*[15]Input!B192+[15]Adjust!$C206*[15]Input!C192+[15]Adjust!$D206*[15]Input!D192)</f>
        <v>0</v>
      </c>
      <c r="F105" s="97">
        <f>[15]Adjust!E206*[15]Input!$F$15*[15]Input!$E192/100</f>
        <v>0</v>
      </c>
      <c r="G105" s="97">
        <f>[15]Adjust!F206*[15]Input!$F$15*[15]Input!$F192/100</f>
        <v>0</v>
      </c>
      <c r="H105" s="97">
        <f>[15]Adjust!G206*[15]Input!$G192*10</f>
        <v>0</v>
      </c>
      <c r="I105" s="104" t="str">
        <f t="shared" si="0"/>
        <v/>
      </c>
      <c r="J105" s="105" t="str">
        <f t="shared" si="1"/>
        <v/>
      </c>
      <c r="K105" s="104">
        <f t="shared" si="2"/>
        <v>0</v>
      </c>
      <c r="L105" s="97">
        <f>[15]Adjust!B206*[15]Input!$B192*10</f>
        <v>0</v>
      </c>
      <c r="M105" s="97">
        <f>[15]Adjust!C206*[15]Input!$C192*10</f>
        <v>0</v>
      </c>
      <c r="N105" s="97">
        <f>[15]Adjust!D206*[15]Input!$D192*10</f>
        <v>0</v>
      </c>
      <c r="O105" s="106" t="str">
        <f t="shared" si="3"/>
        <v/>
      </c>
      <c r="P105" s="106" t="str">
        <f t="shared" si="4"/>
        <v/>
      </c>
      <c r="Q105" s="106" t="str">
        <f t="shared" si="5"/>
        <v/>
      </c>
      <c r="R105" s="106" t="str">
        <f t="shared" si="6"/>
        <v/>
      </c>
      <c r="S105" s="106" t="str">
        <f t="shared" si="7"/>
        <v/>
      </c>
      <c r="T105" s="106" t="str">
        <f t="shared" si="8"/>
        <v/>
      </c>
      <c r="U105" s="107"/>
      <c r="V105" s="107"/>
    </row>
    <row r="106" spans="1:22">
      <c r="A106" s="95" t="s">
        <v>55</v>
      </c>
      <c r="B106" s="97">
        <f>[15]Input!B188+[15]Input!C188+[15]Input!D188</f>
        <v>87.884048194534955</v>
      </c>
      <c r="C106" s="103">
        <f>[15]Input!E188</f>
        <v>0</v>
      </c>
      <c r="D106" s="98">
        <f>0.01*[15]Input!F$15*([15]Adjust!$E202*[15]Input!E188+[15]Adjust!$F202*[15]Input!F188)+10*([15]Adjust!$B202*[15]Input!B188+[15]Adjust!$C202*[15]Input!C188+[15]Adjust!$D202*[15]Input!D188+[15]Adjust!$G202*[15]Input!G188)</f>
        <v>983.95069761798879</v>
      </c>
      <c r="E106" s="97">
        <f>10*([15]Adjust!$B202*[15]Input!B188+[15]Adjust!$C202*[15]Input!C188+[15]Adjust!$D202*[15]Input!D188)</f>
        <v>983.95069761798879</v>
      </c>
      <c r="F106" s="97">
        <f>[15]Adjust!E202*[15]Input!$F$15*[15]Input!$E188/100</f>
        <v>0</v>
      </c>
      <c r="G106" s="97">
        <f>[15]Adjust!F202*[15]Input!$F$15*[15]Input!$F188/100</f>
        <v>0</v>
      </c>
      <c r="H106" s="97">
        <f>[15]Adjust!G202*[15]Input!$G188*10</f>
        <v>0</v>
      </c>
      <c r="I106" s="104">
        <f t="shared" si="0"/>
        <v>1.1196010172858373</v>
      </c>
      <c r="J106" s="105" t="str">
        <f t="shared" si="1"/>
        <v/>
      </c>
      <c r="K106" s="104">
        <f t="shared" si="2"/>
        <v>1.1196010172858373</v>
      </c>
      <c r="L106" s="97">
        <f>[15]Adjust!B202*[15]Input!$B188*10</f>
        <v>983.95069761798879</v>
      </c>
      <c r="M106" s="97">
        <f>[15]Adjust!C202*[15]Input!$C188*10</f>
        <v>0</v>
      </c>
      <c r="N106" s="97">
        <f>[15]Adjust!D202*[15]Input!$D188*10</f>
        <v>0</v>
      </c>
      <c r="O106" s="106">
        <f t="shared" si="3"/>
        <v>1</v>
      </c>
      <c r="P106" s="106">
        <f t="shared" si="4"/>
        <v>0</v>
      </c>
      <c r="Q106" s="106">
        <f t="shared" si="5"/>
        <v>0</v>
      </c>
      <c r="R106" s="106">
        <f t="shared" si="6"/>
        <v>0</v>
      </c>
      <c r="S106" s="106">
        <f t="shared" si="7"/>
        <v>0</v>
      </c>
      <c r="T106" s="106">
        <f t="shared" si="8"/>
        <v>0</v>
      </c>
      <c r="U106" s="107"/>
      <c r="V106" s="107"/>
    </row>
    <row r="107" spans="1:22" ht="25.5">
      <c r="A107" s="95" t="s">
        <v>188</v>
      </c>
      <c r="B107" s="97">
        <f>[15]Input!B164+[15]Input!C164+[15]Input!D164</f>
        <v>0</v>
      </c>
      <c r="C107" s="103">
        <f>[15]Input!E164</f>
        <v>0</v>
      </c>
      <c r="D107" s="98">
        <f>0.01*[15]Input!F$15*([15]Adjust!$E178*[15]Input!E164+[15]Adjust!$F178*[15]Input!F164)+10*([15]Adjust!$B178*[15]Input!B164+[15]Adjust!$C178*[15]Input!C164+[15]Adjust!$D178*[15]Input!D164+[15]Adjust!$G178*[15]Input!G164)</f>
        <v>0</v>
      </c>
      <c r="E107" s="97">
        <f>10*([15]Adjust!$B178*[15]Input!B164+[15]Adjust!$C178*[15]Input!C164+[15]Adjust!$D178*[15]Input!D164)</f>
        <v>0</v>
      </c>
      <c r="F107" s="97">
        <f>[15]Adjust!E178*[15]Input!$F$15*[15]Input!$E164/100</f>
        <v>0</v>
      </c>
      <c r="G107" s="97">
        <f>[15]Adjust!F178*[15]Input!$F$15*[15]Input!$F164/100</f>
        <v>0</v>
      </c>
      <c r="H107" s="97">
        <f>[15]Adjust!G178*[15]Input!$G164*10</f>
        <v>0</v>
      </c>
      <c r="I107" s="104" t="str">
        <f t="shared" si="0"/>
        <v/>
      </c>
      <c r="J107" s="105" t="str">
        <f t="shared" si="1"/>
        <v/>
      </c>
      <c r="K107" s="104">
        <f t="shared" si="2"/>
        <v>0</v>
      </c>
      <c r="L107" s="97">
        <f>[15]Adjust!B178*[15]Input!$B164*10</f>
        <v>0</v>
      </c>
      <c r="M107" s="97">
        <f>[15]Adjust!C178*[15]Input!$C164*10</f>
        <v>0</v>
      </c>
      <c r="N107" s="97">
        <f>[15]Adjust!D178*[15]Input!$D164*10</f>
        <v>0</v>
      </c>
      <c r="O107" s="106" t="str">
        <f t="shared" si="3"/>
        <v/>
      </c>
      <c r="P107" s="106" t="str">
        <f t="shared" si="4"/>
        <v/>
      </c>
      <c r="Q107" s="106" t="str">
        <f t="shared" si="5"/>
        <v/>
      </c>
      <c r="R107" s="106" t="str">
        <f t="shared" si="6"/>
        <v/>
      </c>
      <c r="S107" s="106" t="str">
        <f t="shared" si="7"/>
        <v/>
      </c>
      <c r="T107" s="106" t="str">
        <f t="shared" si="8"/>
        <v/>
      </c>
      <c r="U107" s="107"/>
      <c r="V107" s="107"/>
    </row>
    <row r="108" spans="1:22" ht="25.5">
      <c r="A108" s="95" t="s">
        <v>50</v>
      </c>
      <c r="B108" s="97">
        <f>[15]Input!B160+[15]Input!C160+[15]Input!D160</f>
        <v>421.68374402911064</v>
      </c>
      <c r="C108" s="103">
        <f>[15]Input!E160</f>
        <v>8</v>
      </c>
      <c r="D108" s="98">
        <f>0.01*[15]Input!F$15*([15]Adjust!$E174*[15]Input!E160+[15]Adjust!$F174*[15]Input!F160)+10*([15]Adjust!$B174*[15]Input!B160+[15]Adjust!$C174*[15]Input!C160+[15]Adjust!$D174*[15]Input!D160+[15]Adjust!$G174*[15]Input!G160)</f>
        <v>3660.855653134071</v>
      </c>
      <c r="E108" s="97">
        <f>10*([15]Adjust!$B174*[15]Input!B160+[15]Adjust!$C174*[15]Input!C160+[15]Adjust!$D174*[15]Input!D160)</f>
        <v>3600.9352317901989</v>
      </c>
      <c r="F108" s="97">
        <f>[15]Adjust!E174*[15]Input!$F$15*[15]Input!$E160/100</f>
        <v>59.920421343872128</v>
      </c>
      <c r="G108" s="97">
        <f>[15]Adjust!F174*[15]Input!$F$15*[15]Input!$F160/100</f>
        <v>0</v>
      </c>
      <c r="H108" s="97">
        <f>[15]Adjust!G174*[15]Input!$G160*10</f>
        <v>0</v>
      </c>
      <c r="I108" s="104">
        <f t="shared" si="0"/>
        <v>0.86815195154436564</v>
      </c>
      <c r="J108" s="105">
        <f t="shared" si="1"/>
        <v>457.60695664175887</v>
      </c>
      <c r="K108" s="104">
        <f t="shared" si="2"/>
        <v>0.85394215043338528</v>
      </c>
      <c r="L108" s="97">
        <f>[15]Adjust!B174*[15]Input!$B160*10</f>
        <v>3567.3560510516932</v>
      </c>
      <c r="M108" s="97">
        <f>[15]Adjust!C174*[15]Input!$C160*10</f>
        <v>33.579180738505826</v>
      </c>
      <c r="N108" s="97">
        <f>[15]Adjust!D174*[15]Input!$D160*10</f>
        <v>0</v>
      </c>
      <c r="O108" s="106">
        <f t="shared" si="3"/>
        <v>0.99067487233814755</v>
      </c>
      <c r="P108" s="106">
        <f t="shared" si="4"/>
        <v>9.3251276618524434E-3</v>
      </c>
      <c r="Q108" s="106">
        <f t="shared" si="5"/>
        <v>0</v>
      </c>
      <c r="R108" s="106">
        <f t="shared" si="6"/>
        <v>1.6367873257328257E-2</v>
      </c>
      <c r="S108" s="106">
        <f t="shared" si="7"/>
        <v>0</v>
      </c>
      <c r="T108" s="106">
        <f t="shared" si="8"/>
        <v>0</v>
      </c>
      <c r="U108" s="107"/>
      <c r="V108" s="107"/>
    </row>
    <row r="109" spans="1:22" ht="25.5">
      <c r="A109" s="95" t="s">
        <v>49</v>
      </c>
      <c r="B109" s="97">
        <f>[15]Input!B156+[15]Input!C156+[15]Input!D156</f>
        <v>4886.9301951382349</v>
      </c>
      <c r="C109" s="103">
        <f>[15]Input!E156</f>
        <v>94</v>
      </c>
      <c r="D109" s="98">
        <f>0.01*[15]Input!F$15*([15]Adjust!$E170*[15]Input!E156+[15]Adjust!$F170*[15]Input!F156)+10*([15]Adjust!$B170*[15]Input!B156+[15]Adjust!$C170*[15]Input!C156+[15]Adjust!$D170*[15]Input!D156+[15]Adjust!$G170*[15]Input!G156)</f>
        <v>44380.806947971309</v>
      </c>
      <c r="E109" s="97">
        <f>10*([15]Adjust!$B170*[15]Input!B156+[15]Adjust!$C170*[15]Input!C156+[15]Adjust!$D170*[15]Input!D156)</f>
        <v>43676.741997180812</v>
      </c>
      <c r="F109" s="97">
        <f>[15]Adjust!E170*[15]Input!$F$15*[15]Input!$E156/100</f>
        <v>704.06495079049751</v>
      </c>
      <c r="G109" s="97">
        <f>[15]Adjust!F170*[15]Input!$F$15*[15]Input!$F156/100</f>
        <v>0</v>
      </c>
      <c r="H109" s="97">
        <f>[15]Adjust!G170*[15]Input!$G156*10</f>
        <v>0</v>
      </c>
      <c r="I109" s="104">
        <f t="shared" si="0"/>
        <v>0.90815307720424543</v>
      </c>
      <c r="J109" s="105">
        <f t="shared" si="1"/>
        <v>472.13624412735436</v>
      </c>
      <c r="K109" s="104">
        <f t="shared" si="2"/>
        <v>0.89374597657712906</v>
      </c>
      <c r="L109" s="97">
        <f>[15]Adjust!B170*[15]Input!$B156*10</f>
        <v>43676.741997180812</v>
      </c>
      <c r="M109" s="97">
        <f>[15]Adjust!C170*[15]Input!$C156*10</f>
        <v>0</v>
      </c>
      <c r="N109" s="97">
        <f>[15]Adjust!D170*[15]Input!$D156*10</f>
        <v>0</v>
      </c>
      <c r="O109" s="106">
        <f t="shared" si="3"/>
        <v>1</v>
      </c>
      <c r="P109" s="106">
        <f t="shared" si="4"/>
        <v>0</v>
      </c>
      <c r="Q109" s="106">
        <f t="shared" si="5"/>
        <v>0</v>
      </c>
      <c r="R109" s="106">
        <f t="shared" si="6"/>
        <v>1.5864176413373687E-2</v>
      </c>
      <c r="S109" s="106">
        <f t="shared" si="7"/>
        <v>0</v>
      </c>
      <c r="T109" s="106">
        <f t="shared" si="8"/>
        <v>0</v>
      </c>
      <c r="U109" s="107"/>
      <c r="V109" s="107"/>
    </row>
    <row r="110" spans="1:22" ht="25.5">
      <c r="A110" s="95" t="s">
        <v>189</v>
      </c>
      <c r="B110" s="97">
        <f>[15]Input!B151+[15]Input!C151+[15]Input!D151</f>
        <v>0</v>
      </c>
      <c r="C110" s="103">
        <f>[15]Input!E151</f>
        <v>0</v>
      </c>
      <c r="D110" s="98">
        <f>0.01*[15]Input!F$15*([15]Adjust!$E165*[15]Input!E151+[15]Adjust!$F165*[15]Input!F151)+10*([15]Adjust!$B165*[15]Input!B151+[15]Adjust!$C165*[15]Input!C151+[15]Adjust!$D165*[15]Input!D151+[15]Adjust!$G165*[15]Input!G151)</f>
        <v>0</v>
      </c>
      <c r="E110" s="97">
        <f>10*([15]Adjust!$B165*[15]Input!B151+[15]Adjust!$C165*[15]Input!C151+[15]Adjust!$D165*[15]Input!D151)</f>
        <v>0</v>
      </c>
      <c r="F110" s="97">
        <f>[15]Adjust!E165*[15]Input!$F$15*[15]Input!$E151/100</f>
        <v>0</v>
      </c>
      <c r="G110" s="97">
        <f>[15]Adjust!F165*[15]Input!$F$15*[15]Input!$F151/100</f>
        <v>0</v>
      </c>
      <c r="H110" s="97">
        <f>[15]Adjust!G165*[15]Input!$G151*10</f>
        <v>0</v>
      </c>
      <c r="I110" s="104" t="str">
        <f t="shared" si="0"/>
        <v/>
      </c>
      <c r="J110" s="105" t="str">
        <f t="shared" si="1"/>
        <v/>
      </c>
      <c r="K110" s="104">
        <f t="shared" si="2"/>
        <v>0</v>
      </c>
      <c r="L110" s="97">
        <f>[15]Adjust!B165*[15]Input!$B151*10</f>
        <v>0</v>
      </c>
      <c r="M110" s="97">
        <f>[15]Adjust!C165*[15]Input!$C151*10</f>
        <v>0</v>
      </c>
      <c r="N110" s="97">
        <f>[15]Adjust!D165*[15]Input!$D151*10</f>
        <v>0</v>
      </c>
      <c r="O110" s="106" t="str">
        <f t="shared" si="3"/>
        <v/>
      </c>
      <c r="P110" s="106" t="str">
        <f t="shared" si="4"/>
        <v/>
      </c>
      <c r="Q110" s="106" t="str">
        <f t="shared" si="5"/>
        <v/>
      </c>
      <c r="R110" s="106" t="str">
        <f t="shared" si="6"/>
        <v/>
      </c>
      <c r="S110" s="106" t="str">
        <f t="shared" si="7"/>
        <v/>
      </c>
      <c r="T110" s="106" t="str">
        <f t="shared" si="8"/>
        <v/>
      </c>
      <c r="U110" s="107"/>
      <c r="V110" s="107"/>
    </row>
    <row r="111" spans="1:22">
      <c r="A111" s="95" t="s">
        <v>37</v>
      </c>
      <c r="B111" s="97">
        <f>[15]Input!B147+[15]Input!C147+[15]Input!D147</f>
        <v>259.48626700422085</v>
      </c>
      <c r="C111" s="103">
        <f>[15]Input!E147</f>
        <v>52</v>
      </c>
      <c r="D111" s="98">
        <f>0.01*[15]Input!F$15*([15]Adjust!$E161*[15]Input!E147+[15]Adjust!$F161*[15]Input!F147)+10*([15]Adjust!$B161*[15]Input!B147+[15]Adjust!$C161*[15]Input!C147+[15]Adjust!$D161*[15]Input!D147+[15]Adjust!$G161*[15]Input!G147)</f>
        <v>3807.2282482163432</v>
      </c>
      <c r="E111" s="97">
        <f>10*([15]Adjust!$B161*[15]Input!B147+[15]Adjust!$C161*[15]Input!C147+[15]Adjust!$D161*[15]Input!D147)</f>
        <v>3354.0305170280617</v>
      </c>
      <c r="F111" s="97">
        <f>[15]Adjust!E161*[15]Input!$F$15*[15]Input!$E147/100</f>
        <v>453.19773118828164</v>
      </c>
      <c r="G111" s="97">
        <f>[15]Adjust!F161*[15]Input!$F$15*[15]Input!$F147/100</f>
        <v>0</v>
      </c>
      <c r="H111" s="97">
        <f>[15]Adjust!G161*[15]Input!$G147*10</f>
        <v>0</v>
      </c>
      <c r="I111" s="104">
        <f t="shared" si="0"/>
        <v>1.4672176266478156</v>
      </c>
      <c r="J111" s="105">
        <f t="shared" si="1"/>
        <v>73.215927850314287</v>
      </c>
      <c r="K111" s="104">
        <f t="shared" si="2"/>
        <v>1.2925657129182504</v>
      </c>
      <c r="L111" s="97">
        <f>[15]Adjust!B161*[15]Input!$B147*10</f>
        <v>3196.9793496060493</v>
      </c>
      <c r="M111" s="97">
        <f>[15]Adjust!C161*[15]Input!$C147*10</f>
        <v>157.05116742201233</v>
      </c>
      <c r="N111" s="97">
        <f>[15]Adjust!D161*[15]Input!$D147*10</f>
        <v>0</v>
      </c>
      <c r="O111" s="106">
        <f t="shared" si="3"/>
        <v>0.95317539103336113</v>
      </c>
      <c r="P111" s="106">
        <f t="shared" si="4"/>
        <v>4.6824608966638794E-2</v>
      </c>
      <c r="Q111" s="106">
        <f t="shared" si="5"/>
        <v>0</v>
      </c>
      <c r="R111" s="106">
        <f t="shared" si="6"/>
        <v>0.1190361338069503</v>
      </c>
      <c r="S111" s="106">
        <f t="shared" si="7"/>
        <v>0</v>
      </c>
      <c r="T111" s="106">
        <f t="shared" si="8"/>
        <v>0</v>
      </c>
      <c r="U111" s="107"/>
      <c r="V111" s="107"/>
    </row>
    <row r="112" spans="1:22">
      <c r="A112" s="95" t="s">
        <v>36</v>
      </c>
      <c r="B112" s="97">
        <f>[15]Input!B143+[15]Input!C143+[15]Input!D143</f>
        <v>1500.8029228625412</v>
      </c>
      <c r="C112" s="103">
        <f>[15]Input!E143</f>
        <v>762</v>
      </c>
      <c r="D112" s="98">
        <f>0.01*[15]Input!F$15*([15]Adjust!$E157*[15]Input!E143+[15]Adjust!$F157*[15]Input!F143)+10*([15]Adjust!$B157*[15]Input!B143+[15]Adjust!$C157*[15]Input!C143+[15]Adjust!$D157*[15]Input!D143+[15]Adjust!$G157*[15]Input!G143)</f>
        <v>33217.324492295353</v>
      </c>
      <c r="E112" s="97">
        <f>10*([15]Adjust!$B157*[15]Input!B143+[15]Adjust!$C157*[15]Input!C143+[15]Adjust!$D157*[15]Input!D143)</f>
        <v>26576.234662190145</v>
      </c>
      <c r="F112" s="97">
        <f>[15]Adjust!E157*[15]Input!$F$15*[15]Input!$E143/100</f>
        <v>6641.0898301052048</v>
      </c>
      <c r="G112" s="97">
        <f>[15]Adjust!F157*[15]Input!$F$15*[15]Input!$F143/100</f>
        <v>0</v>
      </c>
      <c r="H112" s="97">
        <f>[15]Adjust!G157*[15]Input!$G143*10</f>
        <v>0</v>
      </c>
      <c r="I112" s="104">
        <f t="shared" ref="I112:I137" si="9">IF(B112&lt;&gt;0,0.1*D112/B112,"")</f>
        <v>2.2133035581339775</v>
      </c>
      <c r="J112" s="105">
        <f t="shared" ref="J112:J137" si="10">IF(C112&lt;&gt;0,D112/C112,"")</f>
        <v>43.592289359967651</v>
      </c>
      <c r="K112" s="104">
        <f t="shared" ref="K112:K137" si="11">IF(B112&lt;&gt;0,0.1*E112/B112,0)</f>
        <v>1.7708010996873749</v>
      </c>
      <c r="L112" s="97">
        <f>[15]Adjust!B157*[15]Input!$B143*10</f>
        <v>26576.234662190145</v>
      </c>
      <c r="M112" s="97">
        <f>[15]Adjust!C157*[15]Input!$C143*10</f>
        <v>0</v>
      </c>
      <c r="N112" s="97">
        <f>[15]Adjust!D157*[15]Input!$D143*10</f>
        <v>0</v>
      </c>
      <c r="O112" s="106">
        <f t="shared" ref="O112:O137" si="12">IF(E112&lt;&gt;0,$L112/E112,"")</f>
        <v>1</v>
      </c>
      <c r="P112" s="106">
        <f t="shared" ref="P112:P137" si="13">IF(E112&lt;&gt;0,$M112/E112,"")</f>
        <v>0</v>
      </c>
      <c r="Q112" s="106">
        <f t="shared" ref="Q112:Q137" si="14">IF(E112&lt;&gt;0,$N112/E112,"")</f>
        <v>0</v>
      </c>
      <c r="R112" s="106">
        <f t="shared" ref="R112:R137" si="15">IF(D112&lt;&gt;0,$F112/D112,"")</f>
        <v>0.19992849910731322</v>
      </c>
      <c r="S112" s="106">
        <f t="shared" ref="S112:S137" si="16">IF(D112&lt;&gt;0,$G112/D112,"")</f>
        <v>0</v>
      </c>
      <c r="T112" s="106">
        <f t="shared" ref="T112:T137" si="17">IF(D112&lt;&gt;0,$H112/D112,"")</f>
        <v>0</v>
      </c>
      <c r="U112" s="107"/>
      <c r="V112" s="107"/>
    </row>
    <row r="113" spans="1:22">
      <c r="A113" s="95" t="s">
        <v>45</v>
      </c>
      <c r="B113" s="97">
        <f>[15]Input!B202+[15]Input!C202+[15]Input!D202</f>
        <v>0</v>
      </c>
      <c r="C113" s="103">
        <f>[15]Input!E202</f>
        <v>0</v>
      </c>
      <c r="D113" s="98">
        <f>0.01*[15]Input!F$15*([15]Adjust!$E216*[15]Input!E202+[15]Adjust!$F216*[15]Input!F202)+10*([15]Adjust!$B216*[15]Input!B202+[15]Adjust!$C216*[15]Input!C202+[15]Adjust!$D216*[15]Input!D202+[15]Adjust!$G216*[15]Input!G202)</f>
        <v>0</v>
      </c>
      <c r="E113" s="97">
        <f>10*([15]Adjust!$B216*[15]Input!B202+[15]Adjust!$C216*[15]Input!C202+[15]Adjust!$D216*[15]Input!D202)</f>
        <v>0</v>
      </c>
      <c r="F113" s="97">
        <f>[15]Adjust!E216*[15]Input!$F$15*[15]Input!$E202/100</f>
        <v>0</v>
      </c>
      <c r="G113" s="97">
        <f>[15]Adjust!F216*[15]Input!$F$15*[15]Input!$F202/100</f>
        <v>0</v>
      </c>
      <c r="H113" s="97">
        <f>[15]Adjust!G216*[15]Input!$G202*10</f>
        <v>0</v>
      </c>
      <c r="I113" s="104" t="str">
        <f t="shared" si="9"/>
        <v/>
      </c>
      <c r="J113" s="105" t="str">
        <f t="shared" si="10"/>
        <v/>
      </c>
      <c r="K113" s="104">
        <f t="shared" si="11"/>
        <v>0</v>
      </c>
      <c r="L113" s="97">
        <f>[15]Adjust!B216*[15]Input!$B202*10</f>
        <v>0</v>
      </c>
      <c r="M113" s="97">
        <f>[15]Adjust!C216*[15]Input!$C202*10</f>
        <v>0</v>
      </c>
      <c r="N113" s="97">
        <f>[15]Adjust!D216*[15]Input!$D202*10</f>
        <v>0</v>
      </c>
      <c r="O113" s="106" t="str">
        <f t="shared" si="12"/>
        <v/>
      </c>
      <c r="P113" s="106" t="str">
        <f t="shared" si="13"/>
        <v/>
      </c>
      <c r="Q113" s="106" t="str">
        <f t="shared" si="14"/>
        <v/>
      </c>
      <c r="R113" s="106" t="str">
        <f t="shared" si="15"/>
        <v/>
      </c>
      <c r="S113" s="106" t="str">
        <f t="shared" si="16"/>
        <v/>
      </c>
      <c r="T113" s="106" t="str">
        <f t="shared" si="17"/>
        <v/>
      </c>
      <c r="U113" s="107"/>
      <c r="V113" s="108"/>
    </row>
    <row r="114" spans="1:22">
      <c r="A114" s="95" t="s">
        <v>44</v>
      </c>
      <c r="B114" s="97">
        <f>[15]Input!B195+[15]Input!C195+[15]Input!D195</f>
        <v>0</v>
      </c>
      <c r="C114" s="103">
        <f>[15]Input!E195</f>
        <v>0</v>
      </c>
      <c r="D114" s="98">
        <f>0.01*[15]Input!F$15*([15]Adjust!$E209*[15]Input!E195+[15]Adjust!$F209*[15]Input!F195)+10*([15]Adjust!$B209*[15]Input!B195+[15]Adjust!$C209*[15]Input!C195+[15]Adjust!$D209*[15]Input!D195+[15]Adjust!$G209*[15]Input!G195)</f>
        <v>0</v>
      </c>
      <c r="E114" s="97">
        <f>10*([15]Adjust!$B209*[15]Input!B195+[15]Adjust!$C209*[15]Input!C195+[15]Adjust!$D209*[15]Input!D195)</f>
        <v>0</v>
      </c>
      <c r="F114" s="97">
        <f>[15]Adjust!E209*[15]Input!$F$15*[15]Input!$E195/100</f>
        <v>0</v>
      </c>
      <c r="G114" s="97">
        <f>[15]Adjust!F209*[15]Input!$F$15*[15]Input!$F195/100</f>
        <v>0</v>
      </c>
      <c r="H114" s="97">
        <f>[15]Adjust!G209*[15]Input!$G195*10</f>
        <v>0</v>
      </c>
      <c r="I114" s="104" t="str">
        <f t="shared" si="9"/>
        <v/>
      </c>
      <c r="J114" s="105" t="str">
        <f t="shared" si="10"/>
        <v/>
      </c>
      <c r="K114" s="104">
        <f t="shared" si="11"/>
        <v>0</v>
      </c>
      <c r="L114" s="97">
        <f>[15]Adjust!B209*[15]Input!$B195*10</f>
        <v>0</v>
      </c>
      <c r="M114" s="97">
        <f>[15]Adjust!C209*[15]Input!$C195*10</f>
        <v>0</v>
      </c>
      <c r="N114" s="97">
        <f>[15]Adjust!D209*[15]Input!$D195*10</f>
        <v>0</v>
      </c>
      <c r="O114" s="106" t="str">
        <f t="shared" si="12"/>
        <v/>
      </c>
      <c r="P114" s="106" t="str">
        <f t="shared" si="13"/>
        <v/>
      </c>
      <c r="Q114" s="106" t="str">
        <f t="shared" si="14"/>
        <v/>
      </c>
      <c r="R114" s="106" t="str">
        <f t="shared" si="15"/>
        <v/>
      </c>
      <c r="S114" s="106" t="str">
        <f t="shared" si="16"/>
        <v/>
      </c>
      <c r="T114" s="106" t="str">
        <f t="shared" si="17"/>
        <v/>
      </c>
      <c r="U114" s="107"/>
      <c r="V114" s="107"/>
    </row>
    <row r="115" spans="1:22" ht="25.5">
      <c r="A115" s="95" t="s">
        <v>46</v>
      </c>
      <c r="B115" s="97">
        <f>[15]Input!B206+[15]Input!C206+[15]Input!D206</f>
        <v>0</v>
      </c>
      <c r="C115" s="103">
        <f>[15]Input!E206</f>
        <v>0</v>
      </c>
      <c r="D115" s="98">
        <f>0.01*[15]Input!F$15*([15]Adjust!$E220*[15]Input!E206+[15]Adjust!$F220*[15]Input!F206)+10*([15]Adjust!$B220*[15]Input!B206+[15]Adjust!$C220*[15]Input!C206+[15]Adjust!$D220*[15]Input!D206+[15]Adjust!$G220*[15]Input!G206)</f>
        <v>0</v>
      </c>
      <c r="E115" s="97">
        <f>10*([15]Adjust!$B220*[15]Input!B206+[15]Adjust!$C220*[15]Input!C206+[15]Adjust!$D220*[15]Input!D206)</f>
        <v>0</v>
      </c>
      <c r="F115" s="97">
        <f>[15]Adjust!E220*[15]Input!$F$15*[15]Input!$E206/100</f>
        <v>0</v>
      </c>
      <c r="G115" s="97">
        <f>[15]Adjust!F220*[15]Input!$F$15*[15]Input!$F206/100</f>
        <v>0</v>
      </c>
      <c r="H115" s="97">
        <f>[15]Adjust!G220*[15]Input!$G206*10</f>
        <v>0</v>
      </c>
      <c r="I115" s="104" t="str">
        <f t="shared" si="9"/>
        <v/>
      </c>
      <c r="J115" s="105" t="str">
        <f t="shared" si="10"/>
        <v/>
      </c>
      <c r="K115" s="104">
        <f t="shared" si="11"/>
        <v>0</v>
      </c>
      <c r="L115" s="97">
        <f>[15]Adjust!B220*[15]Input!$B206*10</f>
        <v>0</v>
      </c>
      <c r="M115" s="97">
        <f>[15]Adjust!C220*[15]Input!$C206*10</f>
        <v>0</v>
      </c>
      <c r="N115" s="97">
        <f>[15]Adjust!D220*[15]Input!$D206*10</f>
        <v>0</v>
      </c>
      <c r="O115" s="106" t="str">
        <f t="shared" si="12"/>
        <v/>
      </c>
      <c r="P115" s="106" t="str">
        <f t="shared" si="13"/>
        <v/>
      </c>
      <c r="Q115" s="106" t="str">
        <f t="shared" si="14"/>
        <v/>
      </c>
      <c r="R115" s="106" t="str">
        <f t="shared" si="15"/>
        <v/>
      </c>
      <c r="S115" s="106" t="str">
        <f t="shared" si="16"/>
        <v/>
      </c>
      <c r="T115" s="106" t="str">
        <f t="shared" si="17"/>
        <v/>
      </c>
      <c r="U115" s="107"/>
      <c r="V115" s="108"/>
    </row>
    <row r="116" spans="1:22">
      <c r="A116" s="95" t="s">
        <v>41</v>
      </c>
      <c r="B116" s="97">
        <f>[15]Input!B175+[15]Input!C175+[15]Input!D175</f>
        <v>0</v>
      </c>
      <c r="C116" s="103">
        <f>[15]Input!E175</f>
        <v>0</v>
      </c>
      <c r="D116" s="98">
        <f>0.01*[15]Input!F$15*([15]Adjust!$E189*[15]Input!E175+[15]Adjust!$F189*[15]Input!F175)+10*([15]Adjust!$B189*[15]Input!B175+[15]Adjust!$C189*[15]Input!C175+[15]Adjust!$D189*[15]Input!D175+[15]Adjust!$G189*[15]Input!G175)</f>
        <v>0</v>
      </c>
      <c r="E116" s="97">
        <f>10*([15]Adjust!$B189*[15]Input!B175+[15]Adjust!$C189*[15]Input!C175+[15]Adjust!$D189*[15]Input!D175)</f>
        <v>0</v>
      </c>
      <c r="F116" s="97">
        <f>[15]Adjust!E189*[15]Input!$F$15*[15]Input!$E175/100</f>
        <v>0</v>
      </c>
      <c r="G116" s="97">
        <f>[15]Adjust!F189*[15]Input!$F$15*[15]Input!$F175/100</f>
        <v>0</v>
      </c>
      <c r="H116" s="97">
        <f>[15]Adjust!G189*[15]Input!$G175*10</f>
        <v>0</v>
      </c>
      <c r="I116" s="104" t="str">
        <f t="shared" si="9"/>
        <v/>
      </c>
      <c r="J116" s="105" t="str">
        <f t="shared" si="10"/>
        <v/>
      </c>
      <c r="K116" s="104">
        <f t="shared" si="11"/>
        <v>0</v>
      </c>
      <c r="L116" s="97">
        <f>[15]Adjust!B189*[15]Input!$B175*10</f>
        <v>0</v>
      </c>
      <c r="M116" s="97">
        <f>[15]Adjust!C189*[15]Input!$C175*10</f>
        <v>0</v>
      </c>
      <c r="N116" s="97">
        <f>[15]Adjust!D189*[15]Input!$D175*10</f>
        <v>0</v>
      </c>
      <c r="O116" s="106" t="str">
        <f t="shared" si="12"/>
        <v/>
      </c>
      <c r="P116" s="106" t="str">
        <f t="shared" si="13"/>
        <v/>
      </c>
      <c r="Q116" s="106" t="str">
        <f t="shared" si="14"/>
        <v/>
      </c>
      <c r="R116" s="106" t="str">
        <f t="shared" si="15"/>
        <v/>
      </c>
      <c r="S116" s="106" t="str">
        <f t="shared" si="16"/>
        <v/>
      </c>
      <c r="T116" s="106" t="str">
        <f t="shared" si="17"/>
        <v/>
      </c>
      <c r="U116" s="109"/>
      <c r="V116" s="108"/>
    </row>
    <row r="117" spans="1:22">
      <c r="A117" s="95" t="s">
        <v>40</v>
      </c>
      <c r="B117" s="97">
        <f>[15]Input!B167+[15]Input!C167+[15]Input!D167</f>
        <v>0</v>
      </c>
      <c r="C117" s="103">
        <f>[15]Input!E167</f>
        <v>0</v>
      </c>
      <c r="D117" s="98">
        <f>0.01*[15]Input!F$15*([15]Adjust!$E181*[15]Input!E167+[15]Adjust!$F181*[15]Input!F167)+10*([15]Adjust!$B181*[15]Input!B167+[15]Adjust!$C181*[15]Input!C167+[15]Adjust!$D181*[15]Input!D167+[15]Adjust!$G181*[15]Input!G167)</f>
        <v>0</v>
      </c>
      <c r="E117" s="97">
        <f>10*([15]Adjust!$B181*[15]Input!B167+[15]Adjust!$C181*[15]Input!C167+[15]Adjust!$D181*[15]Input!D167)</f>
        <v>0</v>
      </c>
      <c r="F117" s="97">
        <f>[15]Adjust!E181*[15]Input!$F$15*[15]Input!$E167/100</f>
        <v>0</v>
      </c>
      <c r="G117" s="97">
        <f>[15]Adjust!F181*[15]Input!$F$15*[15]Input!$F167/100</f>
        <v>0</v>
      </c>
      <c r="H117" s="97">
        <f>[15]Adjust!G181*[15]Input!$G167*10</f>
        <v>0</v>
      </c>
      <c r="I117" s="104" t="str">
        <f t="shared" si="9"/>
        <v/>
      </c>
      <c r="J117" s="105" t="str">
        <f t="shared" si="10"/>
        <v/>
      </c>
      <c r="K117" s="104">
        <f t="shared" si="11"/>
        <v>0</v>
      </c>
      <c r="L117" s="97">
        <f>[15]Adjust!B181*[15]Input!$B167*10</f>
        <v>0</v>
      </c>
      <c r="M117" s="97">
        <f>[15]Adjust!C181*[15]Input!$C167*10</f>
        <v>0</v>
      </c>
      <c r="N117" s="97">
        <f>[15]Adjust!D181*[15]Input!$D167*10</f>
        <v>0</v>
      </c>
      <c r="O117" s="106" t="str">
        <f t="shared" si="12"/>
        <v/>
      </c>
      <c r="P117" s="106" t="str">
        <f t="shared" si="13"/>
        <v/>
      </c>
      <c r="Q117" s="106" t="str">
        <f t="shared" si="14"/>
        <v/>
      </c>
      <c r="R117" s="106" t="str">
        <f t="shared" si="15"/>
        <v/>
      </c>
      <c r="S117" s="106" t="str">
        <f t="shared" si="16"/>
        <v/>
      </c>
      <c r="T117" s="106" t="str">
        <f t="shared" si="17"/>
        <v/>
      </c>
      <c r="U117" s="107"/>
      <c r="V117" s="107"/>
    </row>
    <row r="118" spans="1:22" ht="25.5">
      <c r="A118" s="95" t="s">
        <v>43</v>
      </c>
      <c r="B118" s="97">
        <f>[15]Input!B191+[15]Input!C191+[15]Input!D191</f>
        <v>0</v>
      </c>
      <c r="C118" s="103">
        <f>[15]Input!E191</f>
        <v>0</v>
      </c>
      <c r="D118" s="98">
        <f>0.01*[15]Input!F$15*([15]Adjust!$E205*[15]Input!E191+[15]Adjust!$F205*[15]Input!F191)+10*([15]Adjust!$B205*[15]Input!B191+[15]Adjust!$C205*[15]Input!C191+[15]Adjust!$D205*[15]Input!D191+[15]Adjust!$G205*[15]Input!G191)</f>
        <v>0</v>
      </c>
      <c r="E118" s="97">
        <f>10*([15]Adjust!$B205*[15]Input!B191+[15]Adjust!$C205*[15]Input!C191+[15]Adjust!$D205*[15]Input!D191)</f>
        <v>0</v>
      </c>
      <c r="F118" s="97">
        <f>[15]Adjust!E205*[15]Input!$F$15*[15]Input!$E191/100</f>
        <v>0</v>
      </c>
      <c r="G118" s="97">
        <f>[15]Adjust!F205*[15]Input!$F$15*[15]Input!$F191/100</f>
        <v>0</v>
      </c>
      <c r="H118" s="97">
        <f>[15]Adjust!G205*[15]Input!$G191*10</f>
        <v>0</v>
      </c>
      <c r="I118" s="104" t="str">
        <f t="shared" si="9"/>
        <v/>
      </c>
      <c r="J118" s="105" t="str">
        <f t="shared" si="10"/>
        <v/>
      </c>
      <c r="K118" s="104">
        <f t="shared" si="11"/>
        <v>0</v>
      </c>
      <c r="L118" s="97">
        <f>[15]Adjust!B205*[15]Input!$B191*10</f>
        <v>0</v>
      </c>
      <c r="M118" s="97">
        <f>[15]Adjust!C205*[15]Input!$C191*10</f>
        <v>0</v>
      </c>
      <c r="N118" s="97">
        <f>[15]Adjust!D205*[15]Input!$D191*10</f>
        <v>0</v>
      </c>
      <c r="O118" s="106" t="str">
        <f t="shared" si="12"/>
        <v/>
      </c>
      <c r="P118" s="106" t="str">
        <f t="shared" si="13"/>
        <v/>
      </c>
      <c r="Q118" s="106" t="str">
        <f t="shared" si="14"/>
        <v/>
      </c>
      <c r="R118" s="106" t="str">
        <f t="shared" si="15"/>
        <v/>
      </c>
      <c r="S118" s="106" t="str">
        <f t="shared" si="16"/>
        <v/>
      </c>
      <c r="T118" s="106" t="str">
        <f t="shared" si="17"/>
        <v/>
      </c>
      <c r="U118" s="107"/>
      <c r="V118" s="107"/>
    </row>
    <row r="119" spans="1:22">
      <c r="A119" s="95" t="s">
        <v>42</v>
      </c>
      <c r="B119" s="97">
        <f>[15]Input!B187+[15]Input!C187+[15]Input!D187</f>
        <v>3.0704787000704585</v>
      </c>
      <c r="C119" s="103">
        <f>[15]Input!E187</f>
        <v>0</v>
      </c>
      <c r="D119" s="98">
        <f>0.01*[15]Input!F$15*([15]Adjust!$E201*[15]Input!E187+[15]Adjust!$F201*[15]Input!F187)+10*([15]Adjust!$B201*[15]Input!B187+[15]Adjust!$C201*[15]Input!C187+[15]Adjust!$D201*[15]Input!D187+[15]Adjust!$G201*[15]Input!G187)</f>
        <v>60.774725258106052</v>
      </c>
      <c r="E119" s="97">
        <f>10*([15]Adjust!$B201*[15]Input!B187+[15]Adjust!$C201*[15]Input!C187+[15]Adjust!$D201*[15]Input!D187)</f>
        <v>60.774725258106052</v>
      </c>
      <c r="F119" s="97">
        <f>[15]Adjust!E201*[15]Input!$F$15*[15]Input!$E187/100</f>
        <v>0</v>
      </c>
      <c r="G119" s="97">
        <f>[15]Adjust!F201*[15]Input!$F$15*[15]Input!$F187/100</f>
        <v>0</v>
      </c>
      <c r="H119" s="97">
        <f>[15]Adjust!G201*[15]Input!$G187*10</f>
        <v>0</v>
      </c>
      <c r="I119" s="104">
        <f t="shared" si="9"/>
        <v>1.9793241117976639</v>
      </c>
      <c r="J119" s="105" t="str">
        <f t="shared" si="10"/>
        <v/>
      </c>
      <c r="K119" s="104">
        <f t="shared" si="11"/>
        <v>1.9793241117976639</v>
      </c>
      <c r="L119" s="97">
        <f>[15]Adjust!B201*[15]Input!$B187*10</f>
        <v>60.774725258106052</v>
      </c>
      <c r="M119" s="97">
        <f>[15]Adjust!C201*[15]Input!$C187*10</f>
        <v>0</v>
      </c>
      <c r="N119" s="97">
        <f>[15]Adjust!D201*[15]Input!$D187*10</f>
        <v>0</v>
      </c>
      <c r="O119" s="106">
        <f t="shared" si="12"/>
        <v>1</v>
      </c>
      <c r="P119" s="106">
        <f t="shared" si="13"/>
        <v>0</v>
      </c>
      <c r="Q119" s="106">
        <f t="shared" si="14"/>
        <v>0</v>
      </c>
      <c r="R119" s="106">
        <f t="shared" si="15"/>
        <v>0</v>
      </c>
      <c r="S119" s="106">
        <f t="shared" si="16"/>
        <v>0</v>
      </c>
      <c r="T119" s="106">
        <f t="shared" si="17"/>
        <v>0</v>
      </c>
      <c r="U119" s="107"/>
      <c r="V119" s="107"/>
    </row>
    <row r="120" spans="1:22" ht="25.5">
      <c r="A120" s="95" t="s">
        <v>190</v>
      </c>
      <c r="B120" s="97">
        <f>[15]Input!B163+[15]Input!C163+[15]Input!D163</f>
        <v>0</v>
      </c>
      <c r="C120" s="103">
        <f>[15]Input!E163</f>
        <v>0</v>
      </c>
      <c r="D120" s="98">
        <f>0.01*[15]Input!F$15*([15]Adjust!$E177*[15]Input!E163+[15]Adjust!$F177*[15]Input!F163)+10*([15]Adjust!$B177*[15]Input!B163+[15]Adjust!$C177*[15]Input!C163+[15]Adjust!$D177*[15]Input!D163+[15]Adjust!$G177*[15]Input!G163)</f>
        <v>0</v>
      </c>
      <c r="E120" s="97">
        <f>10*([15]Adjust!$B177*[15]Input!B163+[15]Adjust!$C177*[15]Input!C163+[15]Adjust!$D177*[15]Input!D163)</f>
        <v>0</v>
      </c>
      <c r="F120" s="97">
        <f>[15]Adjust!E177*[15]Input!$F$15*[15]Input!$E163/100</f>
        <v>0</v>
      </c>
      <c r="G120" s="97">
        <f>[15]Adjust!F177*[15]Input!$F$15*[15]Input!$F163/100</f>
        <v>0</v>
      </c>
      <c r="H120" s="97">
        <f>[15]Adjust!G177*[15]Input!$G163*10</f>
        <v>0</v>
      </c>
      <c r="I120" s="104" t="str">
        <f t="shared" si="9"/>
        <v/>
      </c>
      <c r="J120" s="105" t="str">
        <f t="shared" si="10"/>
        <v/>
      </c>
      <c r="K120" s="104">
        <f t="shared" si="11"/>
        <v>0</v>
      </c>
      <c r="L120" s="97">
        <f>[15]Adjust!B177*[15]Input!$B163*10</f>
        <v>0</v>
      </c>
      <c r="M120" s="97">
        <f>[15]Adjust!C177*[15]Input!$C163*10</f>
        <v>0</v>
      </c>
      <c r="N120" s="97">
        <f>[15]Adjust!D177*[15]Input!$D163*10</f>
        <v>0</v>
      </c>
      <c r="O120" s="106" t="str">
        <f t="shared" si="12"/>
        <v/>
      </c>
      <c r="P120" s="106" t="str">
        <f t="shared" si="13"/>
        <v/>
      </c>
      <c r="Q120" s="106" t="str">
        <f t="shared" si="14"/>
        <v/>
      </c>
      <c r="R120" s="106" t="str">
        <f t="shared" si="15"/>
        <v/>
      </c>
      <c r="S120" s="106" t="str">
        <f t="shared" si="16"/>
        <v/>
      </c>
      <c r="T120" s="106" t="str">
        <f t="shared" si="17"/>
        <v/>
      </c>
      <c r="U120" s="107"/>
      <c r="V120" s="107"/>
    </row>
    <row r="121" spans="1:22" ht="25.5">
      <c r="A121" s="95" t="s">
        <v>39</v>
      </c>
      <c r="B121" s="97">
        <f>[15]Input!B159+[15]Input!C159+[15]Input!D159</f>
        <v>20.944250695006154</v>
      </c>
      <c r="C121" s="103">
        <f>[15]Input!E159</f>
        <v>1</v>
      </c>
      <c r="D121" s="98">
        <f>0.01*[15]Input!F$15*([15]Adjust!$E173*[15]Input!E159+[15]Adjust!$F173*[15]Input!F159)+10*([15]Adjust!$B173*[15]Input!B159+[15]Adjust!$C173*[15]Input!C159+[15]Adjust!$D173*[15]Input!D159+[15]Adjust!$G173*[15]Input!G159)</f>
        <v>245.81075819575085</v>
      </c>
      <c r="E121" s="97">
        <f>10*([15]Adjust!$B173*[15]Input!B159+[15]Adjust!$C173*[15]Input!C159+[15]Adjust!$D173*[15]Input!D159)</f>
        <v>232.56921802609747</v>
      </c>
      <c r="F121" s="97">
        <f>[15]Adjust!E173*[15]Input!$F$15*[15]Input!$E159/100</f>
        <v>13.241540169653366</v>
      </c>
      <c r="G121" s="97">
        <f>[15]Adjust!F173*[15]Input!$F$15*[15]Input!$F159/100</f>
        <v>0</v>
      </c>
      <c r="H121" s="97">
        <f>[15]Adjust!G173*[15]Input!$G159*10</f>
        <v>0</v>
      </c>
      <c r="I121" s="104">
        <f t="shared" si="9"/>
        <v>1.1736431241933176</v>
      </c>
      <c r="J121" s="105">
        <f t="shared" si="10"/>
        <v>245.81075819575085</v>
      </c>
      <c r="K121" s="104">
        <f t="shared" si="11"/>
        <v>1.1104203316356893</v>
      </c>
      <c r="L121" s="97">
        <f>[15]Adjust!B173*[15]Input!$B159*10</f>
        <v>222.10068082154012</v>
      </c>
      <c r="M121" s="97">
        <f>[15]Adjust!C173*[15]Input!$C159*10</f>
        <v>10.468537204557327</v>
      </c>
      <c r="N121" s="97">
        <f>[15]Adjust!D173*[15]Input!$D159*10</f>
        <v>0</v>
      </c>
      <c r="O121" s="106">
        <f t="shared" si="12"/>
        <v>0.95498743430705157</v>
      </c>
      <c r="P121" s="106">
        <f t="shared" si="13"/>
        <v>4.5012565692948293E-2</v>
      </c>
      <c r="Q121" s="106">
        <f t="shared" si="14"/>
        <v>0</v>
      </c>
      <c r="R121" s="106">
        <f t="shared" si="15"/>
        <v>5.3868839048567985E-2</v>
      </c>
      <c r="S121" s="106">
        <f t="shared" si="16"/>
        <v>0</v>
      </c>
      <c r="T121" s="106">
        <f t="shared" si="17"/>
        <v>0</v>
      </c>
      <c r="U121" s="107"/>
      <c r="V121" s="107"/>
    </row>
    <row r="122" spans="1:22" ht="25.5">
      <c r="A122" s="95" t="s">
        <v>38</v>
      </c>
      <c r="B122" s="97">
        <f>[15]Input!B155+[15]Input!C155+[15]Input!D155</f>
        <v>130.78670404570192</v>
      </c>
      <c r="C122" s="103">
        <f>[15]Input!E155</f>
        <v>24</v>
      </c>
      <c r="D122" s="98">
        <f>0.01*[15]Input!F$15*([15]Adjust!$E169*[15]Input!E155+[15]Adjust!$F169*[15]Input!F155)+10*([15]Adjust!$B169*[15]Input!B155+[15]Adjust!$C169*[15]Input!C155+[15]Adjust!$D169*[15]Input!D155+[15]Adjust!$G169*[15]Input!G155)</f>
        <v>2384.2775321079957</v>
      </c>
      <c r="E122" s="97">
        <f>10*([15]Adjust!$B169*[15]Input!B155+[15]Adjust!$C169*[15]Input!C155+[15]Adjust!$D169*[15]Input!D155)</f>
        <v>2066.4805680363152</v>
      </c>
      <c r="F122" s="97">
        <f>[15]Adjust!E169*[15]Input!$F$15*[15]Input!$E155/100</f>
        <v>317.7969640716808</v>
      </c>
      <c r="G122" s="97">
        <f>[15]Adjust!F169*[15]Input!$F$15*[15]Input!$F155/100</f>
        <v>0</v>
      </c>
      <c r="H122" s="97">
        <f>[15]Adjust!G169*[15]Input!$G155*10</f>
        <v>0</v>
      </c>
      <c r="I122" s="104">
        <f t="shared" si="9"/>
        <v>1.8230274625430098</v>
      </c>
      <c r="J122" s="105">
        <f t="shared" si="10"/>
        <v>99.344897171166494</v>
      </c>
      <c r="K122" s="104">
        <f t="shared" si="11"/>
        <v>1.5800387226779622</v>
      </c>
      <c r="L122" s="97">
        <f>[15]Adjust!B169*[15]Input!$B155*10</f>
        <v>2066.4805680363152</v>
      </c>
      <c r="M122" s="97">
        <f>[15]Adjust!C169*[15]Input!$C155*10</f>
        <v>0</v>
      </c>
      <c r="N122" s="97">
        <f>[15]Adjust!D169*[15]Input!$D155*10</f>
        <v>0</v>
      </c>
      <c r="O122" s="106">
        <f t="shared" si="12"/>
        <v>1</v>
      </c>
      <c r="P122" s="106">
        <f t="shared" si="13"/>
        <v>0</v>
      </c>
      <c r="Q122" s="106">
        <f t="shared" si="14"/>
        <v>0</v>
      </c>
      <c r="R122" s="106">
        <f t="shared" si="15"/>
        <v>0.13328857894773224</v>
      </c>
      <c r="S122" s="106">
        <f t="shared" si="16"/>
        <v>0</v>
      </c>
      <c r="T122" s="106">
        <f t="shared" si="17"/>
        <v>0</v>
      </c>
      <c r="U122" s="107"/>
      <c r="V122" s="107"/>
    </row>
    <row r="123" spans="1:22">
      <c r="A123" s="95" t="s">
        <v>28</v>
      </c>
      <c r="B123" s="97">
        <f>[15]Input!B201+[15]Input!C201+[15]Input!D201</f>
        <v>4332.3793737704818</v>
      </c>
      <c r="C123" s="103">
        <f>[15]Input!E201</f>
        <v>0</v>
      </c>
      <c r="D123" s="98">
        <f>0.01*[15]Input!F$15*([15]Adjust!$E215*[15]Input!E201+[15]Adjust!$F215*[15]Input!F201)+10*([15]Adjust!$B215*[15]Input!B201+[15]Adjust!$C215*[15]Input!C201+[15]Adjust!$D215*[15]Input!D201+[15]Adjust!$G215*[15]Input!G201)</f>
        <v>-23871.410349475358</v>
      </c>
      <c r="E123" s="97">
        <f>10*([15]Adjust!$B215*[15]Input!B201+[15]Adjust!$C215*[15]Input!C201+[15]Adjust!$D215*[15]Input!D201)</f>
        <v>-23871.410349475358</v>
      </c>
      <c r="F123" s="97">
        <f>[15]Adjust!E215*[15]Input!$F$15*[15]Input!$E201/100</f>
        <v>0</v>
      </c>
      <c r="G123" s="97">
        <f>[15]Adjust!F215*[15]Input!$F$15*[15]Input!$F201/100</f>
        <v>0</v>
      </c>
      <c r="H123" s="97">
        <f>[15]Adjust!G215*[15]Input!$G201*10</f>
        <v>0</v>
      </c>
      <c r="I123" s="104">
        <f t="shared" si="9"/>
        <v>-0.55100000000000005</v>
      </c>
      <c r="J123" s="105" t="str">
        <f t="shared" si="10"/>
        <v/>
      </c>
      <c r="K123" s="104">
        <f t="shared" si="11"/>
        <v>-0.55100000000000005</v>
      </c>
      <c r="L123" s="97">
        <f>[15]Adjust!B215*[15]Input!$B201*10</f>
        <v>-23871.410349475358</v>
      </c>
      <c r="M123" s="97">
        <f>[15]Adjust!C215*[15]Input!$C201*10</f>
        <v>0</v>
      </c>
      <c r="N123" s="97">
        <f>[15]Adjust!D215*[15]Input!$D201*10</f>
        <v>0</v>
      </c>
      <c r="O123" s="106">
        <f t="shared" si="12"/>
        <v>1</v>
      </c>
      <c r="P123" s="106">
        <f t="shared" si="13"/>
        <v>0</v>
      </c>
      <c r="Q123" s="106">
        <f t="shared" si="14"/>
        <v>0</v>
      </c>
      <c r="R123" s="106">
        <f t="shared" si="15"/>
        <v>0</v>
      </c>
      <c r="S123" s="106">
        <f t="shared" si="16"/>
        <v>0</v>
      </c>
      <c r="T123" s="106">
        <f t="shared" si="17"/>
        <v>0</v>
      </c>
      <c r="U123" s="107"/>
      <c r="V123" s="108"/>
    </row>
    <row r="124" spans="1:22">
      <c r="A124" s="95" t="s">
        <v>26</v>
      </c>
      <c r="B124" s="97">
        <f>[15]Input!B194+[15]Input!C194+[15]Input!D194</f>
        <v>990.6024000000001</v>
      </c>
      <c r="C124" s="103">
        <f>[15]Input!E194</f>
        <v>0</v>
      </c>
      <c r="D124" s="98">
        <f>0.01*[15]Input!F$15*([15]Adjust!$E208*[15]Input!E194+[15]Adjust!$F208*[15]Input!F194)+10*([15]Adjust!$B208*[15]Input!B194+[15]Adjust!$C208*[15]Input!C194+[15]Adjust!$D208*[15]Input!D194+[15]Adjust!$G208*[15]Input!G194)</f>
        <v>-5458.2192240000004</v>
      </c>
      <c r="E124" s="97">
        <f>10*([15]Adjust!$B208*[15]Input!B194+[15]Adjust!$C208*[15]Input!C194+[15]Adjust!$D208*[15]Input!D194)</f>
        <v>-5458.2192240000004</v>
      </c>
      <c r="F124" s="97">
        <f>[15]Adjust!E208*[15]Input!$F$15*[15]Input!$E194/100</f>
        <v>0</v>
      </c>
      <c r="G124" s="97">
        <f>[15]Adjust!F208*[15]Input!$F$15*[15]Input!$F194/100</f>
        <v>0</v>
      </c>
      <c r="H124" s="97">
        <f>[15]Adjust!G208*[15]Input!$G194*10</f>
        <v>0</v>
      </c>
      <c r="I124" s="104">
        <f t="shared" si="9"/>
        <v>-0.55100000000000005</v>
      </c>
      <c r="J124" s="105" t="str">
        <f t="shared" si="10"/>
        <v/>
      </c>
      <c r="K124" s="104">
        <f t="shared" si="11"/>
        <v>-0.55100000000000005</v>
      </c>
      <c r="L124" s="97">
        <f>[15]Adjust!B208*[15]Input!$B194*10</f>
        <v>-5458.2192240000004</v>
      </c>
      <c r="M124" s="97">
        <f>[15]Adjust!C208*[15]Input!$C194*10</f>
        <v>0</v>
      </c>
      <c r="N124" s="97">
        <f>[15]Adjust!D208*[15]Input!$D194*10</f>
        <v>0</v>
      </c>
      <c r="O124" s="106">
        <f t="shared" si="12"/>
        <v>1</v>
      </c>
      <c r="P124" s="106">
        <f t="shared" si="13"/>
        <v>0</v>
      </c>
      <c r="Q124" s="106">
        <f t="shared" si="14"/>
        <v>0</v>
      </c>
      <c r="R124" s="106">
        <f t="shared" si="15"/>
        <v>0</v>
      </c>
      <c r="S124" s="106">
        <f t="shared" si="16"/>
        <v>0</v>
      </c>
      <c r="T124" s="106">
        <f t="shared" si="17"/>
        <v>0</v>
      </c>
      <c r="U124" s="107"/>
      <c r="V124" s="107"/>
    </row>
    <row r="125" spans="1:22">
      <c r="A125" s="95" t="s">
        <v>29</v>
      </c>
      <c r="B125" s="97">
        <f>[15]Input!B205+[15]Input!C205+[15]Input!D205</f>
        <v>13.557152818506681</v>
      </c>
      <c r="C125" s="103">
        <f>[15]Input!E205</f>
        <v>0</v>
      </c>
      <c r="D125" s="98">
        <f>0.01*[15]Input!F$15*([15]Adjust!$E219*[15]Input!E205+[15]Adjust!$F219*[15]Input!F205)+10*([15]Adjust!$B219*[15]Input!B205+[15]Adjust!$C219*[15]Input!C205+[15]Adjust!$D219*[15]Input!D205+[15]Adjust!$G219*[15]Input!G205)</f>
        <v>-676.14627858531685</v>
      </c>
      <c r="E125" s="97">
        <f>10*([15]Adjust!$B219*[15]Input!B205+[15]Adjust!$C219*[15]Input!C205+[15]Adjust!$D219*[15]Input!D205)</f>
        <v>-676.14627858531685</v>
      </c>
      <c r="F125" s="97">
        <f>[15]Adjust!E219*[15]Input!$F$15*[15]Input!$E205/100</f>
        <v>0</v>
      </c>
      <c r="G125" s="97">
        <f>[15]Adjust!F219*[15]Input!$F$15*[15]Input!$F205/100</f>
        <v>0</v>
      </c>
      <c r="H125" s="97">
        <f>[15]Adjust!G219*[15]Input!$G205*10</f>
        <v>0</v>
      </c>
      <c r="I125" s="104">
        <f t="shared" si="9"/>
        <v>-4.9873766832687689</v>
      </c>
      <c r="J125" s="105" t="str">
        <f t="shared" si="10"/>
        <v/>
      </c>
      <c r="K125" s="104">
        <f t="shared" si="11"/>
        <v>-4.9873766832687689</v>
      </c>
      <c r="L125" s="97">
        <f>[15]Adjust!B219*[15]Input!$B205*10</f>
        <v>-669.33359046891655</v>
      </c>
      <c r="M125" s="97">
        <f>[15]Adjust!C219*[15]Input!$C205*10</f>
        <v>-5.8388538962332213</v>
      </c>
      <c r="N125" s="97">
        <f>[15]Adjust!D219*[15]Input!$D205*10</f>
        <v>-0.97383422016722099</v>
      </c>
      <c r="O125" s="106">
        <f t="shared" si="12"/>
        <v>0.98992423927755058</v>
      </c>
      <c r="P125" s="106">
        <f t="shared" si="13"/>
        <v>8.6354892146263112E-3</v>
      </c>
      <c r="Q125" s="106">
        <f t="shared" si="14"/>
        <v>1.4402715078233497E-3</v>
      </c>
      <c r="R125" s="106">
        <f t="shared" si="15"/>
        <v>0</v>
      </c>
      <c r="S125" s="106">
        <f t="shared" si="16"/>
        <v>0</v>
      </c>
      <c r="T125" s="106">
        <f t="shared" si="17"/>
        <v>0</v>
      </c>
      <c r="U125" s="107"/>
      <c r="V125" s="108"/>
    </row>
    <row r="126" spans="1:22">
      <c r="A126" s="95" t="s">
        <v>20</v>
      </c>
      <c r="B126" s="97">
        <f>[15]Input!B174+[15]Input!C174+[15]Input!D174</f>
        <v>741361.57293390972</v>
      </c>
      <c r="C126" s="103">
        <f>[15]Input!E174</f>
        <v>2478</v>
      </c>
      <c r="D126" s="98">
        <f>0.01*[15]Input!F$15*([15]Adjust!$E188*[15]Input!E174+[15]Adjust!$F188*[15]Input!F174)+10*([15]Adjust!$B188*[15]Input!B174+[15]Adjust!$C188*[15]Input!C174+[15]Adjust!$D188*[15]Input!D174+[15]Adjust!$G188*[15]Input!G174)</f>
        <v>14811540.405696105</v>
      </c>
      <c r="E126" s="97">
        <f>10*([15]Adjust!$B188*[15]Input!B174+[15]Adjust!$C188*[15]Input!C174+[15]Adjust!$D188*[15]Input!D174)</f>
        <v>12022818.858442577</v>
      </c>
      <c r="F126" s="97">
        <f>[15]Adjust!E188*[15]Input!$F$15*[15]Input!$E174/100</f>
        <v>68655.963599999988</v>
      </c>
      <c r="G126" s="97">
        <f>[15]Adjust!F188*[15]Input!$F$15*[15]Input!$F174/100</f>
        <v>2553362.5126735275</v>
      </c>
      <c r="H126" s="97">
        <f>[15]Adjust!G188*[15]Input!$G174*10</f>
        <v>166703.07097999996</v>
      </c>
      <c r="I126" s="104">
        <f t="shared" si="9"/>
        <v>1.9978834817510178</v>
      </c>
      <c r="J126" s="105">
        <f t="shared" si="10"/>
        <v>5977.2156600872095</v>
      </c>
      <c r="K126" s="104">
        <f t="shared" si="11"/>
        <v>1.6217213431851798</v>
      </c>
      <c r="L126" s="97">
        <f>[15]Adjust!B188*[15]Input!$B174*10</f>
        <v>10818746.089694567</v>
      </c>
      <c r="M126" s="97">
        <f>[15]Adjust!C188*[15]Input!$C174*10</f>
        <v>767349.1461713938</v>
      </c>
      <c r="N126" s="97">
        <f>[15]Adjust!D188*[15]Input!$D174*10</f>
        <v>436723.62257661601</v>
      </c>
      <c r="O126" s="106">
        <f t="shared" si="12"/>
        <v>0.89985104301039232</v>
      </c>
      <c r="P126" s="106">
        <f t="shared" si="13"/>
        <v>6.3824395527056571E-2</v>
      </c>
      <c r="Q126" s="106">
        <f t="shared" si="14"/>
        <v>3.6324561462551114E-2</v>
      </c>
      <c r="R126" s="106">
        <f t="shared" si="15"/>
        <v>4.6353020495826904E-3</v>
      </c>
      <c r="S126" s="106">
        <f t="shared" si="16"/>
        <v>0.1723900717100009</v>
      </c>
      <c r="T126" s="106">
        <f t="shared" si="17"/>
        <v>1.1254944888506709E-2</v>
      </c>
      <c r="U126" s="109">
        <v>330635.08568015014</v>
      </c>
      <c r="V126" s="108">
        <v>47224.665999999997</v>
      </c>
    </row>
    <row r="127" spans="1:22">
      <c r="A127" s="95" t="s">
        <v>17</v>
      </c>
      <c r="B127" s="97">
        <f>[15]Input!B166+[15]Input!C166+[15]Input!D166</f>
        <v>897488.38436608028</v>
      </c>
      <c r="C127" s="103">
        <f>[15]Input!E166</f>
        <v>9038</v>
      </c>
      <c r="D127" s="98">
        <f>0.01*[15]Input!F$15*([15]Adjust!$E180*[15]Input!E166+[15]Adjust!$F180*[15]Input!F166)+10*([15]Adjust!$B180*[15]Input!B166+[15]Adjust!$C180*[15]Input!C166+[15]Adjust!$D180*[15]Input!D166+[15]Adjust!$G180*[15]Input!G166)</f>
        <v>17267740.618498735</v>
      </c>
      <c r="E127" s="97">
        <f>10*([15]Adjust!$B180*[15]Input!B166+[15]Adjust!$C180*[15]Input!C166+[15]Adjust!$D180*[15]Input!D166)</f>
        <v>16299185.156098736</v>
      </c>
      <c r="F127" s="97">
        <f>[15]Adjust!E180*[15]Input!$F$15*[15]Input!$E166/100</f>
        <v>968555.46239999996</v>
      </c>
      <c r="G127" s="97">
        <f>[15]Adjust!F180*[15]Input!$F$15*[15]Input!$F166/100</f>
        <v>0</v>
      </c>
      <c r="H127" s="97">
        <f>[15]Adjust!G180*[15]Input!$G166*10</f>
        <v>0</v>
      </c>
      <c r="I127" s="104">
        <f t="shared" si="9"/>
        <v>1.9240071425208913</v>
      </c>
      <c r="J127" s="105">
        <f t="shared" si="10"/>
        <v>1910.5709912036662</v>
      </c>
      <c r="K127" s="104">
        <f t="shared" si="11"/>
        <v>1.816088702653381</v>
      </c>
      <c r="L127" s="97">
        <f>[15]Adjust!B180*[15]Input!$B166*10</f>
        <v>15937430.560031258</v>
      </c>
      <c r="M127" s="97">
        <f>[15]Adjust!C180*[15]Input!$C166*10</f>
        <v>361754.59606747911</v>
      </c>
      <c r="N127" s="97">
        <f>[15]Adjust!D180*[15]Input!$D166*10</f>
        <v>0</v>
      </c>
      <c r="O127" s="106">
        <f t="shared" si="12"/>
        <v>0.97780535697932602</v>
      </c>
      <c r="P127" s="106">
        <f t="shared" si="13"/>
        <v>2.2194643020673942E-2</v>
      </c>
      <c r="Q127" s="106">
        <f t="shared" si="14"/>
        <v>0</v>
      </c>
      <c r="R127" s="106">
        <f t="shared" si="15"/>
        <v>5.6090456985576763E-2</v>
      </c>
      <c r="S127" s="106">
        <f t="shared" si="16"/>
        <v>0</v>
      </c>
      <c r="T127" s="106">
        <f t="shared" si="17"/>
        <v>0</v>
      </c>
      <c r="U127" s="107"/>
      <c r="V127" s="107"/>
    </row>
    <row r="128" spans="1:22">
      <c r="A128" s="95" t="s">
        <v>30</v>
      </c>
      <c r="B128" s="97">
        <f>[15]Input!B209+[15]Input!C209+[15]Input!D209</f>
        <v>41.051588916396838</v>
      </c>
      <c r="C128" s="103">
        <f>[15]Input!E209</f>
        <v>0</v>
      </c>
      <c r="D128" s="98">
        <f>0.01*[15]Input!F$15*([15]Adjust!$E223*[15]Input!E209+[15]Adjust!$F223*[15]Input!F209)+10*([15]Adjust!$B223*[15]Input!B209+[15]Adjust!$C223*[15]Input!C209+[15]Adjust!$D223*[15]Input!D209+[15]Adjust!$G223*[15]Input!G209)</f>
        <v>-207.31052402780404</v>
      </c>
      <c r="E128" s="97">
        <f>10*([15]Adjust!$B223*[15]Input!B209+[15]Adjust!$C223*[15]Input!C209+[15]Adjust!$D223*[15]Input!D209)</f>
        <v>-207.31052402780404</v>
      </c>
      <c r="F128" s="97">
        <f>[15]Adjust!E223*[15]Input!$F$15*[15]Input!$E209/100</f>
        <v>0</v>
      </c>
      <c r="G128" s="97">
        <f>[15]Adjust!F223*[15]Input!$F$15*[15]Input!$F209/100</f>
        <v>0</v>
      </c>
      <c r="H128" s="97">
        <f>[15]Adjust!G223*[15]Input!$G209*10</f>
        <v>0</v>
      </c>
      <c r="I128" s="104">
        <f t="shared" si="9"/>
        <v>-0.50500000000000012</v>
      </c>
      <c r="J128" s="105" t="str">
        <f t="shared" si="10"/>
        <v/>
      </c>
      <c r="K128" s="104">
        <f t="shared" si="11"/>
        <v>-0.50500000000000012</v>
      </c>
      <c r="L128" s="97">
        <f>[15]Adjust!B223*[15]Input!$B209*10</f>
        <v>-207.31052402780404</v>
      </c>
      <c r="M128" s="97">
        <f>[15]Adjust!C223*[15]Input!$C209*10</f>
        <v>0</v>
      </c>
      <c r="N128" s="97">
        <f>[15]Adjust!D223*[15]Input!$D209*10</f>
        <v>0</v>
      </c>
      <c r="O128" s="106">
        <f t="shared" si="12"/>
        <v>1</v>
      </c>
      <c r="P128" s="106">
        <f t="shared" si="13"/>
        <v>0</v>
      </c>
      <c r="Q128" s="106">
        <f t="shared" si="14"/>
        <v>0</v>
      </c>
      <c r="R128" s="106">
        <f t="shared" si="15"/>
        <v>0</v>
      </c>
      <c r="S128" s="106">
        <f t="shared" si="16"/>
        <v>0</v>
      </c>
      <c r="T128" s="106">
        <f t="shared" si="17"/>
        <v>0</v>
      </c>
      <c r="U128" s="107"/>
      <c r="V128" s="108"/>
    </row>
    <row r="129" spans="1:22">
      <c r="A129" s="95" t="s">
        <v>27</v>
      </c>
      <c r="B129" s="97">
        <f>[15]Input!B198+[15]Input!C198+[15]Input!D198</f>
        <v>0</v>
      </c>
      <c r="C129" s="103">
        <f>[15]Input!E198</f>
        <v>0</v>
      </c>
      <c r="D129" s="98">
        <f>0.01*[15]Input!F$15*([15]Adjust!$E212*[15]Input!E198+[15]Adjust!$F212*[15]Input!F198)+10*([15]Adjust!$B212*[15]Input!B198+[15]Adjust!$C212*[15]Input!C198+[15]Adjust!$D212*[15]Input!D198+[15]Adjust!$G212*[15]Input!G198)</f>
        <v>0</v>
      </c>
      <c r="E129" s="97">
        <f>10*([15]Adjust!$B212*[15]Input!B198+[15]Adjust!$C212*[15]Input!C198+[15]Adjust!$D212*[15]Input!D198)</f>
        <v>0</v>
      </c>
      <c r="F129" s="97">
        <f>[15]Adjust!E212*[15]Input!$F$15*[15]Input!$E198/100</f>
        <v>0</v>
      </c>
      <c r="G129" s="97">
        <f>[15]Adjust!F212*[15]Input!$F$15*[15]Input!$F198/100</f>
        <v>0</v>
      </c>
      <c r="H129" s="97">
        <f>[15]Adjust!G212*[15]Input!$G198*10</f>
        <v>0</v>
      </c>
      <c r="I129" s="104" t="str">
        <f t="shared" si="9"/>
        <v/>
      </c>
      <c r="J129" s="105" t="str">
        <f t="shared" si="10"/>
        <v/>
      </c>
      <c r="K129" s="104">
        <f t="shared" si="11"/>
        <v>0</v>
      </c>
      <c r="L129" s="97">
        <f>[15]Adjust!B212*[15]Input!$B198*10</f>
        <v>0</v>
      </c>
      <c r="M129" s="97">
        <f>[15]Adjust!C212*[15]Input!$C198*10</f>
        <v>0</v>
      </c>
      <c r="N129" s="97">
        <f>[15]Adjust!D212*[15]Input!$D198*10</f>
        <v>0</v>
      </c>
      <c r="O129" s="106" t="str">
        <f t="shared" si="12"/>
        <v/>
      </c>
      <c r="P129" s="106" t="str">
        <f t="shared" si="13"/>
        <v/>
      </c>
      <c r="Q129" s="106" t="str">
        <f t="shared" si="14"/>
        <v/>
      </c>
      <c r="R129" s="106" t="str">
        <f t="shared" si="15"/>
        <v/>
      </c>
      <c r="S129" s="106" t="str">
        <f t="shared" si="16"/>
        <v/>
      </c>
      <c r="T129" s="106" t="str">
        <f t="shared" si="17"/>
        <v/>
      </c>
      <c r="U129" s="107"/>
      <c r="V129" s="107"/>
    </row>
    <row r="130" spans="1:22">
      <c r="A130" s="95" t="s">
        <v>31</v>
      </c>
      <c r="B130" s="97">
        <f>[15]Input!B212+[15]Input!C212+[15]Input!D212</f>
        <v>1.9556711868792156</v>
      </c>
      <c r="C130" s="103">
        <f>[15]Input!E212</f>
        <v>0</v>
      </c>
      <c r="D130" s="98">
        <f>0.01*[15]Input!F$15*([15]Adjust!$E226*[15]Input!E212+[15]Adjust!$F226*[15]Input!F212)+10*([15]Adjust!$B226*[15]Input!B212+[15]Adjust!$C226*[15]Input!C212+[15]Adjust!$D226*[15]Input!D212+[15]Adjust!$G226*[15]Input!G212)</f>
        <v>-6.0676324130819577</v>
      </c>
      <c r="E130" s="97">
        <f>10*([15]Adjust!$B226*[15]Input!B212+[15]Adjust!$C226*[15]Input!C212+[15]Adjust!$D226*[15]Input!D212)</f>
        <v>-6.0676324130819577</v>
      </c>
      <c r="F130" s="97">
        <f>[15]Adjust!E226*[15]Input!$F$15*[15]Input!$E212/100</f>
        <v>0</v>
      </c>
      <c r="G130" s="97">
        <f>[15]Adjust!F226*[15]Input!$F$15*[15]Input!$F212/100</f>
        <v>0</v>
      </c>
      <c r="H130" s="97">
        <f>[15]Adjust!G226*[15]Input!$G212*10</f>
        <v>0</v>
      </c>
      <c r="I130" s="104">
        <f t="shared" si="9"/>
        <v>-0.31025831202046039</v>
      </c>
      <c r="J130" s="105" t="str">
        <f t="shared" si="10"/>
        <v/>
      </c>
      <c r="K130" s="104">
        <f t="shared" si="11"/>
        <v>-0.31025831202046039</v>
      </c>
      <c r="L130" s="97">
        <f>[15]Adjust!B226*[15]Input!$B212*10</f>
        <v>-2.9483868871755137</v>
      </c>
      <c r="M130" s="97">
        <f>[15]Adjust!C226*[15]Input!$C212*10</f>
        <v>-2.5077106469709265</v>
      </c>
      <c r="N130" s="97">
        <f>[15]Adjust!D226*[15]Input!$D212*10</f>
        <v>-0.61153487893551761</v>
      </c>
      <c r="O130" s="106">
        <f t="shared" si="12"/>
        <v>0.48592048536406429</v>
      </c>
      <c r="P130" s="106">
        <f t="shared" si="13"/>
        <v>0.41329310614865916</v>
      </c>
      <c r="Q130" s="106">
        <f t="shared" si="14"/>
        <v>0.10078640848727653</v>
      </c>
      <c r="R130" s="106">
        <f t="shared" si="15"/>
        <v>0</v>
      </c>
      <c r="S130" s="106">
        <f t="shared" si="16"/>
        <v>0</v>
      </c>
      <c r="T130" s="106">
        <f t="shared" si="17"/>
        <v>0</v>
      </c>
      <c r="U130" s="107"/>
      <c r="V130" s="108"/>
    </row>
    <row r="131" spans="1:22">
      <c r="A131" s="95" t="s">
        <v>21</v>
      </c>
      <c r="B131" s="97">
        <f>[15]Input!B178+[15]Input!C178+[15]Input!D178</f>
        <v>797584.97845815727</v>
      </c>
      <c r="C131" s="103">
        <f>[15]Input!E178</f>
        <v>1315</v>
      </c>
      <c r="D131" s="98">
        <f>0.01*[15]Input!F$15*([15]Adjust!$E192*[15]Input!E178+[15]Adjust!$F192*[15]Input!F178)+10*([15]Adjust!$B192*[15]Input!B178+[15]Adjust!$C192*[15]Input!C178+[15]Adjust!$D192*[15]Input!D178+[15]Adjust!$G192*[15]Input!G178)</f>
        <v>13894815.721771386</v>
      </c>
      <c r="E131" s="97">
        <f>10*([15]Adjust!$B192*[15]Input!B178+[15]Adjust!$C192*[15]Input!C178+[15]Adjust!$D192*[15]Input!D178)</f>
        <v>10908006.208595773</v>
      </c>
      <c r="F131" s="97">
        <f>[15]Adjust!E192*[15]Input!$F$15*[15]Input!$E178/100</f>
        <v>26711.595000000001</v>
      </c>
      <c r="G131" s="97">
        <f>[15]Adjust!F192*[15]Input!$F$15*[15]Input!$F178/100</f>
        <v>2795705.8402156113</v>
      </c>
      <c r="H131" s="97">
        <f>[15]Adjust!G192*[15]Input!$G178*10</f>
        <v>164392.07796</v>
      </c>
      <c r="I131" s="104">
        <f t="shared" si="9"/>
        <v>1.742111009742435</v>
      </c>
      <c r="J131" s="105">
        <f t="shared" si="10"/>
        <v>10566.399788419305</v>
      </c>
      <c r="K131" s="104">
        <f t="shared" si="11"/>
        <v>1.3676293439831912</v>
      </c>
      <c r="L131" s="97">
        <f>[15]Adjust!B192*[15]Input!$B178*10</f>
        <v>10114212.065706195</v>
      </c>
      <c r="M131" s="97">
        <f>[15]Adjust!C192*[15]Input!$C178*10</f>
        <v>451095.89887735137</v>
      </c>
      <c r="N131" s="97">
        <f>[15]Adjust!D192*[15]Input!$D178*10</f>
        <v>342698.24401222658</v>
      </c>
      <c r="O131" s="106">
        <f t="shared" si="12"/>
        <v>0.92722830114782584</v>
      </c>
      <c r="P131" s="106">
        <f t="shared" si="13"/>
        <v>4.1354569318256977E-2</v>
      </c>
      <c r="Q131" s="106">
        <f t="shared" si="14"/>
        <v>3.1417129533917211E-2</v>
      </c>
      <c r="R131" s="106">
        <f t="shared" si="15"/>
        <v>1.9224144842846943E-3</v>
      </c>
      <c r="S131" s="106">
        <f t="shared" si="16"/>
        <v>0.2012049599071041</v>
      </c>
      <c r="T131" s="106">
        <f t="shared" si="17"/>
        <v>1.1831180870029014E-2</v>
      </c>
      <c r="U131" s="109">
        <v>335023.70820338558</v>
      </c>
      <c r="V131" s="108">
        <v>55350.868000000002</v>
      </c>
    </row>
    <row r="132" spans="1:22">
      <c r="A132" s="95" t="s">
        <v>18</v>
      </c>
      <c r="B132" s="97">
        <f>[15]Input!B170+[15]Input!C170+[15]Input!D170</f>
        <v>99813.852220500004</v>
      </c>
      <c r="C132" s="103">
        <f>[15]Input!E170</f>
        <v>779</v>
      </c>
      <c r="D132" s="98">
        <f>0.01*[15]Input!F$15*([15]Adjust!$E184*[15]Input!E170+[15]Adjust!$F184*[15]Input!F170)+10*([15]Adjust!$B184*[15]Input!B170+[15]Adjust!$C184*[15]Input!C170+[15]Adjust!$D184*[15]Input!D170+[15]Adjust!$G184*[15]Input!G170)</f>
        <v>1735216.4136018301</v>
      </c>
      <c r="E132" s="97">
        <f>10*([15]Adjust!$B184*[15]Input!B170+[15]Adjust!$C184*[15]Input!C170+[15]Adjust!$D184*[15]Input!D170)</f>
        <v>1676910.6006018301</v>
      </c>
      <c r="F132" s="97">
        <f>[15]Adjust!E184*[15]Input!$F$15*[15]Input!$E170/100</f>
        <v>58305.812999999995</v>
      </c>
      <c r="G132" s="97">
        <f>[15]Adjust!F184*[15]Input!$F$15*[15]Input!$F170/100</f>
        <v>0</v>
      </c>
      <c r="H132" s="97">
        <f>[15]Adjust!G184*[15]Input!$G170*10</f>
        <v>0</v>
      </c>
      <c r="I132" s="104">
        <f t="shared" si="9"/>
        <v>1.7384525043363142</v>
      </c>
      <c r="J132" s="105">
        <f t="shared" si="10"/>
        <v>2227.4921869086393</v>
      </c>
      <c r="K132" s="104">
        <f t="shared" si="11"/>
        <v>1.6800379539478614</v>
      </c>
      <c r="L132" s="97">
        <f>[15]Adjust!B184*[15]Input!$B170*10</f>
        <v>1638494.2865857501</v>
      </c>
      <c r="M132" s="97">
        <f>[15]Adjust!C184*[15]Input!$C170*10</f>
        <v>38416.314016079996</v>
      </c>
      <c r="N132" s="97">
        <f>[15]Adjust!D184*[15]Input!$D170*10</f>
        <v>0</v>
      </c>
      <c r="O132" s="106">
        <f t="shared" si="12"/>
        <v>0.9770910184464856</v>
      </c>
      <c r="P132" s="106">
        <f t="shared" si="13"/>
        <v>2.2908981553514351E-2</v>
      </c>
      <c r="Q132" s="106">
        <f t="shared" si="14"/>
        <v>0</v>
      </c>
      <c r="R132" s="106">
        <f t="shared" si="15"/>
        <v>3.3601464660522218E-2</v>
      </c>
      <c r="S132" s="106">
        <f t="shared" si="16"/>
        <v>0</v>
      </c>
      <c r="T132" s="106">
        <f t="shared" si="17"/>
        <v>0</v>
      </c>
      <c r="U132" s="107"/>
      <c r="V132" s="107"/>
    </row>
    <row r="133" spans="1:22">
      <c r="A133" s="95" t="s">
        <v>25</v>
      </c>
      <c r="B133" s="97">
        <f>[15]Input!B190+[15]Input!C190+[15]Input!D190</f>
        <v>157142.92372130067</v>
      </c>
      <c r="C133" s="103">
        <f>[15]Input!E190</f>
        <v>0</v>
      </c>
      <c r="D133" s="98">
        <f>0.01*[15]Input!F$15*([15]Adjust!$E204*[15]Input!E190+[15]Adjust!$F204*[15]Input!F190)+10*([15]Adjust!$B204*[15]Input!B190+[15]Adjust!$C204*[15]Input!C190+[15]Adjust!$D204*[15]Input!D190+[15]Adjust!$G204*[15]Input!G190)</f>
        <v>4825323.9216476576</v>
      </c>
      <c r="E133" s="97">
        <f>10*([15]Adjust!$B204*[15]Input!B190+[15]Adjust!$C204*[15]Input!C190+[15]Adjust!$D204*[15]Input!D190)</f>
        <v>4825323.9216476576</v>
      </c>
      <c r="F133" s="97">
        <f>[15]Adjust!E204*[15]Input!$F$15*[15]Input!$E190/100</f>
        <v>0</v>
      </c>
      <c r="G133" s="97">
        <f>[15]Adjust!F204*[15]Input!$F$15*[15]Input!$F190/100</f>
        <v>0</v>
      </c>
      <c r="H133" s="97">
        <f>[15]Adjust!G204*[15]Input!$G190*10</f>
        <v>0</v>
      </c>
      <c r="I133" s="104">
        <f t="shared" si="9"/>
        <v>3.0706593764320975</v>
      </c>
      <c r="J133" s="105" t="str">
        <f t="shared" si="10"/>
        <v/>
      </c>
      <c r="K133" s="104">
        <f t="shared" si="11"/>
        <v>3.0706593764320975</v>
      </c>
      <c r="L133" s="97">
        <f>[15]Adjust!B204*[15]Input!$B190*10</f>
        <v>3302018.5114886872</v>
      </c>
      <c r="M133" s="97">
        <f>[15]Adjust!C204*[15]Input!$C190*10</f>
        <v>347726.14347782894</v>
      </c>
      <c r="N133" s="97">
        <f>[15]Adjust!D204*[15]Input!$D190*10</f>
        <v>1175579.266681141</v>
      </c>
      <c r="O133" s="106">
        <f t="shared" si="12"/>
        <v>0.68431022768750793</v>
      </c>
      <c r="P133" s="106">
        <f t="shared" si="13"/>
        <v>7.2062756640614123E-2</v>
      </c>
      <c r="Q133" s="106">
        <f t="shared" si="14"/>
        <v>0.24362701567187786</v>
      </c>
      <c r="R133" s="106">
        <f t="shared" si="15"/>
        <v>0</v>
      </c>
      <c r="S133" s="106">
        <f t="shared" si="16"/>
        <v>0</v>
      </c>
      <c r="T133" s="106">
        <f t="shared" si="17"/>
        <v>0</v>
      </c>
      <c r="U133" s="107"/>
      <c r="V133" s="107"/>
    </row>
    <row r="134" spans="1:22">
      <c r="A134" s="95" t="s">
        <v>24</v>
      </c>
      <c r="B134" s="97">
        <f>[15]Input!B186+[15]Input!C186+[15]Input!D186</f>
        <v>25164.861997874345</v>
      </c>
      <c r="C134" s="103">
        <f>[15]Input!E186</f>
        <v>0</v>
      </c>
      <c r="D134" s="98">
        <f>0.01*[15]Input!F$15*([15]Adjust!$E200*[15]Input!E186+[15]Adjust!$F200*[15]Input!F186)+10*([15]Adjust!$B200*[15]Input!B186+[15]Adjust!$C200*[15]Input!C186+[15]Adjust!$D200*[15]Input!D186+[15]Adjust!$G200*[15]Input!G186)</f>
        <v>757210.69751603901</v>
      </c>
      <c r="E134" s="97">
        <f>10*([15]Adjust!$B200*[15]Input!B186+[15]Adjust!$C200*[15]Input!C186+[15]Adjust!$D200*[15]Input!D186)</f>
        <v>757210.69751603901</v>
      </c>
      <c r="F134" s="97">
        <f>[15]Adjust!E200*[15]Input!$F$15*[15]Input!$E186/100</f>
        <v>0</v>
      </c>
      <c r="G134" s="97">
        <f>[15]Adjust!F200*[15]Input!$F$15*[15]Input!$F186/100</f>
        <v>0</v>
      </c>
      <c r="H134" s="97">
        <f>[15]Adjust!G200*[15]Input!$G186*10</f>
        <v>0</v>
      </c>
      <c r="I134" s="104">
        <f t="shared" si="9"/>
        <v>3.0090000000000003</v>
      </c>
      <c r="J134" s="105" t="str">
        <f t="shared" si="10"/>
        <v/>
      </c>
      <c r="K134" s="104">
        <f t="shared" si="11"/>
        <v>3.0090000000000003</v>
      </c>
      <c r="L134" s="97">
        <f>[15]Adjust!B200*[15]Input!$B186*10</f>
        <v>757210.69751603901</v>
      </c>
      <c r="M134" s="97">
        <f>[15]Adjust!C200*[15]Input!$C186*10</f>
        <v>0</v>
      </c>
      <c r="N134" s="97">
        <f>[15]Adjust!D200*[15]Input!$D186*10</f>
        <v>0</v>
      </c>
      <c r="O134" s="106">
        <f t="shared" si="12"/>
        <v>1</v>
      </c>
      <c r="P134" s="106">
        <f t="shared" si="13"/>
        <v>0</v>
      </c>
      <c r="Q134" s="106">
        <f t="shared" si="14"/>
        <v>0</v>
      </c>
      <c r="R134" s="106">
        <f t="shared" si="15"/>
        <v>0</v>
      </c>
      <c r="S134" s="106">
        <f t="shared" si="16"/>
        <v>0</v>
      </c>
      <c r="T134" s="106">
        <f t="shared" si="17"/>
        <v>0</v>
      </c>
      <c r="U134" s="107"/>
      <c r="V134" s="107"/>
    </row>
    <row r="135" spans="1:22" ht="25.5">
      <c r="A135" s="95" t="s">
        <v>191</v>
      </c>
      <c r="B135" s="97">
        <f>[15]Input!B162+[15]Input!C162+[15]Input!D162</f>
        <v>29116.483992005578</v>
      </c>
      <c r="C135" s="103">
        <f>[15]Input!E162</f>
        <v>0</v>
      </c>
      <c r="D135" s="98">
        <f>0.01*[15]Input!F$15*([15]Adjust!$E176*[15]Input!E162+[15]Adjust!$F176*[15]Input!F162)+10*([15]Adjust!$B176*[15]Input!B162+[15]Adjust!$C176*[15]Input!C162+[15]Adjust!$D176*[15]Input!D162+[15]Adjust!$G176*[15]Input!G162)</f>
        <v>63765.099942492219</v>
      </c>
      <c r="E135" s="97">
        <f>10*([15]Adjust!$B176*[15]Input!B162+[15]Adjust!$C176*[15]Input!C162+[15]Adjust!$D176*[15]Input!D162)</f>
        <v>63765.099942492219</v>
      </c>
      <c r="F135" s="97">
        <f>[15]Adjust!E176*[15]Input!$F$15*[15]Input!$E162/100</f>
        <v>0</v>
      </c>
      <c r="G135" s="97">
        <f>[15]Adjust!F176*[15]Input!$F$15*[15]Input!$F162/100</f>
        <v>0</v>
      </c>
      <c r="H135" s="97">
        <f>[15]Adjust!G176*[15]Input!$G162*10</f>
        <v>0</v>
      </c>
      <c r="I135" s="104">
        <f t="shared" si="9"/>
        <v>0.21900000000000003</v>
      </c>
      <c r="J135" s="105" t="str">
        <f t="shared" si="10"/>
        <v/>
      </c>
      <c r="K135" s="104">
        <f t="shared" si="11"/>
        <v>0.21900000000000003</v>
      </c>
      <c r="L135" s="97">
        <f>[15]Adjust!B176*[15]Input!$B162*10</f>
        <v>63765.099942492219</v>
      </c>
      <c r="M135" s="97">
        <f>[15]Adjust!C176*[15]Input!$C162*10</f>
        <v>0</v>
      </c>
      <c r="N135" s="97">
        <f>[15]Adjust!D176*[15]Input!$D162*10</f>
        <v>0</v>
      </c>
      <c r="O135" s="106">
        <f t="shared" si="12"/>
        <v>1</v>
      </c>
      <c r="P135" s="106">
        <f t="shared" si="13"/>
        <v>0</v>
      </c>
      <c r="Q135" s="106">
        <f t="shared" si="14"/>
        <v>0</v>
      </c>
      <c r="R135" s="106">
        <f t="shared" si="15"/>
        <v>0</v>
      </c>
      <c r="S135" s="106">
        <f t="shared" si="16"/>
        <v>0</v>
      </c>
      <c r="T135" s="106">
        <f t="shared" si="17"/>
        <v>0</v>
      </c>
      <c r="U135" s="107"/>
      <c r="V135" s="107"/>
    </row>
    <row r="136" spans="1:22">
      <c r="A136" s="95" t="s">
        <v>15</v>
      </c>
      <c r="B136" s="97">
        <f>[15]Input!B158+[15]Input!C158+[15]Input!D158</f>
        <v>549215.00965863559</v>
      </c>
      <c r="C136" s="103">
        <f>[15]Input!E158</f>
        <v>26423</v>
      </c>
      <c r="D136" s="98">
        <f>0.01*[15]Input!F$15*([15]Adjust!$E172*[15]Input!E158+[15]Adjust!$F172*[15]Input!F158)+10*([15]Adjust!$B172*[15]Input!B158+[15]Adjust!$C172*[15]Input!C158+[15]Adjust!$D172*[15]Input!D158+[15]Adjust!$G172*[15]Input!G158)</f>
        <v>9986421.2975127585</v>
      </c>
      <c r="E136" s="97">
        <f>10*([15]Adjust!$B172*[15]Input!B158+[15]Adjust!$C172*[15]Input!C158+[15]Adjust!$D172*[15]Input!D158)</f>
        <v>9454526.3075127583</v>
      </c>
      <c r="F136" s="97">
        <f>[15]Adjust!E172*[15]Input!$F$15*[15]Input!$E158/100</f>
        <v>531894.99</v>
      </c>
      <c r="G136" s="97">
        <f>[15]Adjust!F172*[15]Input!$F$15*[15]Input!$F158/100</f>
        <v>0</v>
      </c>
      <c r="H136" s="97">
        <f>[15]Adjust!G172*[15]Input!$G158*10</f>
        <v>0</v>
      </c>
      <c r="I136" s="104">
        <f t="shared" si="9"/>
        <v>1.8183081528889415</v>
      </c>
      <c r="J136" s="105">
        <f t="shared" si="10"/>
        <v>377.94426437243152</v>
      </c>
      <c r="K136" s="104">
        <f t="shared" si="11"/>
        <v>1.7214617483577546</v>
      </c>
      <c r="L136" s="97">
        <f>[15]Adjust!B172*[15]Input!$B158*10</f>
        <v>9053695.0741167329</v>
      </c>
      <c r="M136" s="97">
        <f>[15]Adjust!C172*[15]Input!$C158*10</f>
        <v>400831.23339602439</v>
      </c>
      <c r="N136" s="97">
        <f>[15]Adjust!D172*[15]Input!$D158*10</f>
        <v>0</v>
      </c>
      <c r="O136" s="106">
        <f t="shared" si="12"/>
        <v>0.95760430291705712</v>
      </c>
      <c r="P136" s="106">
        <f t="shared" si="13"/>
        <v>4.2395697082942774E-2</v>
      </c>
      <c r="Q136" s="106">
        <f t="shared" si="14"/>
        <v>0</v>
      </c>
      <c r="R136" s="106">
        <f t="shared" si="15"/>
        <v>5.3261821643001882E-2</v>
      </c>
      <c r="S136" s="106">
        <f t="shared" si="16"/>
        <v>0</v>
      </c>
      <c r="T136" s="106">
        <f t="shared" si="17"/>
        <v>0</v>
      </c>
      <c r="U136" s="107"/>
      <c r="V136" s="107"/>
    </row>
    <row r="137" spans="1:22">
      <c r="A137" s="95" t="s">
        <v>14</v>
      </c>
      <c r="B137" s="97">
        <f>[15]Input!B154+[15]Input!C154+[15]Input!D154</f>
        <v>1222297.9030375318</v>
      </c>
      <c r="C137" s="103">
        <f>[15]Input!E154</f>
        <v>106636</v>
      </c>
      <c r="D137" s="98">
        <f>0.01*[15]Input!F$15*([15]Adjust!$E168*[15]Input!E154+[15]Adjust!$F168*[15]Input!F154)+10*([15]Adjust!$B168*[15]Input!B154+[15]Adjust!$C168*[15]Input!C154+[15]Adjust!$D168*[15]Input!D154+[15]Adjust!$G168*[15]Input!G154)</f>
        <v>31506178.310961515</v>
      </c>
      <c r="E137" s="97">
        <f>10*([15]Adjust!$B168*[15]Input!B154+[15]Adjust!$C168*[15]Input!C154+[15]Adjust!$D168*[15]Input!D154)</f>
        <v>29359595.630961515</v>
      </c>
      <c r="F137" s="97">
        <f>[15]Adjust!E168*[15]Input!$F$15*[15]Input!$E154/100</f>
        <v>2146582.6800000002</v>
      </c>
      <c r="G137" s="97">
        <f>[15]Adjust!F168*[15]Input!$F$15*[15]Input!$F154/100</f>
        <v>0</v>
      </c>
      <c r="H137" s="97">
        <f>[15]Adjust!G168*[15]Input!$G154*10</f>
        <v>0</v>
      </c>
      <c r="I137" s="104">
        <f t="shared" si="9"/>
        <v>2.5776186175780498</v>
      </c>
      <c r="J137" s="105">
        <f t="shared" si="10"/>
        <v>295.45536508272551</v>
      </c>
      <c r="K137" s="104">
        <f t="shared" si="11"/>
        <v>2.4020000000000001</v>
      </c>
      <c r="L137" s="97">
        <f>[15]Adjust!B168*[15]Input!$B154*10</f>
        <v>29359595.630961515</v>
      </c>
      <c r="M137" s="97">
        <f>[15]Adjust!C168*[15]Input!$C154*10</f>
        <v>0</v>
      </c>
      <c r="N137" s="97">
        <f>[15]Adjust!D168*[15]Input!$D154*10</f>
        <v>0</v>
      </c>
      <c r="O137" s="106">
        <f t="shared" si="12"/>
        <v>1</v>
      </c>
      <c r="P137" s="106">
        <f t="shared" si="13"/>
        <v>0</v>
      </c>
      <c r="Q137" s="106">
        <f t="shared" si="14"/>
        <v>0</v>
      </c>
      <c r="R137" s="106">
        <f t="shared" si="15"/>
        <v>6.8132118685215751E-2</v>
      </c>
      <c r="S137" s="106">
        <f t="shared" si="16"/>
        <v>0</v>
      </c>
      <c r="T137" s="106">
        <f t="shared" si="17"/>
        <v>0</v>
      </c>
      <c r="U137" s="107"/>
      <c r="V137" s="107"/>
    </row>
    <row r="139" spans="1:22" ht="15.75">
      <c r="A139" s="90" t="s">
        <v>192</v>
      </c>
    </row>
    <row r="140" spans="1:22" ht="14.25">
      <c r="A140" s="91" t="s">
        <v>67</v>
      </c>
    </row>
    <row r="141" spans="1:22">
      <c r="A141" t="s">
        <v>77</v>
      </c>
    </row>
    <row r="142" spans="1:22" ht="14.25">
      <c r="A142" s="92" t="s">
        <v>193</v>
      </c>
    </row>
    <row r="143" spans="1:22" ht="14.25">
      <c r="A143" s="92" t="s">
        <v>194</v>
      </c>
    </row>
    <row r="144" spans="1:22" ht="14.25">
      <c r="A144" s="92" t="s">
        <v>195</v>
      </c>
    </row>
    <row r="145" spans="1:9" ht="14.25">
      <c r="A145" s="92" t="s">
        <v>196</v>
      </c>
    </row>
    <row r="146" spans="1:9" ht="14.25">
      <c r="A146" s="92" t="s">
        <v>197</v>
      </c>
    </row>
    <row r="147" spans="1:9" ht="14.25">
      <c r="A147" s="92" t="s">
        <v>198</v>
      </c>
    </row>
    <row r="148" spans="1:9" ht="14.25">
      <c r="A148" s="92" t="s">
        <v>199</v>
      </c>
    </row>
    <row r="149" spans="1:9" ht="14.25">
      <c r="A149" s="93" t="s">
        <v>83</v>
      </c>
      <c r="B149" s="93" t="s">
        <v>85</v>
      </c>
      <c r="C149" s="93" t="s">
        <v>85</v>
      </c>
      <c r="D149" s="93" t="s">
        <v>85</v>
      </c>
      <c r="E149" s="93" t="s">
        <v>85</v>
      </c>
      <c r="F149" s="93" t="s">
        <v>85</v>
      </c>
      <c r="G149" s="93" t="s">
        <v>85</v>
      </c>
      <c r="H149" s="93" t="s">
        <v>85</v>
      </c>
    </row>
    <row r="150" spans="1:9" ht="14.25">
      <c r="A150" s="93" t="s">
        <v>87</v>
      </c>
      <c r="B150" s="93" t="s">
        <v>200</v>
      </c>
      <c r="C150" s="93" t="s">
        <v>89</v>
      </c>
      <c r="D150" s="93" t="s">
        <v>201</v>
      </c>
      <c r="E150" s="93" t="s">
        <v>202</v>
      </c>
      <c r="F150" s="93" t="s">
        <v>203</v>
      </c>
      <c r="G150" s="93" t="s">
        <v>204</v>
      </c>
      <c r="H150" s="93" t="s">
        <v>205</v>
      </c>
    </row>
    <row r="151" spans="1:9" ht="38.25">
      <c r="B151" s="94" t="s">
        <v>206</v>
      </c>
      <c r="C151" s="94" t="s">
        <v>207</v>
      </c>
      <c r="D151" s="94" t="s">
        <v>208</v>
      </c>
      <c r="E151" s="94" t="s">
        <v>209</v>
      </c>
      <c r="F151" s="94" t="s">
        <v>210</v>
      </c>
      <c r="G151" s="94" t="s">
        <v>211</v>
      </c>
      <c r="H151" s="94" t="s">
        <v>212</v>
      </c>
    </row>
    <row r="152" spans="1:9" ht="14.25">
      <c r="A152" s="95" t="s">
        <v>213</v>
      </c>
      <c r="B152" s="104">
        <f>SUM(B$55:B$137)</f>
        <v>13853606.048329445</v>
      </c>
      <c r="C152" s="98">
        <f>SUM(C$55:C$137)</f>
        <v>1536066</v>
      </c>
      <c r="D152" s="98">
        <f>SUM(D$55:D$137)</f>
        <v>298028181.7265507</v>
      </c>
      <c r="E152" s="98">
        <f>SUM(E$55:E$137)</f>
        <v>263127978.30848858</v>
      </c>
      <c r="F152" s="98">
        <f>SUM($F$55:$F$137)</f>
        <v>22415589.944795981</v>
      </c>
      <c r="G152" s="98">
        <f>SUM($G$55:$G$137)</f>
        <v>11766012.283666108</v>
      </c>
      <c r="H152" s="98">
        <f>SUM($H$55:$H$137)</f>
        <v>718601.18960000004</v>
      </c>
      <c r="I152" s="100" t="s">
        <v>67</v>
      </c>
    </row>
    <row r="154" spans="1:9">
      <c r="D154" s="110">
        <f>D152</f>
        <v>298028181.7265507</v>
      </c>
      <c r="E154">
        <f>[15]Input!B300+[15]Input!D300-[15]Input!E300</f>
        <v>298028403</v>
      </c>
    </row>
    <row r="156" spans="1:9">
      <c r="E156" s="110">
        <f>D154-E154</f>
        <v>-221.27344930171967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L433"/>
  <sheetViews>
    <sheetView tabSelected="1" view="pageBreakPreview" zoomScale="60" zoomScaleNormal="100" workbookViewId="0">
      <pane xSplit="8" topLeftCell="U1" activePane="topRight" state="frozen"/>
      <selection activeCell="A290" sqref="A290"/>
      <selection pane="topRight" activeCell="B2" sqref="B2:G2"/>
    </sheetView>
  </sheetViews>
  <sheetFormatPr defaultRowHeight="12.75"/>
  <cols>
    <col min="1" max="1" width="40.28515625" style="10" bestFit="1" customWidth="1"/>
    <col min="2" max="2" width="8" style="10" bestFit="1" customWidth="1"/>
    <col min="3" max="7" width="11.140625" style="10" customWidth="1"/>
    <col min="8" max="8" width="1.5703125" style="10" customWidth="1"/>
    <col min="9" max="14" width="11.140625" style="10" customWidth="1"/>
    <col min="15" max="15" width="1.42578125" style="10" customWidth="1"/>
    <col min="16" max="21" width="11.140625" style="10" customWidth="1"/>
    <col min="22" max="16384" width="9.140625" style="10"/>
  </cols>
  <sheetData>
    <row r="1" spans="1:38" s="3" customFormat="1" ht="15">
      <c r="A1" s="1" t="s">
        <v>0</v>
      </c>
      <c r="B1" s="2" t="s">
        <v>234</v>
      </c>
      <c r="D1" s="4" t="s">
        <v>283</v>
      </c>
      <c r="H1" s="5"/>
    </row>
    <row r="2" spans="1:38" s="7" customFormat="1" ht="15">
      <c r="A2" s="1"/>
      <c r="B2" s="203" t="s">
        <v>235</v>
      </c>
      <c r="C2" s="203"/>
      <c r="D2" s="203"/>
      <c r="E2" s="203"/>
      <c r="F2" s="203"/>
      <c r="G2" s="203"/>
      <c r="H2" s="115"/>
      <c r="I2" s="116"/>
      <c r="J2" s="8"/>
      <c r="K2" s="116"/>
      <c r="L2" s="116"/>
      <c r="M2" s="116"/>
      <c r="N2" s="116"/>
      <c r="O2" s="9"/>
    </row>
    <row r="3" spans="1:38" ht="13.5" thickBot="1">
      <c r="H3" s="11"/>
      <c r="O3" s="11"/>
    </row>
    <row r="4" spans="1:38" ht="14.25" thickTop="1" thickBot="1">
      <c r="A4" s="208" t="s">
        <v>1</v>
      </c>
      <c r="B4" s="196" t="s">
        <v>2</v>
      </c>
      <c r="C4" s="197"/>
      <c r="D4" s="197"/>
      <c r="E4" s="197"/>
      <c r="F4" s="197"/>
      <c r="G4" s="198"/>
      <c r="H4" s="115"/>
      <c r="I4" s="199" t="s">
        <v>3</v>
      </c>
      <c r="J4" s="197"/>
      <c r="K4" s="197"/>
      <c r="L4" s="197"/>
      <c r="M4" s="197"/>
      <c r="N4" s="198"/>
      <c r="O4" s="6"/>
      <c r="P4" s="200" t="s">
        <v>214</v>
      </c>
      <c r="Q4" s="201"/>
      <c r="R4" s="201"/>
      <c r="S4" s="201"/>
      <c r="T4" s="201"/>
      <c r="U4" s="202"/>
      <c r="W4" s="189" t="s">
        <v>4</v>
      </c>
      <c r="X4" s="190"/>
      <c r="Y4" s="190"/>
      <c r="Z4" s="190"/>
      <c r="AA4" s="190"/>
      <c r="AB4" s="191"/>
      <c r="AD4" s="192" t="s">
        <v>215</v>
      </c>
      <c r="AE4" s="193"/>
      <c r="AF4" s="193"/>
      <c r="AG4" s="193"/>
      <c r="AH4" s="193"/>
      <c r="AI4" s="193"/>
      <c r="AJ4" s="193"/>
      <c r="AK4" s="193"/>
      <c r="AL4" s="193"/>
    </row>
    <row r="5" spans="1:38" ht="68.25" thickTop="1">
      <c r="A5" s="209"/>
      <c r="B5" s="117" t="s">
        <v>5</v>
      </c>
      <c r="C5" s="118" t="s">
        <v>6</v>
      </c>
      <c r="D5" s="118" t="s">
        <v>7</v>
      </c>
      <c r="E5" s="118" t="s">
        <v>8</v>
      </c>
      <c r="F5" s="118" t="s">
        <v>9</v>
      </c>
      <c r="G5" s="119" t="s">
        <v>10</v>
      </c>
      <c r="H5" s="120"/>
      <c r="I5" s="117" t="s">
        <v>5</v>
      </c>
      <c r="J5" s="118" t="s">
        <v>6</v>
      </c>
      <c r="K5" s="118" t="s">
        <v>7</v>
      </c>
      <c r="L5" s="118" t="s">
        <v>8</v>
      </c>
      <c r="M5" s="118" t="s">
        <v>9</v>
      </c>
      <c r="N5" s="119" t="s">
        <v>10</v>
      </c>
      <c r="O5" s="15"/>
      <c r="P5" s="52" t="s">
        <v>5</v>
      </c>
      <c r="Q5" s="52" t="s">
        <v>6</v>
      </c>
      <c r="R5" s="52" t="s">
        <v>7</v>
      </c>
      <c r="S5" s="52" t="s">
        <v>8</v>
      </c>
      <c r="T5" s="52" t="s">
        <v>9</v>
      </c>
      <c r="U5" s="52" t="s">
        <v>10</v>
      </c>
      <c r="W5" s="53" t="s">
        <v>5</v>
      </c>
      <c r="X5" s="54" t="s">
        <v>6</v>
      </c>
      <c r="Y5" s="54" t="s">
        <v>7</v>
      </c>
      <c r="Z5" s="54" t="s">
        <v>8</v>
      </c>
      <c r="AA5" s="54" t="s">
        <v>9</v>
      </c>
      <c r="AB5" s="55" t="s">
        <v>10</v>
      </c>
      <c r="AD5" s="52" t="s">
        <v>216</v>
      </c>
      <c r="AE5" s="52" t="s">
        <v>217</v>
      </c>
      <c r="AF5" s="52" t="s">
        <v>217</v>
      </c>
      <c r="AG5" s="52" t="s">
        <v>217</v>
      </c>
      <c r="AH5" s="52" t="s">
        <v>218</v>
      </c>
      <c r="AI5" s="52" t="s">
        <v>219</v>
      </c>
      <c r="AJ5" s="52" t="s">
        <v>220</v>
      </c>
      <c r="AK5" s="52" t="s">
        <v>221</v>
      </c>
      <c r="AL5" s="52" t="s">
        <v>222</v>
      </c>
    </row>
    <row r="6" spans="1:38" s="21" customFormat="1" ht="11.25">
      <c r="A6" s="16" t="s">
        <v>11</v>
      </c>
      <c r="B6" s="121">
        <v>2.6920000000000002</v>
      </c>
      <c r="C6" s="122">
        <v>0</v>
      </c>
      <c r="D6" s="122">
        <v>0</v>
      </c>
      <c r="E6" s="122">
        <v>3.62</v>
      </c>
      <c r="F6" s="122">
        <v>0</v>
      </c>
      <c r="G6" s="123">
        <v>0</v>
      </c>
      <c r="H6" s="124"/>
      <c r="I6" s="125">
        <v>2.6920000000000002</v>
      </c>
      <c r="J6" s="126">
        <v>0</v>
      </c>
      <c r="K6" s="126">
        <v>0</v>
      </c>
      <c r="L6" s="126">
        <v>3.62</v>
      </c>
      <c r="M6" s="126">
        <v>0</v>
      </c>
      <c r="N6" s="127">
        <v>0</v>
      </c>
      <c r="O6" s="17"/>
      <c r="P6" s="56">
        <f t="shared" ref="P6:P30" si="0">IF(B6=0,0,IF(I6=0,0,(I6-B6)))</f>
        <v>0</v>
      </c>
      <c r="Q6" s="56">
        <f t="shared" ref="Q6:Q30" si="1">IF(C6=0,0,IF(J6=0,0,(J6-C6)))</f>
        <v>0</v>
      </c>
      <c r="R6" s="56">
        <f t="shared" ref="R6:R30" si="2">IF(D6=0,0,IF(K6=0,0,(K6-D6)))</f>
        <v>0</v>
      </c>
      <c r="S6" s="56">
        <f t="shared" ref="S6:S30" si="3">IF(E6=0,0,IF(L6=0,0,(L6-E6)))</f>
        <v>0</v>
      </c>
      <c r="T6" s="56">
        <f t="shared" ref="T6:T30" si="4">IF(F6=0,0,IF(M6=0,0,(M6-F6)))</f>
        <v>0</v>
      </c>
      <c r="U6" s="56">
        <f t="shared" ref="U6:U30" si="5">IF(G6=0,0,IF(N6=0,0,(N6-G6)))</f>
        <v>0</v>
      </c>
      <c r="W6" s="57">
        <f>IF(B6=0,0,IF(I6=0,0,(I6/B6)-1))</f>
        <v>0</v>
      </c>
      <c r="X6" s="57">
        <f t="shared" ref="X6:X30" si="6">IF(C6=0,0,IF(J6=0,0,(J6/C6)-1))</f>
        <v>0</v>
      </c>
      <c r="Y6" s="57">
        <f t="shared" ref="Y6:Y30" si="7">IF(D6=0,0,IF(K6=0,0,(K6/D6)-1))</f>
        <v>0</v>
      </c>
      <c r="Z6" s="57">
        <f t="shared" ref="Z6:Z30" si="8">IF(E6=0,0,IF(L6=0,0,(L6/E6)-1))</f>
        <v>0</v>
      </c>
      <c r="AA6" s="57">
        <f t="shared" ref="AA6:AA30" si="9">IF(F6=0,0,IF(M6=0,0,(M6/F6)-1))</f>
        <v>0</v>
      </c>
      <c r="AB6" s="57">
        <f t="shared" ref="AB6:AB30" si="10">IF(G6=0,0,IF(N6=0,0,(N6/G6)-1))</f>
        <v>0</v>
      </c>
      <c r="AD6" s="58">
        <f>IF(VLOOKUP('Summary DNO1'!$A$82,'Summary DNO1'!$A$55:$T$137,3)=0,0,VLOOKUP('Summary DNO1'!$A$82,'Summary DNO1'!$A$55:$T$137,2)*1000/VLOOKUP('Summary DNO1'!$A$82,'Summary DNO1'!$A$55:$T$137,3))</f>
        <v>3775.0403150922334</v>
      </c>
      <c r="AE6" s="58">
        <f>IF(AD6=0,0,VLOOKUP('Summary DNO1'!$A$82,'Summary DNO1'!$A$55:$T$137,15)*AD6*P6)</f>
        <v>0</v>
      </c>
      <c r="AF6" s="59">
        <f>IF(AD6=0,0,VLOOKUP('Summary DNO1'!$A$82,'Summary DNO1'!$A$55:$T$137,16)*AD6*Q6)</f>
        <v>0</v>
      </c>
      <c r="AG6" s="59">
        <f>IF(AD6=0,0,VLOOKUP('Summary DNO1'!$A$82,'Summary DNO1'!$A$55:$T$137,17)*AD6*R6)</f>
        <v>0</v>
      </c>
      <c r="AH6" s="59">
        <f>AE6+AF6+AG6</f>
        <v>0</v>
      </c>
      <c r="AI6" s="59">
        <f>365*S6</f>
        <v>0</v>
      </c>
      <c r="AJ6" s="59">
        <f>IF(VLOOKUP('Summary DNO1'!$A$82,'Summary DNO1'!$A$55:$V$137,21)=0,0,VLOOKUP('Summary DNO1'!$A$82,'Summary DNO1'!$A$55:$V$137,21)/VLOOKUP('Summary DNO1'!$A$82,'Summary DNO1'!$A$55:$T$137,3))*T6</f>
        <v>0</v>
      </c>
      <c r="AK6" s="59">
        <f>IF(VLOOKUP('Summary DNO1'!$A$82,'Summary DNO1'!$A$55:$V$137,22)=0,0,VLOOKUP('Summary DNO1'!$A$82,'Summary DNO1'!$A$55:$V$137,22)*1000/VLOOKUP('Summary DNO1'!$A$82,'Summary DNO1'!$A$55:$T$137,3))*U6</f>
        <v>0</v>
      </c>
      <c r="AL6" s="60">
        <f>SUM(AH6:AK6)/100</f>
        <v>0</v>
      </c>
    </row>
    <row r="7" spans="1:38" s="21" customFormat="1" ht="11.25">
      <c r="A7" s="16" t="s">
        <v>12</v>
      </c>
      <c r="B7" s="128">
        <v>3.3460000000000001</v>
      </c>
      <c r="C7" s="129">
        <v>0.20899999999999999</v>
      </c>
      <c r="D7" s="129">
        <v>0</v>
      </c>
      <c r="E7" s="129">
        <v>3.62</v>
      </c>
      <c r="F7" s="129">
        <v>0</v>
      </c>
      <c r="G7" s="130">
        <v>0</v>
      </c>
      <c r="H7" s="124"/>
      <c r="I7" s="131">
        <v>3.3460000000000001</v>
      </c>
      <c r="J7" s="132">
        <v>0.20899999999999999</v>
      </c>
      <c r="K7" s="132">
        <v>0</v>
      </c>
      <c r="L7" s="132">
        <v>3.62</v>
      </c>
      <c r="M7" s="132">
        <v>0</v>
      </c>
      <c r="N7" s="133">
        <v>0</v>
      </c>
      <c r="O7" s="17"/>
      <c r="P7" s="56">
        <f t="shared" si="0"/>
        <v>0</v>
      </c>
      <c r="Q7" s="56">
        <f t="shared" si="1"/>
        <v>0</v>
      </c>
      <c r="R7" s="56">
        <f t="shared" si="2"/>
        <v>0</v>
      </c>
      <c r="S7" s="56">
        <f t="shared" si="3"/>
        <v>0</v>
      </c>
      <c r="T7" s="56">
        <f t="shared" si="4"/>
        <v>0</v>
      </c>
      <c r="U7" s="56">
        <f t="shared" si="5"/>
        <v>0</v>
      </c>
      <c r="W7" s="61">
        <f t="shared" ref="W7:W30" si="11">IF(B7=0,0,IF(I7=0,0,(I7/B7)-1))</f>
        <v>0</v>
      </c>
      <c r="X7" s="61">
        <f t="shared" si="6"/>
        <v>0</v>
      </c>
      <c r="Y7" s="61">
        <f t="shared" si="7"/>
        <v>0</v>
      </c>
      <c r="Z7" s="61">
        <f t="shared" si="8"/>
        <v>0</v>
      </c>
      <c r="AA7" s="61">
        <f t="shared" si="9"/>
        <v>0</v>
      </c>
      <c r="AB7" s="61">
        <f t="shared" si="10"/>
        <v>0</v>
      </c>
      <c r="AD7" s="62">
        <f>IF(VLOOKUP('Summary DNO1'!$A$81,'Summary DNO1'!$A$55:$T$137,3)=0,0,VLOOKUP('Summary DNO1'!$A$81,'Summary DNO1'!$A$55:$T$137,2)*1000/VLOOKUP('Summary DNO1'!$A$81,'Summary DNO1'!$A$55:$T$137,3))</f>
        <v>7154.9148645141022</v>
      </c>
      <c r="AE7" s="62">
        <f>IF(AD7=0,0,VLOOKUP('Summary DNO1'!$A$81,'Summary DNO1'!$A$55:$T$137,15)*AD7*P7)</f>
        <v>0</v>
      </c>
      <c r="AF7" s="56">
        <f>IF(AD7=0,0,VLOOKUP('Summary DNO1'!$A$81,'Summary DNO1'!$A$55:$T$137,16)*AD7*Q7)</f>
        <v>0</v>
      </c>
      <c r="AG7" s="56">
        <f>IF(AD7=0,0,VLOOKUP('Summary DNO1'!$A$81,'Summary DNO1'!$A$55:$T$137,17)*AD7*R7)</f>
        <v>0</v>
      </c>
      <c r="AH7" s="56">
        <f t="shared" ref="AH7:AH30" si="12">AE7+AF7+AG7</f>
        <v>0</v>
      </c>
      <c r="AI7" s="56">
        <f t="shared" ref="AI7:AI30" si="13">365*S7</f>
        <v>0</v>
      </c>
      <c r="AJ7" s="62">
        <f>IF(VLOOKUP('Summary DNO1'!$A$81,'Summary DNO1'!$A$55:$V$137,21)=0,0,VLOOKUP('Summary DNO1'!$A$81,'Summary DNO1'!$A$55:$V$137,21)/VLOOKUP('Summary DNO1'!$A$81,'Summary DNO1'!$A$55:$V$137,3))*T7</f>
        <v>0</v>
      </c>
      <c r="AK7" s="62">
        <f>IF(VLOOKUP('Summary DNO1'!$A$81,'Summary DNO1'!$A$55:$V$137,22)=0,0,VLOOKUP('Summary DNO1'!$A$81,'Summary DNO1'!$A$55:$V$137,22)*1000/VLOOKUP('Summary DNO1'!$A$81,'Summary DNO1'!$A$55:$V$137,3))*U7</f>
        <v>0</v>
      </c>
      <c r="AL7" s="63">
        <f t="shared" ref="AL7:AL30" si="14">SUM(AH7:AK7)/100</f>
        <v>0</v>
      </c>
    </row>
    <row r="8" spans="1:38" s="21" customFormat="1" ht="11.25">
      <c r="A8" s="16" t="s">
        <v>13</v>
      </c>
      <c r="B8" s="128">
        <v>0.23200000000000001</v>
      </c>
      <c r="C8" s="129">
        <v>0</v>
      </c>
      <c r="D8" s="129">
        <v>0</v>
      </c>
      <c r="E8" s="129">
        <v>0</v>
      </c>
      <c r="F8" s="129">
        <v>0</v>
      </c>
      <c r="G8" s="130">
        <v>0</v>
      </c>
      <c r="H8" s="124"/>
      <c r="I8" s="131">
        <v>0.23200000000000001</v>
      </c>
      <c r="J8" s="132">
        <v>0</v>
      </c>
      <c r="K8" s="132">
        <v>0</v>
      </c>
      <c r="L8" s="132">
        <v>0</v>
      </c>
      <c r="M8" s="132">
        <v>0</v>
      </c>
      <c r="N8" s="133">
        <v>0</v>
      </c>
      <c r="O8" s="17"/>
      <c r="P8" s="56">
        <f t="shared" si="0"/>
        <v>0</v>
      </c>
      <c r="Q8" s="56">
        <f t="shared" si="1"/>
        <v>0</v>
      </c>
      <c r="R8" s="56">
        <f t="shared" si="2"/>
        <v>0</v>
      </c>
      <c r="S8" s="56">
        <f t="shared" si="3"/>
        <v>0</v>
      </c>
      <c r="T8" s="56">
        <f t="shared" si="4"/>
        <v>0</v>
      </c>
      <c r="U8" s="56">
        <f t="shared" si="5"/>
        <v>0</v>
      </c>
      <c r="W8" s="61">
        <f t="shared" si="11"/>
        <v>0</v>
      </c>
      <c r="X8" s="61">
        <f t="shared" si="6"/>
        <v>0</v>
      </c>
      <c r="Y8" s="61">
        <f t="shared" si="7"/>
        <v>0</v>
      </c>
      <c r="Z8" s="61">
        <f t="shared" si="8"/>
        <v>0</v>
      </c>
      <c r="AA8" s="61">
        <f t="shared" si="9"/>
        <v>0</v>
      </c>
      <c r="AB8" s="61">
        <f t="shared" si="10"/>
        <v>0</v>
      </c>
      <c r="AD8" s="62">
        <f>IF(VLOOKUP('Summary DNO1'!$A$80,'Summary DNO1'!$A$55:$T$137,3)=0,0,(VLOOKUP('Summary DNO1'!$A$80,'Summary DNO1'!$A$55:$T$137,2)*1000/VLOOKUP('Summary DNO1'!$A$80,'Summary DNO1'!$A$55:$T$137,3)))</f>
        <v>0</v>
      </c>
      <c r="AE8" s="62">
        <f>IF(AD8=0,0,VLOOKUP('Summary DNO1'!$A$80,'Summary DNO1'!$A$55:$T$137,15)*AD8*P8)</f>
        <v>0</v>
      </c>
      <c r="AF8" s="56">
        <f>IF(AD8=0,0,VLOOKUP('Summary DNO1'!$A$80,'Summary DNO1'!$A$55:$T$137,16)*AD8*Q8)</f>
        <v>0</v>
      </c>
      <c r="AG8" s="56">
        <f>IF(AD8=0,0,VLOOKUP('Summary DNO1'!$A$80,'Summary DNO1'!$A$55:$T$137,17)*AD8*R8)</f>
        <v>0</v>
      </c>
      <c r="AH8" s="56">
        <f t="shared" si="12"/>
        <v>0</v>
      </c>
      <c r="AI8" s="56">
        <f t="shared" si="13"/>
        <v>0</v>
      </c>
      <c r="AJ8" s="62">
        <f>IF(VLOOKUP('Summary DNO1'!$A$80,'Summary DNO1'!$A$55:$V$137,21)=0,0,(VLOOKUP('Summary DNO1'!$A$80,'Summary DNO1'!$A$55:$V$137,21)/VLOOKUP('Summary DNO1'!$A$80,'Summary DNO1'!$A$55:$V$137,3)))*T8</f>
        <v>0</v>
      </c>
      <c r="AK8" s="62">
        <f>IF(VLOOKUP('Summary DNO1'!$A$80,'Summary DNO1'!$A$55:$V$137,22)=0,0,(VLOOKUP('Summary DNO1'!$A$80,'Summary DNO1'!$A$55:$V$137,22)*1000/VLOOKUP('Summary DNO1'!$A$80,'Summary DNO1'!$A$55:$V$137,3)))*U8</f>
        <v>0</v>
      </c>
      <c r="AL8" s="63">
        <f t="shared" si="14"/>
        <v>0</v>
      </c>
    </row>
    <row r="9" spans="1:38" s="21" customFormat="1" ht="11.25">
      <c r="A9" s="16" t="s">
        <v>14</v>
      </c>
      <c r="B9" s="128">
        <v>2.4020000000000001</v>
      </c>
      <c r="C9" s="129">
        <v>0</v>
      </c>
      <c r="D9" s="129">
        <v>0</v>
      </c>
      <c r="E9" s="129">
        <v>5.5</v>
      </c>
      <c r="F9" s="129">
        <v>0</v>
      </c>
      <c r="G9" s="130">
        <v>0</v>
      </c>
      <c r="H9" s="124"/>
      <c r="I9" s="131">
        <v>2.4020000000000001</v>
      </c>
      <c r="J9" s="132">
        <v>0</v>
      </c>
      <c r="K9" s="132">
        <v>0</v>
      </c>
      <c r="L9" s="132">
        <v>5.5</v>
      </c>
      <c r="M9" s="132">
        <v>0</v>
      </c>
      <c r="N9" s="133">
        <v>0</v>
      </c>
      <c r="O9" s="17"/>
      <c r="P9" s="56">
        <f t="shared" si="0"/>
        <v>0</v>
      </c>
      <c r="Q9" s="56">
        <f t="shared" si="1"/>
        <v>0</v>
      </c>
      <c r="R9" s="56">
        <f t="shared" si="2"/>
        <v>0</v>
      </c>
      <c r="S9" s="56">
        <f t="shared" si="3"/>
        <v>0</v>
      </c>
      <c r="T9" s="56">
        <f t="shared" si="4"/>
        <v>0</v>
      </c>
      <c r="U9" s="56">
        <f t="shared" si="5"/>
        <v>0</v>
      </c>
      <c r="W9" s="61">
        <f t="shared" si="11"/>
        <v>0</v>
      </c>
      <c r="X9" s="61">
        <f t="shared" si="6"/>
        <v>0</v>
      </c>
      <c r="Y9" s="61">
        <f t="shared" si="7"/>
        <v>0</v>
      </c>
      <c r="Z9" s="61">
        <f t="shared" si="8"/>
        <v>0</v>
      </c>
      <c r="AA9" s="61">
        <f t="shared" si="9"/>
        <v>0</v>
      </c>
      <c r="AB9" s="61">
        <f t="shared" si="10"/>
        <v>0</v>
      </c>
      <c r="AD9" s="62">
        <f>IF(VLOOKUP('Summary DNO1'!$A$137,'Summary DNO1'!$A$55:$T$137,3)=0,0,(VLOOKUP('Summary DNO1'!$A$137,'Summary DNO1'!$A$55:$T$137,2)*1000/VLOOKUP('Summary DNO1'!$A$137,'Summary DNO1'!$A$55:$T$137,3)))</f>
        <v>11462.338263227539</v>
      </c>
      <c r="AE9" s="62">
        <f>IF(AD9=0,0,VLOOKUP('Summary DNO1'!$A$137,'Summary DNO1'!$A$55:$T$137,15)*AD9*P9)</f>
        <v>0</v>
      </c>
      <c r="AF9" s="56">
        <f>IF(AD9=0,0,VLOOKUP('Summary DNO1'!$A$137,'Summary DNO1'!$A$55:$T$137,16)*AD9*Q9)</f>
        <v>0</v>
      </c>
      <c r="AG9" s="56">
        <f>IF(AD9=0,0,VLOOKUP('Summary DNO1'!$A$137,'Summary DNO1'!$A$55:$T$137,17)*AD9*R9)</f>
        <v>0</v>
      </c>
      <c r="AH9" s="56">
        <f t="shared" si="12"/>
        <v>0</v>
      </c>
      <c r="AI9" s="56">
        <f t="shared" si="13"/>
        <v>0</v>
      </c>
      <c r="AJ9" s="62">
        <f>IF(VLOOKUP('Summary DNO1'!$A$137,'Summary DNO1'!$A$55:$V$137,21)=0,0,(VLOOKUP('Summary DNO1'!$A$137,'Summary DNO1'!$A$55:$V$137,21)/VLOOKUP('Summary DNO1'!$A$137,'Summary DNO1'!$A$55:$V$137,3)))*T9</f>
        <v>0</v>
      </c>
      <c r="AK9" s="62">
        <f>IF(VLOOKUP('Summary DNO1'!$A$137,'Summary DNO1'!$A$55:$V$137,22)=0,0,(VLOOKUP('Summary DNO1'!$A$137,'Summary DNO1'!$A$55:$V$137,22)*1000/VLOOKUP('Summary DNO1'!$A$137,'Summary DNO1'!$A$55:$V$137,3)))*U9</f>
        <v>0</v>
      </c>
      <c r="AL9" s="63">
        <f t="shared" si="14"/>
        <v>0</v>
      </c>
    </row>
    <row r="10" spans="1:38" s="21" customFormat="1" ht="11.25">
      <c r="A10" s="16" t="s">
        <v>15</v>
      </c>
      <c r="B10" s="128">
        <v>2.5329999999999999</v>
      </c>
      <c r="C10" s="129">
        <v>0.20899999999999999</v>
      </c>
      <c r="D10" s="129">
        <v>0</v>
      </c>
      <c r="E10" s="129">
        <v>5.5</v>
      </c>
      <c r="F10" s="129">
        <v>0</v>
      </c>
      <c r="G10" s="130">
        <v>0</v>
      </c>
      <c r="H10" s="124"/>
      <c r="I10" s="131">
        <v>2.5329999999999999</v>
      </c>
      <c r="J10" s="132">
        <v>0.20899999999999999</v>
      </c>
      <c r="K10" s="132">
        <v>0</v>
      </c>
      <c r="L10" s="132">
        <v>5.5</v>
      </c>
      <c r="M10" s="132">
        <v>0</v>
      </c>
      <c r="N10" s="133">
        <v>0</v>
      </c>
      <c r="O10" s="17"/>
      <c r="P10" s="56">
        <f t="shared" si="0"/>
        <v>0</v>
      </c>
      <c r="Q10" s="56">
        <f t="shared" si="1"/>
        <v>0</v>
      </c>
      <c r="R10" s="56">
        <f t="shared" si="2"/>
        <v>0</v>
      </c>
      <c r="S10" s="56">
        <f t="shared" si="3"/>
        <v>0</v>
      </c>
      <c r="T10" s="56">
        <f t="shared" si="4"/>
        <v>0</v>
      </c>
      <c r="U10" s="56">
        <f t="shared" si="5"/>
        <v>0</v>
      </c>
      <c r="W10" s="61">
        <f t="shared" si="11"/>
        <v>0</v>
      </c>
      <c r="X10" s="61">
        <f t="shared" si="6"/>
        <v>0</v>
      </c>
      <c r="Y10" s="61">
        <f t="shared" si="7"/>
        <v>0</v>
      </c>
      <c r="Z10" s="61">
        <f t="shared" si="8"/>
        <v>0</v>
      </c>
      <c r="AA10" s="61">
        <f t="shared" si="9"/>
        <v>0</v>
      </c>
      <c r="AB10" s="61">
        <f t="shared" si="10"/>
        <v>0</v>
      </c>
      <c r="AD10" s="62">
        <f>IF(VLOOKUP('Summary DNO1'!$A$136,'Summary DNO1'!$A$55:$T$137,3)=0,0,(VLOOKUP('Summary DNO1'!$A$136,'Summary DNO1'!$A$55:$T$137,2)*1000/VLOOKUP('Summary DNO1'!$A$136,'Summary DNO1'!$A$55:$T$136,3)))</f>
        <v>20785.490279628946</v>
      </c>
      <c r="AE10" s="62">
        <f>IF(AD10=0,0,VLOOKUP('Summary DNO1'!$A$136,'Summary DNO1'!$A$55:$T$137,15)*AD10*P10)</f>
        <v>0</v>
      </c>
      <c r="AF10" s="56">
        <f>IF(AD10=0,0,VLOOKUP('Summary DNO1'!$A$136,'Summary DNO1'!$A$55:$T$137,16)*AD10*Q10)</f>
        <v>0</v>
      </c>
      <c r="AG10" s="56">
        <f>IF(AD10=0,0,VLOOKUP('Summary DNO1'!$A$136,'Summary DNO1'!$A$55:$T$137,17)*AD10*R10)</f>
        <v>0</v>
      </c>
      <c r="AH10" s="56">
        <f t="shared" si="12"/>
        <v>0</v>
      </c>
      <c r="AI10" s="56">
        <f t="shared" si="13"/>
        <v>0</v>
      </c>
      <c r="AJ10" s="62">
        <f>IF(VLOOKUP('Summary DNO1'!$A$136,'Summary DNO1'!$A$55:$V$137,21)=0,0,(VLOOKUP('Summary DNO1'!$A$136,'Summary DNO1'!$A$55:$V$137,21)/VLOOKUP('Summary DNO1'!$A$136,'Summary DNO1'!$A$55:$V$136,3)))*T10</f>
        <v>0</v>
      </c>
      <c r="AK10" s="62">
        <f>IF(VLOOKUP('Summary DNO1'!$A$136,'Summary DNO1'!$A$55:$V$137,22)=0,0,(VLOOKUP('Summary DNO1'!$A$136,'Summary DNO1'!$A$55:$V$137,22)*1000/VLOOKUP('Summary DNO1'!$A$136,'Summary DNO1'!$A$55:$V$136,3)))*U10</f>
        <v>0</v>
      </c>
      <c r="AL10" s="63">
        <f t="shared" si="14"/>
        <v>0</v>
      </c>
    </row>
    <row r="11" spans="1:38" s="21" customFormat="1" ht="11.25">
      <c r="A11" s="16" t="s">
        <v>16</v>
      </c>
      <c r="B11" s="128">
        <v>0.219</v>
      </c>
      <c r="C11" s="129">
        <v>0</v>
      </c>
      <c r="D11" s="129">
        <v>0</v>
      </c>
      <c r="E11" s="129">
        <v>0</v>
      </c>
      <c r="F11" s="129">
        <v>0</v>
      </c>
      <c r="G11" s="130">
        <v>0</v>
      </c>
      <c r="H11" s="124"/>
      <c r="I11" s="131">
        <v>0.219</v>
      </c>
      <c r="J11" s="132">
        <v>0</v>
      </c>
      <c r="K11" s="132">
        <v>0</v>
      </c>
      <c r="L11" s="132">
        <v>0</v>
      </c>
      <c r="M11" s="132">
        <v>0</v>
      </c>
      <c r="N11" s="133">
        <v>0</v>
      </c>
      <c r="O11" s="17"/>
      <c r="P11" s="56">
        <f t="shared" si="0"/>
        <v>0</v>
      </c>
      <c r="Q11" s="56">
        <f t="shared" si="1"/>
        <v>0</v>
      </c>
      <c r="R11" s="56">
        <f t="shared" si="2"/>
        <v>0</v>
      </c>
      <c r="S11" s="56">
        <f t="shared" si="3"/>
        <v>0</v>
      </c>
      <c r="T11" s="56">
        <f t="shared" si="4"/>
        <v>0</v>
      </c>
      <c r="U11" s="56">
        <f t="shared" si="5"/>
        <v>0</v>
      </c>
      <c r="W11" s="61">
        <f t="shared" si="11"/>
        <v>0</v>
      </c>
      <c r="X11" s="61">
        <f t="shared" si="6"/>
        <v>0</v>
      </c>
      <c r="Y11" s="61">
        <f t="shared" si="7"/>
        <v>0</v>
      </c>
      <c r="Z11" s="61">
        <f t="shared" si="8"/>
        <v>0</v>
      </c>
      <c r="AA11" s="61">
        <f t="shared" si="9"/>
        <v>0</v>
      </c>
      <c r="AB11" s="61">
        <f t="shared" si="10"/>
        <v>0</v>
      </c>
      <c r="AD11" s="62">
        <f>IF(VLOOKUP('Summary DNO1'!$A$135,'Summary DNO1'!$A$55:$T$137,3)=0,0,(VLOOKUP('Summary DNO1'!$A$135,'Summary DNO1'!$A$55:$T$137,2)*1000/VLOOKUP('Summary DNO1'!$A$135,'Summary DNO1'!$A$55:$T$137,3)))</f>
        <v>0</v>
      </c>
      <c r="AE11" s="62">
        <f>IF(AD11=0,0,VLOOKUP('Summary DNO1'!$A$135,'Summary DNO1'!$A$55:$T$137,15)*AD11*P11)</f>
        <v>0</v>
      </c>
      <c r="AF11" s="56">
        <f>IF(AD11=0,0,VLOOKUP('Summary DNO1'!$A$135,'Summary DNO1'!$A$55:$T$137,16)*AD11*Q11)</f>
        <v>0</v>
      </c>
      <c r="AG11" s="56">
        <f>IF(AD11=0,0,VLOOKUP('Summary DNO1'!$A$135,'Summary DNO1'!$A$55:$T$137,17)*AD11*R11)</f>
        <v>0</v>
      </c>
      <c r="AH11" s="56">
        <f t="shared" si="12"/>
        <v>0</v>
      </c>
      <c r="AI11" s="56">
        <f t="shared" si="13"/>
        <v>0</v>
      </c>
      <c r="AJ11" s="62">
        <f>IF(VLOOKUP('Summary DNO1'!$A$135,'Summary DNO1'!$A$55:$V$137,21)=0,0,(VLOOKUP('Summary DNO1'!$A$135,'Summary DNO1'!$A$55:$V$137,21)/VLOOKUP('Summary DNO1'!$A$135,'Summary DNO1'!$A$55:$V$137,3)))*T11</f>
        <v>0</v>
      </c>
      <c r="AK11" s="62">
        <f>IF(VLOOKUP('Summary DNO1'!$A$135,'Summary DNO1'!$A$55:$V$137,22)=0,0,(VLOOKUP('Summary DNO1'!$A$135,'Summary DNO1'!$A$55:$V$137,22)*1000/VLOOKUP('Summary DNO1'!$A$135,'Summary DNO1'!$A$55:$V$137,3)))*U11</f>
        <v>0</v>
      </c>
      <c r="AL11" s="63">
        <f t="shared" si="14"/>
        <v>0</v>
      </c>
    </row>
    <row r="12" spans="1:38" s="21" customFormat="1" ht="11.25">
      <c r="A12" s="16" t="s">
        <v>17</v>
      </c>
      <c r="B12" s="128">
        <v>2.2240000000000002</v>
      </c>
      <c r="C12" s="129">
        <v>0.2</v>
      </c>
      <c r="D12" s="129">
        <v>0</v>
      </c>
      <c r="E12" s="129">
        <v>29.28</v>
      </c>
      <c r="F12" s="129">
        <v>0</v>
      </c>
      <c r="G12" s="130">
        <v>0</v>
      </c>
      <c r="H12" s="124"/>
      <c r="I12" s="131">
        <v>2.2240000000000002</v>
      </c>
      <c r="J12" s="132">
        <v>0.2</v>
      </c>
      <c r="K12" s="132">
        <v>0</v>
      </c>
      <c r="L12" s="132">
        <v>29.28</v>
      </c>
      <c r="M12" s="132">
        <v>0</v>
      </c>
      <c r="N12" s="133">
        <v>0</v>
      </c>
      <c r="O12" s="17"/>
      <c r="P12" s="56">
        <f t="shared" si="0"/>
        <v>0</v>
      </c>
      <c r="Q12" s="56">
        <f t="shared" si="1"/>
        <v>0</v>
      </c>
      <c r="R12" s="56">
        <f t="shared" si="2"/>
        <v>0</v>
      </c>
      <c r="S12" s="56">
        <f t="shared" si="3"/>
        <v>0</v>
      </c>
      <c r="T12" s="56">
        <f t="shared" si="4"/>
        <v>0</v>
      </c>
      <c r="U12" s="56">
        <f t="shared" si="5"/>
        <v>0</v>
      </c>
      <c r="W12" s="61">
        <f t="shared" si="11"/>
        <v>0</v>
      </c>
      <c r="X12" s="61">
        <f t="shared" si="6"/>
        <v>0</v>
      </c>
      <c r="Y12" s="61">
        <f t="shared" si="7"/>
        <v>0</v>
      </c>
      <c r="Z12" s="61">
        <f t="shared" si="8"/>
        <v>0</v>
      </c>
      <c r="AA12" s="61">
        <f t="shared" si="9"/>
        <v>0</v>
      </c>
      <c r="AB12" s="61">
        <f t="shared" si="10"/>
        <v>0</v>
      </c>
      <c r="AD12" s="62">
        <f>IF(VLOOKUP('Summary DNO1'!$A$127,'Summary DNO1'!$A$55:$T$137,3)=0,0,(VLOOKUP('Summary DNO1'!$A$127,'Summary DNO1'!$A$55:$T$137,2)*1000/VLOOKUP('Summary DNO1'!$A$127,'Summary DNO1'!$A$55:$T$137,3)))</f>
        <v>99301.657929418041</v>
      </c>
      <c r="AE12" s="62">
        <f>IF(AD12=0,0,VLOOKUP('Summary DNO1'!$A$127,'Summary DNO1'!$A$55:$T$137,15)*AD12*P12)</f>
        <v>0</v>
      </c>
      <c r="AF12" s="56">
        <f>IF(AD12=0,0,VLOOKUP('Summary DNO1'!$A$127,'Summary DNO1'!$A$55:$T$137,16)*AD12*Q12)</f>
        <v>0</v>
      </c>
      <c r="AG12" s="56">
        <f>IF(AD12=0,0,VLOOKUP('Summary DNO1'!$A$127,'Summary DNO1'!$A$55:$T$137,17)*AD12*R12)</f>
        <v>0</v>
      </c>
      <c r="AH12" s="56">
        <f t="shared" si="12"/>
        <v>0</v>
      </c>
      <c r="AI12" s="56">
        <f t="shared" si="13"/>
        <v>0</v>
      </c>
      <c r="AJ12" s="62">
        <f>IF(VLOOKUP('Summary DNO1'!$A$127,'Summary DNO1'!$A$55:$V$137,21)=0,0,(VLOOKUP('Summary DNO1'!$A$127,'Summary DNO1'!$A$55:$V$137,21)/VLOOKUP('Summary DNO1'!$A$127,'Summary DNO1'!$A$55:$V$137,3)))*T12</f>
        <v>0</v>
      </c>
      <c r="AK12" s="62">
        <f>IF(VLOOKUP('Summary DNO1'!$A$127,'Summary DNO1'!$A$55:$V$137,22)=0,0,(VLOOKUP('Summary DNO1'!$A$127,'Summary DNO1'!$A$55:$V$137,22)*1000/VLOOKUP('Summary DNO1'!$A$127,'Summary DNO1'!$A$55:$V$137,3)))*U12</f>
        <v>0</v>
      </c>
      <c r="AL12" s="63">
        <f t="shared" si="14"/>
        <v>0</v>
      </c>
    </row>
    <row r="13" spans="1:38" s="21" customFormat="1" ht="11.25">
      <c r="A13" s="16" t="s">
        <v>18</v>
      </c>
      <c r="B13" s="128">
        <v>2.101</v>
      </c>
      <c r="C13" s="129">
        <v>0.17599999999999999</v>
      </c>
      <c r="D13" s="129">
        <v>0</v>
      </c>
      <c r="E13" s="129">
        <v>20.45</v>
      </c>
      <c r="F13" s="129">
        <v>0</v>
      </c>
      <c r="G13" s="130">
        <v>0</v>
      </c>
      <c r="H13" s="124"/>
      <c r="I13" s="131">
        <v>2.101</v>
      </c>
      <c r="J13" s="132">
        <v>0.17599999999999999</v>
      </c>
      <c r="K13" s="132">
        <v>0</v>
      </c>
      <c r="L13" s="132">
        <v>20.45</v>
      </c>
      <c r="M13" s="132">
        <v>0</v>
      </c>
      <c r="N13" s="133">
        <v>0</v>
      </c>
      <c r="O13" s="17"/>
      <c r="P13" s="56">
        <f t="shared" si="0"/>
        <v>0</v>
      </c>
      <c r="Q13" s="56">
        <f t="shared" si="1"/>
        <v>0</v>
      </c>
      <c r="R13" s="56">
        <f t="shared" si="2"/>
        <v>0</v>
      </c>
      <c r="S13" s="56">
        <f t="shared" si="3"/>
        <v>0</v>
      </c>
      <c r="T13" s="56">
        <f t="shared" si="4"/>
        <v>0</v>
      </c>
      <c r="U13" s="56">
        <f t="shared" si="5"/>
        <v>0</v>
      </c>
      <c r="W13" s="61">
        <f t="shared" si="11"/>
        <v>0</v>
      </c>
      <c r="X13" s="61">
        <f t="shared" si="6"/>
        <v>0</v>
      </c>
      <c r="Y13" s="61">
        <f t="shared" si="7"/>
        <v>0</v>
      </c>
      <c r="Z13" s="61">
        <f t="shared" si="8"/>
        <v>0</v>
      </c>
      <c r="AA13" s="61">
        <f t="shared" si="9"/>
        <v>0</v>
      </c>
      <c r="AB13" s="61">
        <f t="shared" si="10"/>
        <v>0</v>
      </c>
      <c r="AD13" s="62">
        <f>IF(VLOOKUP('Summary DNO1'!$A$132,'Summary DNO1'!$A$55:$T$137,3)=0,0,(VLOOKUP('Summary DNO1'!$A$132,'Summary DNO1'!$A$55:$T$137,2)*1000/VLOOKUP('Summary DNO1'!$A$132,'Summary DNO1'!$A$55:$T$137,3)))</f>
        <v>128130.74739473686</v>
      </c>
      <c r="AE13" s="62">
        <f>IF(AD13=0,0,(VLOOKUP('Summary DNO1'!$A$132,'Summary DNO1'!$A$55:$T$137,15)*AD13*P13))</f>
        <v>0</v>
      </c>
      <c r="AF13" s="56">
        <f>IF(AD13=0,0,VLOOKUP('Summary DNO1'!$A$132,'Summary DNO1'!$A$55:$T$137,16)*AD13*Q13)</f>
        <v>0</v>
      </c>
      <c r="AG13" s="56">
        <f>IF(AD13=0,0,VLOOKUP('Summary DNO1'!$A$132,'Summary DNO1'!$A$55:$T$137,17)*AD13*R13)</f>
        <v>0</v>
      </c>
      <c r="AH13" s="56">
        <f t="shared" si="12"/>
        <v>0</v>
      </c>
      <c r="AI13" s="56">
        <f t="shared" si="13"/>
        <v>0</v>
      </c>
      <c r="AJ13" s="62">
        <f>IF(VLOOKUP('Summary DNO1'!$A$132,'Summary DNO1'!$A$55:$V$137,21)=0,0,(VLOOKUP('Summary DNO1'!$A$132,'Summary DNO1'!$A$55:$V$137,21)/VLOOKUP('Summary DNO1'!$A$132,'Summary DNO1'!$A$55:$V$137,3)))*T13</f>
        <v>0</v>
      </c>
      <c r="AK13" s="62">
        <f>IF(VLOOKUP('Summary DNO1'!$A$132,'Summary DNO1'!$A$55:$V$137,22)=0,0,(VLOOKUP('Summary DNO1'!$A$132,'Summary DNO1'!$A$55:$V$137,22)*1000/VLOOKUP('Summary DNO1'!$A$132,'Summary DNO1'!$A$55:$V$137,3)))*U13</f>
        <v>0</v>
      </c>
      <c r="AL13" s="63">
        <f t="shared" si="14"/>
        <v>0</v>
      </c>
    </row>
    <row r="14" spans="1:38" s="21" customFormat="1" ht="11.25">
      <c r="A14" s="16" t="s">
        <v>19</v>
      </c>
      <c r="B14" s="128">
        <v>2.085</v>
      </c>
      <c r="C14" s="129">
        <v>0.10100000000000001</v>
      </c>
      <c r="D14" s="129">
        <v>0</v>
      </c>
      <c r="E14" s="129">
        <v>90.58</v>
      </c>
      <c r="F14" s="129">
        <v>0</v>
      </c>
      <c r="G14" s="130">
        <v>0</v>
      </c>
      <c r="H14" s="124"/>
      <c r="I14" s="131">
        <v>2.085</v>
      </c>
      <c r="J14" s="132">
        <v>0.10100000000000001</v>
      </c>
      <c r="K14" s="132">
        <v>0</v>
      </c>
      <c r="L14" s="132">
        <v>90.58</v>
      </c>
      <c r="M14" s="132">
        <v>0</v>
      </c>
      <c r="N14" s="133">
        <v>0</v>
      </c>
      <c r="O14" s="17"/>
      <c r="P14" s="56">
        <f t="shared" si="0"/>
        <v>0</v>
      </c>
      <c r="Q14" s="56">
        <f t="shared" si="1"/>
        <v>0</v>
      </c>
      <c r="R14" s="56">
        <f t="shared" si="2"/>
        <v>0</v>
      </c>
      <c r="S14" s="56">
        <f t="shared" si="3"/>
        <v>0</v>
      </c>
      <c r="T14" s="56">
        <f t="shared" si="4"/>
        <v>0</v>
      </c>
      <c r="U14" s="56">
        <f t="shared" si="5"/>
        <v>0</v>
      </c>
      <c r="W14" s="61">
        <f t="shared" si="11"/>
        <v>0</v>
      </c>
      <c r="X14" s="61">
        <f t="shared" si="6"/>
        <v>0</v>
      </c>
      <c r="Y14" s="61">
        <f t="shared" si="7"/>
        <v>0</v>
      </c>
      <c r="Z14" s="61">
        <f t="shared" si="8"/>
        <v>0</v>
      </c>
      <c r="AA14" s="61">
        <f t="shared" si="9"/>
        <v>0</v>
      </c>
      <c r="AB14" s="61">
        <f t="shared" si="10"/>
        <v>0</v>
      </c>
      <c r="AD14" s="62">
        <f>IF(VLOOKUP('Summary DNO1'!$A$86,'Summary DNO1'!$A$55:$T$137,3)=0,0,(VLOOKUP('Summary DNO1'!$A$86,'Summary DNO1'!$A$55:$T$137,2)*1000/VLOOKUP('Summary DNO1'!$A$86,'Summary DNO1'!$A$55:$T$137,3)))</f>
        <v>51810.802560000004</v>
      </c>
      <c r="AE14" s="62">
        <f>IF(AD14=0,0,(VLOOKUP('Summary DNO1'!$A$86,'Summary DNO1'!$A$55:$T$137,15)*AD14*P14))</f>
        <v>0</v>
      </c>
      <c r="AF14" s="56">
        <f>IF(AD14=0,0,VLOOKUP('Summary DNO1'!$A$86,'Summary DNO1'!$A$55:$T$137,16)*AD14*Q14)</f>
        <v>0</v>
      </c>
      <c r="AG14" s="56">
        <f>IF(AD14=0,0,VLOOKUP('Summary DNO1'!$A$86,'Summary DNO1'!$A$55:$T$137,17)*AD14*R14)</f>
        <v>0</v>
      </c>
      <c r="AH14" s="56">
        <f t="shared" si="12"/>
        <v>0</v>
      </c>
      <c r="AI14" s="56">
        <f t="shared" si="13"/>
        <v>0</v>
      </c>
      <c r="AJ14" s="62">
        <f>IF(VLOOKUP('Summary DNO1'!$A$86,'Summary DNO1'!$A$55:$V$137,21)=0,0,(VLOOKUP('Summary DNO1'!$A$86,'Summary DNO1'!$A$55:$V$137,21)/VLOOKUP('Summary DNO1'!$A$86,'Summary DNO1'!$A$55:$V$137,3)))*T14</f>
        <v>0</v>
      </c>
      <c r="AK14" s="62">
        <f>IF(VLOOKUP('Summary DNO1'!$A$86,'Summary DNO1'!$A$55:$V$137,22)=0,0,(VLOOKUP('Summary DNO1'!$A$86,'Summary DNO1'!$A$55:$V$137,22)*1000/VLOOKUP('Summary DNO1'!$A$86,'Summary DNO1'!$A$55:$V$137,3)))*U14</f>
        <v>0</v>
      </c>
      <c r="AL14" s="63">
        <f t="shared" si="14"/>
        <v>0</v>
      </c>
    </row>
    <row r="15" spans="1:38" s="21" customFormat="1" ht="11.25">
      <c r="A15" s="16" t="s">
        <v>20</v>
      </c>
      <c r="B15" s="128">
        <v>21.39</v>
      </c>
      <c r="C15" s="129">
        <v>0.20499999999999999</v>
      </c>
      <c r="D15" s="129">
        <v>0.13800000000000001</v>
      </c>
      <c r="E15" s="129">
        <v>7.57</v>
      </c>
      <c r="F15" s="129">
        <v>2.11</v>
      </c>
      <c r="G15" s="130">
        <v>0.35299999999999998</v>
      </c>
      <c r="H15" s="124"/>
      <c r="I15" s="131">
        <v>21.390999999999998</v>
      </c>
      <c r="J15" s="132">
        <v>0.20499999999999999</v>
      </c>
      <c r="K15" s="132">
        <v>0.13800000000000001</v>
      </c>
      <c r="L15" s="132">
        <v>7.57</v>
      </c>
      <c r="M15" s="132">
        <v>2.11</v>
      </c>
      <c r="N15" s="133">
        <v>0.35299999999999998</v>
      </c>
      <c r="O15" s="17"/>
      <c r="P15" s="56">
        <f t="shared" si="0"/>
        <v>9.9999999999766942E-4</v>
      </c>
      <c r="Q15" s="56">
        <f t="shared" si="1"/>
        <v>0</v>
      </c>
      <c r="R15" s="56">
        <f t="shared" si="2"/>
        <v>0</v>
      </c>
      <c r="S15" s="56">
        <f t="shared" si="3"/>
        <v>0</v>
      </c>
      <c r="T15" s="56">
        <f t="shared" si="4"/>
        <v>0</v>
      </c>
      <c r="U15" s="56">
        <f t="shared" si="5"/>
        <v>0</v>
      </c>
      <c r="W15" s="61">
        <f t="shared" si="11"/>
        <v>4.675081813920734E-5</v>
      </c>
      <c r="X15" s="61">
        <f t="shared" si="6"/>
        <v>0</v>
      </c>
      <c r="Y15" s="61">
        <f t="shared" si="7"/>
        <v>0</v>
      </c>
      <c r="Z15" s="61">
        <f t="shared" si="8"/>
        <v>0</v>
      </c>
      <c r="AA15" s="61">
        <f t="shared" si="9"/>
        <v>0</v>
      </c>
      <c r="AB15" s="61">
        <f t="shared" si="10"/>
        <v>0</v>
      </c>
      <c r="AD15" s="62">
        <f>IF(VLOOKUP('Summary DNO1'!$A$126,'Summary DNO1'!$A$55:$T$137,3)=0,0,(VLOOKUP('Summary DNO1'!$A$126,'Summary DNO1'!$A$55:$T$137,2)*1000/VLOOKUP('Summary DNO1'!$A$126,'Summary DNO1'!$A$55:$T$137,3)))</f>
        <v>299177.3902073889</v>
      </c>
      <c r="AE15" s="62">
        <f>IF(AD15=0,0,(VLOOKUP('Summary DNO1'!$A$126,'Summary DNO1'!$A$55:$T$137,15)*AD15*P15))</f>
        <v>269.21508662261857</v>
      </c>
      <c r="AF15" s="56">
        <f>IF(AD15=0,0,VLOOKUP('Summary DNO1'!$A$126,'Summary DNO1'!$A$55:$T$137,16)*AD15*Q15)</f>
        <v>0</v>
      </c>
      <c r="AG15" s="56">
        <f>IF(AD15=0,0,VLOOKUP('Summary DNO1'!$A$126,'Summary DNO1'!$A$55:$T$137,17)*AD15*R15)</f>
        <v>0</v>
      </c>
      <c r="AH15" s="56">
        <f t="shared" si="12"/>
        <v>269.21508662261857</v>
      </c>
      <c r="AI15" s="56">
        <f t="shared" si="13"/>
        <v>0</v>
      </c>
      <c r="AJ15" s="62">
        <f>IF(VLOOKUP('Summary DNO1'!$A$126,'Summary DNO1'!$A$55:$V$137,21)=0,0,(VLOOKUP('Summary DNO1'!$A$126,'Summary DNO1'!$A$55:$V$137,21)/VLOOKUP('Summary DNO1'!$A$126,'Summary DNO1'!$A$55:$V$137,3)))*T15</f>
        <v>0</v>
      </c>
      <c r="AK15" s="62">
        <f>IF(VLOOKUP('Summary DNO1'!$A$126,'Summary DNO1'!$A$55:$V$137,22)=0,0,(VLOOKUP('Summary DNO1'!$A$126,'Summary DNO1'!$A$55:$V$137,22)*1000/VLOOKUP('Summary DNO1'!$A$126,'Summary DNO1'!$A$55:$V$137,3)))*U15</f>
        <v>0</v>
      </c>
      <c r="AL15" s="63">
        <f t="shared" si="14"/>
        <v>2.6921508662261857</v>
      </c>
    </row>
    <row r="16" spans="1:38" s="21" customFormat="1" ht="11.25">
      <c r="A16" s="16" t="s">
        <v>21</v>
      </c>
      <c r="B16" s="128">
        <v>19.439</v>
      </c>
      <c r="C16" s="129">
        <v>0.115</v>
      </c>
      <c r="D16" s="129">
        <v>9.7000000000000003E-2</v>
      </c>
      <c r="E16" s="129">
        <v>5.55</v>
      </c>
      <c r="F16" s="129">
        <v>2.2799999999999998</v>
      </c>
      <c r="G16" s="130">
        <v>0.29699999999999999</v>
      </c>
      <c r="H16" s="124"/>
      <c r="I16" s="131">
        <v>19.440000000000001</v>
      </c>
      <c r="J16" s="132">
        <v>0.115</v>
      </c>
      <c r="K16" s="132">
        <v>9.7000000000000003E-2</v>
      </c>
      <c r="L16" s="132">
        <v>5.55</v>
      </c>
      <c r="M16" s="132">
        <v>2.2799999999999998</v>
      </c>
      <c r="N16" s="133">
        <v>0.29699999999999999</v>
      </c>
      <c r="O16" s="17"/>
      <c r="P16" s="56">
        <f t="shared" si="0"/>
        <v>1.0000000000012221E-3</v>
      </c>
      <c r="Q16" s="56">
        <f t="shared" si="1"/>
        <v>0</v>
      </c>
      <c r="R16" s="56">
        <f t="shared" si="2"/>
        <v>0</v>
      </c>
      <c r="S16" s="56">
        <f t="shared" si="3"/>
        <v>0</v>
      </c>
      <c r="T16" s="56">
        <f t="shared" si="4"/>
        <v>0</v>
      </c>
      <c r="U16" s="56">
        <f t="shared" si="5"/>
        <v>0</v>
      </c>
      <c r="W16" s="61">
        <f t="shared" si="11"/>
        <v>5.1442975461668539E-5</v>
      </c>
      <c r="X16" s="61">
        <f t="shared" si="6"/>
        <v>0</v>
      </c>
      <c r="Y16" s="61">
        <f t="shared" si="7"/>
        <v>0</v>
      </c>
      <c r="Z16" s="61">
        <f t="shared" si="8"/>
        <v>0</v>
      </c>
      <c r="AA16" s="61">
        <f t="shared" si="9"/>
        <v>0</v>
      </c>
      <c r="AB16" s="61">
        <f t="shared" si="10"/>
        <v>0</v>
      </c>
      <c r="AD16" s="62">
        <f>IF(VLOOKUP('Summary DNO1'!$A$131,'Summary DNO1'!$A$55:$T$137,3)=0,0,(VLOOKUP('Summary DNO1'!$A$131,'Summary DNO1'!$A$55:$T$137,2)*1000/VLOOKUP('Summary DNO1'!$A$131,'Summary DNO1'!$A$55:$T$137,3)))</f>
        <v>606528.50072863675</v>
      </c>
      <c r="AE16" s="62">
        <f>IF(AD16=0,0,(VLOOKUP('Summary DNO1'!$A$131,'Summary DNO1'!$A$55:$T$137,15)*AD16*P16))</f>
        <v>562.39039132903895</v>
      </c>
      <c r="AF16" s="56">
        <f>IF(AD16=0,0,VLOOKUP('Summary DNO1'!$A$131,'Summary DNO1'!$A$55:$T$137,16)*AD16*Q16)</f>
        <v>0</v>
      </c>
      <c r="AG16" s="56">
        <f>IF(AD16=0,0,VLOOKUP('Summary DNO1'!$A$131,'Summary DNO1'!$A$55:$T$137,17)*AD16*R16)</f>
        <v>0</v>
      </c>
      <c r="AH16" s="56">
        <f t="shared" si="12"/>
        <v>562.39039132903895</v>
      </c>
      <c r="AI16" s="56">
        <f t="shared" si="13"/>
        <v>0</v>
      </c>
      <c r="AJ16" s="62">
        <f>IF(VLOOKUP('Summary DNO1'!$A$131,'Summary DNO1'!$A$55:$V$137,21)=0,0,(VLOOKUP('Summary DNO1'!$A$131,'Summary DNO1'!$A$55:$V$137,21)/VLOOKUP('Summary DNO1'!$A$131,'Summary DNO1'!$A$55:$V$137,3)))*T16</f>
        <v>0</v>
      </c>
      <c r="AK16" s="62">
        <f>IF(VLOOKUP('Summary DNO1'!$A$131,'Summary DNO1'!$A$55:$V$137,22)=0,0,(VLOOKUP('Summary DNO1'!$A$131,'Summary DNO1'!$A$55:$V$137,22)*1000/VLOOKUP('Summary DNO1'!$A$131,'Summary DNO1'!$A$55:$V$137,3)))*U16</f>
        <v>0</v>
      </c>
      <c r="AL16" s="63">
        <f t="shared" si="14"/>
        <v>5.6239039132903894</v>
      </c>
    </row>
    <row r="17" spans="1:38" s="21" customFormat="1" ht="11.25">
      <c r="A17" s="16" t="s">
        <v>22</v>
      </c>
      <c r="B17" s="128">
        <v>16.349</v>
      </c>
      <c r="C17" s="129">
        <v>0.04</v>
      </c>
      <c r="D17" s="129">
        <v>5.8000000000000003E-2</v>
      </c>
      <c r="E17" s="129">
        <v>64.88</v>
      </c>
      <c r="F17" s="129">
        <v>1.7</v>
      </c>
      <c r="G17" s="130">
        <v>0.23799999999999999</v>
      </c>
      <c r="H17" s="124"/>
      <c r="I17" s="131">
        <v>16.350000000000001</v>
      </c>
      <c r="J17" s="132">
        <v>0.04</v>
      </c>
      <c r="K17" s="132">
        <v>5.8000000000000003E-2</v>
      </c>
      <c r="L17" s="132">
        <v>64.88</v>
      </c>
      <c r="M17" s="132">
        <v>1.7</v>
      </c>
      <c r="N17" s="133">
        <v>0.23799999999999999</v>
      </c>
      <c r="O17" s="17"/>
      <c r="P17" s="56">
        <f t="shared" si="0"/>
        <v>1.0000000000012221E-3</v>
      </c>
      <c r="Q17" s="56">
        <f t="shared" si="1"/>
        <v>0</v>
      </c>
      <c r="R17" s="56">
        <f t="shared" si="2"/>
        <v>0</v>
      </c>
      <c r="S17" s="56">
        <f t="shared" si="3"/>
        <v>0</v>
      </c>
      <c r="T17" s="56">
        <f t="shared" si="4"/>
        <v>0</v>
      </c>
      <c r="U17" s="56">
        <f t="shared" si="5"/>
        <v>0</v>
      </c>
      <c r="W17" s="61">
        <f t="shared" si="11"/>
        <v>6.1165820539610394E-5</v>
      </c>
      <c r="X17" s="61">
        <f t="shared" si="6"/>
        <v>0</v>
      </c>
      <c r="Y17" s="61">
        <f t="shared" si="7"/>
        <v>0</v>
      </c>
      <c r="Z17" s="61">
        <f t="shared" si="8"/>
        <v>0</v>
      </c>
      <c r="AA17" s="61">
        <f t="shared" si="9"/>
        <v>0</v>
      </c>
      <c r="AB17" s="61">
        <f t="shared" si="10"/>
        <v>0</v>
      </c>
      <c r="AD17" s="62">
        <f>IF(VLOOKUP('Summary DNO1'!$A$85,'Summary DNO1'!$A$55:$T$137,3)=0,0,(VLOOKUP('Summary DNO1'!$A$85,'Summary DNO1'!$A$55:$T$137,2)*1000/VLOOKUP('Summary DNO1'!$A$85,'Summary DNO1'!$A$55:$T$137,3)))</f>
        <v>3143959.7505109147</v>
      </c>
      <c r="AE17" s="62">
        <f>IF(AD17=0,0,(VLOOKUP('Summary DNO1'!$A$85,'Summary DNO1'!$A$55:$T$137,15)*AD17*P17))</f>
        <v>3011.9392130749443</v>
      </c>
      <c r="AF17" s="56">
        <f>IF(AD17=0,0,VLOOKUP('Summary DNO1'!$A$85,'Summary DNO1'!$A$55:$T$137,16)*AD17*Q17)</f>
        <v>0</v>
      </c>
      <c r="AG17" s="56">
        <f>IF(AD17=0,0,VLOOKUP('Summary DNO1'!$A$85,'Summary DNO1'!$A$55:$T$137,17)*AD17*R17)</f>
        <v>0</v>
      </c>
      <c r="AH17" s="56">
        <f t="shared" si="12"/>
        <v>3011.9392130749443</v>
      </c>
      <c r="AI17" s="56">
        <f t="shared" si="13"/>
        <v>0</v>
      </c>
      <c r="AJ17" s="62">
        <f>IF(VLOOKUP('Summary DNO1'!$A$85,'Summary DNO1'!$A$55:$V$137,21)=0,0,(VLOOKUP('Summary DNO1'!$A$85,'Summary DNO1'!$A$55:$V$137,21)/VLOOKUP('Summary DNO1'!$A$85,'Summary DNO1'!$A$55:$V$137,3)))*T17</f>
        <v>0</v>
      </c>
      <c r="AK17" s="62">
        <f>IF(VLOOKUP('Summary DNO1'!$A$85,'Summary DNO1'!$A$55:$V$137,22)=0,0,(VLOOKUP('Summary DNO1'!$A$85,'Summary DNO1'!$A$55:$V$137,22)*1000/VLOOKUP('Summary DNO1'!$A$85,'Summary DNO1'!$A$55:$V$137,3)))*U17</f>
        <v>0</v>
      </c>
      <c r="AL17" s="63">
        <f t="shared" si="14"/>
        <v>30.119392130749443</v>
      </c>
    </row>
    <row r="18" spans="1:38" s="21" customFormat="1" ht="11.25">
      <c r="A18" s="16" t="s">
        <v>23</v>
      </c>
      <c r="B18" s="128">
        <v>13.83</v>
      </c>
      <c r="C18" s="129">
        <v>1.4E-2</v>
      </c>
      <c r="D18" s="129">
        <v>4.1000000000000002E-2</v>
      </c>
      <c r="E18" s="129">
        <v>64.88</v>
      </c>
      <c r="F18" s="129">
        <v>1.17</v>
      </c>
      <c r="G18" s="130">
        <v>0.187</v>
      </c>
      <c r="H18" s="124"/>
      <c r="I18" s="131">
        <v>13.831</v>
      </c>
      <c r="J18" s="132">
        <v>1.4E-2</v>
      </c>
      <c r="K18" s="132">
        <v>4.1000000000000002E-2</v>
      </c>
      <c r="L18" s="132">
        <v>64.88</v>
      </c>
      <c r="M18" s="132">
        <v>1.17</v>
      </c>
      <c r="N18" s="133">
        <v>0.187</v>
      </c>
      <c r="O18" s="17"/>
      <c r="P18" s="56">
        <f t="shared" si="0"/>
        <v>9.9999999999944578E-4</v>
      </c>
      <c r="Q18" s="56">
        <f t="shared" si="1"/>
        <v>0</v>
      </c>
      <c r="R18" s="56">
        <f t="shared" si="2"/>
        <v>0</v>
      </c>
      <c r="S18" s="56">
        <f t="shared" si="3"/>
        <v>0</v>
      </c>
      <c r="T18" s="56">
        <f t="shared" si="4"/>
        <v>0</v>
      </c>
      <c r="U18" s="56">
        <f t="shared" si="5"/>
        <v>0</v>
      </c>
      <c r="W18" s="61">
        <f t="shared" si="11"/>
        <v>7.230657989865108E-5</v>
      </c>
      <c r="X18" s="61">
        <f t="shared" si="6"/>
        <v>0</v>
      </c>
      <c r="Y18" s="61">
        <f t="shared" si="7"/>
        <v>0</v>
      </c>
      <c r="Z18" s="61">
        <f t="shared" si="8"/>
        <v>0</v>
      </c>
      <c r="AA18" s="61">
        <f t="shared" si="9"/>
        <v>0</v>
      </c>
      <c r="AB18" s="61">
        <f t="shared" si="10"/>
        <v>0</v>
      </c>
      <c r="AD18" s="62">
        <f>IF(VLOOKUP('Summary DNO1'!$A$89,'Summary DNO1'!$A$55:$T$137,3)=0,0,(VLOOKUP('Summary DNO1'!$A$89,'Summary DNO1'!$A$55:$T$137,2)*1000/VLOOKUP('Summary DNO1'!$A$89,'Summary DNO1'!$A$55:$T$137,3)))</f>
        <v>11583396.497237816</v>
      </c>
      <c r="AE18" s="62">
        <f>IF(AD18=0,0,(VLOOKUP('Summary DNO1'!$A$89,'Summary DNO1'!$A$55:$T$137,15)*AD18*P18))</f>
        <v>11229.487626079559</v>
      </c>
      <c r="AF18" s="56">
        <f>IF(AD18=0,0,VLOOKUP('Summary DNO1'!$A$89,'Summary DNO1'!$A$55:$T$137,16)*AD18*Q18)</f>
        <v>0</v>
      </c>
      <c r="AG18" s="56">
        <f>IF(AD18=0,0,VLOOKUP('Summary DNO1'!$A$89,'Summary DNO1'!$A$55:$T$137,17)*AD18*R18)</f>
        <v>0</v>
      </c>
      <c r="AH18" s="56">
        <f t="shared" si="12"/>
        <v>11229.487626079559</v>
      </c>
      <c r="AI18" s="56">
        <f t="shared" si="13"/>
        <v>0</v>
      </c>
      <c r="AJ18" s="62">
        <f>IF(VLOOKUP('Summary DNO1'!$A$89,'Summary DNO1'!$A$55:$V$137,21)=0,0,(VLOOKUP('Summary DNO1'!$A$89,'Summary DNO1'!$A$55:$V$137,21)/VLOOKUP('Summary DNO1'!$A$89,'Summary DNO1'!$A$55:$V$137,3)))*T18</f>
        <v>0</v>
      </c>
      <c r="AK18" s="62">
        <f>IF(VLOOKUP('Summary DNO1'!$A$89,'Summary DNO1'!$A$55:$V$137,22)=0,0,(VLOOKUP('Summary DNO1'!$A$89,'Summary DNO1'!$A$55:$V$137,22)*1000/VLOOKUP('Summary DNO1'!$A$89,'Summary DNO1'!$A$55:$V$137,3)))*U18</f>
        <v>0</v>
      </c>
      <c r="AL18" s="63">
        <f t="shared" si="14"/>
        <v>112.29487626079559</v>
      </c>
    </row>
    <row r="19" spans="1:38" s="21" customFormat="1" ht="11.25">
      <c r="A19" s="16" t="s">
        <v>24</v>
      </c>
      <c r="B19" s="128">
        <v>3.0089999999999999</v>
      </c>
      <c r="C19" s="129">
        <v>0</v>
      </c>
      <c r="D19" s="129">
        <v>0</v>
      </c>
      <c r="E19" s="129">
        <v>0</v>
      </c>
      <c r="F19" s="129">
        <v>0</v>
      </c>
      <c r="G19" s="130">
        <v>0</v>
      </c>
      <c r="H19" s="124"/>
      <c r="I19" s="131">
        <v>3.0089999999999999</v>
      </c>
      <c r="J19" s="132">
        <v>0</v>
      </c>
      <c r="K19" s="132">
        <v>0</v>
      </c>
      <c r="L19" s="132">
        <v>0</v>
      </c>
      <c r="M19" s="132">
        <v>0</v>
      </c>
      <c r="N19" s="133">
        <v>0</v>
      </c>
      <c r="O19" s="17"/>
      <c r="P19" s="56">
        <f t="shared" si="0"/>
        <v>0</v>
      </c>
      <c r="Q19" s="56">
        <f t="shared" si="1"/>
        <v>0</v>
      </c>
      <c r="R19" s="56">
        <f t="shared" si="2"/>
        <v>0</v>
      </c>
      <c r="S19" s="56">
        <f t="shared" si="3"/>
        <v>0</v>
      </c>
      <c r="T19" s="56">
        <f t="shared" si="4"/>
        <v>0</v>
      </c>
      <c r="U19" s="56">
        <f t="shared" si="5"/>
        <v>0</v>
      </c>
      <c r="W19" s="61">
        <f t="shared" si="11"/>
        <v>0</v>
      </c>
      <c r="X19" s="61">
        <f t="shared" si="6"/>
        <v>0</v>
      </c>
      <c r="Y19" s="61">
        <f t="shared" si="7"/>
        <v>0</v>
      </c>
      <c r="Z19" s="61">
        <f t="shared" si="8"/>
        <v>0</v>
      </c>
      <c r="AA19" s="61">
        <f t="shared" si="9"/>
        <v>0</v>
      </c>
      <c r="AB19" s="61">
        <f t="shared" si="10"/>
        <v>0</v>
      </c>
      <c r="AD19" s="62">
        <f>IF(VLOOKUP('Summary DNO1'!$A$134,'Summary DNO1'!$A$55:$T$137,3)=0,0,(VLOOKUP('Summary DNO1'!$A$134,'Summary DNO1'!$A$55:$T$137,2)*1000/VLOOKUP('Summary DNO1'!$A$134,'Summary DNO1'!$A$55:$T$137,3)))</f>
        <v>0</v>
      </c>
      <c r="AE19" s="62">
        <f>IF(AD19=0,0,(VLOOKUP('Summary DNO1'!$A$134,'Summary DNO1'!$A$55:$T$137,15)*AD19*P19))</f>
        <v>0</v>
      </c>
      <c r="AF19" s="56">
        <f>IF(AD19=0,0,VLOOKUP('Summary DNO1'!$A$134,'Summary DNO1'!$A$55:$T$137,16)*AD19*Q19)</f>
        <v>0</v>
      </c>
      <c r="AG19" s="56">
        <f>IF(AD19=0,0,VLOOKUP('Summary DNO1'!$A$134,'Summary DNO1'!$A$55:$T$137,17)*AD19*R19)</f>
        <v>0</v>
      </c>
      <c r="AH19" s="56">
        <f t="shared" si="12"/>
        <v>0</v>
      </c>
      <c r="AI19" s="56">
        <f t="shared" si="13"/>
        <v>0</v>
      </c>
      <c r="AJ19" s="62">
        <f>IF(VLOOKUP('Summary DNO1'!$A$134,'Summary DNO1'!$A$55:$V$137,21)=0,0,(VLOOKUP('Summary DNO1'!$A$134,'Summary DNO1'!$A$55:$V$137,21)/VLOOKUP('Summary DNO1'!$A$134,'Summary DNO1'!$A$55:$V$137,3)))*T19</f>
        <v>0</v>
      </c>
      <c r="AK19" s="62">
        <f>IF(VLOOKUP('Summary DNO1'!$A$134,'Summary DNO1'!$A$55:$V$137,22)=0,0,(VLOOKUP('Summary DNO1'!$A$134,'Summary DNO1'!$A$55:$V$137,22)*1000/VLOOKUP('Summary DNO1'!$A$134,'Summary DNO1'!$A$55:$V$137,3)))*U19</f>
        <v>0</v>
      </c>
      <c r="AL19" s="63">
        <f t="shared" si="14"/>
        <v>0</v>
      </c>
    </row>
    <row r="20" spans="1:38" s="21" customFormat="1" ht="11.25">
      <c r="A20" s="16" t="s">
        <v>25</v>
      </c>
      <c r="B20" s="128">
        <v>46.753</v>
      </c>
      <c r="C20" s="129">
        <v>1.2529999999999999</v>
      </c>
      <c r="D20" s="129">
        <v>0.96099999999999997</v>
      </c>
      <c r="E20" s="129">
        <v>0</v>
      </c>
      <c r="F20" s="129">
        <v>0</v>
      </c>
      <c r="G20" s="130">
        <v>0</v>
      </c>
      <c r="H20" s="124"/>
      <c r="I20" s="131">
        <v>46.755000000000003</v>
      </c>
      <c r="J20" s="132">
        <v>1.2529999999999999</v>
      </c>
      <c r="K20" s="132">
        <v>0.96099999999999997</v>
      </c>
      <c r="L20" s="132">
        <v>0</v>
      </c>
      <c r="M20" s="132">
        <v>0</v>
      </c>
      <c r="N20" s="133">
        <v>0</v>
      </c>
      <c r="O20" s="17"/>
      <c r="P20" s="56">
        <f t="shared" si="0"/>
        <v>2.0000000000024443E-3</v>
      </c>
      <c r="Q20" s="56">
        <f t="shared" si="1"/>
        <v>0</v>
      </c>
      <c r="R20" s="56">
        <f t="shared" si="2"/>
        <v>0</v>
      </c>
      <c r="S20" s="56">
        <f t="shared" si="3"/>
        <v>0</v>
      </c>
      <c r="T20" s="56">
        <f t="shared" si="4"/>
        <v>0</v>
      </c>
      <c r="U20" s="56">
        <f t="shared" si="5"/>
        <v>0</v>
      </c>
      <c r="W20" s="61">
        <f t="shared" si="11"/>
        <v>4.2778003550569821E-5</v>
      </c>
      <c r="X20" s="61">
        <f t="shared" si="6"/>
        <v>0</v>
      </c>
      <c r="Y20" s="61">
        <f t="shared" si="7"/>
        <v>0</v>
      </c>
      <c r="Z20" s="61">
        <f t="shared" si="8"/>
        <v>0</v>
      </c>
      <c r="AA20" s="61">
        <f t="shared" si="9"/>
        <v>0</v>
      </c>
      <c r="AB20" s="61">
        <f t="shared" si="10"/>
        <v>0</v>
      </c>
      <c r="AD20" s="62">
        <f>IF(VLOOKUP('Summary DNO1'!$A$133,'Summary DNO1'!$A$55:$T$137,3)=0,0,(VLOOKUP('Summary DNO1'!$A$133,'Summary DNO1'!$A$55:$T$137,2)*1000/VLOOKUP('Summary DNO1'!$A$133,'Summary DNO1'!$A$55:$T$137,3)))</f>
        <v>0</v>
      </c>
      <c r="AE20" s="62">
        <f>IF(AD20=0,0,(VLOOKUP('Summary DNO1'!$A$133,'Summary DNO1'!$A$55:$T$137,15)*AD20*P20))</f>
        <v>0</v>
      </c>
      <c r="AF20" s="56">
        <f>IF(AD20=0,0,VLOOKUP('Summary DNO1'!$A$133,'Summary DNO1'!$A$55:$T$137,16)*AD20*Q20)</f>
        <v>0</v>
      </c>
      <c r="AG20" s="56">
        <f>IF(AD20=0,0,VLOOKUP('Summary DNO1'!$A$133,'Summary DNO1'!$A$55:$T$137,17)*AD20*R20)</f>
        <v>0</v>
      </c>
      <c r="AH20" s="56">
        <f t="shared" si="12"/>
        <v>0</v>
      </c>
      <c r="AI20" s="56">
        <f t="shared" si="13"/>
        <v>0</v>
      </c>
      <c r="AJ20" s="62">
        <f>IF(VLOOKUP('Summary DNO1'!$A$133,'Summary DNO1'!$A$55:$V$137,21)=0,0,(VLOOKUP('Summary DNO1'!$A$133,'Summary DNO1'!$A$55:$V$137,21)/VLOOKUP('Summary DNO1'!$A$133,'Summary DNO1'!$A$55:$V$137,3)))*T20</f>
        <v>0</v>
      </c>
      <c r="AK20" s="62">
        <f>IF(VLOOKUP('Summary DNO1'!$A$133,'Summary DNO1'!$A$55:$V$137,22)=0,0,(VLOOKUP('Summary DNO1'!$A$133,'Summary DNO1'!$A$55:$V$137,22)*1000/VLOOKUP('Summary DNO1'!$A$133,'Summary DNO1'!$A$55:$V$137,3)))*U20</f>
        <v>0</v>
      </c>
      <c r="AL20" s="63">
        <f t="shared" si="14"/>
        <v>0</v>
      </c>
    </row>
    <row r="21" spans="1:38" s="21" customFormat="1" ht="11.25">
      <c r="A21" s="16" t="s">
        <v>26</v>
      </c>
      <c r="B21" s="128">
        <v>-0.55100000000000005</v>
      </c>
      <c r="C21" s="129">
        <v>0</v>
      </c>
      <c r="D21" s="129">
        <v>0</v>
      </c>
      <c r="E21" s="129">
        <v>0</v>
      </c>
      <c r="F21" s="129">
        <v>0</v>
      </c>
      <c r="G21" s="130">
        <v>0</v>
      </c>
      <c r="H21" s="124"/>
      <c r="I21" s="131">
        <v>-0.55100000000000005</v>
      </c>
      <c r="J21" s="132">
        <v>0</v>
      </c>
      <c r="K21" s="132">
        <v>0</v>
      </c>
      <c r="L21" s="132">
        <v>0</v>
      </c>
      <c r="M21" s="132">
        <v>0</v>
      </c>
      <c r="N21" s="133">
        <v>0</v>
      </c>
      <c r="O21" s="17"/>
      <c r="P21" s="56">
        <f t="shared" si="0"/>
        <v>0</v>
      </c>
      <c r="Q21" s="56">
        <f t="shared" si="1"/>
        <v>0</v>
      </c>
      <c r="R21" s="56">
        <f t="shared" si="2"/>
        <v>0</v>
      </c>
      <c r="S21" s="56">
        <f t="shared" si="3"/>
        <v>0</v>
      </c>
      <c r="T21" s="56">
        <f t="shared" si="4"/>
        <v>0</v>
      </c>
      <c r="U21" s="56">
        <f t="shared" si="5"/>
        <v>0</v>
      </c>
      <c r="W21" s="61">
        <f t="shared" si="11"/>
        <v>0</v>
      </c>
      <c r="X21" s="61">
        <f t="shared" si="6"/>
        <v>0</v>
      </c>
      <c r="Y21" s="61">
        <f t="shared" si="7"/>
        <v>0</v>
      </c>
      <c r="Z21" s="61">
        <f t="shared" si="8"/>
        <v>0</v>
      </c>
      <c r="AA21" s="61">
        <f t="shared" si="9"/>
        <v>0</v>
      </c>
      <c r="AB21" s="61">
        <f t="shared" si="10"/>
        <v>0</v>
      </c>
      <c r="AD21" s="62">
        <f>IF(VLOOKUP('Summary DNO1'!$A$124,'Summary DNO1'!$A$55:$T$137,3)=0,0,(VLOOKUP('Summary DNO1'!$A$124,'Summary DNO1'!$A$55:$T$137,2)*1000/VLOOKUP('Summary DNO1'!$A$124,'Summary DNO1'!$A$55:$T$137,3)))</f>
        <v>0</v>
      </c>
      <c r="AE21" s="62">
        <f>IF(AD21=0,0,(VLOOKUP('Summary DNO1'!$A$124,'Summary DNO1'!$A$55:$T$137,15)*AD21*P21))</f>
        <v>0</v>
      </c>
      <c r="AF21" s="56">
        <f>IF(AD21=0,0,VLOOKUP('Summary DNO1'!$A$124,'Summary DNO1'!$A$55:$T$137,16)*AD21*Q21)</f>
        <v>0</v>
      </c>
      <c r="AG21" s="56">
        <f>IF(AD21=0,0,VLOOKUP('Summary DNO1'!$A$124,'Summary DNO1'!$A$55:$T$137,17)*AD21*R21)</f>
        <v>0</v>
      </c>
      <c r="AH21" s="56">
        <f t="shared" si="12"/>
        <v>0</v>
      </c>
      <c r="AI21" s="56">
        <f t="shared" si="13"/>
        <v>0</v>
      </c>
      <c r="AJ21" s="62">
        <f>IF(VLOOKUP('Summary DNO1'!$A$124,'Summary DNO1'!$A$55:$V$137,21)=0,0,(VLOOKUP('Summary DNO1'!$A$124,'Summary DNO1'!$A$55:$V$137,21)/VLOOKUP('Summary DNO1'!$A$124,'Summary DNO1'!$A$55:$V$137,3)))*T21</f>
        <v>0</v>
      </c>
      <c r="AK21" s="62">
        <f>IF(VLOOKUP('Summary DNO1'!$A$124,'Summary DNO1'!$A$55:$V$137,22)=0,0,(VLOOKUP('Summary DNO1'!$A$124,'Summary DNO1'!$A$55:$V$137,22)*1000/VLOOKUP('Summary DNO1'!$A$124,'Summary DNO1'!$A$55:$V$137,3)))*U21</f>
        <v>0</v>
      </c>
      <c r="AL21" s="63">
        <f t="shared" si="14"/>
        <v>0</v>
      </c>
    </row>
    <row r="22" spans="1:38" s="21" customFormat="1" ht="11.25">
      <c r="A22" s="16" t="s">
        <v>27</v>
      </c>
      <c r="B22" s="128">
        <v>-0.505</v>
      </c>
      <c r="C22" s="129">
        <v>0</v>
      </c>
      <c r="D22" s="129">
        <v>0</v>
      </c>
      <c r="E22" s="129">
        <v>0</v>
      </c>
      <c r="F22" s="129">
        <v>0</v>
      </c>
      <c r="G22" s="130">
        <v>0</v>
      </c>
      <c r="H22" s="124"/>
      <c r="I22" s="131">
        <v>-0.505</v>
      </c>
      <c r="J22" s="132">
        <v>0</v>
      </c>
      <c r="K22" s="132">
        <v>0</v>
      </c>
      <c r="L22" s="132">
        <v>0</v>
      </c>
      <c r="M22" s="132">
        <v>0</v>
      </c>
      <c r="N22" s="133">
        <v>0</v>
      </c>
      <c r="O22" s="17"/>
      <c r="P22" s="56">
        <f t="shared" si="0"/>
        <v>0</v>
      </c>
      <c r="Q22" s="56">
        <f t="shared" si="1"/>
        <v>0</v>
      </c>
      <c r="R22" s="56">
        <f t="shared" si="2"/>
        <v>0</v>
      </c>
      <c r="S22" s="56">
        <f t="shared" si="3"/>
        <v>0</v>
      </c>
      <c r="T22" s="56">
        <f t="shared" si="4"/>
        <v>0</v>
      </c>
      <c r="U22" s="56">
        <f t="shared" si="5"/>
        <v>0</v>
      </c>
      <c r="W22" s="61">
        <f t="shared" si="11"/>
        <v>0</v>
      </c>
      <c r="X22" s="61">
        <f t="shared" si="6"/>
        <v>0</v>
      </c>
      <c r="Y22" s="61">
        <f t="shared" si="7"/>
        <v>0</v>
      </c>
      <c r="Z22" s="61">
        <f t="shared" si="8"/>
        <v>0</v>
      </c>
      <c r="AA22" s="61">
        <f t="shared" si="9"/>
        <v>0</v>
      </c>
      <c r="AB22" s="61">
        <f t="shared" si="10"/>
        <v>0</v>
      </c>
      <c r="AD22" s="62">
        <f>IF(VLOOKUP('Summary DNO1'!$A$129,'Summary DNO1'!$A$55:$T$137,3)=0,0,(VLOOKUP('Summary DNO1'!$A$129,'Summary DNO1'!$A$55:$T$137,2)*1000/VLOOKUP('Summary DNO1'!$A$129,'Summary DNO1'!$A$55:$T$137,3)))</f>
        <v>0</v>
      </c>
      <c r="AE22" s="62">
        <f>IF(AD22=0,0,(VLOOKUP('Summary DNO1'!$A$129,'Summary DNO1'!$A$55:$T$137,15)*AD22*P22))</f>
        <v>0</v>
      </c>
      <c r="AF22" s="56">
        <f>IF(AD22=0,0,VLOOKUP('Summary DNO1'!$A$129,'Summary DNO1'!$A$55:$T$137,16)*AD22*Q22)</f>
        <v>0</v>
      </c>
      <c r="AG22" s="56">
        <f>IF(AD22=0,0,VLOOKUP('Summary DNO1'!$A$129,'Summary DNO1'!$A$55:$T$137,17)*AD22*R22)</f>
        <v>0</v>
      </c>
      <c r="AH22" s="56">
        <f t="shared" si="12"/>
        <v>0</v>
      </c>
      <c r="AI22" s="56">
        <f t="shared" si="13"/>
        <v>0</v>
      </c>
      <c r="AJ22" s="62">
        <f>IF(VLOOKUP('Summary DNO1'!$A$129,'Summary DNO1'!$A$55:$V$137,21)=0,0,(VLOOKUP('Summary DNO1'!$A$129,'Summary DNO1'!$A$55:$V$137,21)/VLOOKUP('Summary DNO1'!$A$129,'Summary DNO1'!$A$55:$V$137,3)))*T22</f>
        <v>0</v>
      </c>
      <c r="AK22" s="62">
        <f>IF(VLOOKUP('Summary DNO1'!$A$129,'Summary DNO1'!$A$55:$V$137,22)=0,0,(VLOOKUP('Summary DNO1'!$A$129,'Summary DNO1'!$A$55:$V$137,22)*1000/VLOOKUP('Summary DNO1'!$A$129,'Summary DNO1'!$A$55:$V$137,3)))*U22</f>
        <v>0</v>
      </c>
      <c r="AL22" s="63">
        <f t="shared" si="14"/>
        <v>0</v>
      </c>
    </row>
    <row r="23" spans="1:38" s="21" customFormat="1" ht="11.25">
      <c r="A23" s="16" t="s">
        <v>28</v>
      </c>
      <c r="B23" s="128">
        <v>-0.55100000000000005</v>
      </c>
      <c r="C23" s="129">
        <v>0</v>
      </c>
      <c r="D23" s="129">
        <v>0</v>
      </c>
      <c r="E23" s="129">
        <v>0</v>
      </c>
      <c r="F23" s="129">
        <v>0</v>
      </c>
      <c r="G23" s="130">
        <v>0.13700000000000001</v>
      </c>
      <c r="H23" s="124"/>
      <c r="I23" s="131">
        <v>-0.55100000000000005</v>
      </c>
      <c r="J23" s="132">
        <v>0</v>
      </c>
      <c r="K23" s="132">
        <v>0</v>
      </c>
      <c r="L23" s="132">
        <v>0</v>
      </c>
      <c r="M23" s="132">
        <v>0</v>
      </c>
      <c r="N23" s="133">
        <v>0.13700000000000001</v>
      </c>
      <c r="O23" s="17"/>
      <c r="P23" s="56">
        <f t="shared" si="0"/>
        <v>0</v>
      </c>
      <c r="Q23" s="56">
        <f t="shared" si="1"/>
        <v>0</v>
      </c>
      <c r="R23" s="56">
        <f t="shared" si="2"/>
        <v>0</v>
      </c>
      <c r="S23" s="56">
        <f t="shared" si="3"/>
        <v>0</v>
      </c>
      <c r="T23" s="56">
        <f t="shared" si="4"/>
        <v>0</v>
      </c>
      <c r="U23" s="56">
        <f t="shared" si="5"/>
        <v>0</v>
      </c>
      <c r="W23" s="61">
        <f t="shared" si="11"/>
        <v>0</v>
      </c>
      <c r="X23" s="61">
        <f t="shared" si="6"/>
        <v>0</v>
      </c>
      <c r="Y23" s="61">
        <f t="shared" si="7"/>
        <v>0</v>
      </c>
      <c r="Z23" s="61">
        <f t="shared" si="8"/>
        <v>0</v>
      </c>
      <c r="AA23" s="61">
        <f t="shared" si="9"/>
        <v>0</v>
      </c>
      <c r="AB23" s="61">
        <f t="shared" si="10"/>
        <v>0</v>
      </c>
      <c r="AD23" s="62">
        <f>IF(VLOOKUP('Summary DNO1'!$A$123,'Summary DNO1'!$A$55:$T$137,3)=0,0,(VLOOKUP('Summary DNO1'!$A$123,'Summary DNO1'!$A$55:$T$137,2)*1000/VLOOKUP('Summary DNO1'!$A$123,'Summary DNO1'!$A$55:$T$137,3)))</f>
        <v>0</v>
      </c>
      <c r="AE23" s="62">
        <f>IF(AD23=0,0,(VLOOKUP('Summary DNO1'!$A$123,'Summary DNO1'!$A$55:$T$137,15)*AD23*P23))</f>
        <v>0</v>
      </c>
      <c r="AF23" s="56">
        <f>IF(AD23=0,0,VLOOKUP('Summary DNO1'!$A$123,'Summary DNO1'!$A$55:$T$137,16)*AD23*Q23)</f>
        <v>0</v>
      </c>
      <c r="AG23" s="56">
        <f>IF(AD23=0,0,VLOOKUP('Summary DNO1'!$A$123,'Summary DNO1'!$A$55:$T$137,17)*AD23*R23)</f>
        <v>0</v>
      </c>
      <c r="AH23" s="56">
        <f t="shared" si="12"/>
        <v>0</v>
      </c>
      <c r="AI23" s="56">
        <f t="shared" si="13"/>
        <v>0</v>
      </c>
      <c r="AJ23" s="62">
        <f>IF(VLOOKUP('Summary DNO1'!$A$123,'Summary DNO1'!$A$55:$V$137,21)=0,0,(VLOOKUP('Summary DNO1'!$A$123,'Summary DNO1'!$A$55:$V$137,21)/VLOOKUP('Summary DNO1'!$A$123,'Summary DNO1'!$A$55:$V$137,3)))*T23</f>
        <v>0</v>
      </c>
      <c r="AK23" s="62">
        <f>IF(VLOOKUP('Summary DNO1'!$A$123,'Summary DNO1'!$A$55:$V$137,22)=0,0,(VLOOKUP('Summary DNO1'!$A$123,'Summary DNO1'!$A$55:$V$137,22)*1000/VLOOKUP('Summary DNO1'!$A$123,'Summary DNO1'!$A$55:$V$137,3)))*U23</f>
        <v>0</v>
      </c>
      <c r="AL23" s="63">
        <f t="shared" si="14"/>
        <v>0</v>
      </c>
    </row>
    <row r="24" spans="1:38" s="21" customFormat="1" ht="11.25">
      <c r="A24" s="16" t="s">
        <v>29</v>
      </c>
      <c r="B24" s="128">
        <v>-6.633</v>
      </c>
      <c r="C24" s="129">
        <v>-0.214</v>
      </c>
      <c r="D24" s="129">
        <v>-0.13200000000000001</v>
      </c>
      <c r="E24" s="129">
        <v>0</v>
      </c>
      <c r="F24" s="129">
        <v>0</v>
      </c>
      <c r="G24" s="130">
        <v>0.13700000000000001</v>
      </c>
      <c r="H24" s="124"/>
      <c r="I24" s="131">
        <v>-6.633</v>
      </c>
      <c r="J24" s="132">
        <v>-0.214</v>
      </c>
      <c r="K24" s="132">
        <v>-0.13200000000000001</v>
      </c>
      <c r="L24" s="132">
        <v>0</v>
      </c>
      <c r="M24" s="132">
        <v>0</v>
      </c>
      <c r="N24" s="133">
        <v>0.13700000000000001</v>
      </c>
      <c r="O24" s="17"/>
      <c r="P24" s="56">
        <f t="shared" si="0"/>
        <v>0</v>
      </c>
      <c r="Q24" s="56">
        <f t="shared" si="1"/>
        <v>0</v>
      </c>
      <c r="R24" s="56">
        <f t="shared" si="2"/>
        <v>0</v>
      </c>
      <c r="S24" s="56">
        <f t="shared" si="3"/>
        <v>0</v>
      </c>
      <c r="T24" s="56">
        <f t="shared" si="4"/>
        <v>0</v>
      </c>
      <c r="U24" s="56">
        <f t="shared" si="5"/>
        <v>0</v>
      </c>
      <c r="W24" s="61">
        <f t="shared" si="11"/>
        <v>0</v>
      </c>
      <c r="X24" s="61">
        <f t="shared" si="6"/>
        <v>0</v>
      </c>
      <c r="Y24" s="61">
        <f t="shared" si="7"/>
        <v>0</v>
      </c>
      <c r="Z24" s="61">
        <f t="shared" si="8"/>
        <v>0</v>
      </c>
      <c r="AA24" s="61">
        <f t="shared" si="9"/>
        <v>0</v>
      </c>
      <c r="AB24" s="61">
        <f t="shared" si="10"/>
        <v>0</v>
      </c>
      <c r="AD24" s="62">
        <f>IF(VLOOKUP('Summary DNO1'!$A$125,'Summary DNO1'!$A$55:$T$137,3)=0,0,(VLOOKUP('Summary DNO1'!$A$125,'Summary DNO1'!$A$55:$T$137,2)*1000/VLOOKUP('Summary DNO1'!$A$125,'Summary DNO1'!$A$55:$T$137,3)))</f>
        <v>0</v>
      </c>
      <c r="AE24" s="62">
        <f>IF(AD24=0,0,(VLOOKUP('Summary DNO1'!$A$125,'Summary DNO1'!$A$55:$T$137,15)*AD24*P24))</f>
        <v>0</v>
      </c>
      <c r="AF24" s="56">
        <f>IF(AD24=0,0,VLOOKUP('Summary DNO1'!$A$125,'Summary DNO1'!$A$55:$T$137,16)*AD24*Q24)</f>
        <v>0</v>
      </c>
      <c r="AG24" s="56">
        <f>IF(AD24=0,0,VLOOKUP('Summary DNO1'!$A$125,'Summary DNO1'!$A$55:$T$137,17)*AD24*R24)</f>
        <v>0</v>
      </c>
      <c r="AH24" s="56">
        <f t="shared" si="12"/>
        <v>0</v>
      </c>
      <c r="AI24" s="56">
        <f t="shared" si="13"/>
        <v>0</v>
      </c>
      <c r="AJ24" s="62">
        <f>IF(VLOOKUP('Summary DNO1'!$A$125,'Summary DNO1'!$A$55:$V$137,21)=0,0,(VLOOKUP('Summary DNO1'!$A$125,'Summary DNO1'!$A$55:$V$137,21)/VLOOKUP('Summary DNO1'!$A$125,'Summary DNO1'!$A$55:$V$137,3)))*T24</f>
        <v>0</v>
      </c>
      <c r="AK24" s="62">
        <f>IF(VLOOKUP('Summary DNO1'!$A$125,'Summary DNO1'!$A$55:$V$137,22)=0,0,(VLOOKUP('Summary DNO1'!$A$125,'Summary DNO1'!$A$55:$V$137,22)*1000/VLOOKUP('Summary DNO1'!$A$125,'Summary DNO1'!$A$55:$V$137,3)))*U24</f>
        <v>0</v>
      </c>
      <c r="AL24" s="63">
        <f t="shared" si="14"/>
        <v>0</v>
      </c>
    </row>
    <row r="25" spans="1:38" s="21" customFormat="1" ht="11.25">
      <c r="A25" s="16" t="s">
        <v>30</v>
      </c>
      <c r="B25" s="128">
        <v>-0.505</v>
      </c>
      <c r="C25" s="129">
        <v>0</v>
      </c>
      <c r="D25" s="129">
        <v>0</v>
      </c>
      <c r="E25" s="129">
        <v>0</v>
      </c>
      <c r="F25" s="129">
        <v>0</v>
      </c>
      <c r="G25" s="130">
        <v>0.11799999999999999</v>
      </c>
      <c r="H25" s="124"/>
      <c r="I25" s="131">
        <v>-0.505</v>
      </c>
      <c r="J25" s="132">
        <v>0</v>
      </c>
      <c r="K25" s="132">
        <v>0</v>
      </c>
      <c r="L25" s="132">
        <v>0</v>
      </c>
      <c r="M25" s="132">
        <v>0</v>
      </c>
      <c r="N25" s="133">
        <v>0.11799999999999999</v>
      </c>
      <c r="O25" s="17"/>
      <c r="P25" s="56">
        <f t="shared" si="0"/>
        <v>0</v>
      </c>
      <c r="Q25" s="56">
        <f t="shared" si="1"/>
        <v>0</v>
      </c>
      <c r="R25" s="56">
        <f t="shared" si="2"/>
        <v>0</v>
      </c>
      <c r="S25" s="56">
        <f t="shared" si="3"/>
        <v>0</v>
      </c>
      <c r="T25" s="56">
        <f t="shared" si="4"/>
        <v>0</v>
      </c>
      <c r="U25" s="56">
        <f t="shared" si="5"/>
        <v>0</v>
      </c>
      <c r="W25" s="61">
        <f t="shared" si="11"/>
        <v>0</v>
      </c>
      <c r="X25" s="61">
        <f t="shared" si="6"/>
        <v>0</v>
      </c>
      <c r="Y25" s="61">
        <f t="shared" si="7"/>
        <v>0</v>
      </c>
      <c r="Z25" s="61">
        <f t="shared" si="8"/>
        <v>0</v>
      </c>
      <c r="AA25" s="61">
        <f t="shared" si="9"/>
        <v>0</v>
      </c>
      <c r="AB25" s="61">
        <f t="shared" si="10"/>
        <v>0</v>
      </c>
      <c r="AD25" s="62">
        <f>IF(VLOOKUP('Summary DNO1'!$A$128,'Summary DNO1'!$A$55:$T$137,3)=0,0,(VLOOKUP('Summary DNO1'!$A$128,'Summary DNO1'!$A$55:$T$137,2)*1000/VLOOKUP('Summary DNO1'!$A$128,'Summary DNO1'!$A$55:$T$137,3)))</f>
        <v>0</v>
      </c>
      <c r="AE25" s="62">
        <f>IF(AD25=0,0,(VLOOKUP('Summary DNO1'!$A$128,'Summary DNO1'!$A$55:$T$137,15)*AD25*P25))</f>
        <v>0</v>
      </c>
      <c r="AF25" s="56">
        <f>IF(AD25=0,0,VLOOKUP('Summary DNO1'!$A$128,'Summary DNO1'!$A$55:$T$137,16)*AD25*Q25)</f>
        <v>0</v>
      </c>
      <c r="AG25" s="56">
        <f>IF(AD25=0,0,VLOOKUP('Summary DNO1'!$A$128,'Summary DNO1'!$A$55:$T$137,17)*AD25*R25)</f>
        <v>0</v>
      </c>
      <c r="AH25" s="56">
        <f t="shared" si="12"/>
        <v>0</v>
      </c>
      <c r="AI25" s="56">
        <f t="shared" si="13"/>
        <v>0</v>
      </c>
      <c r="AJ25" s="62">
        <f>IF(VLOOKUP('Summary DNO1'!$A$128,'Summary DNO1'!$A$55:$V$137,21)=0,0,(VLOOKUP('Summary DNO1'!$A$128,'Summary DNO1'!$A$55:$V$137,21)/VLOOKUP('Summary DNO1'!$A$128,'Summary DNO1'!$A$55:$V$137,3)))*T25</f>
        <v>0</v>
      </c>
      <c r="AK25" s="62">
        <f>IF(VLOOKUP('Summary DNO1'!$A$128,'Summary DNO1'!$A$55:$V$137,22)=0,0,(VLOOKUP('Summary DNO1'!$A$128,'Summary DNO1'!$A$55:$V$137,22)*1000/VLOOKUP('Summary DNO1'!$A$128,'Summary DNO1'!$A$55:$V$137,3)))*U25</f>
        <v>0</v>
      </c>
      <c r="AL25" s="63">
        <f t="shared" si="14"/>
        <v>0</v>
      </c>
    </row>
    <row r="26" spans="1:38" s="21" customFormat="1" ht="11.25">
      <c r="A26" s="16" t="s">
        <v>31</v>
      </c>
      <c r="B26" s="128">
        <v>-6.2050000000000001</v>
      </c>
      <c r="C26" s="129">
        <v>-0.18099999999999999</v>
      </c>
      <c r="D26" s="129">
        <v>-0.11700000000000001</v>
      </c>
      <c r="E26" s="129">
        <v>0</v>
      </c>
      <c r="F26" s="129">
        <v>0</v>
      </c>
      <c r="G26" s="130">
        <v>0.11799999999999999</v>
      </c>
      <c r="H26" s="124"/>
      <c r="I26" s="131">
        <v>-6.2050000000000001</v>
      </c>
      <c r="J26" s="132">
        <v>-0.18099999999999999</v>
      </c>
      <c r="K26" s="132">
        <v>-0.11700000000000001</v>
      </c>
      <c r="L26" s="132">
        <v>0</v>
      </c>
      <c r="M26" s="132">
        <v>0</v>
      </c>
      <c r="N26" s="133">
        <v>0.11799999999999999</v>
      </c>
      <c r="O26" s="17"/>
      <c r="P26" s="56">
        <f t="shared" si="0"/>
        <v>0</v>
      </c>
      <c r="Q26" s="56">
        <f t="shared" si="1"/>
        <v>0</v>
      </c>
      <c r="R26" s="56">
        <f t="shared" si="2"/>
        <v>0</v>
      </c>
      <c r="S26" s="56">
        <f t="shared" si="3"/>
        <v>0</v>
      </c>
      <c r="T26" s="56">
        <f t="shared" si="4"/>
        <v>0</v>
      </c>
      <c r="U26" s="56">
        <f t="shared" si="5"/>
        <v>0</v>
      </c>
      <c r="W26" s="61">
        <f t="shared" si="11"/>
        <v>0</v>
      </c>
      <c r="X26" s="61">
        <f t="shared" si="6"/>
        <v>0</v>
      </c>
      <c r="Y26" s="61">
        <f t="shared" si="7"/>
        <v>0</v>
      </c>
      <c r="Z26" s="61">
        <f t="shared" si="8"/>
        <v>0</v>
      </c>
      <c r="AA26" s="61">
        <f t="shared" si="9"/>
        <v>0</v>
      </c>
      <c r="AB26" s="61">
        <f t="shared" si="10"/>
        <v>0</v>
      </c>
      <c r="AD26" s="62">
        <f>IF(VLOOKUP('Summary DNO1'!$A$130,'Summary DNO1'!$A$55:$T$137,3)=0,0,(VLOOKUP('Summary DNO1'!$A$130,'Summary DNO1'!$A$55:$T$137,2)*1000/VLOOKUP('Summary DNO1'!$A$130,'Summary DNO1'!$A$55:$T$137,3)))</f>
        <v>0</v>
      </c>
      <c r="AE26" s="62">
        <f>IF(AD26=0,0,(VLOOKUP('Summary DNO1'!$A$130,'Summary DNO1'!$A$55:$T$137,15)*AD26*P26))</f>
        <v>0</v>
      </c>
      <c r="AF26" s="56">
        <f>IF(AD26=0,0,VLOOKUP('Summary DNO1'!$A$130,'Summary DNO1'!$A$55:$T$137,16)*AD26*Q26)</f>
        <v>0</v>
      </c>
      <c r="AG26" s="56">
        <f>IF(AD26=0,0,VLOOKUP('Summary DNO1'!$A$130,'Summary DNO1'!$A$55:$T$137,17)*AD26*R26)</f>
        <v>0</v>
      </c>
      <c r="AH26" s="56">
        <f t="shared" si="12"/>
        <v>0</v>
      </c>
      <c r="AI26" s="56">
        <f t="shared" si="13"/>
        <v>0</v>
      </c>
      <c r="AJ26" s="62">
        <f>IF(VLOOKUP('Summary DNO1'!$A$130,'Summary DNO1'!$A$55:$V$137,21)=0,0,(VLOOKUP('Summary DNO1'!$A$130,'Summary DNO1'!$A$55:$V$137,21)/VLOOKUP('Summary DNO1'!$A$130,'Summary DNO1'!$A$55:$V$137,3)))*T26</f>
        <v>0</v>
      </c>
      <c r="AK26" s="62">
        <f>IF(VLOOKUP('Summary DNO1'!$A$130,'Summary DNO1'!$A$55:$V$137,22)=0,0,(VLOOKUP('Summary DNO1'!$A$130,'Summary DNO1'!$A$55:$V$137,22)*1000/VLOOKUP('Summary DNO1'!$A$130,'Summary DNO1'!$A$55:$V$137,3)))*U26</f>
        <v>0</v>
      </c>
      <c r="AL26" s="63">
        <f t="shared" si="14"/>
        <v>0</v>
      </c>
    </row>
    <row r="27" spans="1:38" s="21" customFormat="1" ht="11.25">
      <c r="A27" s="16" t="s">
        <v>32</v>
      </c>
      <c r="B27" s="128">
        <v>-0.32400000000000001</v>
      </c>
      <c r="C27" s="129">
        <v>0</v>
      </c>
      <c r="D27" s="129">
        <v>0</v>
      </c>
      <c r="E27" s="129">
        <v>26.67</v>
      </c>
      <c r="F27" s="129">
        <v>0</v>
      </c>
      <c r="G27" s="130">
        <v>8.5999999999999993E-2</v>
      </c>
      <c r="H27" s="124"/>
      <c r="I27" s="131">
        <v>-0.32400000000000001</v>
      </c>
      <c r="J27" s="132">
        <v>0</v>
      </c>
      <c r="K27" s="132">
        <v>0</v>
      </c>
      <c r="L27" s="132">
        <v>26.67</v>
      </c>
      <c r="M27" s="132">
        <v>0</v>
      </c>
      <c r="N27" s="133">
        <v>8.5999999999999993E-2</v>
      </c>
      <c r="O27" s="17"/>
      <c r="P27" s="56">
        <f t="shared" si="0"/>
        <v>0</v>
      </c>
      <c r="Q27" s="56">
        <f t="shared" si="1"/>
        <v>0</v>
      </c>
      <c r="R27" s="56">
        <f t="shared" si="2"/>
        <v>0</v>
      </c>
      <c r="S27" s="56">
        <f t="shared" si="3"/>
        <v>0</v>
      </c>
      <c r="T27" s="56">
        <f t="shared" si="4"/>
        <v>0</v>
      </c>
      <c r="U27" s="56">
        <f t="shared" si="5"/>
        <v>0</v>
      </c>
      <c r="W27" s="61">
        <f t="shared" si="11"/>
        <v>0</v>
      </c>
      <c r="X27" s="61">
        <f t="shared" si="6"/>
        <v>0</v>
      </c>
      <c r="Y27" s="61">
        <f t="shared" si="7"/>
        <v>0</v>
      </c>
      <c r="Z27" s="61">
        <f t="shared" si="8"/>
        <v>0</v>
      </c>
      <c r="AA27" s="61">
        <f t="shared" si="9"/>
        <v>0</v>
      </c>
      <c r="AB27" s="61">
        <f t="shared" si="10"/>
        <v>0</v>
      </c>
      <c r="AD27" s="62">
        <f>IF(VLOOKUP('Summary DNO1'!$A$83,'Summary DNO1'!$A$55:$T$137,3)=0,0,(VLOOKUP('Summary DNO1'!$A$83,'Summary DNO1'!$A$55:$T$137,2)*1000/VLOOKUP('Summary DNO1'!$A$83,'Summary DNO1'!$A$55:$T$137,3)))</f>
        <v>1871657.3533088577</v>
      </c>
      <c r="AE27" s="62">
        <f>IF(AD27=0,0,(VLOOKUP('Summary DNO1'!$A$83,'Summary DNO1'!$A$55:$T$137,15)*AD27*P27))</f>
        <v>0</v>
      </c>
      <c r="AF27" s="56">
        <f>IF(AD27=0,0,VLOOKUP('Summary DNO1'!$A$83,'Summary DNO1'!$A$55:$T$137,16)*AD27*Q27)</f>
        <v>0</v>
      </c>
      <c r="AG27" s="56">
        <f>IF(AD27=0,0,VLOOKUP('Summary DNO1'!$A$83,'Summary DNO1'!$A$55:$T$137,17)*AD27*R27)</f>
        <v>0</v>
      </c>
      <c r="AH27" s="56">
        <f t="shared" si="12"/>
        <v>0</v>
      </c>
      <c r="AI27" s="56">
        <f t="shared" si="13"/>
        <v>0</v>
      </c>
      <c r="AJ27" s="62">
        <f>IF(VLOOKUP('Summary DNO1'!$A$83,'Summary DNO1'!$A$55:$V$137,21)=0,0,(VLOOKUP('Summary DNO1'!$A$83,'Summary DNO1'!$A$55:$V$137,21)/VLOOKUP('Summary DNO1'!$A$83,'Summary DNO1'!$A$55:$V$137,3)))*T27</f>
        <v>0</v>
      </c>
      <c r="AK27" s="62">
        <f>IF(VLOOKUP('Summary DNO1'!$A$83,'Summary DNO1'!$A$55:$V$137,22)=0,0,(VLOOKUP('Summary DNO1'!$A$83,'Summary DNO1'!$A$55:$V$137,22)*1000/VLOOKUP('Summary DNO1'!$A$83,'Summary DNO1'!$A$55:$V$137,3)))*U27</f>
        <v>0</v>
      </c>
      <c r="AL27" s="63">
        <f t="shared" si="14"/>
        <v>0</v>
      </c>
    </row>
    <row r="28" spans="1:38" s="21" customFormat="1" ht="11.25">
      <c r="A28" s="16" t="s">
        <v>33</v>
      </c>
      <c r="B28" s="128">
        <v>-4.4710000000000001</v>
      </c>
      <c r="C28" s="129">
        <v>-5.8999999999999997E-2</v>
      </c>
      <c r="D28" s="129">
        <v>-6.3E-2</v>
      </c>
      <c r="E28" s="129">
        <v>26.67</v>
      </c>
      <c r="F28" s="129">
        <v>0</v>
      </c>
      <c r="G28" s="130">
        <v>8.5999999999999993E-2</v>
      </c>
      <c r="H28" s="124"/>
      <c r="I28" s="131">
        <v>-4.4710000000000001</v>
      </c>
      <c r="J28" s="132">
        <v>-5.8999999999999997E-2</v>
      </c>
      <c r="K28" s="132">
        <v>-6.3E-2</v>
      </c>
      <c r="L28" s="132">
        <v>26.67</v>
      </c>
      <c r="M28" s="132">
        <v>0</v>
      </c>
      <c r="N28" s="133">
        <v>8.5999999999999993E-2</v>
      </c>
      <c r="O28" s="17"/>
      <c r="P28" s="56">
        <f t="shared" si="0"/>
        <v>0</v>
      </c>
      <c r="Q28" s="56">
        <f t="shared" si="1"/>
        <v>0</v>
      </c>
      <c r="R28" s="56">
        <f t="shared" si="2"/>
        <v>0</v>
      </c>
      <c r="S28" s="56">
        <f t="shared" si="3"/>
        <v>0</v>
      </c>
      <c r="T28" s="56">
        <f t="shared" si="4"/>
        <v>0</v>
      </c>
      <c r="U28" s="56">
        <f t="shared" si="5"/>
        <v>0</v>
      </c>
      <c r="W28" s="61">
        <f t="shared" si="11"/>
        <v>0</v>
      </c>
      <c r="X28" s="61">
        <f t="shared" si="6"/>
        <v>0</v>
      </c>
      <c r="Y28" s="61">
        <f t="shared" si="7"/>
        <v>0</v>
      </c>
      <c r="Z28" s="61">
        <f t="shared" si="8"/>
        <v>0</v>
      </c>
      <c r="AA28" s="61">
        <f t="shared" si="9"/>
        <v>0</v>
      </c>
      <c r="AB28" s="61">
        <f t="shared" si="10"/>
        <v>0</v>
      </c>
      <c r="AD28" s="62">
        <f>IF(VLOOKUP('Summary DNO1'!$A$84,'Summary DNO1'!$A$55:$T$137,3)=0,0,(VLOOKUP('Summary DNO1'!$A$84,'Summary DNO1'!$A$55:$T$137,2)*1000/VLOOKUP('Summary DNO1'!$A$84,'Summary DNO1'!$A$55:$T$137,3)))</f>
        <v>4192371.2648101607</v>
      </c>
      <c r="AE28" s="62">
        <f>IF(AD28=0,0,(VLOOKUP('Summary DNO1'!$A$84,'Summary DNO1'!$A$55:$T$137,15)*AD28*P28))</f>
        <v>0</v>
      </c>
      <c r="AF28" s="56">
        <f>IF(AD28=0,0,VLOOKUP('Summary DNO1'!$A$84,'Summary DNO1'!$A$55:$T$137,16)*AD28*Q28)</f>
        <v>0</v>
      </c>
      <c r="AG28" s="56">
        <f>IF(AD28=0,0,VLOOKUP('Summary DNO1'!$A$84,'Summary DNO1'!$A$55:$T$137,17)*AD28*R28)</f>
        <v>0</v>
      </c>
      <c r="AH28" s="56">
        <f t="shared" si="12"/>
        <v>0</v>
      </c>
      <c r="AI28" s="56">
        <f t="shared" si="13"/>
        <v>0</v>
      </c>
      <c r="AJ28" s="62">
        <f>IF(VLOOKUP('Summary DNO1'!$A$84,'Summary DNO1'!$A$55:$V$137,21)=0,0,(VLOOKUP('Summary DNO1'!$A$84,'Summary DNO1'!$A$55:$V$137,21)/VLOOKUP('Summary DNO1'!$A$84,'Summary DNO1'!$A$55:$V$137,3)))*T28</f>
        <v>0</v>
      </c>
      <c r="AK28" s="62">
        <f>IF(VLOOKUP('Summary DNO1'!$A$84,'Summary DNO1'!$A$55:$V$137,22)=0,0,(VLOOKUP('Summary DNO1'!$A$84,'Summary DNO1'!$A$55:$V$137,22)*1000/VLOOKUP('Summary DNO1'!$A$84,'Summary DNO1'!$A$55:$V$137,3)))*U28</f>
        <v>0</v>
      </c>
      <c r="AL28" s="63">
        <f t="shared" si="14"/>
        <v>0</v>
      </c>
    </row>
    <row r="29" spans="1:38" s="21" customFormat="1" ht="11.25">
      <c r="A29" s="16" t="s">
        <v>34</v>
      </c>
      <c r="B29" s="128">
        <v>-4.181</v>
      </c>
      <c r="C29" s="129">
        <v>-4.2000000000000003E-2</v>
      </c>
      <c r="D29" s="129">
        <v>-5.5E-2</v>
      </c>
      <c r="E29" s="129">
        <v>26.67</v>
      </c>
      <c r="F29" s="129">
        <v>0</v>
      </c>
      <c r="G29" s="130">
        <v>6.4000000000000001E-2</v>
      </c>
      <c r="H29" s="124"/>
      <c r="I29" s="131">
        <v>-4.181</v>
      </c>
      <c r="J29" s="132">
        <v>-4.2000000000000003E-2</v>
      </c>
      <c r="K29" s="132">
        <v>-5.5E-2</v>
      </c>
      <c r="L29" s="132">
        <v>26.67</v>
      </c>
      <c r="M29" s="132">
        <v>0</v>
      </c>
      <c r="N29" s="133">
        <v>6.4000000000000001E-2</v>
      </c>
      <c r="O29" s="17"/>
      <c r="P29" s="56">
        <f t="shared" si="0"/>
        <v>0</v>
      </c>
      <c r="Q29" s="56">
        <f t="shared" si="1"/>
        <v>0</v>
      </c>
      <c r="R29" s="56">
        <f t="shared" si="2"/>
        <v>0</v>
      </c>
      <c r="S29" s="56">
        <f t="shared" si="3"/>
        <v>0</v>
      </c>
      <c r="T29" s="56">
        <f t="shared" si="4"/>
        <v>0</v>
      </c>
      <c r="U29" s="56">
        <f t="shared" si="5"/>
        <v>0</v>
      </c>
      <c r="W29" s="61">
        <f t="shared" si="11"/>
        <v>0</v>
      </c>
      <c r="X29" s="61">
        <f t="shared" si="6"/>
        <v>0</v>
      </c>
      <c r="Y29" s="61">
        <f t="shared" si="7"/>
        <v>0</v>
      </c>
      <c r="Z29" s="61">
        <f t="shared" si="8"/>
        <v>0</v>
      </c>
      <c r="AA29" s="61">
        <f t="shared" si="9"/>
        <v>0</v>
      </c>
      <c r="AB29" s="61">
        <f t="shared" si="10"/>
        <v>0</v>
      </c>
      <c r="AD29" s="62">
        <f>IF(VLOOKUP('Summary DNO1'!$A$88,'Summary DNO1'!$A$55:$T$137,3)=0,0,(VLOOKUP('Summary DNO1'!$A$88,'Summary DNO1'!$A$55:$T$137,2)*1000/VLOOKUP('Summary DNO1'!$A$88,'Summary DNO1'!$A$55:$T$137,3)))</f>
        <v>0</v>
      </c>
      <c r="AE29" s="62">
        <f>IF(AD29=0,0,(VLOOKUP('Summary DNO1'!$A$88,'Summary DNO1'!$A$55:$T$137,15)*AD29*P29))</f>
        <v>0</v>
      </c>
      <c r="AF29" s="56">
        <f>IF(AD29=0,0,VLOOKUP('Summary DNO1'!$A$88,'Summary DNO1'!$A$55:$T$137,16)*AD29*Q29)</f>
        <v>0</v>
      </c>
      <c r="AG29" s="56">
        <f>IF(AD29=0,0,VLOOKUP('Summary DNO1'!$A$88,'Summary DNO1'!$A$55:$T$137,17)*AD29*R29)</f>
        <v>0</v>
      </c>
      <c r="AH29" s="56">
        <f t="shared" si="12"/>
        <v>0</v>
      </c>
      <c r="AI29" s="56">
        <f t="shared" si="13"/>
        <v>0</v>
      </c>
      <c r="AJ29" s="62">
        <f>IF(VLOOKUP('Summary DNO1'!$A$88,'Summary DNO1'!$A$55:$V$137,21)=0,0,(VLOOKUP('Summary DNO1'!$A$88,'Summary DNO1'!$A$55:$V$137,21)/VLOOKUP('Summary DNO1'!$A$88,'Summary DNO1'!$A$55:$V$137,3)))*T29</f>
        <v>0</v>
      </c>
      <c r="AK29" s="62">
        <f>IF(VLOOKUP('Summary DNO1'!$A$88,'Summary DNO1'!$A$55:$V$137,22)=0,0,(VLOOKUP('Summary DNO1'!$A$88,'Summary DNO1'!$A$55:$V$137,22)*1000/VLOOKUP('Summary DNO1'!$A$88,'Summary DNO1'!$A$55:$V$137,3)))*U29</f>
        <v>0</v>
      </c>
      <c r="AL29" s="63">
        <f t="shared" si="14"/>
        <v>0</v>
      </c>
    </row>
    <row r="30" spans="1:38" s="21" customFormat="1" ht="11.25">
      <c r="A30" s="25" t="s">
        <v>35</v>
      </c>
      <c r="B30" s="134">
        <v>-0.29599999999999999</v>
      </c>
      <c r="C30" s="135">
        <v>0</v>
      </c>
      <c r="D30" s="135">
        <v>0</v>
      </c>
      <c r="E30" s="135">
        <v>26.67</v>
      </c>
      <c r="F30" s="135">
        <v>0</v>
      </c>
      <c r="G30" s="136">
        <v>6.4000000000000001E-2</v>
      </c>
      <c r="H30" s="124"/>
      <c r="I30" s="137">
        <v>-0.29599999999999999</v>
      </c>
      <c r="J30" s="138">
        <v>0</v>
      </c>
      <c r="K30" s="138">
        <v>0</v>
      </c>
      <c r="L30" s="138">
        <v>26.67</v>
      </c>
      <c r="M30" s="138">
        <v>0</v>
      </c>
      <c r="N30" s="139">
        <v>6.4000000000000001E-2</v>
      </c>
      <c r="O30" s="17"/>
      <c r="P30" s="56">
        <f t="shared" si="0"/>
        <v>0</v>
      </c>
      <c r="Q30" s="56">
        <f t="shared" si="1"/>
        <v>0</v>
      </c>
      <c r="R30" s="56">
        <f t="shared" si="2"/>
        <v>0</v>
      </c>
      <c r="S30" s="56">
        <f t="shared" si="3"/>
        <v>0</v>
      </c>
      <c r="T30" s="56">
        <f t="shared" si="4"/>
        <v>0</v>
      </c>
      <c r="U30" s="56">
        <f t="shared" si="5"/>
        <v>0</v>
      </c>
      <c r="W30" s="65">
        <f t="shared" si="11"/>
        <v>0</v>
      </c>
      <c r="X30" s="65">
        <f t="shared" si="6"/>
        <v>0</v>
      </c>
      <c r="Y30" s="65">
        <f t="shared" si="7"/>
        <v>0</v>
      </c>
      <c r="Z30" s="65">
        <f t="shared" si="8"/>
        <v>0</v>
      </c>
      <c r="AA30" s="65">
        <f t="shared" si="9"/>
        <v>0</v>
      </c>
      <c r="AB30" s="65">
        <f t="shared" si="10"/>
        <v>0</v>
      </c>
      <c r="AD30" s="66">
        <f>IF(VLOOKUP('Summary DNO1'!$A$87,'Summary DNO1'!$A$55:$T$137,3)=0,0,(VLOOKUP('Summary DNO1'!$A$87,'Summary DNO1'!$A$55:$T$137,2)*1000/VLOOKUP('Summary DNO1'!$A$87,'Summary DNO1'!$A$55:$T$137,3)))</f>
        <v>0</v>
      </c>
      <c r="AE30" s="66">
        <f>IF(AD30=0,0,(VLOOKUP('Summary DNO1'!$A$87,'Summary DNO1'!$A$55:$T$137,15)*AD30*P30))</f>
        <v>0</v>
      </c>
      <c r="AF30" s="64">
        <f>IF(AD30=0,0,VLOOKUP('Summary DNO1'!$A$87,'Summary DNO1'!$A$55:$T$137,16)*AD30*Q30)</f>
        <v>0</v>
      </c>
      <c r="AG30" s="64">
        <f>IF(AD30=0,0,VLOOKUP('Summary DNO1'!$A$87,'Summary DNO1'!$A$55:$T$137,17)*AD30*R30)</f>
        <v>0</v>
      </c>
      <c r="AH30" s="64">
        <f t="shared" si="12"/>
        <v>0</v>
      </c>
      <c r="AI30" s="64">
        <f t="shared" si="13"/>
        <v>0</v>
      </c>
      <c r="AJ30" s="66">
        <f>IF(VLOOKUP('Summary DNO1'!$A$87,'Summary DNO1'!$A$55:$V$137,21)=0,0,(VLOOKUP('Summary DNO1'!$A$87,'Summary DNO1'!$A$55:$V$137,21)/VLOOKUP('Summary DNO1'!$A$87,'Summary DNO1'!$A$55:$V$137,3)))*T30</f>
        <v>0</v>
      </c>
      <c r="AK30" s="66">
        <f>IF(VLOOKUP('Summary DNO1'!$A$87,'Summary DNO1'!$A$55:$V$137,22)=0,0,(VLOOKUP('Summary DNO1'!$A$87,'Summary DNO1'!$A$55:$V$137,22)*1000/VLOOKUP('Summary DNO1'!$A$87,'Summary DNO1'!$A$55:$V$137,3)))*U30</f>
        <v>0</v>
      </c>
      <c r="AL30" s="67">
        <f t="shared" si="14"/>
        <v>0</v>
      </c>
    </row>
    <row r="31" spans="1:38"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38" s="3" customFormat="1" ht="15">
      <c r="A32" s="1" t="s">
        <v>0</v>
      </c>
      <c r="B32" s="2" t="s">
        <v>234</v>
      </c>
      <c r="D32" s="4" t="s">
        <v>282</v>
      </c>
      <c r="H32" s="5"/>
    </row>
    <row r="33" spans="1:38" s="7" customFormat="1" ht="15">
      <c r="A33" s="1"/>
      <c r="B33" s="203" t="s">
        <v>235</v>
      </c>
      <c r="C33" s="203"/>
      <c r="D33" s="203"/>
      <c r="E33" s="203"/>
      <c r="F33" s="203"/>
      <c r="G33" s="203"/>
      <c r="H33" s="115"/>
      <c r="I33" s="116"/>
      <c r="J33" s="8"/>
      <c r="K33" s="116"/>
      <c r="L33" s="116"/>
      <c r="M33" s="116"/>
      <c r="N33" s="116"/>
      <c r="O33" s="9"/>
    </row>
    <row r="34" spans="1:38" ht="13.5" thickBot="1">
      <c r="H34" s="11"/>
      <c r="O34" s="11"/>
    </row>
    <row r="35" spans="1:38" ht="14.25" thickTop="1" thickBot="1">
      <c r="A35" s="208" t="s">
        <v>1</v>
      </c>
      <c r="B35" s="196" t="s">
        <v>2</v>
      </c>
      <c r="C35" s="197"/>
      <c r="D35" s="197"/>
      <c r="E35" s="197"/>
      <c r="F35" s="197"/>
      <c r="G35" s="198"/>
      <c r="H35" s="115"/>
      <c r="I35" s="199" t="s">
        <v>3</v>
      </c>
      <c r="J35" s="197"/>
      <c r="K35" s="197"/>
      <c r="L35" s="197"/>
      <c r="M35" s="197"/>
      <c r="N35" s="198"/>
      <c r="O35" s="6"/>
      <c r="P35" s="200" t="s">
        <v>214</v>
      </c>
      <c r="Q35" s="201"/>
      <c r="R35" s="201"/>
      <c r="S35" s="201"/>
      <c r="T35" s="201"/>
      <c r="U35" s="202"/>
      <c r="W35" s="189" t="s">
        <v>4</v>
      </c>
      <c r="X35" s="190"/>
      <c r="Y35" s="190"/>
      <c r="Z35" s="190"/>
      <c r="AA35" s="190"/>
      <c r="AB35" s="191"/>
      <c r="AD35" s="192" t="s">
        <v>215</v>
      </c>
      <c r="AE35" s="193"/>
      <c r="AF35" s="193"/>
      <c r="AG35" s="193"/>
      <c r="AH35" s="193"/>
      <c r="AI35" s="193"/>
      <c r="AJ35" s="193"/>
      <c r="AK35" s="193"/>
      <c r="AL35" s="193"/>
    </row>
    <row r="36" spans="1:38" ht="68.25" thickTop="1">
      <c r="A36" s="209"/>
      <c r="B36" s="117" t="s">
        <v>5</v>
      </c>
      <c r="C36" s="118" t="s">
        <v>6</v>
      </c>
      <c r="D36" s="118" t="s">
        <v>7</v>
      </c>
      <c r="E36" s="118" t="s">
        <v>8</v>
      </c>
      <c r="F36" s="118" t="s">
        <v>9</v>
      </c>
      <c r="G36" s="119" t="s">
        <v>10</v>
      </c>
      <c r="H36" s="120"/>
      <c r="I36" s="117" t="s">
        <v>5</v>
      </c>
      <c r="J36" s="118" t="s">
        <v>6</v>
      </c>
      <c r="K36" s="118" t="s">
        <v>7</v>
      </c>
      <c r="L36" s="118" t="s">
        <v>8</v>
      </c>
      <c r="M36" s="118" t="s">
        <v>9</v>
      </c>
      <c r="N36" s="119" t="s">
        <v>10</v>
      </c>
      <c r="O36" s="15"/>
      <c r="P36" s="52" t="s">
        <v>5</v>
      </c>
      <c r="Q36" s="52" t="s">
        <v>6</v>
      </c>
      <c r="R36" s="52" t="s">
        <v>7</v>
      </c>
      <c r="S36" s="52" t="s">
        <v>8</v>
      </c>
      <c r="T36" s="52" t="s">
        <v>9</v>
      </c>
      <c r="U36" s="52" t="s">
        <v>10</v>
      </c>
      <c r="W36" s="53" t="s">
        <v>5</v>
      </c>
      <c r="X36" s="54" t="s">
        <v>6</v>
      </c>
      <c r="Y36" s="54" t="s">
        <v>7</v>
      </c>
      <c r="Z36" s="54" t="s">
        <v>8</v>
      </c>
      <c r="AA36" s="54" t="s">
        <v>9</v>
      </c>
      <c r="AB36" s="55" t="s">
        <v>10</v>
      </c>
      <c r="AD36" s="52" t="s">
        <v>216</v>
      </c>
      <c r="AE36" s="52" t="s">
        <v>217</v>
      </c>
      <c r="AF36" s="52" t="s">
        <v>217</v>
      </c>
      <c r="AG36" s="52" t="s">
        <v>217</v>
      </c>
      <c r="AH36" s="52" t="s">
        <v>218</v>
      </c>
      <c r="AI36" s="52" t="s">
        <v>219</v>
      </c>
      <c r="AJ36" s="52" t="s">
        <v>220</v>
      </c>
      <c r="AK36" s="52" t="s">
        <v>221</v>
      </c>
      <c r="AL36" s="52" t="s">
        <v>222</v>
      </c>
    </row>
    <row r="37" spans="1:38" s="21" customFormat="1" ht="11.25">
      <c r="A37" s="16" t="s">
        <v>11</v>
      </c>
      <c r="B37" s="121">
        <v>2.625</v>
      </c>
      <c r="C37" s="122">
        <v>0</v>
      </c>
      <c r="D37" s="122">
        <v>0</v>
      </c>
      <c r="E37" s="122">
        <v>3.41</v>
      </c>
      <c r="F37" s="122">
        <v>0</v>
      </c>
      <c r="G37" s="123">
        <v>0</v>
      </c>
      <c r="H37" s="124"/>
      <c r="I37" s="125">
        <v>2.625</v>
      </c>
      <c r="J37" s="126">
        <v>0</v>
      </c>
      <c r="K37" s="126">
        <v>0</v>
      </c>
      <c r="L37" s="126">
        <v>3.41</v>
      </c>
      <c r="M37" s="126">
        <v>0</v>
      </c>
      <c r="N37" s="127">
        <v>0</v>
      </c>
      <c r="O37" s="17"/>
      <c r="P37" s="56">
        <f t="shared" ref="P37:P61" si="15">IF(B37=0,0,IF(I37=0,0,(I37-B37)))</f>
        <v>0</v>
      </c>
      <c r="Q37" s="56">
        <f t="shared" ref="Q37:Q61" si="16">IF(C37=0,0,IF(J37=0,0,(J37-C37)))</f>
        <v>0</v>
      </c>
      <c r="R37" s="56">
        <f t="shared" ref="R37:R61" si="17">IF(D37=0,0,IF(K37=0,0,(K37-D37)))</f>
        <v>0</v>
      </c>
      <c r="S37" s="56">
        <f t="shared" ref="S37:S61" si="18">IF(E37=0,0,IF(L37=0,0,(L37-E37)))</f>
        <v>0</v>
      </c>
      <c r="T37" s="56">
        <f t="shared" ref="T37:T61" si="19">IF(F37=0,0,IF(M37=0,0,(M37-F37)))</f>
        <v>0</v>
      </c>
      <c r="U37" s="56">
        <f t="shared" ref="U37:U61" si="20">IF(G37=0,0,IF(N37=0,0,(N37-G37)))</f>
        <v>0</v>
      </c>
      <c r="W37" s="57">
        <f>IF(B37=0,0,IF(I37=0,0,(I37/B37)-1))</f>
        <v>0</v>
      </c>
      <c r="X37" s="57">
        <f t="shared" ref="X37:X61" si="21">IF(C37=0,0,IF(J37=0,0,(J37/C37)-1))</f>
        <v>0</v>
      </c>
      <c r="Y37" s="57">
        <f t="shared" ref="Y37:Y61" si="22">IF(D37=0,0,IF(K37=0,0,(K37/D37)-1))</f>
        <v>0</v>
      </c>
      <c r="Z37" s="57">
        <f t="shared" ref="Z37:Z61" si="23">IF(E37=0,0,IF(L37=0,0,(L37/E37)-1))</f>
        <v>0</v>
      </c>
      <c r="AA37" s="57">
        <f t="shared" ref="AA37:AA61" si="24">IF(F37=0,0,IF(M37=0,0,(M37/F37)-1))</f>
        <v>0</v>
      </c>
      <c r="AB37" s="57">
        <f t="shared" ref="AB37:AB61" si="25">IF(G37=0,0,IF(N37=0,0,(N37/G37)-1))</f>
        <v>0</v>
      </c>
      <c r="AD37" s="58">
        <f>IF(VLOOKUP('Summary DNO2'!$A$82,'Summary DNO2'!$A$55:$T$137,3)=0,0,VLOOKUP('Summary DNO2'!$A$82,'Summary DNO2'!$A$55:$T$137,2)*1000/VLOOKUP('Summary DNO2'!$A$82,'Summary DNO2'!$A$55:$T$137,3))</f>
        <v>3563.4956074866841</v>
      </c>
      <c r="AE37" s="58">
        <f>IF(AD37=0,0,VLOOKUP('Summary DNO2'!$A$82,'Summary DNO2'!$A$55:$T$137,15)*AD37*P37)</f>
        <v>0</v>
      </c>
      <c r="AF37" s="59">
        <f>IF(AD37=0,0,VLOOKUP('Summary DNO2'!$A$82,'Summary DNO2'!$A$55:$T$137,16)*AD37*Q37)</f>
        <v>0</v>
      </c>
      <c r="AG37" s="59">
        <f>IF(AD37=0,0,VLOOKUP('Summary DNO2'!$A$82,'Summary DNO2'!$A$55:$T$137,17)*AD37*R37)</f>
        <v>0</v>
      </c>
      <c r="AH37" s="59">
        <f>AE37+AF37+AG37</f>
        <v>0</v>
      </c>
      <c r="AI37" s="59">
        <f>365*S37</f>
        <v>0</v>
      </c>
      <c r="AJ37" s="59">
        <f>IF(VLOOKUP('Summary DNO2'!$A$82,'Summary DNO2'!$A$55:$V$137,21)=0,0,VLOOKUP('Summary DNO2'!$A$82,'Summary DNO2'!$A$55:$V$137,21)/VLOOKUP('Summary DNO2'!$A$82,'Summary DNO2'!$A$55:$T$137,3))*T37</f>
        <v>0</v>
      </c>
      <c r="AK37" s="59">
        <f>IF(VLOOKUP('Summary DNO2'!$A$82,'Summary DNO2'!$A$55:$V$137,22)=0,0,VLOOKUP('Summary DNO2'!$A$82,'Summary DNO2'!$A$55:$V$137,22)*1000/VLOOKUP('Summary DNO2'!$A$82,'Summary DNO2'!$A$55:$T$137,3))*U37</f>
        <v>0</v>
      </c>
      <c r="AL37" s="60">
        <f>SUM(AH37:AK37)/100</f>
        <v>0</v>
      </c>
    </row>
    <row r="38" spans="1:38" s="21" customFormat="1" ht="11.25">
      <c r="A38" s="16" t="s">
        <v>12</v>
      </c>
      <c r="B38" s="128">
        <v>3.0459999999999998</v>
      </c>
      <c r="C38" s="129">
        <v>0.36299999999999999</v>
      </c>
      <c r="D38" s="129">
        <v>0</v>
      </c>
      <c r="E38" s="129">
        <v>3.41</v>
      </c>
      <c r="F38" s="129">
        <v>0</v>
      </c>
      <c r="G38" s="130">
        <v>0</v>
      </c>
      <c r="H38" s="124"/>
      <c r="I38" s="131">
        <v>3.0459999999999998</v>
      </c>
      <c r="J38" s="132">
        <v>0.36299999999999999</v>
      </c>
      <c r="K38" s="132">
        <v>0</v>
      </c>
      <c r="L38" s="132">
        <v>3.41</v>
      </c>
      <c r="M38" s="132">
        <v>0</v>
      </c>
      <c r="N38" s="133">
        <v>0</v>
      </c>
      <c r="O38" s="17"/>
      <c r="P38" s="56">
        <f t="shared" si="15"/>
        <v>0</v>
      </c>
      <c r="Q38" s="56">
        <f t="shared" si="16"/>
        <v>0</v>
      </c>
      <c r="R38" s="56">
        <f t="shared" si="17"/>
        <v>0</v>
      </c>
      <c r="S38" s="56">
        <f t="shared" si="18"/>
        <v>0</v>
      </c>
      <c r="T38" s="56">
        <f t="shared" si="19"/>
        <v>0</v>
      </c>
      <c r="U38" s="56">
        <f t="shared" si="20"/>
        <v>0</v>
      </c>
      <c r="W38" s="61">
        <f t="shared" ref="W38:W61" si="26">IF(B38=0,0,IF(I38=0,0,(I38/B38)-1))</f>
        <v>0</v>
      </c>
      <c r="X38" s="61">
        <f t="shared" si="21"/>
        <v>0</v>
      </c>
      <c r="Y38" s="61">
        <f t="shared" si="22"/>
        <v>0</v>
      </c>
      <c r="Z38" s="61">
        <f t="shared" si="23"/>
        <v>0</v>
      </c>
      <c r="AA38" s="61">
        <f t="shared" si="24"/>
        <v>0</v>
      </c>
      <c r="AB38" s="61">
        <f t="shared" si="25"/>
        <v>0</v>
      </c>
      <c r="AD38" s="62">
        <f>IF(VLOOKUP('Summary DNO2'!$A$81,'Summary DNO2'!$A$55:$T$137,3)=0,0,VLOOKUP('Summary DNO2'!$A$81,'Summary DNO2'!$A$55:$T$137,2)*1000/VLOOKUP('Summary DNO2'!$A$81,'Summary DNO2'!$A$55:$T$137,3))</f>
        <v>6732.1957760621026</v>
      </c>
      <c r="AE38" s="62">
        <f>IF(AD38=0,0,VLOOKUP('Summary DNO2'!$A$81,'Summary DNO2'!$A$55:$T$137,15)*AD38*P38)</f>
        <v>0</v>
      </c>
      <c r="AF38" s="56">
        <f>IF(AD38=0,0,VLOOKUP('Summary DNO2'!$A$81,'Summary DNO2'!$A$55:$T$137,16)*AD38*Q38)</f>
        <v>0</v>
      </c>
      <c r="AG38" s="56">
        <f>IF(AD38=0,0,VLOOKUP('Summary DNO2'!$A$81,'Summary DNO2'!$A$55:$T$137,17)*AD38*R38)</f>
        <v>0</v>
      </c>
      <c r="AH38" s="56">
        <f t="shared" ref="AH38:AH61" si="27">AE38+AF38+AG38</f>
        <v>0</v>
      </c>
      <c r="AI38" s="56">
        <f t="shared" ref="AI38:AI61" si="28">365*S38</f>
        <v>0</v>
      </c>
      <c r="AJ38" s="62">
        <f>IF(VLOOKUP('Summary DNO2'!$A$81,'Summary DNO2'!$A$55:$V$137,21)=0,0,VLOOKUP('Summary DNO2'!$A$81,'Summary DNO2'!$A$55:$V$137,21)/VLOOKUP('Summary DNO2'!$A$81,'Summary DNO2'!$A$55:$V$137,3))*T38</f>
        <v>0</v>
      </c>
      <c r="AK38" s="62">
        <f>IF(VLOOKUP('Summary DNO2'!$A$81,'Summary DNO2'!$A$55:$V$137,22)=0,0,VLOOKUP('Summary DNO2'!$A$81,'Summary DNO2'!$A$55:$V$137,22)*1000/VLOOKUP('Summary DNO2'!$A$81,'Summary DNO2'!$A$55:$V$137,3))*U38</f>
        <v>0</v>
      </c>
      <c r="AL38" s="63">
        <f t="shared" ref="AL38:AL61" si="29">SUM(AH38:AK38)/100</f>
        <v>0</v>
      </c>
    </row>
    <row r="39" spans="1:38" s="21" customFormat="1" ht="11.25">
      <c r="A39" s="16" t="s">
        <v>13</v>
      </c>
      <c r="B39" s="128">
        <v>0.251</v>
      </c>
      <c r="C39" s="129">
        <v>0</v>
      </c>
      <c r="D39" s="129">
        <v>0</v>
      </c>
      <c r="E39" s="129">
        <v>0</v>
      </c>
      <c r="F39" s="129">
        <v>0</v>
      </c>
      <c r="G39" s="130">
        <v>0</v>
      </c>
      <c r="H39" s="124"/>
      <c r="I39" s="131">
        <v>0.251</v>
      </c>
      <c r="J39" s="132">
        <v>0</v>
      </c>
      <c r="K39" s="132">
        <v>0</v>
      </c>
      <c r="L39" s="132">
        <v>0</v>
      </c>
      <c r="M39" s="132">
        <v>0</v>
      </c>
      <c r="N39" s="133">
        <v>0</v>
      </c>
      <c r="O39" s="17"/>
      <c r="P39" s="56">
        <f t="shared" si="15"/>
        <v>0</v>
      </c>
      <c r="Q39" s="56">
        <f t="shared" si="16"/>
        <v>0</v>
      </c>
      <c r="R39" s="56">
        <f t="shared" si="17"/>
        <v>0</v>
      </c>
      <c r="S39" s="56">
        <f t="shared" si="18"/>
        <v>0</v>
      </c>
      <c r="T39" s="56">
        <f t="shared" si="19"/>
        <v>0</v>
      </c>
      <c r="U39" s="56">
        <f t="shared" si="20"/>
        <v>0</v>
      </c>
      <c r="W39" s="61">
        <f t="shared" si="26"/>
        <v>0</v>
      </c>
      <c r="X39" s="61">
        <f t="shared" si="21"/>
        <v>0</v>
      </c>
      <c r="Y39" s="61">
        <f t="shared" si="22"/>
        <v>0</v>
      </c>
      <c r="Z39" s="61">
        <f t="shared" si="23"/>
        <v>0</v>
      </c>
      <c r="AA39" s="61">
        <f t="shared" si="24"/>
        <v>0</v>
      </c>
      <c r="AB39" s="61">
        <f t="shared" si="25"/>
        <v>0</v>
      </c>
      <c r="AD39" s="62">
        <f>IF(VLOOKUP('Summary DNO2'!$A$80,'Summary DNO2'!$A$55:$T$137,3)=0,0,(VLOOKUP('Summary DNO2'!$A$80,'Summary DNO2'!$A$55:$T$137,2)*1000/VLOOKUP('Summary DNO2'!$A$80,'Summary DNO2'!$A$55:$T$137,3)))</f>
        <v>0</v>
      </c>
      <c r="AE39" s="62">
        <f>IF(AD39=0,0,VLOOKUP('Summary DNO2'!$A$80,'Summary DNO2'!$A$55:$T$137,15)*AD39*P39)</f>
        <v>0</v>
      </c>
      <c r="AF39" s="56">
        <f>IF(AD39=0,0,VLOOKUP('Summary DNO2'!$A$80,'Summary DNO2'!$A$55:$T$137,16)*AD39*Q39)</f>
        <v>0</v>
      </c>
      <c r="AG39" s="56">
        <f>IF(AD39=0,0,VLOOKUP('Summary DNO2'!$A$80,'Summary DNO2'!$A$55:$T$137,17)*AD39*R39)</f>
        <v>0</v>
      </c>
      <c r="AH39" s="56">
        <f t="shared" si="27"/>
        <v>0</v>
      </c>
      <c r="AI39" s="56">
        <f t="shared" si="28"/>
        <v>0</v>
      </c>
      <c r="AJ39" s="62">
        <f>IF(VLOOKUP('Summary DNO2'!$A$80,'Summary DNO2'!$A$55:$V$137,21)=0,0,(VLOOKUP('Summary DNO2'!$A$80,'Summary DNO2'!$A$55:$V$137,21)/VLOOKUP('Summary DNO2'!$A$80,'Summary DNO2'!$A$55:$V$137,3)))*T39</f>
        <v>0</v>
      </c>
      <c r="AK39" s="62">
        <f>IF(VLOOKUP('Summary DNO2'!$A$80,'Summary DNO2'!$A$55:$V$137,22)=0,0,(VLOOKUP('Summary DNO2'!$A$80,'Summary DNO2'!$A$55:$V$137,22)*1000/VLOOKUP('Summary DNO2'!$A$80,'Summary DNO2'!$A$55:$V$137,3)))*U39</f>
        <v>0</v>
      </c>
      <c r="AL39" s="63">
        <f t="shared" si="29"/>
        <v>0</v>
      </c>
    </row>
    <row r="40" spans="1:38" s="21" customFormat="1" ht="11.25">
      <c r="A40" s="16" t="s">
        <v>14</v>
      </c>
      <c r="B40" s="128">
        <v>2.125</v>
      </c>
      <c r="C40" s="129">
        <v>0</v>
      </c>
      <c r="D40" s="129">
        <v>0</v>
      </c>
      <c r="E40" s="129">
        <v>5.57</v>
      </c>
      <c r="F40" s="129">
        <v>0</v>
      </c>
      <c r="G40" s="130">
        <v>0</v>
      </c>
      <c r="H40" s="124"/>
      <c r="I40" s="131">
        <v>2.1259999999999999</v>
      </c>
      <c r="J40" s="132">
        <v>0</v>
      </c>
      <c r="K40" s="132">
        <v>0</v>
      </c>
      <c r="L40" s="132">
        <v>5.57</v>
      </c>
      <c r="M40" s="132">
        <v>0</v>
      </c>
      <c r="N40" s="133">
        <v>0</v>
      </c>
      <c r="O40" s="17"/>
      <c r="P40" s="56">
        <f t="shared" si="15"/>
        <v>9.9999999999988987E-4</v>
      </c>
      <c r="Q40" s="56">
        <f t="shared" si="16"/>
        <v>0</v>
      </c>
      <c r="R40" s="56">
        <f t="shared" si="17"/>
        <v>0</v>
      </c>
      <c r="S40" s="56">
        <f t="shared" si="18"/>
        <v>0</v>
      </c>
      <c r="T40" s="56">
        <f t="shared" si="19"/>
        <v>0</v>
      </c>
      <c r="U40" s="56">
        <f t="shared" si="20"/>
        <v>0</v>
      </c>
      <c r="W40" s="61">
        <f t="shared" si="26"/>
        <v>4.7058823529400051E-4</v>
      </c>
      <c r="X40" s="61">
        <f t="shared" si="21"/>
        <v>0</v>
      </c>
      <c r="Y40" s="61">
        <f t="shared" si="22"/>
        <v>0</v>
      </c>
      <c r="Z40" s="61">
        <f t="shared" si="23"/>
        <v>0</v>
      </c>
      <c r="AA40" s="61">
        <f t="shared" si="24"/>
        <v>0</v>
      </c>
      <c r="AB40" s="61">
        <f t="shared" si="25"/>
        <v>0</v>
      </c>
      <c r="AD40" s="62">
        <f>IF(VLOOKUP('Summary DNO2'!$A$137,'Summary DNO2'!$A$55:$T$137,3)=0,0,(VLOOKUP('Summary DNO2'!$A$137,'Summary DNO2'!$A$55:$T$137,2)*1000/VLOOKUP('Summary DNO2'!$A$137,'Summary DNO2'!$A$55:$T$137,3)))</f>
        <v>13890.81141552864</v>
      </c>
      <c r="AE40" s="62">
        <f>IF(AD40=0,0,VLOOKUP('Summary DNO2'!$A$137,'Summary DNO2'!$A$55:$T$137,15)*AD40*P40)</f>
        <v>13.890811415527111</v>
      </c>
      <c r="AF40" s="56">
        <f>IF(AD40=0,0,VLOOKUP('Summary DNO2'!$A$137,'Summary DNO2'!$A$55:$T$137,16)*AD40*Q40)</f>
        <v>0</v>
      </c>
      <c r="AG40" s="56">
        <f>IF(AD40=0,0,VLOOKUP('Summary DNO2'!$A$137,'Summary DNO2'!$A$55:$T$137,17)*AD40*R40)</f>
        <v>0</v>
      </c>
      <c r="AH40" s="56">
        <f t="shared" si="27"/>
        <v>13.890811415527111</v>
      </c>
      <c r="AI40" s="56">
        <f t="shared" si="28"/>
        <v>0</v>
      </c>
      <c r="AJ40" s="62">
        <f>IF(VLOOKUP('Summary DNO2'!$A$137,'Summary DNO2'!$A$55:$V$137,21)=0,0,(VLOOKUP('Summary DNO2'!$A$137,'Summary DNO2'!$A$55:$V$137,21)/VLOOKUP('Summary DNO2'!$A$137,'Summary DNO2'!$A$55:$V$137,3)))*T40</f>
        <v>0</v>
      </c>
      <c r="AK40" s="62">
        <f>IF(VLOOKUP('Summary DNO2'!$A$137,'Summary DNO2'!$A$55:$V$137,22)=0,0,(VLOOKUP('Summary DNO2'!$A$137,'Summary DNO2'!$A$55:$V$137,22)*1000/VLOOKUP('Summary DNO2'!$A$137,'Summary DNO2'!$A$55:$V$137,3)))*U40</f>
        <v>0</v>
      </c>
      <c r="AL40" s="63">
        <f t="shared" si="29"/>
        <v>0.1389081141552711</v>
      </c>
    </row>
    <row r="41" spans="1:38" s="21" customFormat="1" ht="11.25">
      <c r="A41" s="16" t="s">
        <v>15</v>
      </c>
      <c r="B41" s="128">
        <v>2.7090000000000001</v>
      </c>
      <c r="C41" s="129">
        <v>0.36399999999999999</v>
      </c>
      <c r="D41" s="129">
        <v>0</v>
      </c>
      <c r="E41" s="129">
        <v>5.57</v>
      </c>
      <c r="F41" s="129">
        <v>0</v>
      </c>
      <c r="G41" s="130">
        <v>0</v>
      </c>
      <c r="H41" s="124"/>
      <c r="I41" s="131">
        <v>2.7090000000000001</v>
      </c>
      <c r="J41" s="132">
        <v>0.36399999999999999</v>
      </c>
      <c r="K41" s="132">
        <v>0</v>
      </c>
      <c r="L41" s="132">
        <v>5.57</v>
      </c>
      <c r="M41" s="132">
        <v>0</v>
      </c>
      <c r="N41" s="133">
        <v>0</v>
      </c>
      <c r="O41" s="17"/>
      <c r="P41" s="56">
        <f t="shared" si="15"/>
        <v>0</v>
      </c>
      <c r="Q41" s="56">
        <f t="shared" si="16"/>
        <v>0</v>
      </c>
      <c r="R41" s="56">
        <f t="shared" si="17"/>
        <v>0</v>
      </c>
      <c r="S41" s="56">
        <f t="shared" si="18"/>
        <v>0</v>
      </c>
      <c r="T41" s="56">
        <f t="shared" si="19"/>
        <v>0</v>
      </c>
      <c r="U41" s="56">
        <f t="shared" si="20"/>
        <v>0</v>
      </c>
      <c r="W41" s="61">
        <f t="shared" si="26"/>
        <v>0</v>
      </c>
      <c r="X41" s="61">
        <f t="shared" si="21"/>
        <v>0</v>
      </c>
      <c r="Y41" s="61">
        <f t="shared" si="22"/>
        <v>0</v>
      </c>
      <c r="Z41" s="61">
        <f t="shared" si="23"/>
        <v>0</v>
      </c>
      <c r="AA41" s="61">
        <f t="shared" si="24"/>
        <v>0</v>
      </c>
      <c r="AB41" s="61">
        <f t="shared" si="25"/>
        <v>0</v>
      </c>
      <c r="AD41" s="62">
        <f>IF(VLOOKUP('Summary DNO2'!$A$136,'Summary DNO2'!$A$55:$T$137,3)=0,0,(VLOOKUP('Summary DNO2'!$A$136,'Summary DNO2'!$A$55:$T$137,2)*1000/VLOOKUP('Summary DNO2'!$A$136,'Summary DNO2'!$A$55:$T$136,3)))</f>
        <v>23097.406927524731</v>
      </c>
      <c r="AE41" s="62">
        <f>IF(AD41=0,0,VLOOKUP('Summary DNO2'!$A$136,'Summary DNO2'!$A$55:$T$137,15)*AD41*P41)</f>
        <v>0</v>
      </c>
      <c r="AF41" s="56">
        <f>IF(AD41=0,0,VLOOKUP('Summary DNO2'!$A$136,'Summary DNO2'!$A$55:$T$137,16)*AD41*Q41)</f>
        <v>0</v>
      </c>
      <c r="AG41" s="56">
        <f>IF(AD41=0,0,VLOOKUP('Summary DNO2'!$A$136,'Summary DNO2'!$A$55:$T$137,17)*AD41*R41)</f>
        <v>0</v>
      </c>
      <c r="AH41" s="56">
        <f t="shared" si="27"/>
        <v>0</v>
      </c>
      <c r="AI41" s="56">
        <f t="shared" si="28"/>
        <v>0</v>
      </c>
      <c r="AJ41" s="62">
        <f>IF(VLOOKUP('Summary DNO2'!$A$136,'Summary DNO2'!$A$55:$V$137,21)=0,0,(VLOOKUP('Summary DNO2'!$A$136,'Summary DNO2'!$A$55:$V$137,21)/VLOOKUP('Summary DNO2'!$A$136,'Summary DNO2'!$A$55:$V$136,3)))*T41</f>
        <v>0</v>
      </c>
      <c r="AK41" s="62">
        <f>IF(VLOOKUP('Summary DNO2'!$A$136,'Summary DNO2'!$A$55:$V$137,22)=0,0,(VLOOKUP('Summary DNO2'!$A$136,'Summary DNO2'!$A$55:$V$137,22)*1000/VLOOKUP('Summary DNO2'!$A$136,'Summary DNO2'!$A$55:$V$136,3)))*U41</f>
        <v>0</v>
      </c>
      <c r="AL41" s="63">
        <f t="shared" si="29"/>
        <v>0</v>
      </c>
    </row>
    <row r="42" spans="1:38" s="21" customFormat="1" ht="11.25">
      <c r="A42" s="16" t="s">
        <v>16</v>
      </c>
      <c r="B42" s="128">
        <v>0.29699999999999999</v>
      </c>
      <c r="C42" s="129">
        <v>0</v>
      </c>
      <c r="D42" s="129">
        <v>0</v>
      </c>
      <c r="E42" s="129">
        <v>0</v>
      </c>
      <c r="F42" s="129">
        <v>0</v>
      </c>
      <c r="G42" s="130">
        <v>0</v>
      </c>
      <c r="H42" s="124"/>
      <c r="I42" s="131">
        <v>0.29699999999999999</v>
      </c>
      <c r="J42" s="132">
        <v>0</v>
      </c>
      <c r="K42" s="132">
        <v>0</v>
      </c>
      <c r="L42" s="132">
        <v>0</v>
      </c>
      <c r="M42" s="132">
        <v>0</v>
      </c>
      <c r="N42" s="133">
        <v>0</v>
      </c>
      <c r="O42" s="17"/>
      <c r="P42" s="56">
        <f t="shared" si="15"/>
        <v>0</v>
      </c>
      <c r="Q42" s="56">
        <f t="shared" si="16"/>
        <v>0</v>
      </c>
      <c r="R42" s="56">
        <f t="shared" si="17"/>
        <v>0</v>
      </c>
      <c r="S42" s="56">
        <f t="shared" si="18"/>
        <v>0</v>
      </c>
      <c r="T42" s="56">
        <f t="shared" si="19"/>
        <v>0</v>
      </c>
      <c r="U42" s="56">
        <f t="shared" si="20"/>
        <v>0</v>
      </c>
      <c r="W42" s="61">
        <f t="shared" si="26"/>
        <v>0</v>
      </c>
      <c r="X42" s="61">
        <f t="shared" si="21"/>
        <v>0</v>
      </c>
      <c r="Y42" s="61">
        <f t="shared" si="22"/>
        <v>0</v>
      </c>
      <c r="Z42" s="61">
        <f t="shared" si="23"/>
        <v>0</v>
      </c>
      <c r="AA42" s="61">
        <f t="shared" si="24"/>
        <v>0</v>
      </c>
      <c r="AB42" s="61">
        <f t="shared" si="25"/>
        <v>0</v>
      </c>
      <c r="AD42" s="62">
        <f>IF(VLOOKUP('Summary DNO2'!$A$135,'Summary DNO2'!$A$55:$T$137,3)=0,0,(VLOOKUP('Summary DNO2'!$A$135,'Summary DNO2'!$A$55:$T$137,2)*1000/VLOOKUP('Summary DNO2'!$A$135,'Summary DNO2'!$A$55:$T$137,3)))</f>
        <v>0</v>
      </c>
      <c r="AE42" s="62">
        <f>IF(AD42=0,0,VLOOKUP('Summary DNO2'!$A$135,'Summary DNO2'!$A$55:$T$137,15)*AD42*P42)</f>
        <v>0</v>
      </c>
      <c r="AF42" s="56">
        <f>IF(AD42=0,0,VLOOKUP('Summary DNO2'!$A$135,'Summary DNO2'!$A$55:$T$137,16)*AD42*Q42)</f>
        <v>0</v>
      </c>
      <c r="AG42" s="56">
        <f>IF(AD42=0,0,VLOOKUP('Summary DNO2'!$A$135,'Summary DNO2'!$A$55:$T$137,17)*AD42*R42)</f>
        <v>0</v>
      </c>
      <c r="AH42" s="56">
        <f t="shared" si="27"/>
        <v>0</v>
      </c>
      <c r="AI42" s="56">
        <f t="shared" si="28"/>
        <v>0</v>
      </c>
      <c r="AJ42" s="62">
        <f>IF(VLOOKUP('Summary DNO2'!$A$135,'Summary DNO2'!$A$55:$V$137,21)=0,0,(VLOOKUP('Summary DNO2'!$A$135,'Summary DNO2'!$A$55:$V$137,21)/VLOOKUP('Summary DNO2'!$A$135,'Summary DNO2'!$A$55:$V$137,3)))*T42</f>
        <v>0</v>
      </c>
      <c r="AK42" s="62">
        <f>IF(VLOOKUP('Summary DNO2'!$A$135,'Summary DNO2'!$A$55:$V$137,22)=0,0,(VLOOKUP('Summary DNO2'!$A$135,'Summary DNO2'!$A$55:$V$137,22)*1000/VLOOKUP('Summary DNO2'!$A$135,'Summary DNO2'!$A$55:$V$137,3)))*U42</f>
        <v>0</v>
      </c>
      <c r="AL42" s="63">
        <f t="shared" si="29"/>
        <v>0</v>
      </c>
    </row>
    <row r="43" spans="1:38" s="21" customFormat="1" ht="11.25">
      <c r="A43" s="16" t="s">
        <v>17</v>
      </c>
      <c r="B43" s="128">
        <v>2.2850000000000001</v>
      </c>
      <c r="C43" s="129">
        <v>0.248</v>
      </c>
      <c r="D43" s="129">
        <v>0</v>
      </c>
      <c r="E43" s="129">
        <v>37.93</v>
      </c>
      <c r="F43" s="129">
        <v>0</v>
      </c>
      <c r="G43" s="130">
        <v>0</v>
      </c>
      <c r="H43" s="124"/>
      <c r="I43" s="131">
        <v>2.2850000000000001</v>
      </c>
      <c r="J43" s="132">
        <v>0.248</v>
      </c>
      <c r="K43" s="132">
        <v>0</v>
      </c>
      <c r="L43" s="132">
        <v>37.92</v>
      </c>
      <c r="M43" s="132">
        <v>0</v>
      </c>
      <c r="N43" s="133">
        <v>0</v>
      </c>
      <c r="O43" s="17"/>
      <c r="P43" s="56">
        <f t="shared" si="15"/>
        <v>0</v>
      </c>
      <c r="Q43" s="56">
        <f t="shared" si="16"/>
        <v>0</v>
      </c>
      <c r="R43" s="56">
        <f t="shared" si="17"/>
        <v>0</v>
      </c>
      <c r="S43" s="56">
        <f t="shared" si="18"/>
        <v>-9.9999999999980105E-3</v>
      </c>
      <c r="T43" s="56">
        <f t="shared" si="19"/>
        <v>0</v>
      </c>
      <c r="U43" s="56">
        <f t="shared" si="20"/>
        <v>0</v>
      </c>
      <c r="W43" s="61">
        <f t="shared" si="26"/>
        <v>0</v>
      </c>
      <c r="X43" s="61">
        <f t="shared" si="21"/>
        <v>0</v>
      </c>
      <c r="Y43" s="61">
        <f t="shared" si="22"/>
        <v>0</v>
      </c>
      <c r="Z43" s="61">
        <f t="shared" si="23"/>
        <v>-2.6364355391506056E-4</v>
      </c>
      <c r="AA43" s="61">
        <f t="shared" si="24"/>
        <v>0</v>
      </c>
      <c r="AB43" s="61">
        <f t="shared" si="25"/>
        <v>0</v>
      </c>
      <c r="AD43" s="62">
        <f>IF(VLOOKUP('Summary DNO2'!$A$127,'Summary DNO2'!$A$55:$T$137,3)=0,0,(VLOOKUP('Summary DNO2'!$A$127,'Summary DNO2'!$A$55:$T$137,2)*1000/VLOOKUP('Summary DNO2'!$A$127,'Summary DNO2'!$A$55:$T$137,3)))</f>
        <v>112545.96134136614</v>
      </c>
      <c r="AE43" s="62">
        <f>IF(AD43=0,0,VLOOKUP('Summary DNO2'!$A$127,'Summary DNO2'!$A$55:$T$137,15)*AD43*P43)</f>
        <v>0</v>
      </c>
      <c r="AF43" s="56">
        <f>IF(AD43=0,0,VLOOKUP('Summary DNO2'!$A$127,'Summary DNO2'!$A$55:$T$137,16)*AD43*Q43)</f>
        <v>0</v>
      </c>
      <c r="AG43" s="56">
        <f>IF(AD43=0,0,VLOOKUP('Summary DNO2'!$A$127,'Summary DNO2'!$A$55:$T$137,17)*AD43*R43)</f>
        <v>0</v>
      </c>
      <c r="AH43" s="56">
        <f t="shared" si="27"/>
        <v>0</v>
      </c>
      <c r="AI43" s="56">
        <f t="shared" si="28"/>
        <v>-3.6499999999992738</v>
      </c>
      <c r="AJ43" s="62">
        <f>IF(VLOOKUP('Summary DNO2'!$A$127,'Summary DNO2'!$A$55:$V$137,21)=0,0,(VLOOKUP('Summary DNO2'!$A$127,'Summary DNO2'!$A$55:$V$137,21)/VLOOKUP('Summary DNO2'!$A$127,'Summary DNO2'!$A$55:$V$137,3)))*T43</f>
        <v>0</v>
      </c>
      <c r="AK43" s="62">
        <f>IF(VLOOKUP('Summary DNO2'!$A$127,'Summary DNO2'!$A$55:$V$137,22)=0,0,(VLOOKUP('Summary DNO2'!$A$127,'Summary DNO2'!$A$55:$V$137,22)*1000/VLOOKUP('Summary DNO2'!$A$127,'Summary DNO2'!$A$55:$V$137,3)))*U43</f>
        <v>0</v>
      </c>
      <c r="AL43" s="63">
        <f t="shared" si="29"/>
        <v>-3.649999999999274E-2</v>
      </c>
    </row>
    <row r="44" spans="1:38" s="21" customFormat="1" ht="11.25">
      <c r="A44" s="16" t="s">
        <v>18</v>
      </c>
      <c r="B44" s="128">
        <v>1.6279999999999999</v>
      </c>
      <c r="C44" s="129">
        <v>0.18</v>
      </c>
      <c r="D44" s="129">
        <v>0</v>
      </c>
      <c r="E44" s="129">
        <v>3.51</v>
      </c>
      <c r="F44" s="129">
        <v>0</v>
      </c>
      <c r="G44" s="130">
        <v>0</v>
      </c>
      <c r="H44" s="124"/>
      <c r="I44" s="131">
        <v>1.6279999999999999</v>
      </c>
      <c r="J44" s="132">
        <v>0.18</v>
      </c>
      <c r="K44" s="132">
        <v>0</v>
      </c>
      <c r="L44" s="132">
        <v>3.51</v>
      </c>
      <c r="M44" s="132">
        <v>0</v>
      </c>
      <c r="N44" s="133">
        <v>0</v>
      </c>
      <c r="O44" s="17"/>
      <c r="P44" s="56">
        <f t="shared" si="15"/>
        <v>0</v>
      </c>
      <c r="Q44" s="56">
        <f t="shared" si="16"/>
        <v>0</v>
      </c>
      <c r="R44" s="56">
        <f t="shared" si="17"/>
        <v>0</v>
      </c>
      <c r="S44" s="56">
        <f t="shared" si="18"/>
        <v>0</v>
      </c>
      <c r="T44" s="56">
        <f t="shared" si="19"/>
        <v>0</v>
      </c>
      <c r="U44" s="56">
        <f t="shared" si="20"/>
        <v>0</v>
      </c>
      <c r="W44" s="61">
        <f t="shared" si="26"/>
        <v>0</v>
      </c>
      <c r="X44" s="61">
        <f t="shared" si="21"/>
        <v>0</v>
      </c>
      <c r="Y44" s="61">
        <f t="shared" si="22"/>
        <v>0</v>
      </c>
      <c r="Z44" s="61">
        <f t="shared" si="23"/>
        <v>0</v>
      </c>
      <c r="AA44" s="61">
        <f t="shared" si="24"/>
        <v>0</v>
      </c>
      <c r="AB44" s="61">
        <f t="shared" si="25"/>
        <v>0</v>
      </c>
      <c r="AD44" s="62">
        <f>IF(VLOOKUP('Summary DNO2'!$A$132,'Summary DNO2'!$A$55:$T$137,3)=0,0,(VLOOKUP('Summary DNO2'!$A$132,'Summary DNO2'!$A$55:$T$137,2)*1000/VLOOKUP('Summary DNO2'!$A$132,'Summary DNO2'!$A$55:$T$137,3)))</f>
        <v>0</v>
      </c>
      <c r="AE44" s="62">
        <f>IF(AD44=0,0,(VLOOKUP('Summary DNO2'!$A$132,'Summary DNO2'!$A$55:$T$137,15)*AD44*P44))</f>
        <v>0</v>
      </c>
      <c r="AF44" s="56">
        <f>IF(AD44=0,0,VLOOKUP('Summary DNO2'!$A$132,'Summary DNO2'!$A$55:$T$137,16)*AD44*Q44)</f>
        <v>0</v>
      </c>
      <c r="AG44" s="56">
        <f>IF(AD44=0,0,VLOOKUP('Summary DNO2'!$A$132,'Summary DNO2'!$A$55:$T$137,17)*AD44*R44)</f>
        <v>0</v>
      </c>
      <c r="AH44" s="56">
        <f t="shared" si="27"/>
        <v>0</v>
      </c>
      <c r="AI44" s="56">
        <f t="shared" si="28"/>
        <v>0</v>
      </c>
      <c r="AJ44" s="62">
        <f>IF(VLOOKUP('Summary DNO2'!$A$132,'Summary DNO2'!$A$55:$V$137,21)=0,0,(VLOOKUP('Summary DNO2'!$A$132,'Summary DNO2'!$A$55:$V$137,21)/VLOOKUP('Summary DNO2'!$A$132,'Summary DNO2'!$A$55:$V$137,3)))*T44</f>
        <v>0</v>
      </c>
      <c r="AK44" s="62">
        <f>IF(VLOOKUP('Summary DNO2'!$A$132,'Summary DNO2'!$A$55:$V$137,22)=0,0,(VLOOKUP('Summary DNO2'!$A$132,'Summary DNO2'!$A$55:$V$137,22)*1000/VLOOKUP('Summary DNO2'!$A$132,'Summary DNO2'!$A$55:$V$137,3)))*U44</f>
        <v>0</v>
      </c>
      <c r="AL44" s="63">
        <f t="shared" si="29"/>
        <v>0</v>
      </c>
    </row>
    <row r="45" spans="1:38" s="21" customFormat="1" ht="11.25">
      <c r="A45" s="16" t="s">
        <v>19</v>
      </c>
      <c r="B45" s="128">
        <v>1.698</v>
      </c>
      <c r="C45" s="129">
        <v>0.214</v>
      </c>
      <c r="D45" s="129">
        <v>0</v>
      </c>
      <c r="E45" s="129">
        <v>120.14</v>
      </c>
      <c r="F45" s="129">
        <v>0</v>
      </c>
      <c r="G45" s="130">
        <v>0</v>
      </c>
      <c r="H45" s="124"/>
      <c r="I45" s="131">
        <v>1.698</v>
      </c>
      <c r="J45" s="132">
        <v>0.214</v>
      </c>
      <c r="K45" s="132">
        <v>0</v>
      </c>
      <c r="L45" s="132">
        <v>120.15</v>
      </c>
      <c r="M45" s="132">
        <v>0</v>
      </c>
      <c r="N45" s="133">
        <v>0</v>
      </c>
      <c r="O45" s="17"/>
      <c r="P45" s="56">
        <f t="shared" si="15"/>
        <v>0</v>
      </c>
      <c r="Q45" s="56">
        <f t="shared" si="16"/>
        <v>0</v>
      </c>
      <c r="R45" s="56">
        <f t="shared" si="17"/>
        <v>0</v>
      </c>
      <c r="S45" s="56">
        <f t="shared" si="18"/>
        <v>1.0000000000005116E-2</v>
      </c>
      <c r="T45" s="56">
        <f t="shared" si="19"/>
        <v>0</v>
      </c>
      <c r="U45" s="56">
        <f t="shared" si="20"/>
        <v>0</v>
      </c>
      <c r="W45" s="61">
        <f t="shared" si="26"/>
        <v>0</v>
      </c>
      <c r="X45" s="61">
        <f t="shared" si="21"/>
        <v>0</v>
      </c>
      <c r="Y45" s="61">
        <f t="shared" si="22"/>
        <v>0</v>
      </c>
      <c r="Z45" s="61">
        <f t="shared" si="23"/>
        <v>8.323622440498113E-5</v>
      </c>
      <c r="AA45" s="61">
        <f t="shared" si="24"/>
        <v>0</v>
      </c>
      <c r="AB45" s="61">
        <f t="shared" si="25"/>
        <v>0</v>
      </c>
      <c r="AD45" s="62">
        <f>IF(VLOOKUP('Summary DNO2'!$A$86,'Summary DNO2'!$A$55:$T$137,3)=0,0,(VLOOKUP('Summary DNO2'!$A$86,'Summary DNO2'!$A$55:$T$137,2)*1000/VLOOKUP('Summary DNO2'!$A$86,'Summary DNO2'!$A$55:$T$137,3)))</f>
        <v>59365.230375000006</v>
      </c>
      <c r="AE45" s="62">
        <f>IF(AD45=0,0,(VLOOKUP('Summary DNO2'!$A$86,'Summary DNO2'!$A$55:$T$137,15)*AD45*P45))</f>
        <v>0</v>
      </c>
      <c r="AF45" s="56">
        <f>IF(AD45=0,0,VLOOKUP('Summary DNO2'!$A$86,'Summary DNO2'!$A$55:$T$137,16)*AD45*Q45)</f>
        <v>0</v>
      </c>
      <c r="AG45" s="56">
        <f>IF(AD45=0,0,VLOOKUP('Summary DNO2'!$A$86,'Summary DNO2'!$A$55:$T$137,17)*AD45*R45)</f>
        <v>0</v>
      </c>
      <c r="AH45" s="56">
        <f t="shared" si="27"/>
        <v>0</v>
      </c>
      <c r="AI45" s="56">
        <f t="shared" si="28"/>
        <v>3.6500000000018673</v>
      </c>
      <c r="AJ45" s="62">
        <f>IF(VLOOKUP('Summary DNO2'!$A$86,'Summary DNO2'!$A$55:$V$137,21)=0,0,(VLOOKUP('Summary DNO2'!$A$86,'Summary DNO2'!$A$55:$V$137,21)/VLOOKUP('Summary DNO2'!$A$86,'Summary DNO2'!$A$55:$V$137,3)))*T45</f>
        <v>0</v>
      </c>
      <c r="AK45" s="62">
        <f>IF(VLOOKUP('Summary DNO2'!$A$86,'Summary DNO2'!$A$55:$V$137,22)=0,0,(VLOOKUP('Summary DNO2'!$A$86,'Summary DNO2'!$A$55:$V$137,22)*1000/VLOOKUP('Summary DNO2'!$A$86,'Summary DNO2'!$A$55:$V$137,3)))*U45</f>
        <v>0</v>
      </c>
      <c r="AL45" s="63">
        <f t="shared" si="29"/>
        <v>3.650000000001867E-2</v>
      </c>
    </row>
    <row r="46" spans="1:38" s="21" customFormat="1" ht="11.25">
      <c r="A46" s="16" t="s">
        <v>20</v>
      </c>
      <c r="B46" s="128">
        <v>11.701000000000001</v>
      </c>
      <c r="C46" s="129">
        <v>1.0529999999999999</v>
      </c>
      <c r="D46" s="129">
        <v>0.217</v>
      </c>
      <c r="E46" s="129">
        <v>8.6999999999999993</v>
      </c>
      <c r="F46" s="129">
        <v>2.21</v>
      </c>
      <c r="G46" s="130">
        <v>0.496</v>
      </c>
      <c r="H46" s="124"/>
      <c r="I46" s="131">
        <v>11.702</v>
      </c>
      <c r="J46" s="132">
        <v>1.0529999999999999</v>
      </c>
      <c r="K46" s="132">
        <v>0.217</v>
      </c>
      <c r="L46" s="132">
        <v>8.6999999999999993</v>
      </c>
      <c r="M46" s="132">
        <v>2.21</v>
      </c>
      <c r="N46" s="133">
        <v>0.496</v>
      </c>
      <c r="O46" s="17"/>
      <c r="P46" s="56">
        <f t="shared" si="15"/>
        <v>9.9999999999944578E-4</v>
      </c>
      <c r="Q46" s="56">
        <f t="shared" si="16"/>
        <v>0</v>
      </c>
      <c r="R46" s="56">
        <f t="shared" si="17"/>
        <v>0</v>
      </c>
      <c r="S46" s="56">
        <f t="shared" si="18"/>
        <v>0</v>
      </c>
      <c r="T46" s="56">
        <f t="shared" si="19"/>
        <v>0</v>
      </c>
      <c r="U46" s="56">
        <f t="shared" si="20"/>
        <v>0</v>
      </c>
      <c r="W46" s="61">
        <f t="shared" si="26"/>
        <v>8.5462780958778239E-5</v>
      </c>
      <c r="X46" s="61">
        <f t="shared" si="21"/>
        <v>0</v>
      </c>
      <c r="Y46" s="61">
        <f t="shared" si="22"/>
        <v>0</v>
      </c>
      <c r="Z46" s="61">
        <f t="shared" si="23"/>
        <v>0</v>
      </c>
      <c r="AA46" s="61">
        <f t="shared" si="24"/>
        <v>0</v>
      </c>
      <c r="AB46" s="61">
        <f t="shared" si="25"/>
        <v>0</v>
      </c>
      <c r="AD46" s="62">
        <f>IF(VLOOKUP('Summary DNO2'!$A$126,'Summary DNO2'!$A$55:$T$137,3)=0,0,(VLOOKUP('Summary DNO2'!$A$126,'Summary DNO2'!$A$55:$T$137,2)*1000/VLOOKUP('Summary DNO2'!$A$126,'Summary DNO2'!$A$55:$T$137,3)))</f>
        <v>464300.8877062333</v>
      </c>
      <c r="AE46" s="62">
        <f>IF(AD46=0,0,(VLOOKUP('Summary DNO2'!$A$126,'Summary DNO2'!$A$55:$T$137,15)*AD46*P46))</f>
        <v>279.66740489722582</v>
      </c>
      <c r="AF46" s="56">
        <f>IF(AD46=0,0,VLOOKUP('Summary DNO2'!$A$126,'Summary DNO2'!$A$55:$T$137,16)*AD46*Q46)</f>
        <v>0</v>
      </c>
      <c r="AG46" s="56">
        <f>IF(AD46=0,0,VLOOKUP('Summary DNO2'!$A$126,'Summary DNO2'!$A$55:$T$137,17)*AD46*R46)</f>
        <v>0</v>
      </c>
      <c r="AH46" s="56">
        <f t="shared" si="27"/>
        <v>279.66740489722582</v>
      </c>
      <c r="AI46" s="56">
        <f t="shared" si="28"/>
        <v>0</v>
      </c>
      <c r="AJ46" s="62">
        <f>IF(VLOOKUP('Summary DNO2'!$A$126,'Summary DNO2'!$A$55:$V$137,21)=0,0,(VLOOKUP('Summary DNO2'!$A$126,'Summary DNO2'!$A$55:$V$137,21)/VLOOKUP('Summary DNO2'!$A$126,'Summary DNO2'!$A$55:$V$137,3)))*T46</f>
        <v>0</v>
      </c>
      <c r="AK46" s="62">
        <f>IF(VLOOKUP('Summary DNO2'!$A$126,'Summary DNO2'!$A$55:$V$137,22)=0,0,(VLOOKUP('Summary DNO2'!$A$126,'Summary DNO2'!$A$55:$V$137,22)*1000/VLOOKUP('Summary DNO2'!$A$126,'Summary DNO2'!$A$55:$V$137,3)))*U46</f>
        <v>0</v>
      </c>
      <c r="AL46" s="63">
        <f t="shared" si="29"/>
        <v>2.7966740489722581</v>
      </c>
    </row>
    <row r="47" spans="1:38" s="21" customFormat="1" ht="11.25">
      <c r="A47" s="16" t="s">
        <v>21</v>
      </c>
      <c r="B47" s="128">
        <v>10.874000000000001</v>
      </c>
      <c r="C47" s="129">
        <v>0.96099999999999997</v>
      </c>
      <c r="D47" s="129">
        <v>0.21099999999999999</v>
      </c>
      <c r="E47" s="129">
        <v>6.38</v>
      </c>
      <c r="F47" s="129">
        <v>2.48</v>
      </c>
      <c r="G47" s="130">
        <v>0.44</v>
      </c>
      <c r="H47" s="124"/>
      <c r="I47" s="131">
        <v>10.874000000000001</v>
      </c>
      <c r="J47" s="132">
        <v>0.96099999999999997</v>
      </c>
      <c r="K47" s="132">
        <v>0.21099999999999999</v>
      </c>
      <c r="L47" s="132">
        <v>6.38</v>
      </c>
      <c r="M47" s="132">
        <v>2.48</v>
      </c>
      <c r="N47" s="133">
        <v>0.44</v>
      </c>
      <c r="O47" s="17"/>
      <c r="P47" s="56">
        <f t="shared" si="15"/>
        <v>0</v>
      </c>
      <c r="Q47" s="56">
        <f t="shared" si="16"/>
        <v>0</v>
      </c>
      <c r="R47" s="56">
        <f t="shared" si="17"/>
        <v>0</v>
      </c>
      <c r="S47" s="56">
        <f t="shared" si="18"/>
        <v>0</v>
      </c>
      <c r="T47" s="56">
        <f t="shared" si="19"/>
        <v>0</v>
      </c>
      <c r="U47" s="56">
        <f t="shared" si="20"/>
        <v>0</v>
      </c>
      <c r="W47" s="61">
        <f t="shared" si="26"/>
        <v>0</v>
      </c>
      <c r="X47" s="61">
        <f t="shared" si="21"/>
        <v>0</v>
      </c>
      <c r="Y47" s="61">
        <f t="shared" si="22"/>
        <v>0</v>
      </c>
      <c r="Z47" s="61">
        <f t="shared" si="23"/>
        <v>0</v>
      </c>
      <c r="AA47" s="61">
        <f t="shared" si="24"/>
        <v>0</v>
      </c>
      <c r="AB47" s="61">
        <f t="shared" si="25"/>
        <v>0</v>
      </c>
      <c r="AD47" s="62">
        <f>IF(VLOOKUP('Summary DNO2'!$A$131,'Summary DNO2'!$A$55:$T$137,3)=0,0,(VLOOKUP('Summary DNO2'!$A$131,'Summary DNO2'!$A$55:$T$137,2)*1000/VLOOKUP('Summary DNO2'!$A$131,'Summary DNO2'!$A$55:$T$137,3)))</f>
        <v>0</v>
      </c>
      <c r="AE47" s="62">
        <f>IF(AD47=0,0,(VLOOKUP('Summary DNO2'!$A$131,'Summary DNO2'!$A$55:$T$137,15)*AD47*P47))</f>
        <v>0</v>
      </c>
      <c r="AF47" s="56">
        <f>IF(AD47=0,0,VLOOKUP('Summary DNO2'!$A$131,'Summary DNO2'!$A$55:$T$137,16)*AD47*Q47)</f>
        <v>0</v>
      </c>
      <c r="AG47" s="56">
        <f>IF(AD47=0,0,VLOOKUP('Summary DNO2'!$A$131,'Summary DNO2'!$A$55:$T$137,17)*AD47*R47)</f>
        <v>0</v>
      </c>
      <c r="AH47" s="56">
        <f t="shared" si="27"/>
        <v>0</v>
      </c>
      <c r="AI47" s="56">
        <f t="shared" si="28"/>
        <v>0</v>
      </c>
      <c r="AJ47" s="62">
        <f>IF(VLOOKUP('Summary DNO2'!$A$131,'Summary DNO2'!$A$55:$V$137,21)=0,0,(VLOOKUP('Summary DNO2'!$A$131,'Summary DNO2'!$A$55:$V$137,21)/VLOOKUP('Summary DNO2'!$A$131,'Summary DNO2'!$A$55:$V$137,3)))*T47</f>
        <v>0</v>
      </c>
      <c r="AK47" s="62">
        <f>IF(VLOOKUP('Summary DNO2'!$A$131,'Summary DNO2'!$A$55:$V$137,22)=0,0,(VLOOKUP('Summary DNO2'!$A$131,'Summary DNO2'!$A$55:$V$137,22)*1000/VLOOKUP('Summary DNO2'!$A$131,'Summary DNO2'!$A$55:$V$137,3)))*U47</f>
        <v>0</v>
      </c>
      <c r="AL47" s="63">
        <f t="shared" si="29"/>
        <v>0</v>
      </c>
    </row>
    <row r="48" spans="1:38" s="21" customFormat="1" ht="11.25">
      <c r="A48" s="16" t="s">
        <v>22</v>
      </c>
      <c r="B48" s="128">
        <v>9.0310000000000006</v>
      </c>
      <c r="C48" s="129">
        <v>0.78500000000000003</v>
      </c>
      <c r="D48" s="129">
        <v>0.17799999999999999</v>
      </c>
      <c r="E48" s="129">
        <v>74.62</v>
      </c>
      <c r="F48" s="129">
        <v>2.56</v>
      </c>
      <c r="G48" s="130">
        <v>0.34599999999999997</v>
      </c>
      <c r="H48" s="124"/>
      <c r="I48" s="131">
        <v>9.0310000000000006</v>
      </c>
      <c r="J48" s="132">
        <v>0.78500000000000003</v>
      </c>
      <c r="K48" s="132">
        <v>0.17799999999999999</v>
      </c>
      <c r="L48" s="132">
        <v>74.62</v>
      </c>
      <c r="M48" s="132">
        <v>2.56</v>
      </c>
      <c r="N48" s="133">
        <v>0.34599999999999997</v>
      </c>
      <c r="O48" s="17"/>
      <c r="P48" s="56">
        <f t="shared" si="15"/>
        <v>0</v>
      </c>
      <c r="Q48" s="56">
        <f t="shared" si="16"/>
        <v>0</v>
      </c>
      <c r="R48" s="56">
        <f t="shared" si="17"/>
        <v>0</v>
      </c>
      <c r="S48" s="56">
        <f t="shared" si="18"/>
        <v>0</v>
      </c>
      <c r="T48" s="56">
        <f t="shared" si="19"/>
        <v>0</v>
      </c>
      <c r="U48" s="56">
        <f t="shared" si="20"/>
        <v>0</v>
      </c>
      <c r="W48" s="61">
        <f t="shared" si="26"/>
        <v>0</v>
      </c>
      <c r="X48" s="61">
        <f t="shared" si="21"/>
        <v>0</v>
      </c>
      <c r="Y48" s="61">
        <f t="shared" si="22"/>
        <v>0</v>
      </c>
      <c r="Z48" s="61">
        <f t="shared" si="23"/>
        <v>0</v>
      </c>
      <c r="AA48" s="61">
        <f t="shared" si="24"/>
        <v>0</v>
      </c>
      <c r="AB48" s="61">
        <f t="shared" si="25"/>
        <v>0</v>
      </c>
      <c r="AD48" s="62">
        <f>IF(VLOOKUP('Summary DNO2'!$A$85,'Summary DNO2'!$A$55:$T$137,3)=0,0,(VLOOKUP('Summary DNO2'!$A$85,'Summary DNO2'!$A$55:$T$137,2)*1000/VLOOKUP('Summary DNO2'!$A$85,'Summary DNO2'!$A$55:$T$137,3)))</f>
        <v>3952979.222797316</v>
      </c>
      <c r="AE48" s="62">
        <f>IF(AD48=0,0,(VLOOKUP('Summary DNO2'!$A$85,'Summary DNO2'!$A$55:$T$137,15)*AD48*P48))</f>
        <v>0</v>
      </c>
      <c r="AF48" s="56">
        <f>IF(AD48=0,0,VLOOKUP('Summary DNO2'!$A$85,'Summary DNO2'!$A$55:$T$137,16)*AD48*Q48)</f>
        <v>0</v>
      </c>
      <c r="AG48" s="56">
        <f>IF(AD48=0,0,VLOOKUP('Summary DNO2'!$A$85,'Summary DNO2'!$A$55:$T$137,17)*AD48*R48)</f>
        <v>0</v>
      </c>
      <c r="AH48" s="56">
        <f t="shared" si="27"/>
        <v>0</v>
      </c>
      <c r="AI48" s="56">
        <f t="shared" si="28"/>
        <v>0</v>
      </c>
      <c r="AJ48" s="62">
        <f>IF(VLOOKUP('Summary DNO2'!$A$85,'Summary DNO2'!$A$55:$V$137,21)=0,0,(VLOOKUP('Summary DNO2'!$A$85,'Summary DNO2'!$A$55:$V$137,21)/VLOOKUP('Summary DNO2'!$A$85,'Summary DNO2'!$A$55:$V$137,3)))*T48</f>
        <v>0</v>
      </c>
      <c r="AK48" s="62">
        <f>IF(VLOOKUP('Summary DNO2'!$A$85,'Summary DNO2'!$A$55:$V$137,22)=0,0,(VLOOKUP('Summary DNO2'!$A$85,'Summary DNO2'!$A$55:$V$137,22)*1000/VLOOKUP('Summary DNO2'!$A$85,'Summary DNO2'!$A$55:$V$137,3)))*U48</f>
        <v>0</v>
      </c>
      <c r="AL48" s="63">
        <f t="shared" si="29"/>
        <v>0</v>
      </c>
    </row>
    <row r="49" spans="1:38" s="21" customFormat="1" ht="11.25">
      <c r="A49" s="16" t="s">
        <v>23</v>
      </c>
      <c r="B49" s="128">
        <v>8.8249999999999993</v>
      </c>
      <c r="C49" s="129">
        <v>0.76300000000000001</v>
      </c>
      <c r="D49" s="129">
        <v>0.18</v>
      </c>
      <c r="E49" s="129">
        <v>74.62</v>
      </c>
      <c r="F49" s="129">
        <v>1.89</v>
      </c>
      <c r="G49" s="130">
        <v>0.33300000000000002</v>
      </c>
      <c r="H49" s="124"/>
      <c r="I49" s="131">
        <v>8.8249999999999993</v>
      </c>
      <c r="J49" s="132">
        <v>0.76300000000000001</v>
      </c>
      <c r="K49" s="132">
        <v>0.18</v>
      </c>
      <c r="L49" s="132">
        <v>74.62</v>
      </c>
      <c r="M49" s="132">
        <v>1.89</v>
      </c>
      <c r="N49" s="133">
        <v>0.33300000000000002</v>
      </c>
      <c r="O49" s="17"/>
      <c r="P49" s="56">
        <f t="shared" si="15"/>
        <v>0</v>
      </c>
      <c r="Q49" s="56">
        <f t="shared" si="16"/>
        <v>0</v>
      </c>
      <c r="R49" s="56">
        <f t="shared" si="17"/>
        <v>0</v>
      </c>
      <c r="S49" s="56">
        <f t="shared" si="18"/>
        <v>0</v>
      </c>
      <c r="T49" s="56">
        <f t="shared" si="19"/>
        <v>0</v>
      </c>
      <c r="U49" s="56">
        <f t="shared" si="20"/>
        <v>0</v>
      </c>
      <c r="W49" s="61">
        <f t="shared" si="26"/>
        <v>0</v>
      </c>
      <c r="X49" s="61">
        <f t="shared" si="21"/>
        <v>0</v>
      </c>
      <c r="Y49" s="61">
        <f t="shared" si="22"/>
        <v>0</v>
      </c>
      <c r="Z49" s="61">
        <f t="shared" si="23"/>
        <v>0</v>
      </c>
      <c r="AA49" s="61">
        <f t="shared" si="24"/>
        <v>0</v>
      </c>
      <c r="AB49" s="61">
        <f t="shared" si="25"/>
        <v>0</v>
      </c>
      <c r="AD49" s="62">
        <f>IF(VLOOKUP('Summary DNO2'!$A$89,'Summary DNO2'!$A$55:$T$137,3)=0,0,(VLOOKUP('Summary DNO2'!$A$89,'Summary DNO2'!$A$55:$T$137,2)*1000/VLOOKUP('Summary DNO2'!$A$89,'Summary DNO2'!$A$55:$T$137,3)))</f>
        <v>5074974.2381104408</v>
      </c>
      <c r="AE49" s="62">
        <f>IF(AD49=0,0,(VLOOKUP('Summary DNO2'!$A$89,'Summary DNO2'!$A$55:$T$137,15)*AD49*P49))</f>
        <v>0</v>
      </c>
      <c r="AF49" s="56">
        <f>IF(AD49=0,0,VLOOKUP('Summary DNO2'!$A$89,'Summary DNO2'!$A$55:$T$137,16)*AD49*Q49)</f>
        <v>0</v>
      </c>
      <c r="AG49" s="56">
        <f>IF(AD49=0,0,VLOOKUP('Summary DNO2'!$A$89,'Summary DNO2'!$A$55:$T$137,17)*AD49*R49)</f>
        <v>0</v>
      </c>
      <c r="AH49" s="56">
        <f t="shared" si="27"/>
        <v>0</v>
      </c>
      <c r="AI49" s="56">
        <f t="shared" si="28"/>
        <v>0</v>
      </c>
      <c r="AJ49" s="62">
        <f>IF(VLOOKUP('Summary DNO2'!$A$89,'Summary DNO2'!$A$55:$V$137,21)=0,0,(VLOOKUP('Summary DNO2'!$A$89,'Summary DNO2'!$A$55:$V$137,21)/VLOOKUP('Summary DNO2'!$A$89,'Summary DNO2'!$A$55:$V$137,3)))*T49</f>
        <v>0</v>
      </c>
      <c r="AK49" s="62">
        <f>IF(VLOOKUP('Summary DNO2'!$A$89,'Summary DNO2'!$A$55:$V$137,22)=0,0,(VLOOKUP('Summary DNO2'!$A$89,'Summary DNO2'!$A$55:$V$137,22)*1000/VLOOKUP('Summary DNO2'!$A$89,'Summary DNO2'!$A$55:$V$137,3)))*U49</f>
        <v>0</v>
      </c>
      <c r="AL49" s="63">
        <f t="shared" si="29"/>
        <v>0</v>
      </c>
    </row>
    <row r="50" spans="1:38" s="21" customFormat="1" ht="11.25">
      <c r="A50" s="16" t="s">
        <v>24</v>
      </c>
      <c r="B50" s="128">
        <v>3.2890000000000001</v>
      </c>
      <c r="C50" s="129">
        <v>0</v>
      </c>
      <c r="D50" s="129">
        <v>0</v>
      </c>
      <c r="E50" s="129">
        <v>0</v>
      </c>
      <c r="F50" s="129">
        <v>0</v>
      </c>
      <c r="G50" s="130">
        <v>0</v>
      </c>
      <c r="H50" s="124"/>
      <c r="I50" s="131">
        <v>3.29</v>
      </c>
      <c r="J50" s="132">
        <v>0</v>
      </c>
      <c r="K50" s="132">
        <v>0</v>
      </c>
      <c r="L50" s="132">
        <v>0</v>
      </c>
      <c r="M50" s="132">
        <v>0</v>
      </c>
      <c r="N50" s="133">
        <v>0</v>
      </c>
      <c r="O50" s="17"/>
      <c r="P50" s="56">
        <f t="shared" si="15"/>
        <v>9.9999999999988987E-4</v>
      </c>
      <c r="Q50" s="56">
        <f t="shared" si="16"/>
        <v>0</v>
      </c>
      <c r="R50" s="56">
        <f t="shared" si="17"/>
        <v>0</v>
      </c>
      <c r="S50" s="56">
        <f t="shared" si="18"/>
        <v>0</v>
      </c>
      <c r="T50" s="56">
        <f t="shared" si="19"/>
        <v>0</v>
      </c>
      <c r="U50" s="56">
        <f t="shared" si="20"/>
        <v>0</v>
      </c>
      <c r="W50" s="61">
        <f t="shared" si="26"/>
        <v>3.0404378230453055E-4</v>
      </c>
      <c r="X50" s="61">
        <f t="shared" si="21"/>
        <v>0</v>
      </c>
      <c r="Y50" s="61">
        <f t="shared" si="22"/>
        <v>0</v>
      </c>
      <c r="Z50" s="61">
        <f t="shared" si="23"/>
        <v>0</v>
      </c>
      <c r="AA50" s="61">
        <f t="shared" si="24"/>
        <v>0</v>
      </c>
      <c r="AB50" s="61">
        <f t="shared" si="25"/>
        <v>0</v>
      </c>
      <c r="AD50" s="62">
        <f>IF(VLOOKUP('Summary DNO2'!$A$134,'Summary DNO2'!$A$55:$T$137,3)=0,0,(VLOOKUP('Summary DNO2'!$A$134,'Summary DNO2'!$A$55:$T$137,2)*1000/VLOOKUP('Summary DNO2'!$A$134,'Summary DNO2'!$A$55:$T$137,3)))</f>
        <v>0</v>
      </c>
      <c r="AE50" s="62">
        <f>IF(AD50=0,0,(VLOOKUP('Summary DNO2'!$A$134,'Summary DNO2'!$A$55:$T$137,15)*AD50*P50))</f>
        <v>0</v>
      </c>
      <c r="AF50" s="56">
        <f>IF(AD50=0,0,VLOOKUP('Summary DNO2'!$A$134,'Summary DNO2'!$A$55:$T$137,16)*AD50*Q50)</f>
        <v>0</v>
      </c>
      <c r="AG50" s="56">
        <f>IF(AD50=0,0,VLOOKUP('Summary DNO2'!$A$134,'Summary DNO2'!$A$55:$T$137,17)*AD50*R50)</f>
        <v>0</v>
      </c>
      <c r="AH50" s="56">
        <f t="shared" si="27"/>
        <v>0</v>
      </c>
      <c r="AI50" s="56">
        <f t="shared" si="28"/>
        <v>0</v>
      </c>
      <c r="AJ50" s="62">
        <f>IF(VLOOKUP('Summary DNO2'!$A$134,'Summary DNO2'!$A$55:$V$137,21)=0,0,(VLOOKUP('Summary DNO2'!$A$134,'Summary DNO2'!$A$55:$V$137,21)/VLOOKUP('Summary DNO2'!$A$134,'Summary DNO2'!$A$55:$V$137,3)))*T50</f>
        <v>0</v>
      </c>
      <c r="AK50" s="62">
        <f>IF(VLOOKUP('Summary DNO2'!$A$134,'Summary DNO2'!$A$55:$V$137,22)=0,0,(VLOOKUP('Summary DNO2'!$A$134,'Summary DNO2'!$A$55:$V$137,22)*1000/VLOOKUP('Summary DNO2'!$A$134,'Summary DNO2'!$A$55:$V$137,3)))*U50</f>
        <v>0</v>
      </c>
      <c r="AL50" s="63">
        <f t="shared" si="29"/>
        <v>0</v>
      </c>
    </row>
    <row r="51" spans="1:38" s="21" customFormat="1" ht="11.25">
      <c r="A51" s="16" t="s">
        <v>25</v>
      </c>
      <c r="B51" s="128">
        <v>26.14</v>
      </c>
      <c r="C51" s="129">
        <v>3.0190000000000001</v>
      </c>
      <c r="D51" s="129">
        <v>1.131</v>
      </c>
      <c r="E51" s="129">
        <v>0</v>
      </c>
      <c r="F51" s="129">
        <v>0</v>
      </c>
      <c r="G51" s="130">
        <v>0</v>
      </c>
      <c r="H51" s="124"/>
      <c r="I51" s="131">
        <v>26.140999999999998</v>
      </c>
      <c r="J51" s="132">
        <v>3.0190000000000001</v>
      </c>
      <c r="K51" s="132">
        <v>1.131</v>
      </c>
      <c r="L51" s="132">
        <v>0</v>
      </c>
      <c r="M51" s="132">
        <v>0</v>
      </c>
      <c r="N51" s="133">
        <v>0</v>
      </c>
      <c r="O51" s="17"/>
      <c r="P51" s="56">
        <f t="shared" si="15"/>
        <v>9.9999999999766942E-4</v>
      </c>
      <c r="Q51" s="56">
        <f t="shared" si="16"/>
        <v>0</v>
      </c>
      <c r="R51" s="56">
        <f t="shared" si="17"/>
        <v>0</v>
      </c>
      <c r="S51" s="56">
        <f t="shared" si="18"/>
        <v>0</v>
      </c>
      <c r="T51" s="56">
        <f t="shared" si="19"/>
        <v>0</v>
      </c>
      <c r="U51" s="56">
        <f t="shared" si="20"/>
        <v>0</v>
      </c>
      <c r="W51" s="61">
        <f t="shared" si="26"/>
        <v>3.8255547054166783E-5</v>
      </c>
      <c r="X51" s="61">
        <f t="shared" si="21"/>
        <v>0</v>
      </c>
      <c r="Y51" s="61">
        <f t="shared" si="22"/>
        <v>0</v>
      </c>
      <c r="Z51" s="61">
        <f t="shared" si="23"/>
        <v>0</v>
      </c>
      <c r="AA51" s="61">
        <f t="shared" si="24"/>
        <v>0</v>
      </c>
      <c r="AB51" s="61">
        <f t="shared" si="25"/>
        <v>0</v>
      </c>
      <c r="AD51" s="62">
        <f>IF(VLOOKUP('Summary DNO2'!$A$133,'Summary DNO2'!$A$55:$T$137,3)=0,0,(VLOOKUP('Summary DNO2'!$A$133,'Summary DNO2'!$A$55:$T$137,2)*1000/VLOOKUP('Summary DNO2'!$A$133,'Summary DNO2'!$A$55:$T$137,3)))</f>
        <v>0</v>
      </c>
      <c r="AE51" s="62">
        <f>IF(AD51=0,0,(VLOOKUP('Summary DNO2'!$A$133,'Summary DNO2'!$A$55:$T$137,15)*AD51*P51))</f>
        <v>0</v>
      </c>
      <c r="AF51" s="56">
        <f>IF(AD51=0,0,VLOOKUP('Summary DNO2'!$A$133,'Summary DNO2'!$A$55:$T$137,16)*AD51*Q51)</f>
        <v>0</v>
      </c>
      <c r="AG51" s="56">
        <f>IF(AD51=0,0,VLOOKUP('Summary DNO2'!$A$133,'Summary DNO2'!$A$55:$T$137,17)*AD51*R51)</f>
        <v>0</v>
      </c>
      <c r="AH51" s="56">
        <f t="shared" si="27"/>
        <v>0</v>
      </c>
      <c r="AI51" s="56">
        <f t="shared" si="28"/>
        <v>0</v>
      </c>
      <c r="AJ51" s="62">
        <f>IF(VLOOKUP('Summary DNO2'!$A$133,'Summary DNO2'!$A$55:$V$137,21)=0,0,(VLOOKUP('Summary DNO2'!$A$133,'Summary DNO2'!$A$55:$V$137,21)/VLOOKUP('Summary DNO2'!$A$133,'Summary DNO2'!$A$55:$V$137,3)))*T51</f>
        <v>0</v>
      </c>
      <c r="AK51" s="62">
        <f>IF(VLOOKUP('Summary DNO2'!$A$133,'Summary DNO2'!$A$55:$V$137,22)=0,0,(VLOOKUP('Summary DNO2'!$A$133,'Summary DNO2'!$A$55:$V$137,22)*1000/VLOOKUP('Summary DNO2'!$A$133,'Summary DNO2'!$A$55:$V$137,3)))*U51</f>
        <v>0</v>
      </c>
      <c r="AL51" s="63">
        <f t="shared" si="29"/>
        <v>0</v>
      </c>
    </row>
    <row r="52" spans="1:38" s="21" customFormat="1" ht="11.25">
      <c r="A52" s="16" t="s">
        <v>26</v>
      </c>
      <c r="B52" s="128">
        <v>-0.63900000000000001</v>
      </c>
      <c r="C52" s="129">
        <v>0</v>
      </c>
      <c r="D52" s="129">
        <v>0</v>
      </c>
      <c r="E52" s="129">
        <v>0</v>
      </c>
      <c r="F52" s="129">
        <v>0</v>
      </c>
      <c r="G52" s="130">
        <v>0</v>
      </c>
      <c r="H52" s="124"/>
      <c r="I52" s="131">
        <v>-0.63900000000000001</v>
      </c>
      <c r="J52" s="132">
        <v>0</v>
      </c>
      <c r="K52" s="132">
        <v>0</v>
      </c>
      <c r="L52" s="132">
        <v>0</v>
      </c>
      <c r="M52" s="132">
        <v>0</v>
      </c>
      <c r="N52" s="133">
        <v>0</v>
      </c>
      <c r="O52" s="17"/>
      <c r="P52" s="56">
        <f t="shared" si="15"/>
        <v>0</v>
      </c>
      <c r="Q52" s="56">
        <f t="shared" si="16"/>
        <v>0</v>
      </c>
      <c r="R52" s="56">
        <f t="shared" si="17"/>
        <v>0</v>
      </c>
      <c r="S52" s="56">
        <f t="shared" si="18"/>
        <v>0</v>
      </c>
      <c r="T52" s="56">
        <f t="shared" si="19"/>
        <v>0</v>
      </c>
      <c r="U52" s="56">
        <f t="shared" si="20"/>
        <v>0</v>
      </c>
      <c r="W52" s="61">
        <f t="shared" si="26"/>
        <v>0</v>
      </c>
      <c r="X52" s="61">
        <f t="shared" si="21"/>
        <v>0</v>
      </c>
      <c r="Y52" s="61">
        <f t="shared" si="22"/>
        <v>0</v>
      </c>
      <c r="Z52" s="61">
        <f t="shared" si="23"/>
        <v>0</v>
      </c>
      <c r="AA52" s="61">
        <f t="shared" si="24"/>
        <v>0</v>
      </c>
      <c r="AB52" s="61">
        <f t="shared" si="25"/>
        <v>0</v>
      </c>
      <c r="AD52" s="62">
        <f>IF(VLOOKUP('Summary DNO2'!$A$124,'Summary DNO2'!$A$55:$T$137,3)=0,0,(VLOOKUP('Summary DNO2'!$A$124,'Summary DNO2'!$A$55:$T$137,2)*1000/VLOOKUP('Summary DNO2'!$A$124,'Summary DNO2'!$A$55:$T$137,3)))</f>
        <v>0</v>
      </c>
      <c r="AE52" s="62">
        <f>IF(AD52=0,0,(VLOOKUP('Summary DNO2'!$A$124,'Summary DNO2'!$A$55:$T$137,15)*AD52*P52))</f>
        <v>0</v>
      </c>
      <c r="AF52" s="56">
        <f>IF(AD52=0,0,VLOOKUP('Summary DNO2'!$A$124,'Summary DNO2'!$A$55:$T$137,16)*AD52*Q52)</f>
        <v>0</v>
      </c>
      <c r="AG52" s="56">
        <f>IF(AD52=0,0,VLOOKUP('Summary DNO2'!$A$124,'Summary DNO2'!$A$55:$T$137,17)*AD52*R52)</f>
        <v>0</v>
      </c>
      <c r="AH52" s="56">
        <f t="shared" si="27"/>
        <v>0</v>
      </c>
      <c r="AI52" s="56">
        <f t="shared" si="28"/>
        <v>0</v>
      </c>
      <c r="AJ52" s="62">
        <f>IF(VLOOKUP('Summary DNO2'!$A$124,'Summary DNO2'!$A$55:$V$137,21)=0,0,(VLOOKUP('Summary DNO2'!$A$124,'Summary DNO2'!$A$55:$V$137,21)/VLOOKUP('Summary DNO2'!$A$124,'Summary DNO2'!$A$55:$V$137,3)))*T52</f>
        <v>0</v>
      </c>
      <c r="AK52" s="62">
        <f>IF(VLOOKUP('Summary DNO2'!$A$124,'Summary DNO2'!$A$55:$V$137,22)=0,0,(VLOOKUP('Summary DNO2'!$A$124,'Summary DNO2'!$A$55:$V$137,22)*1000/VLOOKUP('Summary DNO2'!$A$124,'Summary DNO2'!$A$55:$V$137,3)))*U52</f>
        <v>0</v>
      </c>
      <c r="AL52" s="63">
        <f t="shared" si="29"/>
        <v>0</v>
      </c>
    </row>
    <row r="53" spans="1:38" s="21" customFormat="1" ht="11.25">
      <c r="A53" s="16" t="s">
        <v>27</v>
      </c>
      <c r="B53" s="128">
        <v>-0.58199999999999996</v>
      </c>
      <c r="C53" s="129">
        <v>0</v>
      </c>
      <c r="D53" s="129">
        <v>0</v>
      </c>
      <c r="E53" s="129">
        <v>0</v>
      </c>
      <c r="F53" s="129">
        <v>0</v>
      </c>
      <c r="G53" s="130">
        <v>0</v>
      </c>
      <c r="H53" s="124"/>
      <c r="I53" s="131">
        <v>-0.58199999999999996</v>
      </c>
      <c r="J53" s="132">
        <v>0</v>
      </c>
      <c r="K53" s="132">
        <v>0</v>
      </c>
      <c r="L53" s="132">
        <v>0</v>
      </c>
      <c r="M53" s="132">
        <v>0</v>
      </c>
      <c r="N53" s="133">
        <v>0</v>
      </c>
      <c r="O53" s="17"/>
      <c r="P53" s="56">
        <f t="shared" si="15"/>
        <v>0</v>
      </c>
      <c r="Q53" s="56">
        <f t="shared" si="16"/>
        <v>0</v>
      </c>
      <c r="R53" s="56">
        <f t="shared" si="17"/>
        <v>0</v>
      </c>
      <c r="S53" s="56">
        <f t="shared" si="18"/>
        <v>0</v>
      </c>
      <c r="T53" s="56">
        <f t="shared" si="19"/>
        <v>0</v>
      </c>
      <c r="U53" s="56">
        <f t="shared" si="20"/>
        <v>0</v>
      </c>
      <c r="W53" s="61">
        <f t="shared" si="26"/>
        <v>0</v>
      </c>
      <c r="X53" s="61">
        <f t="shared" si="21"/>
        <v>0</v>
      </c>
      <c r="Y53" s="61">
        <f t="shared" si="22"/>
        <v>0</v>
      </c>
      <c r="Z53" s="61">
        <f t="shared" si="23"/>
        <v>0</v>
      </c>
      <c r="AA53" s="61">
        <f t="shared" si="24"/>
        <v>0</v>
      </c>
      <c r="AB53" s="61">
        <f t="shared" si="25"/>
        <v>0</v>
      </c>
      <c r="AD53" s="62">
        <f>IF(VLOOKUP('Summary DNO2'!$A$129,'Summary DNO2'!$A$55:$T$137,3)=0,0,(VLOOKUP('Summary DNO2'!$A$129,'Summary DNO2'!$A$55:$T$137,2)*1000/VLOOKUP('Summary DNO2'!$A$129,'Summary DNO2'!$A$55:$T$137,3)))</f>
        <v>0</v>
      </c>
      <c r="AE53" s="62">
        <f>IF(AD53=0,0,(VLOOKUP('Summary DNO2'!$A$129,'Summary DNO2'!$A$55:$T$137,15)*AD53*P53))</f>
        <v>0</v>
      </c>
      <c r="AF53" s="56">
        <f>IF(AD53=0,0,VLOOKUP('Summary DNO2'!$A$129,'Summary DNO2'!$A$55:$T$137,16)*AD53*Q53)</f>
        <v>0</v>
      </c>
      <c r="AG53" s="56">
        <f>IF(AD53=0,0,VLOOKUP('Summary DNO2'!$A$129,'Summary DNO2'!$A$55:$T$137,17)*AD53*R53)</f>
        <v>0</v>
      </c>
      <c r="AH53" s="56">
        <f t="shared" si="27"/>
        <v>0</v>
      </c>
      <c r="AI53" s="56">
        <f t="shared" si="28"/>
        <v>0</v>
      </c>
      <c r="AJ53" s="62">
        <f>IF(VLOOKUP('Summary DNO2'!$A$129,'Summary DNO2'!$A$55:$V$137,21)=0,0,(VLOOKUP('Summary DNO2'!$A$129,'Summary DNO2'!$A$55:$V$137,21)/VLOOKUP('Summary DNO2'!$A$129,'Summary DNO2'!$A$55:$V$137,3)))*T53</f>
        <v>0</v>
      </c>
      <c r="AK53" s="62">
        <f>IF(VLOOKUP('Summary DNO2'!$A$129,'Summary DNO2'!$A$55:$V$137,22)=0,0,(VLOOKUP('Summary DNO2'!$A$129,'Summary DNO2'!$A$55:$V$137,22)*1000/VLOOKUP('Summary DNO2'!$A$129,'Summary DNO2'!$A$55:$V$137,3)))*U53</f>
        <v>0</v>
      </c>
      <c r="AL53" s="63">
        <f t="shared" si="29"/>
        <v>0</v>
      </c>
    </row>
    <row r="54" spans="1:38" s="21" customFormat="1" ht="11.25">
      <c r="A54" s="16" t="s">
        <v>28</v>
      </c>
      <c r="B54" s="128">
        <v>-0.63900000000000001</v>
      </c>
      <c r="C54" s="129">
        <v>0</v>
      </c>
      <c r="D54" s="129">
        <v>0</v>
      </c>
      <c r="E54" s="129">
        <v>0</v>
      </c>
      <c r="F54" s="129">
        <v>0</v>
      </c>
      <c r="G54" s="130">
        <v>0.252</v>
      </c>
      <c r="H54" s="124"/>
      <c r="I54" s="131">
        <v>-0.63900000000000001</v>
      </c>
      <c r="J54" s="132">
        <v>0</v>
      </c>
      <c r="K54" s="132">
        <v>0</v>
      </c>
      <c r="L54" s="132">
        <v>0</v>
      </c>
      <c r="M54" s="132">
        <v>0</v>
      </c>
      <c r="N54" s="133">
        <v>0.252</v>
      </c>
      <c r="O54" s="17"/>
      <c r="P54" s="56">
        <f t="shared" si="15"/>
        <v>0</v>
      </c>
      <c r="Q54" s="56">
        <f t="shared" si="16"/>
        <v>0</v>
      </c>
      <c r="R54" s="56">
        <f t="shared" si="17"/>
        <v>0</v>
      </c>
      <c r="S54" s="56">
        <f t="shared" si="18"/>
        <v>0</v>
      </c>
      <c r="T54" s="56">
        <f t="shared" si="19"/>
        <v>0</v>
      </c>
      <c r="U54" s="56">
        <f t="shared" si="20"/>
        <v>0</v>
      </c>
      <c r="W54" s="61">
        <f t="shared" si="26"/>
        <v>0</v>
      </c>
      <c r="X54" s="61">
        <f t="shared" si="21"/>
        <v>0</v>
      </c>
      <c r="Y54" s="61">
        <f t="shared" si="22"/>
        <v>0</v>
      </c>
      <c r="Z54" s="61">
        <f t="shared" si="23"/>
        <v>0</v>
      </c>
      <c r="AA54" s="61">
        <f t="shared" si="24"/>
        <v>0</v>
      </c>
      <c r="AB54" s="61">
        <f t="shared" si="25"/>
        <v>0</v>
      </c>
      <c r="AD54" s="62">
        <f>IF(VLOOKUP('Summary DNO2'!$A$123,'Summary DNO2'!$A$55:$T$137,3)=0,0,(VLOOKUP('Summary DNO2'!$A$123,'Summary DNO2'!$A$55:$T$137,2)*1000/VLOOKUP('Summary DNO2'!$A$123,'Summary DNO2'!$A$55:$T$137,3)))</f>
        <v>0</v>
      </c>
      <c r="AE54" s="62">
        <f>IF(AD54=0,0,(VLOOKUP('Summary DNO2'!$A$123,'Summary DNO2'!$A$55:$T$137,15)*AD54*P54))</f>
        <v>0</v>
      </c>
      <c r="AF54" s="56">
        <f>IF(AD54=0,0,VLOOKUP('Summary DNO2'!$A$123,'Summary DNO2'!$A$55:$T$137,16)*AD54*Q54)</f>
        <v>0</v>
      </c>
      <c r="AG54" s="56">
        <f>IF(AD54=0,0,VLOOKUP('Summary DNO2'!$A$123,'Summary DNO2'!$A$55:$T$137,17)*AD54*R54)</f>
        <v>0</v>
      </c>
      <c r="AH54" s="56">
        <f t="shared" si="27"/>
        <v>0</v>
      </c>
      <c r="AI54" s="56">
        <f t="shared" si="28"/>
        <v>0</v>
      </c>
      <c r="AJ54" s="62">
        <f>IF(VLOOKUP('Summary DNO2'!$A$123,'Summary DNO2'!$A$55:$V$137,21)=0,0,(VLOOKUP('Summary DNO2'!$A$123,'Summary DNO2'!$A$55:$V$137,21)/VLOOKUP('Summary DNO2'!$A$123,'Summary DNO2'!$A$55:$V$137,3)))*T54</f>
        <v>0</v>
      </c>
      <c r="AK54" s="62">
        <f>IF(VLOOKUP('Summary DNO2'!$A$123,'Summary DNO2'!$A$55:$V$137,22)=0,0,(VLOOKUP('Summary DNO2'!$A$123,'Summary DNO2'!$A$55:$V$137,22)*1000/VLOOKUP('Summary DNO2'!$A$123,'Summary DNO2'!$A$55:$V$137,3)))*U54</f>
        <v>0</v>
      </c>
      <c r="AL54" s="63">
        <f t="shared" si="29"/>
        <v>0</v>
      </c>
    </row>
    <row r="55" spans="1:38" s="21" customFormat="1" ht="11.25">
      <c r="A55" s="16" t="s">
        <v>29</v>
      </c>
      <c r="B55" s="128">
        <v>-4.9539999999999997</v>
      </c>
      <c r="C55" s="129">
        <v>-0.5</v>
      </c>
      <c r="D55" s="129">
        <v>-0.111</v>
      </c>
      <c r="E55" s="129">
        <v>0</v>
      </c>
      <c r="F55" s="129">
        <v>0</v>
      </c>
      <c r="G55" s="130">
        <v>0.252</v>
      </c>
      <c r="H55" s="124"/>
      <c r="I55" s="131">
        <v>-4.9539999999999997</v>
      </c>
      <c r="J55" s="132">
        <v>-0.5</v>
      </c>
      <c r="K55" s="132">
        <v>-0.111</v>
      </c>
      <c r="L55" s="132">
        <v>0</v>
      </c>
      <c r="M55" s="132">
        <v>0</v>
      </c>
      <c r="N55" s="133">
        <v>0.252</v>
      </c>
      <c r="O55" s="17"/>
      <c r="P55" s="56">
        <f t="shared" si="15"/>
        <v>0</v>
      </c>
      <c r="Q55" s="56">
        <f t="shared" si="16"/>
        <v>0</v>
      </c>
      <c r="R55" s="56">
        <f t="shared" si="17"/>
        <v>0</v>
      </c>
      <c r="S55" s="56">
        <f t="shared" si="18"/>
        <v>0</v>
      </c>
      <c r="T55" s="56">
        <f t="shared" si="19"/>
        <v>0</v>
      </c>
      <c r="U55" s="56">
        <f t="shared" si="20"/>
        <v>0</v>
      </c>
      <c r="W55" s="61">
        <f t="shared" si="26"/>
        <v>0</v>
      </c>
      <c r="X55" s="61">
        <f t="shared" si="21"/>
        <v>0</v>
      </c>
      <c r="Y55" s="61">
        <f t="shared" si="22"/>
        <v>0</v>
      </c>
      <c r="Z55" s="61">
        <f t="shared" si="23"/>
        <v>0</v>
      </c>
      <c r="AA55" s="61">
        <f t="shared" si="24"/>
        <v>0</v>
      </c>
      <c r="AB55" s="61">
        <f t="shared" si="25"/>
        <v>0</v>
      </c>
      <c r="AD55" s="62">
        <f>IF(VLOOKUP('Summary DNO2'!$A$125,'Summary DNO2'!$A$55:$T$137,3)=0,0,(VLOOKUP('Summary DNO2'!$A$125,'Summary DNO2'!$A$55:$T$137,2)*1000/VLOOKUP('Summary DNO2'!$A$125,'Summary DNO2'!$A$55:$T$137,3)))</f>
        <v>0</v>
      </c>
      <c r="AE55" s="62">
        <f>IF(AD55=0,0,(VLOOKUP('Summary DNO2'!$A$125,'Summary DNO2'!$A$55:$T$137,15)*AD55*P55))</f>
        <v>0</v>
      </c>
      <c r="AF55" s="56">
        <f>IF(AD55=0,0,VLOOKUP('Summary DNO2'!$A$125,'Summary DNO2'!$A$55:$T$137,16)*AD55*Q55)</f>
        <v>0</v>
      </c>
      <c r="AG55" s="56">
        <f>IF(AD55=0,0,VLOOKUP('Summary DNO2'!$A$125,'Summary DNO2'!$A$55:$T$137,17)*AD55*R55)</f>
        <v>0</v>
      </c>
      <c r="AH55" s="56">
        <f t="shared" si="27"/>
        <v>0</v>
      </c>
      <c r="AI55" s="56">
        <f t="shared" si="28"/>
        <v>0</v>
      </c>
      <c r="AJ55" s="62">
        <f>IF(VLOOKUP('Summary DNO2'!$A$125,'Summary DNO2'!$A$55:$V$137,21)=0,0,(VLOOKUP('Summary DNO2'!$A$125,'Summary DNO2'!$A$55:$V$137,21)/VLOOKUP('Summary DNO2'!$A$125,'Summary DNO2'!$A$55:$V$137,3)))*T55</f>
        <v>0</v>
      </c>
      <c r="AK55" s="62">
        <f>IF(VLOOKUP('Summary DNO2'!$A$125,'Summary DNO2'!$A$55:$V$137,22)=0,0,(VLOOKUP('Summary DNO2'!$A$125,'Summary DNO2'!$A$55:$V$137,22)*1000/VLOOKUP('Summary DNO2'!$A$125,'Summary DNO2'!$A$55:$V$137,3)))*U55</f>
        <v>0</v>
      </c>
      <c r="AL55" s="63">
        <f t="shared" si="29"/>
        <v>0</v>
      </c>
    </row>
    <row r="56" spans="1:38" s="21" customFormat="1" ht="11.25">
      <c r="A56" s="16" t="s">
        <v>30</v>
      </c>
      <c r="B56" s="128">
        <v>-0.58199999999999996</v>
      </c>
      <c r="C56" s="129">
        <v>0</v>
      </c>
      <c r="D56" s="129">
        <v>0</v>
      </c>
      <c r="E56" s="129">
        <v>0</v>
      </c>
      <c r="F56" s="129">
        <v>0</v>
      </c>
      <c r="G56" s="130">
        <v>0.221</v>
      </c>
      <c r="H56" s="124"/>
      <c r="I56" s="131">
        <v>-0.58199999999999996</v>
      </c>
      <c r="J56" s="132">
        <v>0</v>
      </c>
      <c r="K56" s="132">
        <v>0</v>
      </c>
      <c r="L56" s="132">
        <v>0</v>
      </c>
      <c r="M56" s="132">
        <v>0</v>
      </c>
      <c r="N56" s="133">
        <v>0.221</v>
      </c>
      <c r="O56" s="17"/>
      <c r="P56" s="56">
        <f t="shared" si="15"/>
        <v>0</v>
      </c>
      <c r="Q56" s="56">
        <f t="shared" si="16"/>
        <v>0</v>
      </c>
      <c r="R56" s="56">
        <f t="shared" si="17"/>
        <v>0</v>
      </c>
      <c r="S56" s="56">
        <f t="shared" si="18"/>
        <v>0</v>
      </c>
      <c r="T56" s="56">
        <f t="shared" si="19"/>
        <v>0</v>
      </c>
      <c r="U56" s="56">
        <f t="shared" si="20"/>
        <v>0</v>
      </c>
      <c r="W56" s="61">
        <f t="shared" si="26"/>
        <v>0</v>
      </c>
      <c r="X56" s="61">
        <f t="shared" si="21"/>
        <v>0</v>
      </c>
      <c r="Y56" s="61">
        <f t="shared" si="22"/>
        <v>0</v>
      </c>
      <c r="Z56" s="61">
        <f t="shared" si="23"/>
        <v>0</v>
      </c>
      <c r="AA56" s="61">
        <f t="shared" si="24"/>
        <v>0</v>
      </c>
      <c r="AB56" s="61">
        <f t="shared" si="25"/>
        <v>0</v>
      </c>
      <c r="AD56" s="62">
        <f>IF(VLOOKUP('Summary DNO2'!$A$128,'Summary DNO2'!$A$55:$T$137,3)=0,0,(VLOOKUP('Summary DNO2'!$A$128,'Summary DNO2'!$A$55:$T$137,2)*1000/VLOOKUP('Summary DNO2'!$A$128,'Summary DNO2'!$A$55:$T$137,3)))</f>
        <v>0</v>
      </c>
      <c r="AE56" s="62">
        <f>IF(AD56=0,0,(VLOOKUP('Summary DNO2'!$A$128,'Summary DNO2'!$A$55:$T$137,15)*AD56*P56))</f>
        <v>0</v>
      </c>
      <c r="AF56" s="56">
        <f>IF(AD56=0,0,VLOOKUP('Summary DNO2'!$A$128,'Summary DNO2'!$A$55:$T$137,16)*AD56*Q56)</f>
        <v>0</v>
      </c>
      <c r="AG56" s="56">
        <f>IF(AD56=0,0,VLOOKUP('Summary DNO2'!$A$128,'Summary DNO2'!$A$55:$T$137,17)*AD56*R56)</f>
        <v>0</v>
      </c>
      <c r="AH56" s="56">
        <f t="shared" si="27"/>
        <v>0</v>
      </c>
      <c r="AI56" s="56">
        <f t="shared" si="28"/>
        <v>0</v>
      </c>
      <c r="AJ56" s="62">
        <f>IF(VLOOKUP('Summary DNO2'!$A$128,'Summary DNO2'!$A$55:$V$137,21)=0,0,(VLOOKUP('Summary DNO2'!$A$128,'Summary DNO2'!$A$55:$V$137,21)/VLOOKUP('Summary DNO2'!$A$128,'Summary DNO2'!$A$55:$V$137,3)))*T56</f>
        <v>0</v>
      </c>
      <c r="AK56" s="62">
        <f>IF(VLOOKUP('Summary DNO2'!$A$128,'Summary DNO2'!$A$55:$V$137,22)=0,0,(VLOOKUP('Summary DNO2'!$A$128,'Summary DNO2'!$A$55:$V$137,22)*1000/VLOOKUP('Summary DNO2'!$A$128,'Summary DNO2'!$A$55:$V$137,3)))*U56</f>
        <v>0</v>
      </c>
      <c r="AL56" s="63">
        <f t="shared" si="29"/>
        <v>0</v>
      </c>
    </row>
    <row r="57" spans="1:38" s="21" customFormat="1" ht="11.25">
      <c r="A57" s="16" t="s">
        <v>31</v>
      </c>
      <c r="B57" s="128">
        <v>-4.5069999999999997</v>
      </c>
      <c r="C57" s="129">
        <v>-0.45400000000000001</v>
      </c>
      <c r="D57" s="129">
        <v>-0.105</v>
      </c>
      <c r="E57" s="129">
        <v>0</v>
      </c>
      <c r="F57" s="129">
        <v>0</v>
      </c>
      <c r="G57" s="130">
        <v>0.221</v>
      </c>
      <c r="H57" s="124"/>
      <c r="I57" s="131">
        <v>-4.5069999999999997</v>
      </c>
      <c r="J57" s="132">
        <v>-0.45400000000000001</v>
      </c>
      <c r="K57" s="132">
        <v>-0.105</v>
      </c>
      <c r="L57" s="132">
        <v>0</v>
      </c>
      <c r="M57" s="132">
        <v>0</v>
      </c>
      <c r="N57" s="133">
        <v>0.221</v>
      </c>
      <c r="O57" s="17"/>
      <c r="P57" s="56">
        <f t="shared" si="15"/>
        <v>0</v>
      </c>
      <c r="Q57" s="56">
        <f t="shared" si="16"/>
        <v>0</v>
      </c>
      <c r="R57" s="56">
        <f t="shared" si="17"/>
        <v>0</v>
      </c>
      <c r="S57" s="56">
        <f t="shared" si="18"/>
        <v>0</v>
      </c>
      <c r="T57" s="56">
        <f t="shared" si="19"/>
        <v>0</v>
      </c>
      <c r="U57" s="56">
        <f t="shared" si="20"/>
        <v>0</v>
      </c>
      <c r="W57" s="61">
        <f t="shared" si="26"/>
        <v>0</v>
      </c>
      <c r="X57" s="61">
        <f t="shared" si="21"/>
        <v>0</v>
      </c>
      <c r="Y57" s="61">
        <f t="shared" si="22"/>
        <v>0</v>
      </c>
      <c r="Z57" s="61">
        <f t="shared" si="23"/>
        <v>0</v>
      </c>
      <c r="AA57" s="61">
        <f t="shared" si="24"/>
        <v>0</v>
      </c>
      <c r="AB57" s="61">
        <f t="shared" si="25"/>
        <v>0</v>
      </c>
      <c r="AD57" s="62">
        <f>IF(VLOOKUP('Summary DNO2'!$A$130,'Summary DNO2'!$A$55:$T$137,3)=0,0,(VLOOKUP('Summary DNO2'!$A$130,'Summary DNO2'!$A$55:$T$137,2)*1000/VLOOKUP('Summary DNO2'!$A$130,'Summary DNO2'!$A$55:$T$137,3)))</f>
        <v>0</v>
      </c>
      <c r="AE57" s="62">
        <f>IF(AD57=0,0,(VLOOKUP('Summary DNO2'!$A$130,'Summary DNO2'!$A$55:$T$137,15)*AD57*P57))</f>
        <v>0</v>
      </c>
      <c r="AF57" s="56">
        <f>IF(AD57=0,0,VLOOKUP('Summary DNO2'!$A$130,'Summary DNO2'!$A$55:$T$137,16)*AD57*Q57)</f>
        <v>0</v>
      </c>
      <c r="AG57" s="56">
        <f>IF(AD57=0,0,VLOOKUP('Summary DNO2'!$A$130,'Summary DNO2'!$A$55:$T$137,17)*AD57*R57)</f>
        <v>0</v>
      </c>
      <c r="AH57" s="56">
        <f t="shared" si="27"/>
        <v>0</v>
      </c>
      <c r="AI57" s="56">
        <f t="shared" si="28"/>
        <v>0</v>
      </c>
      <c r="AJ57" s="62">
        <f>IF(VLOOKUP('Summary DNO2'!$A$130,'Summary DNO2'!$A$55:$V$137,21)=0,0,(VLOOKUP('Summary DNO2'!$A$130,'Summary DNO2'!$A$55:$V$137,21)/VLOOKUP('Summary DNO2'!$A$130,'Summary DNO2'!$A$55:$V$137,3)))*T57</f>
        <v>0</v>
      </c>
      <c r="AK57" s="62">
        <f>IF(VLOOKUP('Summary DNO2'!$A$130,'Summary DNO2'!$A$55:$V$137,22)=0,0,(VLOOKUP('Summary DNO2'!$A$130,'Summary DNO2'!$A$55:$V$137,22)*1000/VLOOKUP('Summary DNO2'!$A$130,'Summary DNO2'!$A$55:$V$137,3)))*U57</f>
        <v>0</v>
      </c>
      <c r="AL57" s="63">
        <f t="shared" si="29"/>
        <v>0</v>
      </c>
    </row>
    <row r="58" spans="1:38" s="21" customFormat="1" ht="11.25">
      <c r="A58" s="16" t="s">
        <v>32</v>
      </c>
      <c r="B58" s="128">
        <v>-0.40300000000000002</v>
      </c>
      <c r="C58" s="129">
        <v>0</v>
      </c>
      <c r="D58" s="129">
        <v>0</v>
      </c>
      <c r="E58" s="129">
        <v>30.68</v>
      </c>
      <c r="F58" s="129">
        <v>0</v>
      </c>
      <c r="G58" s="130">
        <v>0.17799999999999999</v>
      </c>
      <c r="H58" s="124"/>
      <c r="I58" s="131">
        <v>-0.40300000000000002</v>
      </c>
      <c r="J58" s="132">
        <v>0</v>
      </c>
      <c r="K58" s="132">
        <v>0</v>
      </c>
      <c r="L58" s="132">
        <v>30.68</v>
      </c>
      <c r="M58" s="132">
        <v>0</v>
      </c>
      <c r="N58" s="133">
        <v>0.17799999999999999</v>
      </c>
      <c r="O58" s="17"/>
      <c r="P58" s="56">
        <f t="shared" si="15"/>
        <v>0</v>
      </c>
      <c r="Q58" s="56">
        <f t="shared" si="16"/>
        <v>0</v>
      </c>
      <c r="R58" s="56">
        <f t="shared" si="17"/>
        <v>0</v>
      </c>
      <c r="S58" s="56">
        <f t="shared" si="18"/>
        <v>0</v>
      </c>
      <c r="T58" s="56">
        <f t="shared" si="19"/>
        <v>0</v>
      </c>
      <c r="U58" s="56">
        <f t="shared" si="20"/>
        <v>0</v>
      </c>
      <c r="W58" s="61">
        <f t="shared" si="26"/>
        <v>0</v>
      </c>
      <c r="X58" s="61">
        <f t="shared" si="21"/>
        <v>0</v>
      </c>
      <c r="Y58" s="61">
        <f t="shared" si="22"/>
        <v>0</v>
      </c>
      <c r="Z58" s="61">
        <f t="shared" si="23"/>
        <v>0</v>
      </c>
      <c r="AA58" s="61">
        <f t="shared" si="24"/>
        <v>0</v>
      </c>
      <c r="AB58" s="61">
        <f t="shared" si="25"/>
        <v>0</v>
      </c>
      <c r="AD58" s="62">
        <f>IF(VLOOKUP('Summary DNO2'!$A$83,'Summary DNO2'!$A$55:$T$137,3)=0,0,(VLOOKUP('Summary DNO2'!$A$83,'Summary DNO2'!$A$55:$T$137,2)*1000/VLOOKUP('Summary DNO2'!$A$83,'Summary DNO2'!$A$55:$T$137,3)))</f>
        <v>2842230.5159132918</v>
      </c>
      <c r="AE58" s="62">
        <f>IF(AD58=0,0,(VLOOKUP('Summary DNO2'!$A$83,'Summary DNO2'!$A$55:$T$137,15)*AD58*P58))</f>
        <v>0</v>
      </c>
      <c r="AF58" s="56">
        <f>IF(AD58=0,0,VLOOKUP('Summary DNO2'!$A$83,'Summary DNO2'!$A$55:$T$137,16)*AD58*Q58)</f>
        <v>0</v>
      </c>
      <c r="AG58" s="56">
        <f>IF(AD58=0,0,VLOOKUP('Summary DNO2'!$A$83,'Summary DNO2'!$A$55:$T$137,17)*AD58*R58)</f>
        <v>0</v>
      </c>
      <c r="AH58" s="56">
        <f t="shared" si="27"/>
        <v>0</v>
      </c>
      <c r="AI58" s="56">
        <f t="shared" si="28"/>
        <v>0</v>
      </c>
      <c r="AJ58" s="62">
        <f>IF(VLOOKUP('Summary DNO2'!$A$83,'Summary DNO2'!$A$55:$V$137,21)=0,0,(VLOOKUP('Summary DNO2'!$A$83,'Summary DNO2'!$A$55:$V$137,21)/VLOOKUP('Summary DNO2'!$A$83,'Summary DNO2'!$A$55:$V$137,3)))*T58</f>
        <v>0</v>
      </c>
      <c r="AK58" s="62">
        <f>IF(VLOOKUP('Summary DNO2'!$A$83,'Summary DNO2'!$A$55:$V$137,22)=0,0,(VLOOKUP('Summary DNO2'!$A$83,'Summary DNO2'!$A$55:$V$137,22)*1000/VLOOKUP('Summary DNO2'!$A$83,'Summary DNO2'!$A$55:$V$137,3)))*U58</f>
        <v>0</v>
      </c>
      <c r="AL58" s="63">
        <f t="shared" si="29"/>
        <v>0</v>
      </c>
    </row>
    <row r="59" spans="1:38" s="21" customFormat="1" ht="11.25">
      <c r="A59" s="16" t="s">
        <v>33</v>
      </c>
      <c r="B59" s="128">
        <v>-3.077</v>
      </c>
      <c r="C59" s="129">
        <v>-0.30299999999999999</v>
      </c>
      <c r="D59" s="129">
        <v>-8.7999999999999995E-2</v>
      </c>
      <c r="E59" s="129">
        <v>30.68</v>
      </c>
      <c r="F59" s="129">
        <v>0</v>
      </c>
      <c r="G59" s="130">
        <v>0.17799999999999999</v>
      </c>
      <c r="H59" s="124"/>
      <c r="I59" s="131">
        <v>-3.077</v>
      </c>
      <c r="J59" s="132">
        <v>-0.30299999999999999</v>
      </c>
      <c r="K59" s="132">
        <v>-8.7999999999999995E-2</v>
      </c>
      <c r="L59" s="132">
        <v>30.68</v>
      </c>
      <c r="M59" s="132">
        <v>0</v>
      </c>
      <c r="N59" s="133">
        <v>0.17799999999999999</v>
      </c>
      <c r="O59" s="17"/>
      <c r="P59" s="56">
        <f t="shared" si="15"/>
        <v>0</v>
      </c>
      <c r="Q59" s="56">
        <f t="shared" si="16"/>
        <v>0</v>
      </c>
      <c r="R59" s="56">
        <f t="shared" si="17"/>
        <v>0</v>
      </c>
      <c r="S59" s="56">
        <f t="shared" si="18"/>
        <v>0</v>
      </c>
      <c r="T59" s="56">
        <f t="shared" si="19"/>
        <v>0</v>
      </c>
      <c r="U59" s="56">
        <f t="shared" si="20"/>
        <v>0</v>
      </c>
      <c r="W59" s="61">
        <f t="shared" si="26"/>
        <v>0</v>
      </c>
      <c r="X59" s="61">
        <f t="shared" si="21"/>
        <v>0</v>
      </c>
      <c r="Y59" s="61">
        <f t="shared" si="22"/>
        <v>0</v>
      </c>
      <c r="Z59" s="61">
        <f t="shared" si="23"/>
        <v>0</v>
      </c>
      <c r="AA59" s="61">
        <f t="shared" si="24"/>
        <v>0</v>
      </c>
      <c r="AB59" s="61">
        <f t="shared" si="25"/>
        <v>0</v>
      </c>
      <c r="AD59" s="62">
        <f>IF(VLOOKUP('Summary DNO2'!$A$84,'Summary DNO2'!$A$55:$T$137,3)=0,0,(VLOOKUP('Summary DNO2'!$A$84,'Summary DNO2'!$A$55:$T$137,2)*1000/VLOOKUP('Summary DNO2'!$A$84,'Summary DNO2'!$A$55:$T$137,3)))</f>
        <v>7022828.227194448</v>
      </c>
      <c r="AE59" s="62">
        <f>IF(AD59=0,0,(VLOOKUP('Summary DNO2'!$A$84,'Summary DNO2'!$A$55:$T$137,15)*AD59*P59))</f>
        <v>0</v>
      </c>
      <c r="AF59" s="56">
        <f>IF(AD59=0,0,VLOOKUP('Summary DNO2'!$A$84,'Summary DNO2'!$A$55:$T$137,16)*AD59*Q59)</f>
        <v>0</v>
      </c>
      <c r="AG59" s="56">
        <f>IF(AD59=0,0,VLOOKUP('Summary DNO2'!$A$84,'Summary DNO2'!$A$55:$T$137,17)*AD59*R59)</f>
        <v>0</v>
      </c>
      <c r="AH59" s="56">
        <f t="shared" si="27"/>
        <v>0</v>
      </c>
      <c r="AI59" s="56">
        <f t="shared" si="28"/>
        <v>0</v>
      </c>
      <c r="AJ59" s="62">
        <f>IF(VLOOKUP('Summary DNO2'!$A$84,'Summary DNO2'!$A$55:$V$137,21)=0,0,(VLOOKUP('Summary DNO2'!$A$84,'Summary DNO2'!$A$55:$V$137,21)/VLOOKUP('Summary DNO2'!$A$84,'Summary DNO2'!$A$55:$V$137,3)))*T59</f>
        <v>0</v>
      </c>
      <c r="AK59" s="62">
        <f>IF(VLOOKUP('Summary DNO2'!$A$84,'Summary DNO2'!$A$55:$V$137,22)=0,0,(VLOOKUP('Summary DNO2'!$A$84,'Summary DNO2'!$A$55:$V$137,22)*1000/VLOOKUP('Summary DNO2'!$A$84,'Summary DNO2'!$A$55:$V$137,3)))*U59</f>
        <v>0</v>
      </c>
      <c r="AL59" s="63">
        <f t="shared" si="29"/>
        <v>0</v>
      </c>
    </row>
    <row r="60" spans="1:38" s="21" customFormat="1" ht="11.25">
      <c r="A60" s="16" t="s">
        <v>34</v>
      </c>
      <c r="B60" s="128">
        <v>-3.01</v>
      </c>
      <c r="C60" s="129">
        <v>-0.29599999999999999</v>
      </c>
      <c r="D60" s="129">
        <v>-8.7999999999999995E-2</v>
      </c>
      <c r="E60" s="129">
        <v>30.68</v>
      </c>
      <c r="F60" s="129">
        <v>0</v>
      </c>
      <c r="G60" s="130">
        <v>0.14899999999999999</v>
      </c>
      <c r="H60" s="124"/>
      <c r="I60" s="131">
        <v>-3.01</v>
      </c>
      <c r="J60" s="132">
        <v>-0.29599999999999999</v>
      </c>
      <c r="K60" s="132">
        <v>-8.7999999999999995E-2</v>
      </c>
      <c r="L60" s="132">
        <v>30.68</v>
      </c>
      <c r="M60" s="132">
        <v>0</v>
      </c>
      <c r="N60" s="133">
        <v>0.14899999999999999</v>
      </c>
      <c r="O60" s="17"/>
      <c r="P60" s="56">
        <f t="shared" si="15"/>
        <v>0</v>
      </c>
      <c r="Q60" s="56">
        <f t="shared" si="16"/>
        <v>0</v>
      </c>
      <c r="R60" s="56">
        <f t="shared" si="17"/>
        <v>0</v>
      </c>
      <c r="S60" s="56">
        <f t="shared" si="18"/>
        <v>0</v>
      </c>
      <c r="T60" s="56">
        <f t="shared" si="19"/>
        <v>0</v>
      </c>
      <c r="U60" s="56">
        <f t="shared" si="20"/>
        <v>0</v>
      </c>
      <c r="W60" s="61">
        <f t="shared" si="26"/>
        <v>0</v>
      </c>
      <c r="X60" s="61">
        <f t="shared" si="21"/>
        <v>0</v>
      </c>
      <c r="Y60" s="61">
        <f t="shared" si="22"/>
        <v>0</v>
      </c>
      <c r="Z60" s="61">
        <f t="shared" si="23"/>
        <v>0</v>
      </c>
      <c r="AA60" s="61">
        <f t="shared" si="24"/>
        <v>0</v>
      </c>
      <c r="AB60" s="61">
        <f t="shared" si="25"/>
        <v>0</v>
      </c>
      <c r="AD60" s="62">
        <f>IF(VLOOKUP('Summary DNO2'!$A$88,'Summary DNO2'!$A$55:$T$137,3)=0,0,(VLOOKUP('Summary DNO2'!$A$88,'Summary DNO2'!$A$55:$T$137,2)*1000/VLOOKUP('Summary DNO2'!$A$88,'Summary DNO2'!$A$55:$T$137,3)))</f>
        <v>0</v>
      </c>
      <c r="AE60" s="62">
        <f>IF(AD60=0,0,(VLOOKUP('Summary DNO2'!$A$88,'Summary DNO2'!$A$55:$T$137,15)*AD60*P60))</f>
        <v>0</v>
      </c>
      <c r="AF60" s="56">
        <f>IF(AD60=0,0,VLOOKUP('Summary DNO2'!$A$88,'Summary DNO2'!$A$55:$T$137,16)*AD60*Q60)</f>
        <v>0</v>
      </c>
      <c r="AG60" s="56">
        <f>IF(AD60=0,0,VLOOKUP('Summary DNO2'!$A$88,'Summary DNO2'!$A$55:$T$137,17)*AD60*R60)</f>
        <v>0</v>
      </c>
      <c r="AH60" s="56">
        <f t="shared" si="27"/>
        <v>0</v>
      </c>
      <c r="AI60" s="56">
        <f t="shared" si="28"/>
        <v>0</v>
      </c>
      <c r="AJ60" s="62">
        <f>IF(VLOOKUP('Summary DNO2'!$A$88,'Summary DNO2'!$A$55:$V$137,21)=0,0,(VLOOKUP('Summary DNO2'!$A$88,'Summary DNO2'!$A$55:$V$137,21)/VLOOKUP('Summary DNO2'!$A$88,'Summary DNO2'!$A$55:$V$137,3)))*T60</f>
        <v>0</v>
      </c>
      <c r="AK60" s="62">
        <f>IF(VLOOKUP('Summary DNO2'!$A$88,'Summary DNO2'!$A$55:$V$137,22)=0,0,(VLOOKUP('Summary DNO2'!$A$88,'Summary DNO2'!$A$55:$V$137,22)*1000/VLOOKUP('Summary DNO2'!$A$88,'Summary DNO2'!$A$55:$V$137,3)))*U60</f>
        <v>0</v>
      </c>
      <c r="AL60" s="63">
        <f t="shared" si="29"/>
        <v>0</v>
      </c>
    </row>
    <row r="61" spans="1:38" s="21" customFormat="1" ht="11.25">
      <c r="A61" s="25" t="s">
        <v>35</v>
      </c>
      <c r="B61" s="134">
        <v>-0.39500000000000002</v>
      </c>
      <c r="C61" s="135">
        <v>0</v>
      </c>
      <c r="D61" s="135">
        <v>0</v>
      </c>
      <c r="E61" s="135">
        <v>30.68</v>
      </c>
      <c r="F61" s="135">
        <v>0</v>
      </c>
      <c r="G61" s="136">
        <v>0.14899999999999999</v>
      </c>
      <c r="H61" s="124"/>
      <c r="I61" s="137">
        <v>-0.39500000000000002</v>
      </c>
      <c r="J61" s="138">
        <v>0</v>
      </c>
      <c r="K61" s="138">
        <v>0</v>
      </c>
      <c r="L61" s="138">
        <v>30.68</v>
      </c>
      <c r="M61" s="138">
        <v>0</v>
      </c>
      <c r="N61" s="139">
        <v>0.14899999999999999</v>
      </c>
      <c r="O61" s="17"/>
      <c r="P61" s="56">
        <f t="shared" si="15"/>
        <v>0</v>
      </c>
      <c r="Q61" s="56">
        <f t="shared" si="16"/>
        <v>0</v>
      </c>
      <c r="R61" s="56">
        <f t="shared" si="17"/>
        <v>0</v>
      </c>
      <c r="S61" s="56">
        <f t="shared" si="18"/>
        <v>0</v>
      </c>
      <c r="T61" s="56">
        <f t="shared" si="19"/>
        <v>0</v>
      </c>
      <c r="U61" s="56">
        <f t="shared" si="20"/>
        <v>0</v>
      </c>
      <c r="W61" s="65">
        <f t="shared" si="26"/>
        <v>0</v>
      </c>
      <c r="X61" s="65">
        <f t="shared" si="21"/>
        <v>0</v>
      </c>
      <c r="Y61" s="65">
        <f t="shared" si="22"/>
        <v>0</v>
      </c>
      <c r="Z61" s="65">
        <f t="shared" si="23"/>
        <v>0</v>
      </c>
      <c r="AA61" s="65">
        <f t="shared" si="24"/>
        <v>0</v>
      </c>
      <c r="AB61" s="65">
        <f t="shared" si="25"/>
        <v>0</v>
      </c>
      <c r="AD61" s="66">
        <f>IF(VLOOKUP('Summary DNO2'!$A$87,'Summary DNO2'!$A$55:$T$137,3)=0,0,(VLOOKUP('Summary DNO2'!$A$87,'Summary DNO2'!$A$55:$T$137,2)*1000/VLOOKUP('Summary DNO2'!$A$87,'Summary DNO2'!$A$55:$T$137,3)))</f>
        <v>0</v>
      </c>
      <c r="AE61" s="66">
        <f>IF(AD61=0,0,(VLOOKUP('Summary DNO2'!$A$87,'Summary DNO2'!$A$55:$T$137,15)*AD61*P61))</f>
        <v>0</v>
      </c>
      <c r="AF61" s="64">
        <f>IF(AD61=0,0,VLOOKUP('Summary DNO2'!$A$87,'Summary DNO2'!$A$55:$T$137,16)*AD61*Q61)</f>
        <v>0</v>
      </c>
      <c r="AG61" s="64">
        <f>IF(AD61=0,0,VLOOKUP('Summary DNO2'!$A$87,'Summary DNO2'!$A$55:$T$137,17)*AD61*R61)</f>
        <v>0</v>
      </c>
      <c r="AH61" s="64">
        <f t="shared" si="27"/>
        <v>0</v>
      </c>
      <c r="AI61" s="64">
        <f t="shared" si="28"/>
        <v>0</v>
      </c>
      <c r="AJ61" s="66">
        <f>IF(VLOOKUP('Summary DNO2'!$A$87,'Summary DNO2'!$A$55:$V$137,21)=0,0,(VLOOKUP('Summary DNO2'!$A$87,'Summary DNO2'!$A$55:$V$137,21)/VLOOKUP('Summary DNO2'!$A$87,'Summary DNO2'!$A$55:$V$137,3)))*T61</f>
        <v>0</v>
      </c>
      <c r="AK61" s="66">
        <f>IF(VLOOKUP('Summary DNO2'!$A$87,'Summary DNO2'!$A$55:$V$137,22)=0,0,(VLOOKUP('Summary DNO2'!$A$87,'Summary DNO2'!$A$55:$V$137,22)*1000/VLOOKUP('Summary DNO2'!$A$87,'Summary DNO2'!$A$55:$V$137,3)))*U61</f>
        <v>0</v>
      </c>
      <c r="AL61" s="67">
        <f t="shared" si="29"/>
        <v>0</v>
      </c>
    </row>
    <row r="63" spans="1:38" s="3" customFormat="1" ht="24.75" customHeight="1">
      <c r="A63" s="1" t="s">
        <v>0</v>
      </c>
      <c r="B63" s="2" t="s">
        <v>234</v>
      </c>
      <c r="D63" s="4" t="s">
        <v>281</v>
      </c>
      <c r="H63" s="5"/>
    </row>
    <row r="64" spans="1:38" s="7" customFormat="1" ht="15">
      <c r="A64" s="1"/>
      <c r="B64" s="203" t="s">
        <v>235</v>
      </c>
      <c r="C64" s="203"/>
      <c r="D64" s="203"/>
      <c r="E64" s="203"/>
      <c r="F64" s="203"/>
      <c r="G64" s="203"/>
      <c r="H64" s="115"/>
      <c r="I64" s="116"/>
      <c r="J64" s="8"/>
      <c r="K64" s="116"/>
      <c r="L64" s="116"/>
      <c r="M64" s="116"/>
      <c r="N64" s="116"/>
      <c r="O64" s="9"/>
    </row>
    <row r="65" spans="1:38" ht="13.5" thickBot="1">
      <c r="H65" s="11"/>
      <c r="O65" s="11"/>
    </row>
    <row r="66" spans="1:38" ht="14.25" thickTop="1" thickBot="1">
      <c r="A66" s="208" t="s">
        <v>1</v>
      </c>
      <c r="B66" s="196" t="s">
        <v>2</v>
      </c>
      <c r="C66" s="197"/>
      <c r="D66" s="197"/>
      <c r="E66" s="197"/>
      <c r="F66" s="197"/>
      <c r="G66" s="198"/>
      <c r="H66" s="115"/>
      <c r="I66" s="199" t="s">
        <v>3</v>
      </c>
      <c r="J66" s="197"/>
      <c r="K66" s="197"/>
      <c r="L66" s="197"/>
      <c r="M66" s="197"/>
      <c r="N66" s="198"/>
      <c r="O66" s="6"/>
      <c r="P66" s="200" t="s">
        <v>214</v>
      </c>
      <c r="Q66" s="201"/>
      <c r="R66" s="201"/>
      <c r="S66" s="201"/>
      <c r="T66" s="201"/>
      <c r="U66" s="202"/>
      <c r="W66" s="189" t="s">
        <v>4</v>
      </c>
      <c r="X66" s="190"/>
      <c r="Y66" s="190"/>
      <c r="Z66" s="190"/>
      <c r="AA66" s="190"/>
      <c r="AB66" s="191"/>
      <c r="AD66" s="192" t="s">
        <v>215</v>
      </c>
      <c r="AE66" s="193"/>
      <c r="AF66" s="193"/>
      <c r="AG66" s="193"/>
      <c r="AH66" s="193"/>
      <c r="AI66" s="193"/>
      <c r="AJ66" s="193"/>
      <c r="AK66" s="193"/>
      <c r="AL66" s="193"/>
    </row>
    <row r="67" spans="1:38" ht="68.25" thickTop="1">
      <c r="A67" s="209"/>
      <c r="B67" s="117" t="s">
        <v>5</v>
      </c>
      <c r="C67" s="118" t="s">
        <v>6</v>
      </c>
      <c r="D67" s="118" t="s">
        <v>7</v>
      </c>
      <c r="E67" s="118" t="s">
        <v>8</v>
      </c>
      <c r="F67" s="118" t="s">
        <v>9</v>
      </c>
      <c r="G67" s="119" t="s">
        <v>10</v>
      </c>
      <c r="H67" s="120"/>
      <c r="I67" s="117" t="s">
        <v>5</v>
      </c>
      <c r="J67" s="118" t="s">
        <v>6</v>
      </c>
      <c r="K67" s="118" t="s">
        <v>7</v>
      </c>
      <c r="L67" s="118" t="s">
        <v>8</v>
      </c>
      <c r="M67" s="118" t="s">
        <v>9</v>
      </c>
      <c r="N67" s="119" t="s">
        <v>10</v>
      </c>
      <c r="O67" s="15"/>
      <c r="P67" s="52" t="s">
        <v>5</v>
      </c>
      <c r="Q67" s="52" t="s">
        <v>6</v>
      </c>
      <c r="R67" s="52" t="s">
        <v>7</v>
      </c>
      <c r="S67" s="52" t="s">
        <v>8</v>
      </c>
      <c r="T67" s="52" t="s">
        <v>9</v>
      </c>
      <c r="U67" s="52" t="s">
        <v>10</v>
      </c>
      <c r="W67" s="53" t="s">
        <v>5</v>
      </c>
      <c r="X67" s="54" t="s">
        <v>6</v>
      </c>
      <c r="Y67" s="54" t="s">
        <v>7</v>
      </c>
      <c r="Z67" s="54" t="s">
        <v>8</v>
      </c>
      <c r="AA67" s="54" t="s">
        <v>9</v>
      </c>
      <c r="AB67" s="55" t="s">
        <v>10</v>
      </c>
      <c r="AD67" s="52" t="s">
        <v>216</v>
      </c>
      <c r="AE67" s="52" t="s">
        <v>217</v>
      </c>
      <c r="AF67" s="52" t="s">
        <v>217</v>
      </c>
      <c r="AG67" s="52" t="s">
        <v>217</v>
      </c>
      <c r="AH67" s="52" t="s">
        <v>218</v>
      </c>
      <c r="AI67" s="52" t="s">
        <v>219</v>
      </c>
      <c r="AJ67" s="52" t="s">
        <v>220</v>
      </c>
      <c r="AK67" s="52" t="s">
        <v>221</v>
      </c>
      <c r="AL67" s="52" t="s">
        <v>222</v>
      </c>
    </row>
    <row r="68" spans="1:38" s="21" customFormat="1" ht="11.25">
      <c r="A68" s="16" t="s">
        <v>11</v>
      </c>
      <c r="B68" s="121">
        <v>2.044</v>
      </c>
      <c r="C68" s="122">
        <v>0</v>
      </c>
      <c r="D68" s="122">
        <v>0</v>
      </c>
      <c r="E68" s="122">
        <v>3.14</v>
      </c>
      <c r="F68" s="122">
        <v>0</v>
      </c>
      <c r="G68" s="123">
        <v>0</v>
      </c>
      <c r="H68" s="124"/>
      <c r="I68" s="125">
        <v>2.044</v>
      </c>
      <c r="J68" s="126">
        <v>0</v>
      </c>
      <c r="K68" s="126">
        <v>0</v>
      </c>
      <c r="L68" s="126">
        <v>3.14</v>
      </c>
      <c r="M68" s="126">
        <v>0</v>
      </c>
      <c r="N68" s="127">
        <v>0</v>
      </c>
      <c r="O68" s="17"/>
      <c r="P68" s="56">
        <f t="shared" ref="P68:P92" si="30">IF(B68=0,0,IF(I68=0,0,(I68-B68)))</f>
        <v>0</v>
      </c>
      <c r="Q68" s="56">
        <f t="shared" ref="Q68:Q92" si="31">IF(C68=0,0,IF(J68=0,0,(J68-C68)))</f>
        <v>0</v>
      </c>
      <c r="R68" s="56">
        <f t="shared" ref="R68:R92" si="32">IF(D68=0,0,IF(K68=0,0,(K68-D68)))</f>
        <v>0</v>
      </c>
      <c r="S68" s="56">
        <f t="shared" ref="S68:S92" si="33">IF(E68=0,0,IF(L68=0,0,(L68-E68)))</f>
        <v>0</v>
      </c>
      <c r="T68" s="56">
        <f t="shared" ref="T68:T92" si="34">IF(F68=0,0,IF(M68=0,0,(M68-F68)))</f>
        <v>0</v>
      </c>
      <c r="U68" s="56">
        <f t="shared" ref="U68:U92" si="35">IF(G68=0,0,IF(N68=0,0,(N68-G68)))</f>
        <v>0</v>
      </c>
      <c r="W68" s="57">
        <f>IF(B68=0,0,IF(I68=0,0,(I68/B68)-1))</f>
        <v>0</v>
      </c>
      <c r="X68" s="57">
        <f t="shared" ref="X68:X92" si="36">IF(C68=0,0,IF(J68=0,0,(J68/C68)-1))</f>
        <v>0</v>
      </c>
      <c r="Y68" s="57">
        <f t="shared" ref="Y68:Y92" si="37">IF(D68=0,0,IF(K68=0,0,(K68/D68)-1))</f>
        <v>0</v>
      </c>
      <c r="Z68" s="57">
        <f t="shared" ref="Z68:Z92" si="38">IF(E68=0,0,IF(L68=0,0,(L68/E68)-1))</f>
        <v>0</v>
      </c>
      <c r="AA68" s="57">
        <f t="shared" ref="AA68:AA92" si="39">IF(F68=0,0,IF(M68=0,0,(M68/F68)-1))</f>
        <v>0</v>
      </c>
      <c r="AB68" s="57">
        <f t="shared" ref="AB68:AB92" si="40">IF(G68=0,0,IF(N68=0,0,(N68/G68)-1))</f>
        <v>0</v>
      </c>
      <c r="AD68" s="58">
        <f>IF(VLOOKUP('Summary DNO3'!$A$82,'Summary DNO3'!$A$55:$T$137,3)=0,0,VLOOKUP('Summary DNO3'!$A$82,'Summary DNO3'!$A$55:$T$137,2)*1000/VLOOKUP('Summary DNO3'!$A$82,'Summary DNO3'!$A$55:$T$137,3))</f>
        <v>3676.6248936904944</v>
      </c>
      <c r="AE68" s="58">
        <f>IF(AD68=0,0,VLOOKUP('Summary DNO3'!$A$82,'Summary DNO3'!$A$55:$T$137,15)*AD68*P68)</f>
        <v>0</v>
      </c>
      <c r="AF68" s="59">
        <f>IF(AD68=0,0,VLOOKUP('Summary DNO3'!$A$82,'Summary DNO3'!$A$55:$T$137,16)*AD68*Q68)</f>
        <v>0</v>
      </c>
      <c r="AG68" s="59">
        <f>IF(AD68=0,0,VLOOKUP('Summary DNO3'!$A$82,'Summary DNO3'!$A$55:$T$137,17)*AD68*R68)</f>
        <v>0</v>
      </c>
      <c r="AH68" s="59">
        <f>AE68+AF68+AG68</f>
        <v>0</v>
      </c>
      <c r="AI68" s="59">
        <f>365*S68</f>
        <v>0</v>
      </c>
      <c r="AJ68" s="59">
        <f>IF(VLOOKUP('Summary DNO3'!$A$82,'Summary DNO3'!$A$55:$V$137,21)=0,0,VLOOKUP('Summary DNO3'!$A$82,'Summary DNO3'!$A$55:$V$137,21)/VLOOKUP('Summary DNO3'!$A$82,'Summary DNO3'!$A$55:$T$137,3))*T68</f>
        <v>0</v>
      </c>
      <c r="AK68" s="59">
        <f>IF(VLOOKUP('Summary DNO3'!$A$82,'Summary DNO3'!$A$55:$V$137,22)=0,0,VLOOKUP('Summary DNO3'!$A$82,'Summary DNO3'!$A$55:$V$137,22)*1000/VLOOKUP('Summary DNO3'!$A$82,'Summary DNO3'!$A$55:$T$137,3))*U68</f>
        <v>0</v>
      </c>
      <c r="AL68" s="60">
        <f>SUM(AH68:AK68)/100</f>
        <v>0</v>
      </c>
    </row>
    <row r="69" spans="1:38" s="21" customFormat="1" ht="11.25">
      <c r="A69" s="16" t="s">
        <v>12</v>
      </c>
      <c r="B69" s="128">
        <v>2.3479999999999999</v>
      </c>
      <c r="C69" s="129">
        <v>0.23</v>
      </c>
      <c r="D69" s="129">
        <v>0</v>
      </c>
      <c r="E69" s="129">
        <v>3.14</v>
      </c>
      <c r="F69" s="129">
        <v>0</v>
      </c>
      <c r="G69" s="130">
        <v>0</v>
      </c>
      <c r="H69" s="124"/>
      <c r="I69" s="131">
        <v>2.3479999999999999</v>
      </c>
      <c r="J69" s="132">
        <v>0.23</v>
      </c>
      <c r="K69" s="132">
        <v>0</v>
      </c>
      <c r="L69" s="132">
        <v>3.14</v>
      </c>
      <c r="M69" s="132">
        <v>0</v>
      </c>
      <c r="N69" s="133">
        <v>0</v>
      </c>
      <c r="O69" s="17"/>
      <c r="P69" s="56">
        <f t="shared" si="30"/>
        <v>0</v>
      </c>
      <c r="Q69" s="56">
        <f t="shared" si="31"/>
        <v>0</v>
      </c>
      <c r="R69" s="56">
        <f t="shared" si="32"/>
        <v>0</v>
      </c>
      <c r="S69" s="56">
        <f t="shared" si="33"/>
        <v>0</v>
      </c>
      <c r="T69" s="56">
        <f t="shared" si="34"/>
        <v>0</v>
      </c>
      <c r="U69" s="56">
        <f t="shared" si="35"/>
        <v>0</v>
      </c>
      <c r="W69" s="61">
        <f t="shared" ref="W69:W92" si="41">IF(B69=0,0,IF(I69=0,0,(I69/B69)-1))</f>
        <v>0</v>
      </c>
      <c r="X69" s="61">
        <f t="shared" si="36"/>
        <v>0</v>
      </c>
      <c r="Y69" s="61">
        <f t="shared" si="37"/>
        <v>0</v>
      </c>
      <c r="Z69" s="61">
        <f t="shared" si="38"/>
        <v>0</v>
      </c>
      <c r="AA69" s="61">
        <f t="shared" si="39"/>
        <v>0</v>
      </c>
      <c r="AB69" s="61">
        <f t="shared" si="40"/>
        <v>0</v>
      </c>
      <c r="AD69" s="62">
        <f>IF(VLOOKUP('Summary DNO3'!$A$81,'Summary DNO3'!$A$55:$T$137,3)=0,0,VLOOKUP('Summary DNO3'!$A$81,'Summary DNO3'!$A$55:$T$137,2)*1000/VLOOKUP('Summary DNO3'!$A$81,'Summary DNO3'!$A$55:$T$137,3))</f>
        <v>7034.2462162830006</v>
      </c>
      <c r="AE69" s="62">
        <f>IF(AD69=0,0,VLOOKUP('Summary DNO3'!$A$81,'Summary DNO3'!$A$55:$T$137,15)*AD69*P69)</f>
        <v>0</v>
      </c>
      <c r="AF69" s="56">
        <f>IF(AD69=0,0,VLOOKUP('Summary DNO3'!$A$81,'Summary DNO3'!$A$55:$T$137,16)*AD69*Q69)</f>
        <v>0</v>
      </c>
      <c r="AG69" s="56">
        <f>IF(AD69=0,0,VLOOKUP('Summary DNO3'!$A$81,'Summary DNO3'!$A$55:$T$137,17)*AD69*R69)</f>
        <v>0</v>
      </c>
      <c r="AH69" s="56">
        <f t="shared" ref="AH69:AH92" si="42">AE69+AF69+AG69</f>
        <v>0</v>
      </c>
      <c r="AI69" s="56">
        <f t="shared" ref="AI69:AI92" si="43">365*S69</f>
        <v>0</v>
      </c>
      <c r="AJ69" s="62">
        <f>IF(VLOOKUP('Summary DNO3'!$A$81,'Summary DNO3'!$A$55:$V$137,21)=0,0,VLOOKUP('Summary DNO3'!$A$81,'Summary DNO3'!$A$55:$V$137,21)/VLOOKUP('Summary DNO3'!$A$81,'Summary DNO3'!$A$55:$V$137,3))*T69</f>
        <v>0</v>
      </c>
      <c r="AK69" s="62">
        <f>IF(VLOOKUP('Summary DNO3'!$A$81,'Summary DNO3'!$A$55:$V$137,22)=0,0,VLOOKUP('Summary DNO3'!$A$81,'Summary DNO3'!$A$55:$V$137,22)*1000/VLOOKUP('Summary DNO3'!$A$81,'Summary DNO3'!$A$55:$V$137,3))*U69</f>
        <v>0</v>
      </c>
      <c r="AL69" s="63">
        <f t="shared" ref="AL69:AL92" si="44">SUM(AH69:AK69)/100</f>
        <v>0</v>
      </c>
    </row>
    <row r="70" spans="1:38" s="21" customFormat="1" ht="11.25">
      <c r="A70" s="16" t="s">
        <v>13</v>
      </c>
      <c r="B70" s="128">
        <v>0.23400000000000001</v>
      </c>
      <c r="C70" s="129">
        <v>0</v>
      </c>
      <c r="D70" s="129">
        <v>0</v>
      </c>
      <c r="E70" s="129">
        <v>0</v>
      </c>
      <c r="F70" s="129">
        <v>0</v>
      </c>
      <c r="G70" s="130">
        <v>0</v>
      </c>
      <c r="H70" s="124"/>
      <c r="I70" s="131">
        <v>0.23400000000000001</v>
      </c>
      <c r="J70" s="132">
        <v>0</v>
      </c>
      <c r="K70" s="132">
        <v>0</v>
      </c>
      <c r="L70" s="132">
        <v>0</v>
      </c>
      <c r="M70" s="132">
        <v>0</v>
      </c>
      <c r="N70" s="133">
        <v>0</v>
      </c>
      <c r="O70" s="17"/>
      <c r="P70" s="56">
        <f t="shared" si="30"/>
        <v>0</v>
      </c>
      <c r="Q70" s="56">
        <f t="shared" si="31"/>
        <v>0</v>
      </c>
      <c r="R70" s="56">
        <f t="shared" si="32"/>
        <v>0</v>
      </c>
      <c r="S70" s="56">
        <f t="shared" si="33"/>
        <v>0</v>
      </c>
      <c r="T70" s="56">
        <f t="shared" si="34"/>
        <v>0</v>
      </c>
      <c r="U70" s="56">
        <f t="shared" si="35"/>
        <v>0</v>
      </c>
      <c r="W70" s="61">
        <f t="shared" si="41"/>
        <v>0</v>
      </c>
      <c r="X70" s="61">
        <f t="shared" si="36"/>
        <v>0</v>
      </c>
      <c r="Y70" s="61">
        <f t="shared" si="37"/>
        <v>0</v>
      </c>
      <c r="Z70" s="61">
        <f t="shared" si="38"/>
        <v>0</v>
      </c>
      <c r="AA70" s="61">
        <f t="shared" si="39"/>
        <v>0</v>
      </c>
      <c r="AB70" s="61">
        <f t="shared" si="40"/>
        <v>0</v>
      </c>
      <c r="AD70" s="62">
        <f>IF(VLOOKUP('Summary DNO3'!$A$80,'Summary DNO3'!$A$55:$T$137,3)=0,0,(VLOOKUP('Summary DNO3'!$A$80,'Summary DNO3'!$A$55:$T$137,2)*1000/VLOOKUP('Summary DNO3'!$A$80,'Summary DNO3'!$A$55:$T$137,3)))</f>
        <v>4359.0995035350497</v>
      </c>
      <c r="AE70" s="62">
        <f>IF(AD70=0,0,VLOOKUP('Summary DNO3'!$A$80,'Summary DNO3'!$A$55:$T$137,15)*AD70*P70)</f>
        <v>0</v>
      </c>
      <c r="AF70" s="56">
        <f>IF(AD70=0,0,VLOOKUP('Summary DNO3'!$A$80,'Summary DNO3'!$A$55:$T$137,16)*AD70*Q70)</f>
        <v>0</v>
      </c>
      <c r="AG70" s="56">
        <f>IF(AD70=0,0,VLOOKUP('Summary DNO3'!$A$80,'Summary DNO3'!$A$55:$T$137,17)*AD70*R70)</f>
        <v>0</v>
      </c>
      <c r="AH70" s="56">
        <f t="shared" si="42"/>
        <v>0</v>
      </c>
      <c r="AI70" s="56">
        <f t="shared" si="43"/>
        <v>0</v>
      </c>
      <c r="AJ70" s="62">
        <f>IF(VLOOKUP('Summary DNO3'!$A$80,'Summary DNO3'!$A$55:$V$137,21)=0,0,(VLOOKUP('Summary DNO3'!$A$80,'Summary DNO3'!$A$55:$V$137,21)/VLOOKUP('Summary DNO3'!$A$80,'Summary DNO3'!$A$55:$V$137,3)))*T70</f>
        <v>0</v>
      </c>
      <c r="AK70" s="62">
        <f>IF(VLOOKUP('Summary DNO3'!$A$80,'Summary DNO3'!$A$55:$V$137,22)=0,0,(VLOOKUP('Summary DNO3'!$A$80,'Summary DNO3'!$A$55:$V$137,22)*1000/VLOOKUP('Summary DNO3'!$A$80,'Summary DNO3'!$A$55:$V$137,3)))*U70</f>
        <v>0</v>
      </c>
      <c r="AL70" s="63">
        <f t="shared" si="44"/>
        <v>0</v>
      </c>
    </row>
    <row r="71" spans="1:38" s="21" customFormat="1" ht="11.25">
      <c r="A71" s="16" t="s">
        <v>14</v>
      </c>
      <c r="B71" s="128">
        <v>1.532</v>
      </c>
      <c r="C71" s="129">
        <v>0</v>
      </c>
      <c r="D71" s="129">
        <v>0</v>
      </c>
      <c r="E71" s="129">
        <v>3.14</v>
      </c>
      <c r="F71" s="129">
        <v>0</v>
      </c>
      <c r="G71" s="130">
        <v>0</v>
      </c>
      <c r="H71" s="124"/>
      <c r="I71" s="131">
        <v>1.532</v>
      </c>
      <c r="J71" s="132">
        <v>0</v>
      </c>
      <c r="K71" s="132">
        <v>0</v>
      </c>
      <c r="L71" s="132">
        <v>3.14</v>
      </c>
      <c r="M71" s="132">
        <v>0</v>
      </c>
      <c r="N71" s="133">
        <v>0</v>
      </c>
      <c r="O71" s="17"/>
      <c r="P71" s="56">
        <f t="shared" si="30"/>
        <v>0</v>
      </c>
      <c r="Q71" s="56">
        <f t="shared" si="31"/>
        <v>0</v>
      </c>
      <c r="R71" s="56">
        <f t="shared" si="32"/>
        <v>0</v>
      </c>
      <c r="S71" s="56">
        <f t="shared" si="33"/>
        <v>0</v>
      </c>
      <c r="T71" s="56">
        <f t="shared" si="34"/>
        <v>0</v>
      </c>
      <c r="U71" s="56">
        <f t="shared" si="35"/>
        <v>0</v>
      </c>
      <c r="W71" s="61">
        <f t="shared" si="41"/>
        <v>0</v>
      </c>
      <c r="X71" s="61">
        <f t="shared" si="36"/>
        <v>0</v>
      </c>
      <c r="Y71" s="61">
        <f t="shared" si="37"/>
        <v>0</v>
      </c>
      <c r="Z71" s="61">
        <f t="shared" si="38"/>
        <v>0</v>
      </c>
      <c r="AA71" s="61">
        <f t="shared" si="39"/>
        <v>0</v>
      </c>
      <c r="AB71" s="61">
        <f t="shared" si="40"/>
        <v>0</v>
      </c>
      <c r="AD71" s="62">
        <f>IF(VLOOKUP('Summary DNO3'!$A$137,'Summary DNO3'!$A$55:$T$137,3)=0,0,(VLOOKUP('Summary DNO3'!$A$137,'Summary DNO3'!$A$55:$T$137,2)*1000/VLOOKUP('Summary DNO3'!$A$137,'Summary DNO3'!$A$55:$T$137,3)))</f>
        <v>14755.41922208243</v>
      </c>
      <c r="AE71" s="62">
        <f>IF(AD71=0,0,VLOOKUP('Summary DNO3'!$A$137,'Summary DNO3'!$A$55:$T$137,15)*AD71*P71)</f>
        <v>0</v>
      </c>
      <c r="AF71" s="56">
        <f>IF(AD71=0,0,VLOOKUP('Summary DNO3'!$A$137,'Summary DNO3'!$A$55:$T$137,16)*AD71*Q71)</f>
        <v>0</v>
      </c>
      <c r="AG71" s="56">
        <f>IF(AD71=0,0,VLOOKUP('Summary DNO3'!$A$137,'Summary DNO3'!$A$55:$T$137,17)*AD71*R71)</f>
        <v>0</v>
      </c>
      <c r="AH71" s="56">
        <f t="shared" si="42"/>
        <v>0</v>
      </c>
      <c r="AI71" s="56">
        <f t="shared" si="43"/>
        <v>0</v>
      </c>
      <c r="AJ71" s="62">
        <f>IF(VLOOKUP('Summary DNO3'!$A$137,'Summary DNO3'!$A$55:$V$137,21)=0,0,(VLOOKUP('Summary DNO3'!$A$137,'Summary DNO3'!$A$55:$V$137,21)/VLOOKUP('Summary DNO3'!$A$137,'Summary DNO3'!$A$55:$V$137,3)))*T71</f>
        <v>0</v>
      </c>
      <c r="AK71" s="62">
        <f>IF(VLOOKUP('Summary DNO3'!$A$137,'Summary DNO3'!$A$55:$V$137,22)=0,0,(VLOOKUP('Summary DNO3'!$A$137,'Summary DNO3'!$A$55:$V$137,22)*1000/VLOOKUP('Summary DNO3'!$A$137,'Summary DNO3'!$A$55:$V$137,3)))*U71</f>
        <v>0</v>
      </c>
      <c r="AL71" s="63">
        <f t="shared" si="44"/>
        <v>0</v>
      </c>
    </row>
    <row r="72" spans="1:38" s="21" customFormat="1" ht="11.25">
      <c r="A72" s="16" t="s">
        <v>15</v>
      </c>
      <c r="B72" s="128">
        <v>2.3119999999999998</v>
      </c>
      <c r="C72" s="129">
        <v>0.23100000000000001</v>
      </c>
      <c r="D72" s="129">
        <v>0</v>
      </c>
      <c r="E72" s="129">
        <v>3.14</v>
      </c>
      <c r="F72" s="129">
        <v>0</v>
      </c>
      <c r="G72" s="130">
        <v>0</v>
      </c>
      <c r="H72" s="124"/>
      <c r="I72" s="131">
        <v>2.3119999999999998</v>
      </c>
      <c r="J72" s="132">
        <v>0.23100000000000001</v>
      </c>
      <c r="K72" s="132">
        <v>0</v>
      </c>
      <c r="L72" s="132">
        <v>3.14</v>
      </c>
      <c r="M72" s="132">
        <v>0</v>
      </c>
      <c r="N72" s="133">
        <v>0</v>
      </c>
      <c r="O72" s="17"/>
      <c r="P72" s="56">
        <f t="shared" si="30"/>
        <v>0</v>
      </c>
      <c r="Q72" s="56">
        <f t="shared" si="31"/>
        <v>0</v>
      </c>
      <c r="R72" s="56">
        <f t="shared" si="32"/>
        <v>0</v>
      </c>
      <c r="S72" s="56">
        <f t="shared" si="33"/>
        <v>0</v>
      </c>
      <c r="T72" s="56">
        <f t="shared" si="34"/>
        <v>0</v>
      </c>
      <c r="U72" s="56">
        <f t="shared" si="35"/>
        <v>0</v>
      </c>
      <c r="W72" s="61">
        <f t="shared" si="41"/>
        <v>0</v>
      </c>
      <c r="X72" s="61">
        <f t="shared" si="36"/>
        <v>0</v>
      </c>
      <c r="Y72" s="61">
        <f t="shared" si="37"/>
        <v>0</v>
      </c>
      <c r="Z72" s="61">
        <f t="shared" si="38"/>
        <v>0</v>
      </c>
      <c r="AA72" s="61">
        <f t="shared" si="39"/>
        <v>0</v>
      </c>
      <c r="AB72" s="61">
        <f t="shared" si="40"/>
        <v>0</v>
      </c>
      <c r="AD72" s="62">
        <f>IF(VLOOKUP('Summary DNO3'!$A$136,'Summary DNO3'!$A$55:$T$137,3)=0,0,(VLOOKUP('Summary DNO3'!$A$136,'Summary DNO3'!$A$55:$T$137,2)*1000/VLOOKUP('Summary DNO3'!$A$136,'Summary DNO3'!$A$55:$T$136,3)))</f>
        <v>24982.585413480003</v>
      </c>
      <c r="AE72" s="62">
        <f>IF(AD72=0,0,VLOOKUP('Summary DNO3'!$A$136,'Summary DNO3'!$A$55:$T$137,15)*AD72*P72)</f>
        <v>0</v>
      </c>
      <c r="AF72" s="56">
        <f>IF(AD72=0,0,VLOOKUP('Summary DNO3'!$A$136,'Summary DNO3'!$A$55:$T$137,16)*AD72*Q72)</f>
        <v>0</v>
      </c>
      <c r="AG72" s="56">
        <f>IF(AD72=0,0,VLOOKUP('Summary DNO3'!$A$136,'Summary DNO3'!$A$55:$T$137,17)*AD72*R72)</f>
        <v>0</v>
      </c>
      <c r="AH72" s="56">
        <f t="shared" si="42"/>
        <v>0</v>
      </c>
      <c r="AI72" s="56">
        <f t="shared" si="43"/>
        <v>0</v>
      </c>
      <c r="AJ72" s="62">
        <f>IF(VLOOKUP('Summary DNO3'!$A$136,'Summary DNO3'!$A$55:$V$137,21)=0,0,(VLOOKUP('Summary DNO3'!$A$136,'Summary DNO3'!$A$55:$V$137,21)/VLOOKUP('Summary DNO3'!$A$136,'Summary DNO3'!$A$55:$V$136,3)))*T72</f>
        <v>0</v>
      </c>
      <c r="AK72" s="62">
        <f>IF(VLOOKUP('Summary DNO3'!$A$136,'Summary DNO3'!$A$55:$V$137,22)=0,0,(VLOOKUP('Summary DNO3'!$A$136,'Summary DNO3'!$A$55:$V$137,22)*1000/VLOOKUP('Summary DNO3'!$A$136,'Summary DNO3'!$A$55:$V$136,3)))*U72</f>
        <v>0</v>
      </c>
      <c r="AL72" s="63">
        <f t="shared" si="44"/>
        <v>0</v>
      </c>
    </row>
    <row r="73" spans="1:38" s="21" customFormat="1" ht="11.25">
      <c r="A73" s="16" t="s">
        <v>16</v>
      </c>
      <c r="B73" s="128">
        <v>0.23400000000000001</v>
      </c>
      <c r="C73" s="129">
        <v>0</v>
      </c>
      <c r="D73" s="129">
        <v>0</v>
      </c>
      <c r="E73" s="129">
        <v>0</v>
      </c>
      <c r="F73" s="129">
        <v>0</v>
      </c>
      <c r="G73" s="130">
        <v>0</v>
      </c>
      <c r="H73" s="124"/>
      <c r="I73" s="131">
        <v>0.23400000000000001</v>
      </c>
      <c r="J73" s="132">
        <v>0</v>
      </c>
      <c r="K73" s="132">
        <v>0</v>
      </c>
      <c r="L73" s="132">
        <v>0</v>
      </c>
      <c r="M73" s="132">
        <v>0</v>
      </c>
      <c r="N73" s="133">
        <v>0</v>
      </c>
      <c r="O73" s="17"/>
      <c r="P73" s="56">
        <f t="shared" si="30"/>
        <v>0</v>
      </c>
      <c r="Q73" s="56">
        <f t="shared" si="31"/>
        <v>0</v>
      </c>
      <c r="R73" s="56">
        <f t="shared" si="32"/>
        <v>0</v>
      </c>
      <c r="S73" s="56">
        <f t="shared" si="33"/>
        <v>0</v>
      </c>
      <c r="T73" s="56">
        <f t="shared" si="34"/>
        <v>0</v>
      </c>
      <c r="U73" s="56">
        <f t="shared" si="35"/>
        <v>0</v>
      </c>
      <c r="W73" s="61">
        <f t="shared" si="41"/>
        <v>0</v>
      </c>
      <c r="X73" s="61">
        <f t="shared" si="36"/>
        <v>0</v>
      </c>
      <c r="Y73" s="61">
        <f t="shared" si="37"/>
        <v>0</v>
      </c>
      <c r="Z73" s="61">
        <f t="shared" si="38"/>
        <v>0</v>
      </c>
      <c r="AA73" s="61">
        <f t="shared" si="39"/>
        <v>0</v>
      </c>
      <c r="AB73" s="61">
        <f t="shared" si="40"/>
        <v>0</v>
      </c>
      <c r="AD73" s="62">
        <f>IF(VLOOKUP('Summary DNO3'!$A$135,'Summary DNO3'!$A$55:$T$137,3)=0,0,(VLOOKUP('Summary DNO3'!$A$135,'Summary DNO3'!$A$55:$T$137,2)*1000/VLOOKUP('Summary DNO3'!$A$135,'Summary DNO3'!$A$55:$T$137,3)))</f>
        <v>6589.4656524439688</v>
      </c>
      <c r="AE73" s="62">
        <f>IF(AD73=0,0,VLOOKUP('Summary DNO3'!$A$135,'Summary DNO3'!$A$55:$T$137,15)*AD73*P73)</f>
        <v>0</v>
      </c>
      <c r="AF73" s="56">
        <f>IF(AD73=0,0,VLOOKUP('Summary DNO3'!$A$135,'Summary DNO3'!$A$55:$T$137,16)*AD73*Q73)</f>
        <v>0</v>
      </c>
      <c r="AG73" s="56">
        <f>IF(AD73=0,0,VLOOKUP('Summary DNO3'!$A$135,'Summary DNO3'!$A$55:$T$137,17)*AD73*R73)</f>
        <v>0</v>
      </c>
      <c r="AH73" s="56">
        <f t="shared" si="42"/>
        <v>0</v>
      </c>
      <c r="AI73" s="56">
        <f t="shared" si="43"/>
        <v>0</v>
      </c>
      <c r="AJ73" s="62">
        <f>IF(VLOOKUP('Summary DNO3'!$A$135,'Summary DNO3'!$A$55:$V$137,21)=0,0,(VLOOKUP('Summary DNO3'!$A$135,'Summary DNO3'!$A$55:$V$137,21)/VLOOKUP('Summary DNO3'!$A$135,'Summary DNO3'!$A$55:$V$137,3)))*T73</f>
        <v>0</v>
      </c>
      <c r="AK73" s="62">
        <f>IF(VLOOKUP('Summary DNO3'!$A$135,'Summary DNO3'!$A$55:$V$137,22)=0,0,(VLOOKUP('Summary DNO3'!$A$135,'Summary DNO3'!$A$55:$V$137,22)*1000/VLOOKUP('Summary DNO3'!$A$135,'Summary DNO3'!$A$55:$V$137,3)))*U73</f>
        <v>0</v>
      </c>
      <c r="AL73" s="63">
        <f t="shared" si="44"/>
        <v>0</v>
      </c>
    </row>
    <row r="74" spans="1:38" s="21" customFormat="1" ht="11.25">
      <c r="A74" s="16" t="s">
        <v>17</v>
      </c>
      <c r="B74" s="128">
        <v>1.32</v>
      </c>
      <c r="C74" s="129">
        <v>0.123</v>
      </c>
      <c r="D74" s="129">
        <v>0</v>
      </c>
      <c r="E74" s="129">
        <v>20.97</v>
      </c>
      <c r="F74" s="129">
        <v>0</v>
      </c>
      <c r="G74" s="130">
        <v>0</v>
      </c>
      <c r="H74" s="124"/>
      <c r="I74" s="131">
        <v>1.32</v>
      </c>
      <c r="J74" s="132">
        <v>0.123</v>
      </c>
      <c r="K74" s="132">
        <v>0</v>
      </c>
      <c r="L74" s="132">
        <v>20.97</v>
      </c>
      <c r="M74" s="132">
        <v>0</v>
      </c>
      <c r="N74" s="133">
        <v>0</v>
      </c>
      <c r="O74" s="17"/>
      <c r="P74" s="56">
        <f t="shared" si="30"/>
        <v>0</v>
      </c>
      <c r="Q74" s="56">
        <f t="shared" si="31"/>
        <v>0</v>
      </c>
      <c r="R74" s="56">
        <f t="shared" si="32"/>
        <v>0</v>
      </c>
      <c r="S74" s="56">
        <f t="shared" si="33"/>
        <v>0</v>
      </c>
      <c r="T74" s="56">
        <f t="shared" si="34"/>
        <v>0</v>
      </c>
      <c r="U74" s="56">
        <f t="shared" si="35"/>
        <v>0</v>
      </c>
      <c r="W74" s="61">
        <f t="shared" si="41"/>
        <v>0</v>
      </c>
      <c r="X74" s="61">
        <f t="shared" si="36"/>
        <v>0</v>
      </c>
      <c r="Y74" s="61">
        <f t="shared" si="37"/>
        <v>0</v>
      </c>
      <c r="Z74" s="61">
        <f t="shared" si="38"/>
        <v>0</v>
      </c>
      <c r="AA74" s="61">
        <f t="shared" si="39"/>
        <v>0</v>
      </c>
      <c r="AB74" s="61">
        <f t="shared" si="40"/>
        <v>0</v>
      </c>
      <c r="AD74" s="62">
        <f>IF(VLOOKUP('Summary DNO3'!$A$127,'Summary DNO3'!$A$55:$T$137,3)=0,0,(VLOOKUP('Summary DNO3'!$A$127,'Summary DNO3'!$A$55:$T$137,2)*1000/VLOOKUP('Summary DNO3'!$A$127,'Summary DNO3'!$A$55:$T$137,3)))</f>
        <v>116438.14820596635</v>
      </c>
      <c r="AE74" s="62">
        <f>IF(AD74=0,0,VLOOKUP('Summary DNO3'!$A$127,'Summary DNO3'!$A$55:$T$137,15)*AD74*P74)</f>
        <v>0</v>
      </c>
      <c r="AF74" s="56">
        <f>IF(AD74=0,0,VLOOKUP('Summary DNO3'!$A$127,'Summary DNO3'!$A$55:$T$137,16)*AD74*Q74)</f>
        <v>0</v>
      </c>
      <c r="AG74" s="56">
        <f>IF(AD74=0,0,VLOOKUP('Summary DNO3'!$A$127,'Summary DNO3'!$A$55:$T$137,17)*AD74*R74)</f>
        <v>0</v>
      </c>
      <c r="AH74" s="56">
        <f t="shared" si="42"/>
        <v>0</v>
      </c>
      <c r="AI74" s="56">
        <f t="shared" si="43"/>
        <v>0</v>
      </c>
      <c r="AJ74" s="62">
        <f>IF(VLOOKUP('Summary DNO3'!$A$127,'Summary DNO3'!$A$55:$V$137,21)=0,0,(VLOOKUP('Summary DNO3'!$A$127,'Summary DNO3'!$A$55:$V$137,21)/VLOOKUP('Summary DNO3'!$A$127,'Summary DNO3'!$A$55:$V$137,3)))*T74</f>
        <v>0</v>
      </c>
      <c r="AK74" s="62">
        <f>IF(VLOOKUP('Summary DNO3'!$A$127,'Summary DNO3'!$A$55:$V$137,22)=0,0,(VLOOKUP('Summary DNO3'!$A$127,'Summary DNO3'!$A$55:$V$137,22)*1000/VLOOKUP('Summary DNO3'!$A$127,'Summary DNO3'!$A$55:$V$137,3)))*U74</f>
        <v>0</v>
      </c>
      <c r="AL74" s="63">
        <f t="shared" si="44"/>
        <v>0</v>
      </c>
    </row>
    <row r="75" spans="1:38" s="21" customFormat="1" ht="11.25">
      <c r="A75" s="16" t="s">
        <v>18</v>
      </c>
      <c r="B75" s="128">
        <v>1.135</v>
      </c>
      <c r="C75" s="129">
        <v>0.10100000000000001</v>
      </c>
      <c r="D75" s="129">
        <v>0</v>
      </c>
      <c r="E75" s="129">
        <v>67.27</v>
      </c>
      <c r="F75" s="129">
        <v>0</v>
      </c>
      <c r="G75" s="130">
        <v>0</v>
      </c>
      <c r="H75" s="124"/>
      <c r="I75" s="131">
        <v>1.135</v>
      </c>
      <c r="J75" s="132">
        <v>0.10100000000000001</v>
      </c>
      <c r="K75" s="132">
        <v>0</v>
      </c>
      <c r="L75" s="132">
        <v>67.27</v>
      </c>
      <c r="M75" s="132">
        <v>0</v>
      </c>
      <c r="N75" s="133">
        <v>0</v>
      </c>
      <c r="O75" s="17"/>
      <c r="P75" s="56">
        <f t="shared" si="30"/>
        <v>0</v>
      </c>
      <c r="Q75" s="56">
        <f t="shared" si="31"/>
        <v>0</v>
      </c>
      <c r="R75" s="56">
        <f t="shared" si="32"/>
        <v>0</v>
      </c>
      <c r="S75" s="56">
        <f t="shared" si="33"/>
        <v>0</v>
      </c>
      <c r="T75" s="56">
        <f t="shared" si="34"/>
        <v>0</v>
      </c>
      <c r="U75" s="56">
        <f t="shared" si="35"/>
        <v>0</v>
      </c>
      <c r="W75" s="61">
        <f t="shared" si="41"/>
        <v>0</v>
      </c>
      <c r="X75" s="61">
        <f t="shared" si="36"/>
        <v>0</v>
      </c>
      <c r="Y75" s="61">
        <f t="shared" si="37"/>
        <v>0</v>
      </c>
      <c r="Z75" s="61">
        <f t="shared" si="38"/>
        <v>0</v>
      </c>
      <c r="AA75" s="61">
        <f t="shared" si="39"/>
        <v>0</v>
      </c>
      <c r="AB75" s="61">
        <f t="shared" si="40"/>
        <v>0</v>
      </c>
      <c r="AD75" s="62">
        <f>IF(VLOOKUP('Summary DNO3'!$A$132,'Summary DNO3'!$A$55:$T$137,3)=0,0,(VLOOKUP('Summary DNO3'!$A$132,'Summary DNO3'!$A$55:$T$137,2)*1000/VLOOKUP('Summary DNO3'!$A$132,'Summary DNO3'!$A$55:$T$137,3)))</f>
        <v>147943.06250307336</v>
      </c>
      <c r="AE75" s="62">
        <f>IF(AD75=0,0,(VLOOKUP('Summary DNO3'!$A$132,'Summary DNO3'!$A$55:$T$137,15)*AD75*P75))</f>
        <v>0</v>
      </c>
      <c r="AF75" s="56">
        <f>IF(AD75=0,0,VLOOKUP('Summary DNO3'!$A$132,'Summary DNO3'!$A$55:$T$137,16)*AD75*Q75)</f>
        <v>0</v>
      </c>
      <c r="AG75" s="56">
        <f>IF(AD75=0,0,VLOOKUP('Summary DNO3'!$A$132,'Summary DNO3'!$A$55:$T$137,17)*AD75*R75)</f>
        <v>0</v>
      </c>
      <c r="AH75" s="56">
        <f t="shared" si="42"/>
        <v>0</v>
      </c>
      <c r="AI75" s="56">
        <f t="shared" si="43"/>
        <v>0</v>
      </c>
      <c r="AJ75" s="62">
        <f>IF(VLOOKUP('Summary DNO3'!$A$132,'Summary DNO3'!$A$55:$V$137,21)=0,0,(VLOOKUP('Summary DNO3'!$A$132,'Summary DNO3'!$A$55:$V$137,21)/VLOOKUP('Summary DNO3'!$A$132,'Summary DNO3'!$A$55:$V$137,3)))*T75</f>
        <v>0</v>
      </c>
      <c r="AK75" s="62">
        <f>IF(VLOOKUP('Summary DNO3'!$A$132,'Summary DNO3'!$A$55:$V$137,22)=0,0,(VLOOKUP('Summary DNO3'!$A$132,'Summary DNO3'!$A$55:$V$137,22)*1000/VLOOKUP('Summary DNO3'!$A$132,'Summary DNO3'!$A$55:$V$137,3)))*U75</f>
        <v>0</v>
      </c>
      <c r="AL75" s="63">
        <f t="shared" si="44"/>
        <v>0</v>
      </c>
    </row>
    <row r="76" spans="1:38" s="21" customFormat="1" ht="11.25">
      <c r="A76" s="16" t="s">
        <v>19</v>
      </c>
      <c r="B76" s="128">
        <v>0.67200000000000004</v>
      </c>
      <c r="C76" s="129">
        <v>4.2000000000000003E-2</v>
      </c>
      <c r="D76" s="129">
        <v>0</v>
      </c>
      <c r="E76" s="129">
        <v>205.38</v>
      </c>
      <c r="F76" s="129">
        <v>0</v>
      </c>
      <c r="G76" s="130">
        <v>0</v>
      </c>
      <c r="H76" s="124"/>
      <c r="I76" s="131">
        <v>0.67200000000000004</v>
      </c>
      <c r="J76" s="132">
        <v>4.2000000000000003E-2</v>
      </c>
      <c r="K76" s="132">
        <v>0</v>
      </c>
      <c r="L76" s="132">
        <v>205.39</v>
      </c>
      <c r="M76" s="132">
        <v>0</v>
      </c>
      <c r="N76" s="133">
        <v>0</v>
      </c>
      <c r="O76" s="17"/>
      <c r="P76" s="56">
        <f t="shared" si="30"/>
        <v>0</v>
      </c>
      <c r="Q76" s="56">
        <f t="shared" si="31"/>
        <v>0</v>
      </c>
      <c r="R76" s="56">
        <f t="shared" si="32"/>
        <v>0</v>
      </c>
      <c r="S76" s="56">
        <f t="shared" si="33"/>
        <v>9.9999999999909051E-3</v>
      </c>
      <c r="T76" s="56">
        <f t="shared" si="34"/>
        <v>0</v>
      </c>
      <c r="U76" s="56">
        <f t="shared" si="35"/>
        <v>0</v>
      </c>
      <c r="W76" s="61">
        <f t="shared" si="41"/>
        <v>0</v>
      </c>
      <c r="X76" s="61">
        <f t="shared" si="36"/>
        <v>0</v>
      </c>
      <c r="Y76" s="61">
        <f t="shared" si="37"/>
        <v>0</v>
      </c>
      <c r="Z76" s="61">
        <f t="shared" si="38"/>
        <v>4.8690232739234673E-5</v>
      </c>
      <c r="AA76" s="61">
        <f t="shared" si="39"/>
        <v>0</v>
      </c>
      <c r="AB76" s="61">
        <f t="shared" si="40"/>
        <v>0</v>
      </c>
      <c r="AD76" s="62">
        <f>IF(VLOOKUP('Summary DNO3'!$A$86,'Summary DNO3'!$A$55:$T$137,3)=0,0,(VLOOKUP('Summary DNO3'!$A$86,'Summary DNO3'!$A$55:$T$137,2)*1000/VLOOKUP('Summary DNO3'!$A$86,'Summary DNO3'!$A$55:$T$137,3)))</f>
        <v>143064.99999999997</v>
      </c>
      <c r="AE76" s="62">
        <f>IF(AD76=0,0,(VLOOKUP('Summary DNO3'!$A$86,'Summary DNO3'!$A$55:$T$137,15)*AD76*P76))</f>
        <v>0</v>
      </c>
      <c r="AF76" s="56">
        <f>IF(AD76=0,0,VLOOKUP('Summary DNO3'!$A$86,'Summary DNO3'!$A$55:$T$137,16)*AD76*Q76)</f>
        <v>0</v>
      </c>
      <c r="AG76" s="56">
        <f>IF(AD76=0,0,VLOOKUP('Summary DNO3'!$A$86,'Summary DNO3'!$A$55:$T$137,17)*AD76*R76)</f>
        <v>0</v>
      </c>
      <c r="AH76" s="56">
        <f t="shared" si="42"/>
        <v>0</v>
      </c>
      <c r="AI76" s="56">
        <f t="shared" si="43"/>
        <v>3.6499999999966803</v>
      </c>
      <c r="AJ76" s="62">
        <f>IF(VLOOKUP('Summary DNO3'!$A$86,'Summary DNO3'!$A$55:$V$137,21)=0,0,(VLOOKUP('Summary DNO3'!$A$86,'Summary DNO3'!$A$55:$V$137,21)/VLOOKUP('Summary DNO3'!$A$86,'Summary DNO3'!$A$55:$V$137,3)))*T76</f>
        <v>0</v>
      </c>
      <c r="AK76" s="62">
        <f>IF(VLOOKUP('Summary DNO3'!$A$86,'Summary DNO3'!$A$55:$V$137,22)=0,0,(VLOOKUP('Summary DNO3'!$A$86,'Summary DNO3'!$A$55:$V$137,22)*1000/VLOOKUP('Summary DNO3'!$A$86,'Summary DNO3'!$A$55:$V$137,3)))*U76</f>
        <v>0</v>
      </c>
      <c r="AL76" s="63">
        <f t="shared" si="44"/>
        <v>3.6499999999966802E-2</v>
      </c>
    </row>
    <row r="77" spans="1:38" s="21" customFormat="1" ht="11.25">
      <c r="A77" s="16" t="s">
        <v>20</v>
      </c>
      <c r="B77" s="128">
        <v>6.64</v>
      </c>
      <c r="C77" s="129">
        <v>0.63700000000000001</v>
      </c>
      <c r="D77" s="129">
        <v>8.4000000000000005E-2</v>
      </c>
      <c r="E77" s="129">
        <v>11.45</v>
      </c>
      <c r="F77" s="129">
        <v>3.15</v>
      </c>
      <c r="G77" s="130">
        <v>0.20399999999999999</v>
      </c>
      <c r="H77" s="124"/>
      <c r="I77" s="131">
        <v>6.641</v>
      </c>
      <c r="J77" s="132">
        <v>0.63700000000000001</v>
      </c>
      <c r="K77" s="132">
        <v>8.4000000000000005E-2</v>
      </c>
      <c r="L77" s="132">
        <v>11.45</v>
      </c>
      <c r="M77" s="132">
        <v>3.15</v>
      </c>
      <c r="N77" s="133">
        <v>0.20399999999999999</v>
      </c>
      <c r="O77" s="17"/>
      <c r="P77" s="56">
        <f t="shared" si="30"/>
        <v>1.000000000000334E-3</v>
      </c>
      <c r="Q77" s="56">
        <f t="shared" si="31"/>
        <v>0</v>
      </c>
      <c r="R77" s="56">
        <f t="shared" si="32"/>
        <v>0</v>
      </c>
      <c r="S77" s="56">
        <f t="shared" si="33"/>
        <v>0</v>
      </c>
      <c r="T77" s="56">
        <f t="shared" si="34"/>
        <v>0</v>
      </c>
      <c r="U77" s="56">
        <f t="shared" si="35"/>
        <v>0</v>
      </c>
      <c r="W77" s="61">
        <f t="shared" si="41"/>
        <v>1.5060240963871152E-4</v>
      </c>
      <c r="X77" s="61">
        <f t="shared" si="36"/>
        <v>0</v>
      </c>
      <c r="Y77" s="61">
        <f t="shared" si="37"/>
        <v>0</v>
      </c>
      <c r="Z77" s="61">
        <f t="shared" si="38"/>
        <v>0</v>
      </c>
      <c r="AA77" s="61">
        <f t="shared" si="39"/>
        <v>0</v>
      </c>
      <c r="AB77" s="61">
        <f t="shared" si="40"/>
        <v>0</v>
      </c>
      <c r="AD77" s="62">
        <f>IF(VLOOKUP('Summary DNO3'!$A$126,'Summary DNO3'!$A$55:$T$137,3)=0,0,(VLOOKUP('Summary DNO3'!$A$126,'Summary DNO3'!$A$55:$T$137,2)*1000/VLOOKUP('Summary DNO3'!$A$126,'Summary DNO3'!$A$55:$T$137,3)))</f>
        <v>328614.09055036021</v>
      </c>
      <c r="AE77" s="62">
        <f>IF(AD77=0,0,(VLOOKUP('Summary DNO3'!$A$126,'Summary DNO3'!$A$55:$T$137,15)*AD77*P77))</f>
        <v>195.56512706954123</v>
      </c>
      <c r="AF77" s="56">
        <f>IF(AD77=0,0,VLOOKUP('Summary DNO3'!$A$126,'Summary DNO3'!$A$55:$T$137,16)*AD77*Q77)</f>
        <v>0</v>
      </c>
      <c r="AG77" s="56">
        <f>IF(AD77=0,0,VLOOKUP('Summary DNO3'!$A$126,'Summary DNO3'!$A$55:$T$137,17)*AD77*R77)</f>
        <v>0</v>
      </c>
      <c r="AH77" s="56">
        <f t="shared" si="42"/>
        <v>195.56512706954123</v>
      </c>
      <c r="AI77" s="56">
        <f t="shared" si="43"/>
        <v>0</v>
      </c>
      <c r="AJ77" s="62">
        <f>IF(VLOOKUP('Summary DNO3'!$A$126,'Summary DNO3'!$A$55:$V$137,21)=0,0,(VLOOKUP('Summary DNO3'!$A$126,'Summary DNO3'!$A$55:$V$137,21)/VLOOKUP('Summary DNO3'!$A$126,'Summary DNO3'!$A$55:$V$137,3)))*T77</f>
        <v>0</v>
      </c>
      <c r="AK77" s="62">
        <f>IF(VLOOKUP('Summary DNO3'!$A$126,'Summary DNO3'!$A$55:$V$137,22)=0,0,(VLOOKUP('Summary DNO3'!$A$126,'Summary DNO3'!$A$55:$V$137,22)*1000/VLOOKUP('Summary DNO3'!$A$126,'Summary DNO3'!$A$55:$V$137,3)))*U77</f>
        <v>0</v>
      </c>
      <c r="AL77" s="63">
        <f t="shared" si="44"/>
        <v>1.9556512706954123</v>
      </c>
    </row>
    <row r="78" spans="1:38" s="21" customFormat="1" ht="11.25">
      <c r="A78" s="16" t="s">
        <v>21</v>
      </c>
      <c r="B78" s="128">
        <v>8.3190000000000008</v>
      </c>
      <c r="C78" s="129">
        <v>0.752</v>
      </c>
      <c r="D78" s="129">
        <v>9.4E-2</v>
      </c>
      <c r="E78" s="129">
        <v>38.76</v>
      </c>
      <c r="F78" s="129">
        <v>3.46</v>
      </c>
      <c r="G78" s="130">
        <v>0.2</v>
      </c>
      <c r="H78" s="124"/>
      <c r="I78" s="131">
        <v>8.32</v>
      </c>
      <c r="J78" s="132">
        <v>0.752</v>
      </c>
      <c r="K78" s="132">
        <v>9.4E-2</v>
      </c>
      <c r="L78" s="132">
        <v>38.76</v>
      </c>
      <c r="M78" s="132">
        <v>3.46</v>
      </c>
      <c r="N78" s="133">
        <v>0.2</v>
      </c>
      <c r="O78" s="17"/>
      <c r="P78" s="56">
        <f t="shared" si="30"/>
        <v>9.9999999999944578E-4</v>
      </c>
      <c r="Q78" s="56">
        <f t="shared" si="31"/>
        <v>0</v>
      </c>
      <c r="R78" s="56">
        <f t="shared" si="32"/>
        <v>0</v>
      </c>
      <c r="S78" s="56">
        <f t="shared" si="33"/>
        <v>0</v>
      </c>
      <c r="T78" s="56">
        <f t="shared" si="34"/>
        <v>0</v>
      </c>
      <c r="U78" s="56">
        <f t="shared" si="35"/>
        <v>0</v>
      </c>
      <c r="W78" s="61">
        <f t="shared" si="41"/>
        <v>1.2020675561963401E-4</v>
      </c>
      <c r="X78" s="61">
        <f t="shared" si="36"/>
        <v>0</v>
      </c>
      <c r="Y78" s="61">
        <f t="shared" si="37"/>
        <v>0</v>
      </c>
      <c r="Z78" s="61">
        <f t="shared" si="38"/>
        <v>0</v>
      </c>
      <c r="AA78" s="61">
        <f t="shared" si="39"/>
        <v>0</v>
      </c>
      <c r="AB78" s="61">
        <f t="shared" si="40"/>
        <v>0</v>
      </c>
      <c r="AD78" s="62">
        <f>IF(VLOOKUP('Summary DNO3'!$A$131,'Summary DNO3'!$A$55:$T$137,3)=0,0,(VLOOKUP('Summary DNO3'!$A$131,'Summary DNO3'!$A$55:$T$137,2)*1000/VLOOKUP('Summary DNO3'!$A$131,'Summary DNO3'!$A$55:$T$137,3)))</f>
        <v>709585.87565047969</v>
      </c>
      <c r="AE78" s="62">
        <f>IF(AD78=0,0,(VLOOKUP('Summary DNO3'!$A$131,'Summary DNO3'!$A$55:$T$137,15)*AD78*P78))</f>
        <v>411.04424532382006</v>
      </c>
      <c r="AF78" s="56">
        <f>IF(AD78=0,0,VLOOKUP('Summary DNO3'!$A$131,'Summary DNO3'!$A$55:$T$137,16)*AD78*Q78)</f>
        <v>0</v>
      </c>
      <c r="AG78" s="56">
        <f>IF(AD78=0,0,VLOOKUP('Summary DNO3'!$A$131,'Summary DNO3'!$A$55:$T$137,17)*AD78*R78)</f>
        <v>0</v>
      </c>
      <c r="AH78" s="56">
        <f t="shared" si="42"/>
        <v>411.04424532382006</v>
      </c>
      <c r="AI78" s="56">
        <f t="shared" si="43"/>
        <v>0</v>
      </c>
      <c r="AJ78" s="62">
        <f>IF(VLOOKUP('Summary DNO3'!$A$131,'Summary DNO3'!$A$55:$V$137,21)=0,0,(VLOOKUP('Summary DNO3'!$A$131,'Summary DNO3'!$A$55:$V$137,21)/VLOOKUP('Summary DNO3'!$A$131,'Summary DNO3'!$A$55:$V$137,3)))*T78</f>
        <v>0</v>
      </c>
      <c r="AK78" s="62">
        <f>IF(VLOOKUP('Summary DNO3'!$A$131,'Summary DNO3'!$A$55:$V$137,22)=0,0,(VLOOKUP('Summary DNO3'!$A$131,'Summary DNO3'!$A$55:$V$137,22)*1000/VLOOKUP('Summary DNO3'!$A$131,'Summary DNO3'!$A$55:$V$137,3)))*U78</f>
        <v>0</v>
      </c>
      <c r="AL78" s="63">
        <f t="shared" si="44"/>
        <v>4.1104424532382007</v>
      </c>
    </row>
    <row r="79" spans="1:38" s="21" customFormat="1" ht="11.25">
      <c r="A79" s="16" t="s">
        <v>22</v>
      </c>
      <c r="B79" s="128">
        <v>6.3869999999999996</v>
      </c>
      <c r="C79" s="129">
        <v>0.51200000000000001</v>
      </c>
      <c r="D79" s="129">
        <v>5.5E-2</v>
      </c>
      <c r="E79" s="129">
        <v>84.08</v>
      </c>
      <c r="F79" s="129">
        <v>3.21</v>
      </c>
      <c r="G79" s="130">
        <v>0.13800000000000001</v>
      </c>
      <c r="H79" s="124"/>
      <c r="I79" s="131">
        <v>6.3879999999999999</v>
      </c>
      <c r="J79" s="132">
        <v>0.51200000000000001</v>
      </c>
      <c r="K79" s="132">
        <v>5.5E-2</v>
      </c>
      <c r="L79" s="132">
        <v>84.09</v>
      </c>
      <c r="M79" s="132">
        <v>3.21</v>
      </c>
      <c r="N79" s="133">
        <v>0.13800000000000001</v>
      </c>
      <c r="O79" s="17"/>
      <c r="P79" s="56">
        <f t="shared" si="30"/>
        <v>1.000000000000334E-3</v>
      </c>
      <c r="Q79" s="56">
        <f t="shared" si="31"/>
        <v>0</v>
      </c>
      <c r="R79" s="56">
        <f t="shared" si="32"/>
        <v>0</v>
      </c>
      <c r="S79" s="56">
        <f t="shared" si="33"/>
        <v>1.0000000000005116E-2</v>
      </c>
      <c r="T79" s="56">
        <f t="shared" si="34"/>
        <v>0</v>
      </c>
      <c r="U79" s="56">
        <f t="shared" si="35"/>
        <v>0</v>
      </c>
      <c r="W79" s="61">
        <f t="shared" si="41"/>
        <v>1.565680288084792E-4</v>
      </c>
      <c r="X79" s="61">
        <f t="shared" si="36"/>
        <v>0</v>
      </c>
      <c r="Y79" s="61">
        <f t="shared" si="37"/>
        <v>0</v>
      </c>
      <c r="Z79" s="61">
        <f t="shared" si="38"/>
        <v>1.1893434823972981E-4</v>
      </c>
      <c r="AA79" s="61">
        <f t="shared" si="39"/>
        <v>0</v>
      </c>
      <c r="AB79" s="61">
        <f t="shared" si="40"/>
        <v>0</v>
      </c>
      <c r="AD79" s="62">
        <f>IF(VLOOKUP('Summary DNO3'!$A$85,'Summary DNO3'!$A$55:$T$137,3)=0,0,(VLOOKUP('Summary DNO3'!$A$85,'Summary DNO3'!$A$55:$T$137,2)*1000/VLOOKUP('Summary DNO3'!$A$85,'Summary DNO3'!$A$55:$T$137,3)))</f>
        <v>2511150.320830015</v>
      </c>
      <c r="AE79" s="62">
        <f>IF(AD79=0,0,(VLOOKUP('Summary DNO3'!$A$85,'Summary DNO3'!$A$55:$T$137,15)*AD79*P79))</f>
        <v>1635.0786348249285</v>
      </c>
      <c r="AF79" s="56">
        <f>IF(AD79=0,0,VLOOKUP('Summary DNO3'!$A$85,'Summary DNO3'!$A$55:$T$137,16)*AD79*Q79)</f>
        <v>0</v>
      </c>
      <c r="AG79" s="56">
        <f>IF(AD79=0,0,VLOOKUP('Summary DNO3'!$A$85,'Summary DNO3'!$A$55:$T$137,17)*AD79*R79)</f>
        <v>0</v>
      </c>
      <c r="AH79" s="56">
        <f t="shared" si="42"/>
        <v>1635.0786348249285</v>
      </c>
      <c r="AI79" s="56">
        <f t="shared" si="43"/>
        <v>3.6500000000018673</v>
      </c>
      <c r="AJ79" s="62">
        <f>IF(VLOOKUP('Summary DNO3'!$A$85,'Summary DNO3'!$A$55:$V$137,21)=0,0,(VLOOKUP('Summary DNO3'!$A$85,'Summary DNO3'!$A$55:$V$137,21)/VLOOKUP('Summary DNO3'!$A$85,'Summary DNO3'!$A$55:$V$137,3)))*T79</f>
        <v>0</v>
      </c>
      <c r="AK79" s="62">
        <f>IF(VLOOKUP('Summary DNO3'!$A$85,'Summary DNO3'!$A$55:$V$137,22)=0,0,(VLOOKUP('Summary DNO3'!$A$85,'Summary DNO3'!$A$55:$V$137,22)*1000/VLOOKUP('Summary DNO3'!$A$85,'Summary DNO3'!$A$55:$V$137,3)))*U79</f>
        <v>0</v>
      </c>
      <c r="AL79" s="63">
        <f t="shared" si="44"/>
        <v>16.387286348249305</v>
      </c>
    </row>
    <row r="80" spans="1:38" s="21" customFormat="1" ht="11.25">
      <c r="A80" s="16" t="s">
        <v>23</v>
      </c>
      <c r="B80" s="128">
        <v>4.78</v>
      </c>
      <c r="C80" s="129">
        <v>0.33800000000000002</v>
      </c>
      <c r="D80" s="129">
        <v>0.03</v>
      </c>
      <c r="E80" s="129">
        <v>98.05</v>
      </c>
      <c r="F80" s="129">
        <v>2.2000000000000002</v>
      </c>
      <c r="G80" s="130">
        <v>0.108</v>
      </c>
      <c r="H80" s="124"/>
      <c r="I80" s="131">
        <v>4.78</v>
      </c>
      <c r="J80" s="132">
        <v>0.33800000000000002</v>
      </c>
      <c r="K80" s="132">
        <v>0.03</v>
      </c>
      <c r="L80" s="132">
        <v>98.05</v>
      </c>
      <c r="M80" s="132">
        <v>2.2000000000000002</v>
      </c>
      <c r="N80" s="133">
        <v>0.108</v>
      </c>
      <c r="O80" s="17"/>
      <c r="P80" s="56">
        <f t="shared" si="30"/>
        <v>0</v>
      </c>
      <c r="Q80" s="56">
        <f t="shared" si="31"/>
        <v>0</v>
      </c>
      <c r="R80" s="56">
        <f t="shared" si="32"/>
        <v>0</v>
      </c>
      <c r="S80" s="56">
        <f t="shared" si="33"/>
        <v>0</v>
      </c>
      <c r="T80" s="56">
        <f t="shared" si="34"/>
        <v>0</v>
      </c>
      <c r="U80" s="56">
        <f t="shared" si="35"/>
        <v>0</v>
      </c>
      <c r="W80" s="61">
        <f t="shared" si="41"/>
        <v>0</v>
      </c>
      <c r="X80" s="61">
        <f t="shared" si="36"/>
        <v>0</v>
      </c>
      <c r="Y80" s="61">
        <f t="shared" si="37"/>
        <v>0</v>
      </c>
      <c r="Z80" s="61">
        <f t="shared" si="38"/>
        <v>0</v>
      </c>
      <c r="AA80" s="61">
        <f t="shared" si="39"/>
        <v>0</v>
      </c>
      <c r="AB80" s="61">
        <f t="shared" si="40"/>
        <v>0</v>
      </c>
      <c r="AD80" s="62">
        <f>IF(VLOOKUP('Summary DNO3'!$A$89,'Summary DNO3'!$A$55:$T$137,3)=0,0,(VLOOKUP('Summary DNO3'!$A$89,'Summary DNO3'!$A$55:$T$137,2)*1000/VLOOKUP('Summary DNO3'!$A$89,'Summary DNO3'!$A$55:$T$137,3)))</f>
        <v>33169790.860025804</v>
      </c>
      <c r="AE80" s="62">
        <f>IF(AD80=0,0,(VLOOKUP('Summary DNO3'!$A$89,'Summary DNO3'!$A$55:$T$137,15)*AD80*P80))</f>
        <v>0</v>
      </c>
      <c r="AF80" s="56">
        <f>IF(AD80=0,0,VLOOKUP('Summary DNO3'!$A$89,'Summary DNO3'!$A$55:$T$137,16)*AD80*Q80)</f>
        <v>0</v>
      </c>
      <c r="AG80" s="56">
        <f>IF(AD80=0,0,VLOOKUP('Summary DNO3'!$A$89,'Summary DNO3'!$A$55:$T$137,17)*AD80*R80)</f>
        <v>0</v>
      </c>
      <c r="AH80" s="56">
        <f t="shared" si="42"/>
        <v>0</v>
      </c>
      <c r="AI80" s="56">
        <f t="shared" si="43"/>
        <v>0</v>
      </c>
      <c r="AJ80" s="62">
        <f>IF(VLOOKUP('Summary DNO3'!$A$89,'Summary DNO3'!$A$55:$V$137,21)=0,0,(VLOOKUP('Summary DNO3'!$A$89,'Summary DNO3'!$A$55:$V$137,21)/VLOOKUP('Summary DNO3'!$A$89,'Summary DNO3'!$A$55:$V$137,3)))*T80</f>
        <v>0</v>
      </c>
      <c r="AK80" s="62">
        <f>IF(VLOOKUP('Summary DNO3'!$A$89,'Summary DNO3'!$A$55:$V$137,22)=0,0,(VLOOKUP('Summary DNO3'!$A$89,'Summary DNO3'!$A$55:$V$137,22)*1000/VLOOKUP('Summary DNO3'!$A$89,'Summary DNO3'!$A$55:$V$137,3)))*U80</f>
        <v>0</v>
      </c>
      <c r="AL80" s="63">
        <f t="shared" si="44"/>
        <v>0</v>
      </c>
    </row>
    <row r="81" spans="1:38" s="21" customFormat="1" ht="11.25">
      <c r="A81" s="16" t="s">
        <v>24</v>
      </c>
      <c r="B81" s="128">
        <v>2.6869999999999998</v>
      </c>
      <c r="C81" s="129">
        <v>0</v>
      </c>
      <c r="D81" s="129">
        <v>0</v>
      </c>
      <c r="E81" s="129">
        <v>0</v>
      </c>
      <c r="F81" s="129">
        <v>0</v>
      </c>
      <c r="G81" s="130">
        <v>0</v>
      </c>
      <c r="H81" s="124"/>
      <c r="I81" s="131">
        <v>2.6869999999999998</v>
      </c>
      <c r="J81" s="132">
        <v>0</v>
      </c>
      <c r="K81" s="132">
        <v>0</v>
      </c>
      <c r="L81" s="132">
        <v>0</v>
      </c>
      <c r="M81" s="132">
        <v>0</v>
      </c>
      <c r="N81" s="133">
        <v>0</v>
      </c>
      <c r="O81" s="17"/>
      <c r="P81" s="56">
        <f t="shared" si="30"/>
        <v>0</v>
      </c>
      <c r="Q81" s="56">
        <f t="shared" si="31"/>
        <v>0</v>
      </c>
      <c r="R81" s="56">
        <f t="shared" si="32"/>
        <v>0</v>
      </c>
      <c r="S81" s="56">
        <f t="shared" si="33"/>
        <v>0</v>
      </c>
      <c r="T81" s="56">
        <f t="shared" si="34"/>
        <v>0</v>
      </c>
      <c r="U81" s="56">
        <f t="shared" si="35"/>
        <v>0</v>
      </c>
      <c r="W81" s="61">
        <f t="shared" si="41"/>
        <v>0</v>
      </c>
      <c r="X81" s="61">
        <f t="shared" si="36"/>
        <v>0</v>
      </c>
      <c r="Y81" s="61">
        <f t="shared" si="37"/>
        <v>0</v>
      </c>
      <c r="Z81" s="61">
        <f t="shared" si="38"/>
        <v>0</v>
      </c>
      <c r="AA81" s="61">
        <f t="shared" si="39"/>
        <v>0</v>
      </c>
      <c r="AB81" s="61">
        <f t="shared" si="40"/>
        <v>0</v>
      </c>
      <c r="AD81" s="62">
        <f>IF(VLOOKUP('Summary DNO3'!$A$134,'Summary DNO3'!$A$55:$T$137,3)=0,0,(VLOOKUP('Summary DNO3'!$A$134,'Summary DNO3'!$A$55:$T$137,2)*1000/VLOOKUP('Summary DNO3'!$A$134,'Summary DNO3'!$A$55:$T$137,3)))</f>
        <v>66577.591463414632</v>
      </c>
      <c r="AE81" s="62">
        <f>IF(AD81=0,0,(VLOOKUP('Summary DNO3'!$A$134,'Summary DNO3'!$A$55:$T$137,15)*AD81*P81))</f>
        <v>0</v>
      </c>
      <c r="AF81" s="56">
        <f>IF(AD81=0,0,VLOOKUP('Summary DNO3'!$A$134,'Summary DNO3'!$A$55:$T$137,16)*AD81*Q81)</f>
        <v>0</v>
      </c>
      <c r="AG81" s="56">
        <f>IF(AD81=0,0,VLOOKUP('Summary DNO3'!$A$134,'Summary DNO3'!$A$55:$T$137,17)*AD81*R81)</f>
        <v>0</v>
      </c>
      <c r="AH81" s="56">
        <f t="shared" si="42"/>
        <v>0</v>
      </c>
      <c r="AI81" s="56">
        <f t="shared" si="43"/>
        <v>0</v>
      </c>
      <c r="AJ81" s="62">
        <f>IF(VLOOKUP('Summary DNO3'!$A$134,'Summary DNO3'!$A$55:$V$137,21)=0,0,(VLOOKUP('Summary DNO3'!$A$134,'Summary DNO3'!$A$55:$V$137,21)/VLOOKUP('Summary DNO3'!$A$134,'Summary DNO3'!$A$55:$V$137,3)))*T81</f>
        <v>0</v>
      </c>
      <c r="AK81" s="62">
        <f>IF(VLOOKUP('Summary DNO3'!$A$134,'Summary DNO3'!$A$55:$V$137,22)=0,0,(VLOOKUP('Summary DNO3'!$A$134,'Summary DNO3'!$A$55:$V$137,22)*1000/VLOOKUP('Summary DNO3'!$A$134,'Summary DNO3'!$A$55:$V$137,3)))*U81</f>
        <v>0</v>
      </c>
      <c r="AL81" s="63">
        <f t="shared" si="44"/>
        <v>0</v>
      </c>
    </row>
    <row r="82" spans="1:38" s="21" customFormat="1" ht="11.25">
      <c r="A82" s="16" t="s">
        <v>25</v>
      </c>
      <c r="B82" s="128">
        <v>16.47</v>
      </c>
      <c r="C82" s="129">
        <v>2.9009999999999998</v>
      </c>
      <c r="D82" s="129">
        <v>1.589</v>
      </c>
      <c r="E82" s="129">
        <v>0</v>
      </c>
      <c r="F82" s="129">
        <v>0</v>
      </c>
      <c r="G82" s="130">
        <v>0</v>
      </c>
      <c r="H82" s="124"/>
      <c r="I82" s="131">
        <v>16.47</v>
      </c>
      <c r="J82" s="132">
        <v>2.9009999999999998</v>
      </c>
      <c r="K82" s="132">
        <v>1.589</v>
      </c>
      <c r="L82" s="132">
        <v>0</v>
      </c>
      <c r="M82" s="132">
        <v>0</v>
      </c>
      <c r="N82" s="133">
        <v>0</v>
      </c>
      <c r="O82" s="17"/>
      <c r="P82" s="56">
        <f t="shared" si="30"/>
        <v>0</v>
      </c>
      <c r="Q82" s="56">
        <f t="shared" si="31"/>
        <v>0</v>
      </c>
      <c r="R82" s="56">
        <f t="shared" si="32"/>
        <v>0</v>
      </c>
      <c r="S82" s="56">
        <f t="shared" si="33"/>
        <v>0</v>
      </c>
      <c r="T82" s="56">
        <f t="shared" si="34"/>
        <v>0</v>
      </c>
      <c r="U82" s="56">
        <f t="shared" si="35"/>
        <v>0</v>
      </c>
      <c r="W82" s="61">
        <f t="shared" si="41"/>
        <v>0</v>
      </c>
      <c r="X82" s="61">
        <f t="shared" si="36"/>
        <v>0</v>
      </c>
      <c r="Y82" s="61">
        <f t="shared" si="37"/>
        <v>0</v>
      </c>
      <c r="Z82" s="61">
        <f t="shared" si="38"/>
        <v>0</v>
      </c>
      <c r="AA82" s="61">
        <f t="shared" si="39"/>
        <v>0</v>
      </c>
      <c r="AB82" s="61">
        <f t="shared" si="40"/>
        <v>0</v>
      </c>
      <c r="AD82" s="62">
        <f>IF(VLOOKUP('Summary DNO3'!$A$133,'Summary DNO3'!$A$55:$T$137,3)=0,0,(VLOOKUP('Summary DNO3'!$A$133,'Summary DNO3'!$A$55:$T$137,2)*1000/VLOOKUP('Summary DNO3'!$A$133,'Summary DNO3'!$A$55:$T$137,3)))</f>
        <v>11274350</v>
      </c>
      <c r="AE82" s="62">
        <f>IF(AD82=0,0,(VLOOKUP('Summary DNO3'!$A$133,'Summary DNO3'!$A$55:$T$137,15)*AD82*P82))</f>
        <v>0</v>
      </c>
      <c r="AF82" s="56">
        <f>IF(AD82=0,0,VLOOKUP('Summary DNO3'!$A$133,'Summary DNO3'!$A$55:$T$137,16)*AD82*Q82)</f>
        <v>0</v>
      </c>
      <c r="AG82" s="56">
        <f>IF(AD82=0,0,VLOOKUP('Summary DNO3'!$A$133,'Summary DNO3'!$A$55:$T$137,17)*AD82*R82)</f>
        <v>0</v>
      </c>
      <c r="AH82" s="56">
        <f t="shared" si="42"/>
        <v>0</v>
      </c>
      <c r="AI82" s="56">
        <f t="shared" si="43"/>
        <v>0</v>
      </c>
      <c r="AJ82" s="62">
        <f>IF(VLOOKUP('Summary DNO3'!$A$133,'Summary DNO3'!$A$55:$V$137,21)=0,0,(VLOOKUP('Summary DNO3'!$A$133,'Summary DNO3'!$A$55:$V$137,21)/VLOOKUP('Summary DNO3'!$A$133,'Summary DNO3'!$A$55:$V$137,3)))*T82</f>
        <v>0</v>
      </c>
      <c r="AK82" s="62">
        <f>IF(VLOOKUP('Summary DNO3'!$A$133,'Summary DNO3'!$A$55:$V$137,22)=0,0,(VLOOKUP('Summary DNO3'!$A$133,'Summary DNO3'!$A$55:$V$137,22)*1000/VLOOKUP('Summary DNO3'!$A$133,'Summary DNO3'!$A$55:$V$137,3)))*U82</f>
        <v>0</v>
      </c>
      <c r="AL82" s="63">
        <f t="shared" si="44"/>
        <v>0</v>
      </c>
    </row>
    <row r="83" spans="1:38" s="21" customFormat="1" ht="11.25">
      <c r="A83" s="16" t="s">
        <v>26</v>
      </c>
      <c r="B83" s="128">
        <v>-0.84799999999999998</v>
      </c>
      <c r="C83" s="129">
        <v>0</v>
      </c>
      <c r="D83" s="129">
        <v>0</v>
      </c>
      <c r="E83" s="129">
        <v>0</v>
      </c>
      <c r="F83" s="129">
        <v>0</v>
      </c>
      <c r="G83" s="130">
        <v>0</v>
      </c>
      <c r="H83" s="124"/>
      <c r="I83" s="131">
        <v>-0.84799999999999998</v>
      </c>
      <c r="J83" s="132">
        <v>0</v>
      </c>
      <c r="K83" s="132">
        <v>0</v>
      </c>
      <c r="L83" s="132">
        <v>0</v>
      </c>
      <c r="M83" s="132">
        <v>0</v>
      </c>
      <c r="N83" s="133">
        <v>0</v>
      </c>
      <c r="O83" s="17"/>
      <c r="P83" s="56">
        <f t="shared" si="30"/>
        <v>0</v>
      </c>
      <c r="Q83" s="56">
        <f t="shared" si="31"/>
        <v>0</v>
      </c>
      <c r="R83" s="56">
        <f t="shared" si="32"/>
        <v>0</v>
      </c>
      <c r="S83" s="56">
        <f t="shared" si="33"/>
        <v>0</v>
      </c>
      <c r="T83" s="56">
        <f t="shared" si="34"/>
        <v>0</v>
      </c>
      <c r="U83" s="56">
        <f t="shared" si="35"/>
        <v>0</v>
      </c>
      <c r="W83" s="61">
        <f t="shared" si="41"/>
        <v>0</v>
      </c>
      <c r="X83" s="61">
        <f t="shared" si="36"/>
        <v>0</v>
      </c>
      <c r="Y83" s="61">
        <f t="shared" si="37"/>
        <v>0</v>
      </c>
      <c r="Z83" s="61">
        <f t="shared" si="38"/>
        <v>0</v>
      </c>
      <c r="AA83" s="61">
        <f t="shared" si="39"/>
        <v>0</v>
      </c>
      <c r="AB83" s="61">
        <f t="shared" si="40"/>
        <v>0</v>
      </c>
      <c r="AD83" s="62">
        <f>IF(VLOOKUP('Summary DNO3'!$A$124,'Summary DNO3'!$A$55:$T$137,3)=0,0,(VLOOKUP('Summary DNO3'!$A$124,'Summary DNO3'!$A$55:$T$137,2)*1000/VLOOKUP('Summary DNO3'!$A$124,'Summary DNO3'!$A$55:$T$137,3)))</f>
        <v>5.0769230769230766</v>
      </c>
      <c r="AE83" s="62">
        <f>IF(AD83=0,0,(VLOOKUP('Summary DNO3'!$A$124,'Summary DNO3'!$A$55:$T$137,15)*AD83*P83))</f>
        <v>0</v>
      </c>
      <c r="AF83" s="56">
        <f>IF(AD83=0,0,VLOOKUP('Summary DNO3'!$A$124,'Summary DNO3'!$A$55:$T$137,16)*AD83*Q83)</f>
        <v>0</v>
      </c>
      <c r="AG83" s="56">
        <f>IF(AD83=0,0,VLOOKUP('Summary DNO3'!$A$124,'Summary DNO3'!$A$55:$T$137,17)*AD83*R83)</f>
        <v>0</v>
      </c>
      <c r="AH83" s="56">
        <f t="shared" si="42"/>
        <v>0</v>
      </c>
      <c r="AI83" s="56">
        <f t="shared" si="43"/>
        <v>0</v>
      </c>
      <c r="AJ83" s="62">
        <f>IF(VLOOKUP('Summary DNO3'!$A$124,'Summary DNO3'!$A$55:$V$137,21)=0,0,(VLOOKUP('Summary DNO3'!$A$124,'Summary DNO3'!$A$55:$V$137,21)/VLOOKUP('Summary DNO3'!$A$124,'Summary DNO3'!$A$55:$V$137,3)))*T83</f>
        <v>0</v>
      </c>
      <c r="AK83" s="62">
        <f>IF(VLOOKUP('Summary DNO3'!$A$124,'Summary DNO3'!$A$55:$V$137,22)=0,0,(VLOOKUP('Summary DNO3'!$A$124,'Summary DNO3'!$A$55:$V$137,22)*1000/VLOOKUP('Summary DNO3'!$A$124,'Summary DNO3'!$A$55:$V$137,3)))*U83</f>
        <v>0</v>
      </c>
      <c r="AL83" s="63">
        <f t="shared" si="44"/>
        <v>0</v>
      </c>
    </row>
    <row r="84" spans="1:38" s="21" customFormat="1" ht="11.25">
      <c r="A84" s="16" t="s">
        <v>27</v>
      </c>
      <c r="B84" s="128">
        <v>-0.67200000000000004</v>
      </c>
      <c r="C84" s="129">
        <v>0</v>
      </c>
      <c r="D84" s="129">
        <v>0</v>
      </c>
      <c r="E84" s="129">
        <v>0</v>
      </c>
      <c r="F84" s="129">
        <v>0</v>
      </c>
      <c r="G84" s="130">
        <v>0</v>
      </c>
      <c r="H84" s="124"/>
      <c r="I84" s="131">
        <v>-0.67200000000000004</v>
      </c>
      <c r="J84" s="132">
        <v>0</v>
      </c>
      <c r="K84" s="132">
        <v>0</v>
      </c>
      <c r="L84" s="132">
        <v>0</v>
      </c>
      <c r="M84" s="132">
        <v>0</v>
      </c>
      <c r="N84" s="133">
        <v>0</v>
      </c>
      <c r="O84" s="17"/>
      <c r="P84" s="56">
        <f t="shared" si="30"/>
        <v>0</v>
      </c>
      <c r="Q84" s="56">
        <f t="shared" si="31"/>
        <v>0</v>
      </c>
      <c r="R84" s="56">
        <f t="shared" si="32"/>
        <v>0</v>
      </c>
      <c r="S84" s="56">
        <f t="shared" si="33"/>
        <v>0</v>
      </c>
      <c r="T84" s="56">
        <f t="shared" si="34"/>
        <v>0</v>
      </c>
      <c r="U84" s="56">
        <f t="shared" si="35"/>
        <v>0</v>
      </c>
      <c r="W84" s="61">
        <f t="shared" si="41"/>
        <v>0</v>
      </c>
      <c r="X84" s="61">
        <f t="shared" si="36"/>
        <v>0</v>
      </c>
      <c r="Y84" s="61">
        <f t="shared" si="37"/>
        <v>0</v>
      </c>
      <c r="Z84" s="61">
        <f t="shared" si="38"/>
        <v>0</v>
      </c>
      <c r="AA84" s="61">
        <f t="shared" si="39"/>
        <v>0</v>
      </c>
      <c r="AB84" s="61">
        <f t="shared" si="40"/>
        <v>0</v>
      </c>
      <c r="AD84" s="62">
        <f>IF(VLOOKUP('Summary DNO3'!$A$129,'Summary DNO3'!$A$55:$T$137,3)=0,0,(VLOOKUP('Summary DNO3'!$A$129,'Summary DNO3'!$A$55:$T$137,2)*1000/VLOOKUP('Summary DNO3'!$A$129,'Summary DNO3'!$A$55:$T$137,3)))</f>
        <v>0</v>
      </c>
      <c r="AE84" s="62">
        <f>IF(AD84=0,0,(VLOOKUP('Summary DNO3'!$A$129,'Summary DNO3'!$A$55:$T$137,15)*AD84*P84))</f>
        <v>0</v>
      </c>
      <c r="AF84" s="56">
        <f>IF(AD84=0,0,VLOOKUP('Summary DNO3'!$A$129,'Summary DNO3'!$A$55:$T$137,16)*AD84*Q84)</f>
        <v>0</v>
      </c>
      <c r="AG84" s="56">
        <f>IF(AD84=0,0,VLOOKUP('Summary DNO3'!$A$129,'Summary DNO3'!$A$55:$T$137,17)*AD84*R84)</f>
        <v>0</v>
      </c>
      <c r="AH84" s="56">
        <f t="shared" si="42"/>
        <v>0</v>
      </c>
      <c r="AI84" s="56">
        <f t="shared" si="43"/>
        <v>0</v>
      </c>
      <c r="AJ84" s="62">
        <f>IF(VLOOKUP('Summary DNO3'!$A$129,'Summary DNO3'!$A$55:$V$137,21)=0,0,(VLOOKUP('Summary DNO3'!$A$129,'Summary DNO3'!$A$55:$V$137,21)/VLOOKUP('Summary DNO3'!$A$129,'Summary DNO3'!$A$55:$V$137,3)))*T84</f>
        <v>0</v>
      </c>
      <c r="AK84" s="62">
        <f>IF(VLOOKUP('Summary DNO3'!$A$129,'Summary DNO3'!$A$55:$V$137,22)=0,0,(VLOOKUP('Summary DNO3'!$A$129,'Summary DNO3'!$A$55:$V$137,22)*1000/VLOOKUP('Summary DNO3'!$A$129,'Summary DNO3'!$A$55:$V$137,3)))*U84</f>
        <v>0</v>
      </c>
      <c r="AL84" s="63">
        <f t="shared" si="44"/>
        <v>0</v>
      </c>
    </row>
    <row r="85" spans="1:38" s="21" customFormat="1" ht="11.25">
      <c r="A85" s="16" t="s">
        <v>28</v>
      </c>
      <c r="B85" s="128">
        <v>-0.84799999999999998</v>
      </c>
      <c r="C85" s="129">
        <v>0</v>
      </c>
      <c r="D85" s="129">
        <v>0</v>
      </c>
      <c r="E85" s="129">
        <v>0</v>
      </c>
      <c r="F85" s="129">
        <v>0</v>
      </c>
      <c r="G85" s="130">
        <v>0.219</v>
      </c>
      <c r="H85" s="124"/>
      <c r="I85" s="131">
        <v>-0.84799999999999998</v>
      </c>
      <c r="J85" s="132">
        <v>0</v>
      </c>
      <c r="K85" s="132">
        <v>0</v>
      </c>
      <c r="L85" s="132">
        <v>0</v>
      </c>
      <c r="M85" s="132">
        <v>0</v>
      </c>
      <c r="N85" s="133">
        <v>0.219</v>
      </c>
      <c r="O85" s="17"/>
      <c r="P85" s="56">
        <f t="shared" si="30"/>
        <v>0</v>
      </c>
      <c r="Q85" s="56">
        <f t="shared" si="31"/>
        <v>0</v>
      </c>
      <c r="R85" s="56">
        <f t="shared" si="32"/>
        <v>0</v>
      </c>
      <c r="S85" s="56">
        <f t="shared" si="33"/>
        <v>0</v>
      </c>
      <c r="T85" s="56">
        <f t="shared" si="34"/>
        <v>0</v>
      </c>
      <c r="U85" s="56">
        <f t="shared" si="35"/>
        <v>0</v>
      </c>
      <c r="W85" s="61">
        <f t="shared" si="41"/>
        <v>0</v>
      </c>
      <c r="X85" s="61">
        <f t="shared" si="36"/>
        <v>0</v>
      </c>
      <c r="Y85" s="61">
        <f t="shared" si="37"/>
        <v>0</v>
      </c>
      <c r="Z85" s="61">
        <f t="shared" si="38"/>
        <v>0</v>
      </c>
      <c r="AA85" s="61">
        <f t="shared" si="39"/>
        <v>0</v>
      </c>
      <c r="AB85" s="61">
        <f t="shared" si="40"/>
        <v>0</v>
      </c>
      <c r="AD85" s="62">
        <f>IF(VLOOKUP('Summary DNO3'!$A$123,'Summary DNO3'!$A$55:$T$137,3)=0,0,(VLOOKUP('Summary DNO3'!$A$123,'Summary DNO3'!$A$55:$T$137,2)*1000/VLOOKUP('Summary DNO3'!$A$123,'Summary DNO3'!$A$55:$T$137,3)))</f>
        <v>385752</v>
      </c>
      <c r="AE85" s="62">
        <f>IF(AD85=0,0,(VLOOKUP('Summary DNO3'!$A$123,'Summary DNO3'!$A$55:$T$137,15)*AD85*P85))</f>
        <v>0</v>
      </c>
      <c r="AF85" s="56">
        <f>IF(AD85=0,0,VLOOKUP('Summary DNO3'!$A$123,'Summary DNO3'!$A$55:$T$137,16)*AD85*Q85)</f>
        <v>0</v>
      </c>
      <c r="AG85" s="56">
        <f>IF(AD85=0,0,VLOOKUP('Summary DNO3'!$A$123,'Summary DNO3'!$A$55:$T$137,17)*AD85*R85)</f>
        <v>0</v>
      </c>
      <c r="AH85" s="56">
        <f t="shared" si="42"/>
        <v>0</v>
      </c>
      <c r="AI85" s="56">
        <f t="shared" si="43"/>
        <v>0</v>
      </c>
      <c r="AJ85" s="62">
        <f>IF(VLOOKUP('Summary DNO3'!$A$123,'Summary DNO3'!$A$55:$V$137,21)=0,0,(VLOOKUP('Summary DNO3'!$A$123,'Summary DNO3'!$A$55:$V$137,21)/VLOOKUP('Summary DNO3'!$A$123,'Summary DNO3'!$A$55:$V$137,3)))*T85</f>
        <v>0</v>
      </c>
      <c r="AK85" s="62">
        <f>IF(VLOOKUP('Summary DNO3'!$A$123,'Summary DNO3'!$A$55:$V$137,22)=0,0,(VLOOKUP('Summary DNO3'!$A$123,'Summary DNO3'!$A$55:$V$137,22)*1000/VLOOKUP('Summary DNO3'!$A$123,'Summary DNO3'!$A$55:$V$137,3)))*U85</f>
        <v>0</v>
      </c>
      <c r="AL85" s="63">
        <f t="shared" si="44"/>
        <v>0</v>
      </c>
    </row>
    <row r="86" spans="1:38" s="21" customFormat="1" ht="11.25">
      <c r="A86" s="16" t="s">
        <v>29</v>
      </c>
      <c r="B86" s="128">
        <v>-8.1760000000000002</v>
      </c>
      <c r="C86" s="129">
        <v>-0.89400000000000002</v>
      </c>
      <c r="D86" s="129">
        <v>-0.13500000000000001</v>
      </c>
      <c r="E86" s="129">
        <v>0</v>
      </c>
      <c r="F86" s="129">
        <v>0</v>
      </c>
      <c r="G86" s="130">
        <v>0.219</v>
      </c>
      <c r="H86" s="124"/>
      <c r="I86" s="131">
        <v>-8.1769999999999996</v>
      </c>
      <c r="J86" s="132">
        <v>-0.89400000000000002</v>
      </c>
      <c r="K86" s="132">
        <v>-0.13500000000000001</v>
      </c>
      <c r="L86" s="132">
        <v>0</v>
      </c>
      <c r="M86" s="132">
        <v>0</v>
      </c>
      <c r="N86" s="133">
        <v>0.219</v>
      </c>
      <c r="O86" s="17"/>
      <c r="P86" s="56">
        <f t="shared" si="30"/>
        <v>-9.9999999999944578E-4</v>
      </c>
      <c r="Q86" s="56">
        <f t="shared" si="31"/>
        <v>0</v>
      </c>
      <c r="R86" s="56">
        <f t="shared" si="32"/>
        <v>0</v>
      </c>
      <c r="S86" s="56">
        <f t="shared" si="33"/>
        <v>0</v>
      </c>
      <c r="T86" s="56">
        <f t="shared" si="34"/>
        <v>0</v>
      </c>
      <c r="U86" s="56">
        <f t="shared" si="35"/>
        <v>0</v>
      </c>
      <c r="W86" s="61">
        <f t="shared" si="41"/>
        <v>1.2230919765165993E-4</v>
      </c>
      <c r="X86" s="61">
        <f t="shared" si="36"/>
        <v>0</v>
      </c>
      <c r="Y86" s="61">
        <f t="shared" si="37"/>
        <v>0</v>
      </c>
      <c r="Z86" s="61">
        <f t="shared" si="38"/>
        <v>0</v>
      </c>
      <c r="AA86" s="61">
        <f t="shared" si="39"/>
        <v>0</v>
      </c>
      <c r="AB86" s="61">
        <f t="shared" si="40"/>
        <v>0</v>
      </c>
      <c r="AD86" s="62">
        <f>IF(VLOOKUP('Summary DNO3'!$A$125,'Summary DNO3'!$A$55:$T$137,3)=0,0,(VLOOKUP('Summary DNO3'!$A$125,'Summary DNO3'!$A$55:$T$137,2)*1000/VLOOKUP('Summary DNO3'!$A$125,'Summary DNO3'!$A$55:$T$137,3)))</f>
        <v>125787.96226360001</v>
      </c>
      <c r="AE86" s="62">
        <f>IF(AD86=0,0,(VLOOKUP('Summary DNO3'!$A$125,'Summary DNO3'!$A$55:$T$137,15)*AD86*P86))</f>
        <v>-73.610195137862647</v>
      </c>
      <c r="AF86" s="56">
        <f>IF(AD86=0,0,VLOOKUP('Summary DNO3'!$A$125,'Summary DNO3'!$A$55:$T$137,16)*AD86*Q86)</f>
        <v>0</v>
      </c>
      <c r="AG86" s="56">
        <f>IF(AD86=0,0,VLOOKUP('Summary DNO3'!$A$125,'Summary DNO3'!$A$55:$T$137,17)*AD86*R86)</f>
        <v>0</v>
      </c>
      <c r="AH86" s="56">
        <f t="shared" si="42"/>
        <v>-73.610195137862647</v>
      </c>
      <c r="AI86" s="56">
        <f t="shared" si="43"/>
        <v>0</v>
      </c>
      <c r="AJ86" s="62">
        <f>IF(VLOOKUP('Summary DNO3'!$A$125,'Summary DNO3'!$A$55:$V$137,21)=0,0,(VLOOKUP('Summary DNO3'!$A$125,'Summary DNO3'!$A$55:$V$137,21)/VLOOKUP('Summary DNO3'!$A$125,'Summary DNO3'!$A$55:$V$137,3)))*T86</f>
        <v>0</v>
      </c>
      <c r="AK86" s="62">
        <f>IF(VLOOKUP('Summary DNO3'!$A$125,'Summary DNO3'!$A$55:$V$137,22)=0,0,(VLOOKUP('Summary DNO3'!$A$125,'Summary DNO3'!$A$55:$V$137,22)*1000/VLOOKUP('Summary DNO3'!$A$125,'Summary DNO3'!$A$55:$V$137,3)))*U86</f>
        <v>0</v>
      </c>
      <c r="AL86" s="63">
        <f t="shared" si="44"/>
        <v>-0.73610195137862644</v>
      </c>
    </row>
    <row r="87" spans="1:38" s="21" customFormat="1" ht="11.25">
      <c r="A87" s="16" t="s">
        <v>30</v>
      </c>
      <c r="B87" s="128">
        <v>-0.67200000000000004</v>
      </c>
      <c r="C87" s="129">
        <v>0</v>
      </c>
      <c r="D87" s="129">
        <v>0</v>
      </c>
      <c r="E87" s="129">
        <v>0</v>
      </c>
      <c r="F87" s="129">
        <v>0</v>
      </c>
      <c r="G87" s="130">
        <v>0.18099999999999999</v>
      </c>
      <c r="H87" s="124"/>
      <c r="I87" s="131">
        <v>-0.67200000000000004</v>
      </c>
      <c r="J87" s="132">
        <v>0</v>
      </c>
      <c r="K87" s="132">
        <v>0</v>
      </c>
      <c r="L87" s="132">
        <v>0</v>
      </c>
      <c r="M87" s="132">
        <v>0</v>
      </c>
      <c r="N87" s="133">
        <v>0.18099999999999999</v>
      </c>
      <c r="O87" s="17"/>
      <c r="P87" s="56">
        <f t="shared" si="30"/>
        <v>0</v>
      </c>
      <c r="Q87" s="56">
        <f t="shared" si="31"/>
        <v>0</v>
      </c>
      <c r="R87" s="56">
        <f t="shared" si="32"/>
        <v>0</v>
      </c>
      <c r="S87" s="56">
        <f t="shared" si="33"/>
        <v>0</v>
      </c>
      <c r="T87" s="56">
        <f t="shared" si="34"/>
        <v>0</v>
      </c>
      <c r="U87" s="56">
        <f t="shared" si="35"/>
        <v>0</v>
      </c>
      <c r="W87" s="61">
        <f t="shared" si="41"/>
        <v>0</v>
      </c>
      <c r="X87" s="61">
        <f t="shared" si="36"/>
        <v>0</v>
      </c>
      <c r="Y87" s="61">
        <f t="shared" si="37"/>
        <v>0</v>
      </c>
      <c r="Z87" s="61">
        <f t="shared" si="38"/>
        <v>0</v>
      </c>
      <c r="AA87" s="61">
        <f t="shared" si="39"/>
        <v>0</v>
      </c>
      <c r="AB87" s="61">
        <f t="shared" si="40"/>
        <v>0</v>
      </c>
      <c r="AD87" s="62">
        <f>IF(VLOOKUP('Summary DNO3'!$A$128,'Summary DNO3'!$A$55:$T$137,3)=0,0,(VLOOKUP('Summary DNO3'!$A$128,'Summary DNO3'!$A$55:$T$137,2)*1000/VLOOKUP('Summary DNO3'!$A$128,'Summary DNO3'!$A$55:$T$137,3)))</f>
        <v>5500</v>
      </c>
      <c r="AE87" s="62">
        <f>IF(AD87=0,0,(VLOOKUP('Summary DNO3'!$A$128,'Summary DNO3'!$A$55:$T$137,15)*AD87*P87))</f>
        <v>0</v>
      </c>
      <c r="AF87" s="56">
        <f>IF(AD87=0,0,VLOOKUP('Summary DNO3'!$A$128,'Summary DNO3'!$A$55:$T$137,16)*AD87*Q87)</f>
        <v>0</v>
      </c>
      <c r="AG87" s="56">
        <f>IF(AD87=0,0,VLOOKUP('Summary DNO3'!$A$128,'Summary DNO3'!$A$55:$T$137,17)*AD87*R87)</f>
        <v>0</v>
      </c>
      <c r="AH87" s="56">
        <f t="shared" si="42"/>
        <v>0</v>
      </c>
      <c r="AI87" s="56">
        <f t="shared" si="43"/>
        <v>0</v>
      </c>
      <c r="AJ87" s="62">
        <f>IF(VLOOKUP('Summary DNO3'!$A$128,'Summary DNO3'!$A$55:$V$137,21)=0,0,(VLOOKUP('Summary DNO3'!$A$128,'Summary DNO3'!$A$55:$V$137,21)/VLOOKUP('Summary DNO3'!$A$128,'Summary DNO3'!$A$55:$V$137,3)))*T87</f>
        <v>0</v>
      </c>
      <c r="AK87" s="62">
        <f>IF(VLOOKUP('Summary DNO3'!$A$128,'Summary DNO3'!$A$55:$V$137,22)=0,0,(VLOOKUP('Summary DNO3'!$A$128,'Summary DNO3'!$A$55:$V$137,22)*1000/VLOOKUP('Summary DNO3'!$A$128,'Summary DNO3'!$A$55:$V$137,3)))*U87</f>
        <v>0</v>
      </c>
      <c r="AL87" s="63">
        <f t="shared" si="44"/>
        <v>0</v>
      </c>
    </row>
    <row r="88" spans="1:38" s="21" customFormat="1" ht="11.25">
      <c r="A88" s="16" t="s">
        <v>31</v>
      </c>
      <c r="B88" s="128">
        <v>-6.5439999999999996</v>
      </c>
      <c r="C88" s="129">
        <v>-0.70099999999999996</v>
      </c>
      <c r="D88" s="129">
        <v>-0.105</v>
      </c>
      <c r="E88" s="129">
        <v>0</v>
      </c>
      <c r="F88" s="129">
        <v>0</v>
      </c>
      <c r="G88" s="130">
        <v>0.18099999999999999</v>
      </c>
      <c r="H88" s="124"/>
      <c r="I88" s="131">
        <v>-6.5439999999999996</v>
      </c>
      <c r="J88" s="132">
        <v>-0.70099999999999996</v>
      </c>
      <c r="K88" s="132">
        <v>-0.105</v>
      </c>
      <c r="L88" s="132">
        <v>0</v>
      </c>
      <c r="M88" s="132">
        <v>0</v>
      </c>
      <c r="N88" s="133">
        <v>0.18099999999999999</v>
      </c>
      <c r="O88" s="17"/>
      <c r="P88" s="56">
        <f t="shared" si="30"/>
        <v>0</v>
      </c>
      <c r="Q88" s="56">
        <f t="shared" si="31"/>
        <v>0</v>
      </c>
      <c r="R88" s="56">
        <f t="shared" si="32"/>
        <v>0</v>
      </c>
      <c r="S88" s="56">
        <f t="shared" si="33"/>
        <v>0</v>
      </c>
      <c r="T88" s="56">
        <f t="shared" si="34"/>
        <v>0</v>
      </c>
      <c r="U88" s="56">
        <f t="shared" si="35"/>
        <v>0</v>
      </c>
      <c r="W88" s="61">
        <f t="shared" si="41"/>
        <v>0</v>
      </c>
      <c r="X88" s="61">
        <f t="shared" si="36"/>
        <v>0</v>
      </c>
      <c r="Y88" s="61">
        <f t="shared" si="37"/>
        <v>0</v>
      </c>
      <c r="Z88" s="61">
        <f t="shared" si="38"/>
        <v>0</v>
      </c>
      <c r="AA88" s="61">
        <f t="shared" si="39"/>
        <v>0</v>
      </c>
      <c r="AB88" s="61">
        <f t="shared" si="40"/>
        <v>0</v>
      </c>
      <c r="AD88" s="62">
        <f>IF(VLOOKUP('Summary DNO3'!$A$130,'Summary DNO3'!$A$55:$T$137,3)=0,0,(VLOOKUP('Summary DNO3'!$A$130,'Summary DNO3'!$A$55:$T$137,2)*1000/VLOOKUP('Summary DNO3'!$A$130,'Summary DNO3'!$A$55:$T$137,3)))</f>
        <v>12799.9872</v>
      </c>
      <c r="AE88" s="62">
        <f>IF(AD88=0,0,(VLOOKUP('Summary DNO3'!$A$130,'Summary DNO3'!$A$55:$T$137,15)*AD88*P88))</f>
        <v>0</v>
      </c>
      <c r="AF88" s="56">
        <f>IF(AD88=0,0,VLOOKUP('Summary DNO3'!$A$130,'Summary DNO3'!$A$55:$T$137,16)*AD88*Q88)</f>
        <v>0</v>
      </c>
      <c r="AG88" s="56">
        <f>IF(AD88=0,0,VLOOKUP('Summary DNO3'!$A$130,'Summary DNO3'!$A$55:$T$137,17)*AD88*R88)</f>
        <v>0</v>
      </c>
      <c r="AH88" s="56">
        <f t="shared" si="42"/>
        <v>0</v>
      </c>
      <c r="AI88" s="56">
        <f t="shared" si="43"/>
        <v>0</v>
      </c>
      <c r="AJ88" s="62">
        <f>IF(VLOOKUP('Summary DNO3'!$A$130,'Summary DNO3'!$A$55:$V$137,21)=0,0,(VLOOKUP('Summary DNO3'!$A$130,'Summary DNO3'!$A$55:$V$137,21)/VLOOKUP('Summary DNO3'!$A$130,'Summary DNO3'!$A$55:$V$137,3)))*T88</f>
        <v>0</v>
      </c>
      <c r="AK88" s="62">
        <f>IF(VLOOKUP('Summary DNO3'!$A$130,'Summary DNO3'!$A$55:$V$137,22)=0,0,(VLOOKUP('Summary DNO3'!$A$130,'Summary DNO3'!$A$55:$V$137,22)*1000/VLOOKUP('Summary DNO3'!$A$130,'Summary DNO3'!$A$55:$V$137,3)))*U88</f>
        <v>0</v>
      </c>
      <c r="AL88" s="63">
        <f t="shared" si="44"/>
        <v>0</v>
      </c>
    </row>
    <row r="89" spans="1:38" s="21" customFormat="1" ht="11.25">
      <c r="A89" s="16" t="s">
        <v>32</v>
      </c>
      <c r="B89" s="128">
        <v>-0.40899999999999997</v>
      </c>
      <c r="C89" s="129">
        <v>0</v>
      </c>
      <c r="D89" s="129">
        <v>0</v>
      </c>
      <c r="E89" s="129">
        <v>6.38</v>
      </c>
      <c r="F89" s="129">
        <v>0</v>
      </c>
      <c r="G89" s="130">
        <v>0.122</v>
      </c>
      <c r="H89" s="124"/>
      <c r="I89" s="131">
        <v>-0.40899999999999997</v>
      </c>
      <c r="J89" s="132">
        <v>0</v>
      </c>
      <c r="K89" s="132">
        <v>0</v>
      </c>
      <c r="L89" s="132">
        <v>6.38</v>
      </c>
      <c r="M89" s="132">
        <v>0</v>
      </c>
      <c r="N89" s="133">
        <v>0.122</v>
      </c>
      <c r="O89" s="17"/>
      <c r="P89" s="56">
        <f t="shared" si="30"/>
        <v>0</v>
      </c>
      <c r="Q89" s="56">
        <f t="shared" si="31"/>
        <v>0</v>
      </c>
      <c r="R89" s="56">
        <f t="shared" si="32"/>
        <v>0</v>
      </c>
      <c r="S89" s="56">
        <f t="shared" si="33"/>
        <v>0</v>
      </c>
      <c r="T89" s="56">
        <f t="shared" si="34"/>
        <v>0</v>
      </c>
      <c r="U89" s="56">
        <f t="shared" si="35"/>
        <v>0</v>
      </c>
      <c r="W89" s="61">
        <f t="shared" si="41"/>
        <v>0</v>
      </c>
      <c r="X89" s="61">
        <f t="shared" si="36"/>
        <v>0</v>
      </c>
      <c r="Y89" s="61">
        <f t="shared" si="37"/>
        <v>0</v>
      </c>
      <c r="Z89" s="61">
        <f t="shared" si="38"/>
        <v>0</v>
      </c>
      <c r="AA89" s="61">
        <f t="shared" si="39"/>
        <v>0</v>
      </c>
      <c r="AB89" s="61">
        <f t="shared" si="40"/>
        <v>0</v>
      </c>
      <c r="AD89" s="62">
        <f>IF(VLOOKUP('Summary DNO3'!$A$83,'Summary DNO3'!$A$55:$T$137,3)=0,0,(VLOOKUP('Summary DNO3'!$A$83,'Summary DNO3'!$A$55:$T$137,2)*1000/VLOOKUP('Summary DNO3'!$A$83,'Summary DNO3'!$A$55:$T$137,3)))</f>
        <v>2157746.4848484849</v>
      </c>
      <c r="AE89" s="62">
        <f>IF(AD89=0,0,(VLOOKUP('Summary DNO3'!$A$83,'Summary DNO3'!$A$55:$T$137,15)*AD89*P89))</f>
        <v>0</v>
      </c>
      <c r="AF89" s="56">
        <f>IF(AD89=0,0,VLOOKUP('Summary DNO3'!$A$83,'Summary DNO3'!$A$55:$T$137,16)*AD89*Q89)</f>
        <v>0</v>
      </c>
      <c r="AG89" s="56">
        <f>IF(AD89=0,0,VLOOKUP('Summary DNO3'!$A$83,'Summary DNO3'!$A$55:$T$137,17)*AD89*R89)</f>
        <v>0</v>
      </c>
      <c r="AH89" s="56">
        <f t="shared" si="42"/>
        <v>0</v>
      </c>
      <c r="AI89" s="56">
        <f t="shared" si="43"/>
        <v>0</v>
      </c>
      <c r="AJ89" s="62">
        <f>IF(VLOOKUP('Summary DNO3'!$A$83,'Summary DNO3'!$A$55:$V$137,21)=0,0,(VLOOKUP('Summary DNO3'!$A$83,'Summary DNO3'!$A$55:$V$137,21)/VLOOKUP('Summary DNO3'!$A$83,'Summary DNO3'!$A$55:$V$137,3)))*T89</f>
        <v>0</v>
      </c>
      <c r="AK89" s="62">
        <f>IF(VLOOKUP('Summary DNO3'!$A$83,'Summary DNO3'!$A$55:$V$137,22)=0,0,(VLOOKUP('Summary DNO3'!$A$83,'Summary DNO3'!$A$55:$V$137,22)*1000/VLOOKUP('Summary DNO3'!$A$83,'Summary DNO3'!$A$55:$V$137,3)))*U89</f>
        <v>0</v>
      </c>
      <c r="AL89" s="63">
        <f t="shared" si="44"/>
        <v>0</v>
      </c>
    </row>
    <row r="90" spans="1:38" s="21" customFormat="1" ht="11.25">
      <c r="A90" s="16" t="s">
        <v>33</v>
      </c>
      <c r="B90" s="128">
        <v>-4.1150000000000002</v>
      </c>
      <c r="C90" s="129">
        <v>-0.41</v>
      </c>
      <c r="D90" s="129">
        <v>-5.8999999999999997E-2</v>
      </c>
      <c r="E90" s="129">
        <v>6.38</v>
      </c>
      <c r="F90" s="129">
        <v>0</v>
      </c>
      <c r="G90" s="130">
        <v>0.122</v>
      </c>
      <c r="H90" s="124"/>
      <c r="I90" s="131">
        <v>-4.1150000000000002</v>
      </c>
      <c r="J90" s="132">
        <v>-0.41</v>
      </c>
      <c r="K90" s="132">
        <v>-5.8999999999999997E-2</v>
      </c>
      <c r="L90" s="132">
        <v>6.38</v>
      </c>
      <c r="M90" s="132">
        <v>0</v>
      </c>
      <c r="N90" s="133">
        <v>0.122</v>
      </c>
      <c r="O90" s="17"/>
      <c r="P90" s="56">
        <f t="shared" si="30"/>
        <v>0</v>
      </c>
      <c r="Q90" s="56">
        <f t="shared" si="31"/>
        <v>0</v>
      </c>
      <c r="R90" s="56">
        <f t="shared" si="32"/>
        <v>0</v>
      </c>
      <c r="S90" s="56">
        <f t="shared" si="33"/>
        <v>0</v>
      </c>
      <c r="T90" s="56">
        <f t="shared" si="34"/>
        <v>0</v>
      </c>
      <c r="U90" s="56">
        <f t="shared" si="35"/>
        <v>0</v>
      </c>
      <c r="W90" s="61">
        <f t="shared" si="41"/>
        <v>0</v>
      </c>
      <c r="X90" s="61">
        <f t="shared" si="36"/>
        <v>0</v>
      </c>
      <c r="Y90" s="61">
        <f t="shared" si="37"/>
        <v>0</v>
      </c>
      <c r="Z90" s="61">
        <f t="shared" si="38"/>
        <v>0</v>
      </c>
      <c r="AA90" s="61">
        <f t="shared" si="39"/>
        <v>0</v>
      </c>
      <c r="AB90" s="61">
        <f t="shared" si="40"/>
        <v>0</v>
      </c>
      <c r="AD90" s="62">
        <f>IF(VLOOKUP('Summary DNO3'!$A$84,'Summary DNO3'!$A$55:$T$137,3)=0,0,(VLOOKUP('Summary DNO3'!$A$84,'Summary DNO3'!$A$55:$T$137,2)*1000/VLOOKUP('Summary DNO3'!$A$84,'Summary DNO3'!$A$55:$T$137,3)))</f>
        <v>5600032.6478908425</v>
      </c>
      <c r="AE90" s="62">
        <f>IF(AD90=0,0,(VLOOKUP('Summary DNO3'!$A$84,'Summary DNO3'!$A$55:$T$137,15)*AD90*P90))</f>
        <v>0</v>
      </c>
      <c r="AF90" s="56">
        <f>IF(AD90=0,0,VLOOKUP('Summary DNO3'!$A$84,'Summary DNO3'!$A$55:$T$137,16)*AD90*Q90)</f>
        <v>0</v>
      </c>
      <c r="AG90" s="56">
        <f>IF(AD90=0,0,VLOOKUP('Summary DNO3'!$A$84,'Summary DNO3'!$A$55:$T$137,17)*AD90*R90)</f>
        <v>0</v>
      </c>
      <c r="AH90" s="56">
        <f t="shared" si="42"/>
        <v>0</v>
      </c>
      <c r="AI90" s="56">
        <f t="shared" si="43"/>
        <v>0</v>
      </c>
      <c r="AJ90" s="62">
        <f>IF(VLOOKUP('Summary DNO3'!$A$84,'Summary DNO3'!$A$55:$V$137,21)=0,0,(VLOOKUP('Summary DNO3'!$A$84,'Summary DNO3'!$A$55:$V$137,21)/VLOOKUP('Summary DNO3'!$A$84,'Summary DNO3'!$A$55:$V$137,3)))*T90</f>
        <v>0</v>
      </c>
      <c r="AK90" s="62">
        <f>IF(VLOOKUP('Summary DNO3'!$A$84,'Summary DNO3'!$A$55:$V$137,22)=0,0,(VLOOKUP('Summary DNO3'!$A$84,'Summary DNO3'!$A$55:$V$137,22)*1000/VLOOKUP('Summary DNO3'!$A$84,'Summary DNO3'!$A$55:$V$137,3)))*U90</f>
        <v>0</v>
      </c>
      <c r="AL90" s="63">
        <f t="shared" si="44"/>
        <v>0</v>
      </c>
    </row>
    <row r="91" spans="1:38" s="21" customFormat="1" ht="11.25">
      <c r="A91" s="16" t="s">
        <v>34</v>
      </c>
      <c r="B91" s="128">
        <v>-2.8170000000000002</v>
      </c>
      <c r="C91" s="129">
        <v>-0.255</v>
      </c>
      <c r="D91" s="129">
        <v>-3.5000000000000003E-2</v>
      </c>
      <c r="E91" s="129">
        <v>6.38</v>
      </c>
      <c r="F91" s="129">
        <v>0</v>
      </c>
      <c r="G91" s="130">
        <v>6.8000000000000005E-2</v>
      </c>
      <c r="H91" s="124"/>
      <c r="I91" s="131">
        <v>-2.8170000000000002</v>
      </c>
      <c r="J91" s="132">
        <v>-0.255</v>
      </c>
      <c r="K91" s="132">
        <v>-3.5000000000000003E-2</v>
      </c>
      <c r="L91" s="132">
        <v>6.38</v>
      </c>
      <c r="M91" s="132">
        <v>0</v>
      </c>
      <c r="N91" s="133">
        <v>6.8000000000000005E-2</v>
      </c>
      <c r="O91" s="17"/>
      <c r="P91" s="56">
        <f t="shared" si="30"/>
        <v>0</v>
      </c>
      <c r="Q91" s="56">
        <f t="shared" si="31"/>
        <v>0</v>
      </c>
      <c r="R91" s="56">
        <f t="shared" si="32"/>
        <v>0</v>
      </c>
      <c r="S91" s="56">
        <f t="shared" si="33"/>
        <v>0</v>
      </c>
      <c r="T91" s="56">
        <f t="shared" si="34"/>
        <v>0</v>
      </c>
      <c r="U91" s="56">
        <f t="shared" si="35"/>
        <v>0</v>
      </c>
      <c r="W91" s="61">
        <f t="shared" si="41"/>
        <v>0</v>
      </c>
      <c r="X91" s="61">
        <f t="shared" si="36"/>
        <v>0</v>
      </c>
      <c r="Y91" s="61">
        <f t="shared" si="37"/>
        <v>0</v>
      </c>
      <c r="Z91" s="61">
        <f t="shared" si="38"/>
        <v>0</v>
      </c>
      <c r="AA91" s="61">
        <f t="shared" si="39"/>
        <v>0</v>
      </c>
      <c r="AB91" s="61">
        <f t="shared" si="40"/>
        <v>0</v>
      </c>
      <c r="AD91" s="62">
        <f>IF(VLOOKUP('Summary DNO3'!$A$88,'Summary DNO3'!$A$55:$T$137,3)=0,0,(VLOOKUP('Summary DNO3'!$A$88,'Summary DNO3'!$A$55:$T$137,2)*1000/VLOOKUP('Summary DNO3'!$A$88,'Summary DNO3'!$A$55:$T$137,3)))</f>
        <v>159340.19968131959</v>
      </c>
      <c r="AE91" s="62">
        <f>IF(AD91=0,0,(VLOOKUP('Summary DNO3'!$A$88,'Summary DNO3'!$A$55:$T$137,15)*AD91*P91))</f>
        <v>0</v>
      </c>
      <c r="AF91" s="56">
        <f>IF(AD91=0,0,VLOOKUP('Summary DNO3'!$A$88,'Summary DNO3'!$A$55:$T$137,16)*AD91*Q91)</f>
        <v>0</v>
      </c>
      <c r="AG91" s="56">
        <f>IF(AD91=0,0,VLOOKUP('Summary DNO3'!$A$88,'Summary DNO3'!$A$55:$T$137,17)*AD91*R91)</f>
        <v>0</v>
      </c>
      <c r="AH91" s="56">
        <f t="shared" si="42"/>
        <v>0</v>
      </c>
      <c r="AI91" s="56">
        <f t="shared" si="43"/>
        <v>0</v>
      </c>
      <c r="AJ91" s="62">
        <f>IF(VLOOKUP('Summary DNO3'!$A$88,'Summary DNO3'!$A$55:$V$137,21)=0,0,(VLOOKUP('Summary DNO3'!$A$88,'Summary DNO3'!$A$55:$V$137,21)/VLOOKUP('Summary DNO3'!$A$88,'Summary DNO3'!$A$55:$V$137,3)))*T91</f>
        <v>0</v>
      </c>
      <c r="AK91" s="62">
        <f>IF(VLOOKUP('Summary DNO3'!$A$88,'Summary DNO3'!$A$55:$V$137,22)=0,0,(VLOOKUP('Summary DNO3'!$A$88,'Summary DNO3'!$A$55:$V$137,22)*1000/VLOOKUP('Summary DNO3'!$A$88,'Summary DNO3'!$A$55:$V$137,3)))*U91</f>
        <v>0</v>
      </c>
      <c r="AL91" s="63">
        <f t="shared" si="44"/>
        <v>0</v>
      </c>
    </row>
    <row r="92" spans="1:38" s="21" customFormat="1" ht="11.25">
      <c r="A92" s="25" t="s">
        <v>35</v>
      </c>
      <c r="B92" s="134">
        <v>-0.26800000000000002</v>
      </c>
      <c r="C92" s="135">
        <v>0</v>
      </c>
      <c r="D92" s="135">
        <v>0</v>
      </c>
      <c r="E92" s="135">
        <v>6.38</v>
      </c>
      <c r="F92" s="135">
        <v>0</v>
      </c>
      <c r="G92" s="136">
        <v>6.8000000000000005E-2</v>
      </c>
      <c r="H92" s="124"/>
      <c r="I92" s="137">
        <v>-0.26800000000000002</v>
      </c>
      <c r="J92" s="138">
        <v>0</v>
      </c>
      <c r="K92" s="138">
        <v>0</v>
      </c>
      <c r="L92" s="138">
        <v>6.38</v>
      </c>
      <c r="M92" s="138">
        <v>0</v>
      </c>
      <c r="N92" s="139">
        <v>6.8000000000000005E-2</v>
      </c>
      <c r="O92" s="17"/>
      <c r="P92" s="56">
        <f t="shared" si="30"/>
        <v>0</v>
      </c>
      <c r="Q92" s="56">
        <f t="shared" si="31"/>
        <v>0</v>
      </c>
      <c r="R92" s="56">
        <f t="shared" si="32"/>
        <v>0</v>
      </c>
      <c r="S92" s="56">
        <f t="shared" si="33"/>
        <v>0</v>
      </c>
      <c r="T92" s="56">
        <f t="shared" si="34"/>
        <v>0</v>
      </c>
      <c r="U92" s="56">
        <f t="shared" si="35"/>
        <v>0</v>
      </c>
      <c r="W92" s="65">
        <f t="shared" si="41"/>
        <v>0</v>
      </c>
      <c r="X92" s="65">
        <f t="shared" si="36"/>
        <v>0</v>
      </c>
      <c r="Y92" s="65">
        <f t="shared" si="37"/>
        <v>0</v>
      </c>
      <c r="Z92" s="65">
        <f t="shared" si="38"/>
        <v>0</v>
      </c>
      <c r="AA92" s="65">
        <f t="shared" si="39"/>
        <v>0</v>
      </c>
      <c r="AB92" s="65">
        <f t="shared" si="40"/>
        <v>0</v>
      </c>
      <c r="AD92" s="66">
        <f>IF(VLOOKUP('Summary DNO3'!$A$87,'Summary DNO3'!$A$55:$T$137,3)=0,0,(VLOOKUP('Summary DNO3'!$A$87,'Summary DNO3'!$A$55:$T$137,2)*1000/VLOOKUP('Summary DNO3'!$A$87,'Summary DNO3'!$A$55:$T$137,3)))</f>
        <v>0</v>
      </c>
      <c r="AE92" s="66">
        <f>IF(AD92=0,0,(VLOOKUP('Summary DNO3'!$A$87,'Summary DNO3'!$A$55:$T$137,15)*AD92*P92))</f>
        <v>0</v>
      </c>
      <c r="AF92" s="64">
        <f>IF(AD92=0,0,VLOOKUP('Summary DNO3'!$A$87,'Summary DNO3'!$A$55:$T$137,16)*AD92*Q92)</f>
        <v>0</v>
      </c>
      <c r="AG92" s="64">
        <f>IF(AD92=0,0,VLOOKUP('Summary DNO3'!$A$87,'Summary DNO3'!$A$55:$T$137,17)*AD92*R92)</f>
        <v>0</v>
      </c>
      <c r="AH92" s="64">
        <f t="shared" si="42"/>
        <v>0</v>
      </c>
      <c r="AI92" s="64">
        <f t="shared" si="43"/>
        <v>0</v>
      </c>
      <c r="AJ92" s="66">
        <f>IF(VLOOKUP('Summary DNO3'!$A$87,'Summary DNO3'!$A$55:$V$137,21)=0,0,(VLOOKUP('Summary DNO3'!$A$87,'Summary DNO3'!$A$55:$V$137,21)/VLOOKUP('Summary DNO3'!$A$87,'Summary DNO3'!$A$55:$V$137,3)))*T92</f>
        <v>0</v>
      </c>
      <c r="AK92" s="66">
        <f>IF(VLOOKUP('Summary DNO3'!$A$87,'Summary DNO3'!$A$55:$V$137,22)=0,0,(VLOOKUP('Summary DNO3'!$A$87,'Summary DNO3'!$A$55:$V$137,22)*1000/VLOOKUP('Summary DNO3'!$A$87,'Summary DNO3'!$A$55:$V$137,3)))*U92</f>
        <v>0</v>
      </c>
      <c r="AL92" s="67">
        <f t="shared" si="44"/>
        <v>0</v>
      </c>
    </row>
    <row r="94" spans="1:38" s="3" customFormat="1" ht="15">
      <c r="A94" s="1" t="s">
        <v>0</v>
      </c>
      <c r="B94" s="2" t="s">
        <v>234</v>
      </c>
      <c r="D94" s="4" t="s">
        <v>280</v>
      </c>
      <c r="H94" s="5"/>
    </row>
    <row r="95" spans="1:38" s="7" customFormat="1" ht="15">
      <c r="A95" s="1"/>
      <c r="B95" s="203" t="s">
        <v>235</v>
      </c>
      <c r="C95" s="203"/>
      <c r="D95" s="203"/>
      <c r="E95" s="203"/>
      <c r="F95" s="203"/>
      <c r="G95" s="203"/>
      <c r="H95" s="115"/>
      <c r="I95" s="116"/>
      <c r="J95" s="8"/>
      <c r="K95" s="116"/>
      <c r="L95" s="116"/>
      <c r="M95" s="116"/>
      <c r="N95" s="116"/>
      <c r="O95" s="9"/>
    </row>
    <row r="96" spans="1:38" ht="13.5" thickBot="1">
      <c r="H96" s="11"/>
      <c r="O96" s="11"/>
    </row>
    <row r="97" spans="1:38" ht="14.25" thickTop="1" thickBot="1">
      <c r="A97" s="208" t="s">
        <v>1</v>
      </c>
      <c r="B97" s="196" t="s">
        <v>2</v>
      </c>
      <c r="C97" s="197"/>
      <c r="D97" s="197"/>
      <c r="E97" s="197"/>
      <c r="F97" s="197"/>
      <c r="G97" s="198"/>
      <c r="H97" s="115"/>
      <c r="I97" s="199" t="s">
        <v>3</v>
      </c>
      <c r="J97" s="197"/>
      <c r="K97" s="197"/>
      <c r="L97" s="197"/>
      <c r="M97" s="197"/>
      <c r="N97" s="198"/>
      <c r="O97" s="6"/>
      <c r="P97" s="200" t="s">
        <v>214</v>
      </c>
      <c r="Q97" s="201"/>
      <c r="R97" s="201"/>
      <c r="S97" s="201"/>
      <c r="T97" s="201"/>
      <c r="U97" s="202"/>
      <c r="W97" s="189" t="s">
        <v>4</v>
      </c>
      <c r="X97" s="190"/>
      <c r="Y97" s="190"/>
      <c r="Z97" s="190"/>
      <c r="AA97" s="190"/>
      <c r="AB97" s="191"/>
      <c r="AD97" s="192" t="s">
        <v>215</v>
      </c>
      <c r="AE97" s="193"/>
      <c r="AF97" s="193"/>
      <c r="AG97" s="193"/>
      <c r="AH97" s="193"/>
      <c r="AI97" s="193"/>
      <c r="AJ97" s="193"/>
      <c r="AK97" s="193"/>
      <c r="AL97" s="193"/>
    </row>
    <row r="98" spans="1:38" ht="68.25" thickTop="1">
      <c r="A98" s="209"/>
      <c r="B98" s="117" t="s">
        <v>5</v>
      </c>
      <c r="C98" s="118" t="s">
        <v>6</v>
      </c>
      <c r="D98" s="118" t="s">
        <v>7</v>
      </c>
      <c r="E98" s="118" t="s">
        <v>8</v>
      </c>
      <c r="F98" s="118" t="s">
        <v>9</v>
      </c>
      <c r="G98" s="119" t="s">
        <v>10</v>
      </c>
      <c r="H98" s="120"/>
      <c r="I98" s="117" t="s">
        <v>5</v>
      </c>
      <c r="J98" s="118" t="s">
        <v>6</v>
      </c>
      <c r="K98" s="118" t="s">
        <v>7</v>
      </c>
      <c r="L98" s="118" t="s">
        <v>8</v>
      </c>
      <c r="M98" s="118" t="s">
        <v>9</v>
      </c>
      <c r="N98" s="119" t="s">
        <v>10</v>
      </c>
      <c r="O98" s="15"/>
      <c r="P98" s="52" t="s">
        <v>5</v>
      </c>
      <c r="Q98" s="52" t="s">
        <v>6</v>
      </c>
      <c r="R98" s="52" t="s">
        <v>7</v>
      </c>
      <c r="S98" s="52" t="s">
        <v>8</v>
      </c>
      <c r="T98" s="52" t="s">
        <v>9</v>
      </c>
      <c r="U98" s="52" t="s">
        <v>10</v>
      </c>
      <c r="W98" s="53" t="s">
        <v>5</v>
      </c>
      <c r="X98" s="54" t="s">
        <v>6</v>
      </c>
      <c r="Y98" s="54" t="s">
        <v>7</v>
      </c>
      <c r="Z98" s="54" t="s">
        <v>8</v>
      </c>
      <c r="AA98" s="54" t="s">
        <v>9</v>
      </c>
      <c r="AB98" s="55" t="s">
        <v>10</v>
      </c>
      <c r="AD98" s="52" t="s">
        <v>216</v>
      </c>
      <c r="AE98" s="52" t="s">
        <v>217</v>
      </c>
      <c r="AF98" s="52" t="s">
        <v>217</v>
      </c>
      <c r="AG98" s="52" t="s">
        <v>217</v>
      </c>
      <c r="AH98" s="52" t="s">
        <v>218</v>
      </c>
      <c r="AI98" s="52" t="s">
        <v>219</v>
      </c>
      <c r="AJ98" s="52" t="s">
        <v>220</v>
      </c>
      <c r="AK98" s="52" t="s">
        <v>221</v>
      </c>
      <c r="AL98" s="52" t="s">
        <v>222</v>
      </c>
    </row>
    <row r="99" spans="1:38" s="21" customFormat="1" ht="11.25">
      <c r="A99" s="16" t="s">
        <v>11</v>
      </c>
      <c r="B99" s="121">
        <v>2.2200000000000002</v>
      </c>
      <c r="C99" s="122">
        <v>0</v>
      </c>
      <c r="D99" s="122">
        <v>0</v>
      </c>
      <c r="E99" s="122">
        <v>3.49</v>
      </c>
      <c r="F99" s="122">
        <v>0</v>
      </c>
      <c r="G99" s="123">
        <v>0</v>
      </c>
      <c r="H99" s="124"/>
      <c r="I99" s="125">
        <v>2.2210000000000001</v>
      </c>
      <c r="J99" s="126">
        <v>0</v>
      </c>
      <c r="K99" s="126">
        <v>0</v>
      </c>
      <c r="L99" s="126">
        <v>3.49</v>
      </c>
      <c r="M99" s="126">
        <v>0</v>
      </c>
      <c r="N99" s="127">
        <v>0</v>
      </c>
      <c r="O99" s="17"/>
      <c r="P99" s="56">
        <f t="shared" ref="P99:P123" si="45">IF(B99=0,0,IF(I99=0,0,(I99-B99)))</f>
        <v>9.9999999999988987E-4</v>
      </c>
      <c r="Q99" s="56">
        <f t="shared" ref="Q99:Q123" si="46">IF(C99=0,0,IF(J99=0,0,(J99-C99)))</f>
        <v>0</v>
      </c>
      <c r="R99" s="56">
        <f t="shared" ref="R99:R123" si="47">IF(D99=0,0,IF(K99=0,0,(K99-D99)))</f>
        <v>0</v>
      </c>
      <c r="S99" s="56">
        <f t="shared" ref="S99:S123" si="48">IF(E99=0,0,IF(L99=0,0,(L99-E99)))</f>
        <v>0</v>
      </c>
      <c r="T99" s="56">
        <f t="shared" ref="T99:T123" si="49">IF(F99=0,0,IF(M99=0,0,(M99-F99)))</f>
        <v>0</v>
      </c>
      <c r="U99" s="56">
        <f t="shared" ref="U99:U123" si="50">IF(G99=0,0,IF(N99=0,0,(N99-G99)))</f>
        <v>0</v>
      </c>
      <c r="W99" s="57">
        <f>IF(B99=0,0,IF(I99=0,0,(I99/B99)-1))</f>
        <v>4.5045045045033483E-4</v>
      </c>
      <c r="X99" s="57">
        <f t="shared" ref="X99:X123" si="51">IF(C99=0,0,IF(J99=0,0,(J99/C99)-1))</f>
        <v>0</v>
      </c>
      <c r="Y99" s="57">
        <f t="shared" ref="Y99:Y123" si="52">IF(D99=0,0,IF(K99=0,0,(K99/D99)-1))</f>
        <v>0</v>
      </c>
      <c r="Z99" s="57">
        <f t="shared" ref="Z99:Z123" si="53">IF(E99=0,0,IF(L99=0,0,(L99/E99)-1))</f>
        <v>0</v>
      </c>
      <c r="AA99" s="57">
        <f t="shared" ref="AA99:AA123" si="54">IF(F99=0,0,IF(M99=0,0,(M99/F99)-1))</f>
        <v>0</v>
      </c>
      <c r="AB99" s="57">
        <f t="shared" ref="AB99:AB123" si="55">IF(G99=0,0,IF(N99=0,0,(N99/G99)-1))</f>
        <v>0</v>
      </c>
      <c r="AD99" s="58">
        <f>IF(VLOOKUP('Summary DNO4'!$A$82,'Summary DNO4'!$A$55:$T$137,3)=0,0,VLOOKUP('Summary DNO4'!$A$82,'Summary DNO4'!$A$55:$T$137,2)*1000/VLOOKUP('Summary DNO4'!$A$82,'Summary DNO4'!$A$55:$T$137,3))</f>
        <v>3539.8567380135182</v>
      </c>
      <c r="AE99" s="58">
        <f>IF(AD99=0,0,VLOOKUP('Summary DNO4'!$A$82,'Summary DNO4'!$A$55:$T$137,15)*AD99*P99)</f>
        <v>3.5398567380131283</v>
      </c>
      <c r="AF99" s="59">
        <f>IF(AD99=0,0,VLOOKUP('Summary DNO4'!$A$82,'Summary DNO4'!$A$55:$T$137,16)*AD99*Q99)</f>
        <v>0</v>
      </c>
      <c r="AG99" s="59">
        <f>IF(AD99=0,0,VLOOKUP('Summary DNO4'!$A$82,'Summary DNO4'!$A$55:$T$137,17)*AD99*R99)</f>
        <v>0</v>
      </c>
      <c r="AH99" s="59">
        <f>AE99+AF99+AG99</f>
        <v>3.5398567380131283</v>
      </c>
      <c r="AI99" s="59">
        <f>365*S99</f>
        <v>0</v>
      </c>
      <c r="AJ99" s="59">
        <f>IF(VLOOKUP('Summary DNO4'!$A$82,'Summary DNO4'!$A$55:$V$137,21)=0,0,VLOOKUP('Summary DNO4'!$A$82,'Summary DNO4'!$A$55:$V$137,21)/VLOOKUP('Summary DNO4'!$A$82,'Summary DNO4'!$A$55:$T$137,3))*T99</f>
        <v>0</v>
      </c>
      <c r="AK99" s="59">
        <f>IF(VLOOKUP('Summary DNO4'!$A$82,'Summary DNO4'!$A$55:$V$137,22)=0,0,VLOOKUP('Summary DNO4'!$A$82,'Summary DNO4'!$A$55:$V$137,22)*1000/VLOOKUP('Summary DNO4'!$A$82,'Summary DNO4'!$A$55:$T$137,3))*U99</f>
        <v>0</v>
      </c>
      <c r="AL99" s="60">
        <f>SUM(AH99:AK99)/100</f>
        <v>3.5398567380131279E-2</v>
      </c>
    </row>
    <row r="100" spans="1:38" s="21" customFormat="1" ht="11.25">
      <c r="A100" s="16" t="s">
        <v>12</v>
      </c>
      <c r="B100" s="128">
        <v>2.899</v>
      </c>
      <c r="C100" s="129">
        <v>0.223</v>
      </c>
      <c r="D100" s="129">
        <v>0</v>
      </c>
      <c r="E100" s="129">
        <v>3.49</v>
      </c>
      <c r="F100" s="129">
        <v>0</v>
      </c>
      <c r="G100" s="130">
        <v>0</v>
      </c>
      <c r="H100" s="124"/>
      <c r="I100" s="131">
        <v>2.899</v>
      </c>
      <c r="J100" s="132">
        <v>0.223</v>
      </c>
      <c r="K100" s="132">
        <v>0</v>
      </c>
      <c r="L100" s="132">
        <v>3.49</v>
      </c>
      <c r="M100" s="132">
        <v>0</v>
      </c>
      <c r="N100" s="133">
        <v>0</v>
      </c>
      <c r="O100" s="17"/>
      <c r="P100" s="56">
        <f t="shared" si="45"/>
        <v>0</v>
      </c>
      <c r="Q100" s="56">
        <f t="shared" si="46"/>
        <v>0</v>
      </c>
      <c r="R100" s="56">
        <f t="shared" si="47"/>
        <v>0</v>
      </c>
      <c r="S100" s="56">
        <f t="shared" si="48"/>
        <v>0</v>
      </c>
      <c r="T100" s="56">
        <f t="shared" si="49"/>
        <v>0</v>
      </c>
      <c r="U100" s="56">
        <f t="shared" si="50"/>
        <v>0</v>
      </c>
      <c r="W100" s="61">
        <f t="shared" ref="W100:W123" si="56">IF(B100=0,0,IF(I100=0,0,(I100/B100)-1))</f>
        <v>0</v>
      </c>
      <c r="X100" s="61">
        <f t="shared" si="51"/>
        <v>0</v>
      </c>
      <c r="Y100" s="61">
        <f t="shared" si="52"/>
        <v>0</v>
      </c>
      <c r="Z100" s="61">
        <f t="shared" si="53"/>
        <v>0</v>
      </c>
      <c r="AA100" s="61">
        <f t="shared" si="54"/>
        <v>0</v>
      </c>
      <c r="AB100" s="61">
        <f t="shared" si="55"/>
        <v>0</v>
      </c>
      <c r="AD100" s="62">
        <f>IF(VLOOKUP('Summary DNO4'!$A$81,'Summary DNO4'!$A$55:$T$137,3)=0,0,VLOOKUP('Summary DNO4'!$A$81,'Summary DNO4'!$A$55:$T$137,2)*1000/VLOOKUP('Summary DNO4'!$A$81,'Summary DNO4'!$A$55:$T$137,3))</f>
        <v>5877.6903338599177</v>
      </c>
      <c r="AE100" s="62">
        <f>IF(AD100=0,0,VLOOKUP('Summary DNO4'!$A$81,'Summary DNO4'!$A$55:$T$137,15)*AD100*P100)</f>
        <v>0</v>
      </c>
      <c r="AF100" s="56">
        <f>IF(AD100=0,0,VLOOKUP('Summary DNO4'!$A$81,'Summary DNO4'!$A$55:$T$137,16)*AD100*Q100)</f>
        <v>0</v>
      </c>
      <c r="AG100" s="56">
        <f>IF(AD100=0,0,VLOOKUP('Summary DNO4'!$A$81,'Summary DNO4'!$A$55:$T$137,17)*AD100*R100)</f>
        <v>0</v>
      </c>
      <c r="AH100" s="56">
        <f t="shared" ref="AH100:AH123" si="57">AE100+AF100+AG100</f>
        <v>0</v>
      </c>
      <c r="AI100" s="56">
        <f t="shared" ref="AI100:AI123" si="58">365*S100</f>
        <v>0</v>
      </c>
      <c r="AJ100" s="62">
        <f>IF(VLOOKUP('Summary DNO4'!$A$81,'Summary DNO4'!$A$55:$V$137,21)=0,0,VLOOKUP('Summary DNO4'!$A$81,'Summary DNO4'!$A$55:$V$137,21)/VLOOKUP('Summary DNO4'!$A$81,'Summary DNO4'!$A$55:$V$137,3))*T100</f>
        <v>0</v>
      </c>
      <c r="AK100" s="62">
        <f>IF(VLOOKUP('Summary DNO4'!$A$81,'Summary DNO4'!$A$55:$V$137,22)=0,0,VLOOKUP('Summary DNO4'!$A$81,'Summary DNO4'!$A$55:$V$137,22)*1000/VLOOKUP('Summary DNO4'!$A$81,'Summary DNO4'!$A$55:$V$137,3))*U100</f>
        <v>0</v>
      </c>
      <c r="AL100" s="63">
        <f t="shared" ref="AL100:AL123" si="59">SUM(AH100:AK100)/100</f>
        <v>0</v>
      </c>
    </row>
    <row r="101" spans="1:38" s="21" customFormat="1" ht="11.25">
      <c r="A101" s="16" t="s">
        <v>13</v>
      </c>
      <c r="B101" s="128">
        <v>0.157</v>
      </c>
      <c r="C101" s="129">
        <v>0</v>
      </c>
      <c r="D101" s="129">
        <v>0</v>
      </c>
      <c r="E101" s="129">
        <v>0</v>
      </c>
      <c r="F101" s="129">
        <v>0</v>
      </c>
      <c r="G101" s="130">
        <v>0</v>
      </c>
      <c r="H101" s="124"/>
      <c r="I101" s="131">
        <v>0.157</v>
      </c>
      <c r="J101" s="132">
        <v>0</v>
      </c>
      <c r="K101" s="132">
        <v>0</v>
      </c>
      <c r="L101" s="132">
        <v>0</v>
      </c>
      <c r="M101" s="132">
        <v>0</v>
      </c>
      <c r="N101" s="133">
        <v>0</v>
      </c>
      <c r="O101" s="17"/>
      <c r="P101" s="56">
        <f t="shared" si="45"/>
        <v>0</v>
      </c>
      <c r="Q101" s="56">
        <f t="shared" si="46"/>
        <v>0</v>
      </c>
      <c r="R101" s="56">
        <f t="shared" si="47"/>
        <v>0</v>
      </c>
      <c r="S101" s="56">
        <f t="shared" si="48"/>
        <v>0</v>
      </c>
      <c r="T101" s="56">
        <f t="shared" si="49"/>
        <v>0</v>
      </c>
      <c r="U101" s="56">
        <f t="shared" si="50"/>
        <v>0</v>
      </c>
      <c r="W101" s="61">
        <f t="shared" si="56"/>
        <v>0</v>
      </c>
      <c r="X101" s="61">
        <f t="shared" si="51"/>
        <v>0</v>
      </c>
      <c r="Y101" s="61">
        <f t="shared" si="52"/>
        <v>0</v>
      </c>
      <c r="Z101" s="61">
        <f t="shared" si="53"/>
        <v>0</v>
      </c>
      <c r="AA101" s="61">
        <f t="shared" si="54"/>
        <v>0</v>
      </c>
      <c r="AB101" s="61">
        <f t="shared" si="55"/>
        <v>0</v>
      </c>
      <c r="AD101" s="62">
        <f>IF(VLOOKUP('Summary DNO4'!$A$80,'Summary DNO4'!$A$55:$T$137,3)=0,0,(VLOOKUP('Summary DNO4'!$A$80,'Summary DNO4'!$A$55:$T$137,2)*1000/VLOOKUP('Summary DNO4'!$A$80,'Summary DNO4'!$A$55:$T$137,3)))</f>
        <v>4324.4461829511238</v>
      </c>
      <c r="AE101" s="62">
        <f>IF(AD101=0,0,VLOOKUP('Summary DNO4'!$A$80,'Summary DNO4'!$A$55:$T$137,15)*AD101*P101)</f>
        <v>0</v>
      </c>
      <c r="AF101" s="56">
        <f>IF(AD101=0,0,VLOOKUP('Summary DNO4'!$A$80,'Summary DNO4'!$A$55:$T$137,16)*AD101*Q101)</f>
        <v>0</v>
      </c>
      <c r="AG101" s="56">
        <f>IF(AD101=0,0,VLOOKUP('Summary DNO4'!$A$80,'Summary DNO4'!$A$55:$T$137,17)*AD101*R101)</f>
        <v>0</v>
      </c>
      <c r="AH101" s="56">
        <f t="shared" si="57"/>
        <v>0</v>
      </c>
      <c r="AI101" s="56">
        <f t="shared" si="58"/>
        <v>0</v>
      </c>
      <c r="AJ101" s="62">
        <f>IF(VLOOKUP('Summary DNO4'!$A$80,'Summary DNO4'!$A$55:$V$137,21)=0,0,(VLOOKUP('Summary DNO4'!$A$80,'Summary DNO4'!$A$55:$V$137,21)/VLOOKUP('Summary DNO4'!$A$80,'Summary DNO4'!$A$55:$V$137,3)))*T101</f>
        <v>0</v>
      </c>
      <c r="AK101" s="62">
        <f>IF(VLOOKUP('Summary DNO4'!$A$80,'Summary DNO4'!$A$55:$V$137,22)=0,0,(VLOOKUP('Summary DNO4'!$A$80,'Summary DNO4'!$A$55:$V$137,22)*1000/VLOOKUP('Summary DNO4'!$A$80,'Summary DNO4'!$A$55:$V$137,3)))*U101</f>
        <v>0</v>
      </c>
      <c r="AL101" s="63">
        <f t="shared" si="59"/>
        <v>0</v>
      </c>
    </row>
    <row r="102" spans="1:38" s="21" customFormat="1" ht="11.25">
      <c r="A102" s="16" t="s">
        <v>14</v>
      </c>
      <c r="B102" s="128">
        <v>1.978</v>
      </c>
      <c r="C102" s="129">
        <v>0</v>
      </c>
      <c r="D102" s="129">
        <v>0</v>
      </c>
      <c r="E102" s="129">
        <v>4.42</v>
      </c>
      <c r="F102" s="129">
        <v>0</v>
      </c>
      <c r="G102" s="130">
        <v>0</v>
      </c>
      <c r="H102" s="124"/>
      <c r="I102" s="131">
        <v>1.978</v>
      </c>
      <c r="J102" s="132">
        <v>0</v>
      </c>
      <c r="K102" s="132">
        <v>0</v>
      </c>
      <c r="L102" s="132">
        <v>4.42</v>
      </c>
      <c r="M102" s="132">
        <v>0</v>
      </c>
      <c r="N102" s="133">
        <v>0</v>
      </c>
      <c r="O102" s="17"/>
      <c r="P102" s="56">
        <f t="shared" si="45"/>
        <v>0</v>
      </c>
      <c r="Q102" s="56">
        <f t="shared" si="46"/>
        <v>0</v>
      </c>
      <c r="R102" s="56">
        <f t="shared" si="47"/>
        <v>0</v>
      </c>
      <c r="S102" s="56">
        <f t="shared" si="48"/>
        <v>0</v>
      </c>
      <c r="T102" s="56">
        <f t="shared" si="49"/>
        <v>0</v>
      </c>
      <c r="U102" s="56">
        <f t="shared" si="50"/>
        <v>0</v>
      </c>
      <c r="W102" s="61">
        <f t="shared" si="56"/>
        <v>0</v>
      </c>
      <c r="X102" s="61">
        <f t="shared" si="51"/>
        <v>0</v>
      </c>
      <c r="Y102" s="61">
        <f t="shared" si="52"/>
        <v>0</v>
      </c>
      <c r="Z102" s="61">
        <f t="shared" si="53"/>
        <v>0</v>
      </c>
      <c r="AA102" s="61">
        <f t="shared" si="54"/>
        <v>0</v>
      </c>
      <c r="AB102" s="61">
        <f t="shared" si="55"/>
        <v>0</v>
      </c>
      <c r="AD102" s="62">
        <f>IF(VLOOKUP('Summary DNO4'!$A$137,'Summary DNO4'!$A$55:$T$137,3)=0,0,(VLOOKUP('Summary DNO4'!$A$137,'Summary DNO4'!$A$55:$T$137,2)*1000/VLOOKUP('Summary DNO4'!$A$137,'Summary DNO4'!$A$55:$T$137,3)))</f>
        <v>18312.144900011692</v>
      </c>
      <c r="AE102" s="62">
        <f>IF(AD102=0,0,VLOOKUP('Summary DNO4'!$A$137,'Summary DNO4'!$A$55:$T$137,15)*AD102*P102)</f>
        <v>0</v>
      </c>
      <c r="AF102" s="56">
        <f>IF(AD102=0,0,VLOOKUP('Summary DNO4'!$A$137,'Summary DNO4'!$A$55:$T$137,16)*AD102*Q102)</f>
        <v>0</v>
      </c>
      <c r="AG102" s="56">
        <f>IF(AD102=0,0,VLOOKUP('Summary DNO4'!$A$137,'Summary DNO4'!$A$55:$T$137,17)*AD102*R102)</f>
        <v>0</v>
      </c>
      <c r="AH102" s="56">
        <f t="shared" si="57"/>
        <v>0</v>
      </c>
      <c r="AI102" s="56">
        <f t="shared" si="58"/>
        <v>0</v>
      </c>
      <c r="AJ102" s="62">
        <f>IF(VLOOKUP('Summary DNO4'!$A$137,'Summary DNO4'!$A$55:$V$137,21)=0,0,(VLOOKUP('Summary DNO4'!$A$137,'Summary DNO4'!$A$55:$V$137,21)/VLOOKUP('Summary DNO4'!$A$137,'Summary DNO4'!$A$55:$V$137,3)))*T102</f>
        <v>0</v>
      </c>
      <c r="AK102" s="62">
        <f>IF(VLOOKUP('Summary DNO4'!$A$137,'Summary DNO4'!$A$55:$V$137,22)=0,0,(VLOOKUP('Summary DNO4'!$A$137,'Summary DNO4'!$A$55:$V$137,22)*1000/VLOOKUP('Summary DNO4'!$A$137,'Summary DNO4'!$A$55:$V$137,3)))*U102</f>
        <v>0</v>
      </c>
      <c r="AL102" s="63">
        <f t="shared" si="59"/>
        <v>0</v>
      </c>
    </row>
    <row r="103" spans="1:38" s="21" customFormat="1" ht="11.25">
      <c r="A103" s="16" t="s">
        <v>15</v>
      </c>
      <c r="B103" s="128">
        <v>2.7309999999999999</v>
      </c>
      <c r="C103" s="129">
        <v>0.30099999999999999</v>
      </c>
      <c r="D103" s="129">
        <v>0</v>
      </c>
      <c r="E103" s="129">
        <v>4.42</v>
      </c>
      <c r="F103" s="129">
        <v>0</v>
      </c>
      <c r="G103" s="130">
        <v>0</v>
      </c>
      <c r="H103" s="124"/>
      <c r="I103" s="131">
        <v>2.7309999999999999</v>
      </c>
      <c r="J103" s="132">
        <v>0.30199999999999999</v>
      </c>
      <c r="K103" s="132">
        <v>0</v>
      </c>
      <c r="L103" s="132">
        <v>4.42</v>
      </c>
      <c r="M103" s="132">
        <v>0</v>
      </c>
      <c r="N103" s="133">
        <v>0</v>
      </c>
      <c r="O103" s="17"/>
      <c r="P103" s="56">
        <f t="shared" si="45"/>
        <v>0</v>
      </c>
      <c r="Q103" s="56">
        <f t="shared" si="46"/>
        <v>1.0000000000000009E-3</v>
      </c>
      <c r="R103" s="56">
        <f t="shared" si="47"/>
        <v>0</v>
      </c>
      <c r="S103" s="56">
        <f t="shared" si="48"/>
        <v>0</v>
      </c>
      <c r="T103" s="56">
        <f t="shared" si="49"/>
        <v>0</v>
      </c>
      <c r="U103" s="56">
        <f t="shared" si="50"/>
        <v>0</v>
      </c>
      <c r="W103" s="61">
        <f t="shared" si="56"/>
        <v>0</v>
      </c>
      <c r="X103" s="61">
        <f t="shared" si="51"/>
        <v>3.3222591362125353E-3</v>
      </c>
      <c r="Y103" s="61">
        <f t="shared" si="52"/>
        <v>0</v>
      </c>
      <c r="Z103" s="61">
        <f t="shared" si="53"/>
        <v>0</v>
      </c>
      <c r="AA103" s="61">
        <f t="shared" si="54"/>
        <v>0</v>
      </c>
      <c r="AB103" s="61">
        <f t="shared" si="55"/>
        <v>0</v>
      </c>
      <c r="AD103" s="62">
        <f>IF(VLOOKUP('Summary DNO4'!$A$136,'Summary DNO4'!$A$55:$T$137,3)=0,0,(VLOOKUP('Summary DNO4'!$A$136,'Summary DNO4'!$A$55:$T$137,2)*1000/VLOOKUP('Summary DNO4'!$A$136,'Summary DNO4'!$A$55:$T$136,3)))</f>
        <v>24274.898510578321</v>
      </c>
      <c r="AE103" s="62">
        <f>IF(AD103=0,0,VLOOKUP('Summary DNO4'!$A$136,'Summary DNO4'!$A$55:$T$137,15)*AD103*P103)</f>
        <v>0</v>
      </c>
      <c r="AF103" s="56">
        <f>IF(AD103=0,0,VLOOKUP('Summary DNO4'!$A$136,'Summary DNO4'!$A$55:$T$137,16)*AD103*Q103)</f>
        <v>2.3476284336164492</v>
      </c>
      <c r="AG103" s="56">
        <f>IF(AD103=0,0,VLOOKUP('Summary DNO4'!$A$136,'Summary DNO4'!$A$55:$T$137,17)*AD103*R103)</f>
        <v>0</v>
      </c>
      <c r="AH103" s="56">
        <f t="shared" si="57"/>
        <v>2.3476284336164492</v>
      </c>
      <c r="AI103" s="56">
        <f t="shared" si="58"/>
        <v>0</v>
      </c>
      <c r="AJ103" s="62">
        <f>IF(VLOOKUP('Summary DNO4'!$A$136,'Summary DNO4'!$A$55:$V$137,21)=0,0,(VLOOKUP('Summary DNO4'!$A$136,'Summary DNO4'!$A$55:$V$137,21)/VLOOKUP('Summary DNO4'!$A$136,'Summary DNO4'!$A$55:$V$136,3)))*T103</f>
        <v>0</v>
      </c>
      <c r="AK103" s="62">
        <f>IF(VLOOKUP('Summary DNO4'!$A$136,'Summary DNO4'!$A$55:$V$137,22)=0,0,(VLOOKUP('Summary DNO4'!$A$136,'Summary DNO4'!$A$55:$V$137,22)*1000/VLOOKUP('Summary DNO4'!$A$136,'Summary DNO4'!$A$55:$V$136,3)))*U103</f>
        <v>0</v>
      </c>
      <c r="AL103" s="63">
        <f t="shared" si="59"/>
        <v>2.3476284336164492E-2</v>
      </c>
    </row>
    <row r="104" spans="1:38" s="21" customFormat="1" ht="11.25">
      <c r="A104" s="16" t="s">
        <v>16</v>
      </c>
      <c r="B104" s="128">
        <v>0.74199999999999999</v>
      </c>
      <c r="C104" s="129">
        <v>0</v>
      </c>
      <c r="D104" s="129">
        <v>0</v>
      </c>
      <c r="E104" s="129">
        <v>0</v>
      </c>
      <c r="F104" s="129">
        <v>0</v>
      </c>
      <c r="G104" s="130">
        <v>0</v>
      </c>
      <c r="H104" s="124"/>
      <c r="I104" s="131">
        <v>0.74199999999999999</v>
      </c>
      <c r="J104" s="132">
        <v>0</v>
      </c>
      <c r="K104" s="132">
        <v>0</v>
      </c>
      <c r="L104" s="132">
        <v>0</v>
      </c>
      <c r="M104" s="132">
        <v>0</v>
      </c>
      <c r="N104" s="133">
        <v>0</v>
      </c>
      <c r="O104" s="17"/>
      <c r="P104" s="56">
        <f t="shared" si="45"/>
        <v>0</v>
      </c>
      <c r="Q104" s="56">
        <f t="shared" si="46"/>
        <v>0</v>
      </c>
      <c r="R104" s="56">
        <f t="shared" si="47"/>
        <v>0</v>
      </c>
      <c r="S104" s="56">
        <f t="shared" si="48"/>
        <v>0</v>
      </c>
      <c r="T104" s="56">
        <f t="shared" si="49"/>
        <v>0</v>
      </c>
      <c r="U104" s="56">
        <f t="shared" si="50"/>
        <v>0</v>
      </c>
      <c r="W104" s="61">
        <f t="shared" si="56"/>
        <v>0</v>
      </c>
      <c r="X104" s="61">
        <f t="shared" si="51"/>
        <v>0</v>
      </c>
      <c r="Y104" s="61">
        <f t="shared" si="52"/>
        <v>0</v>
      </c>
      <c r="Z104" s="61">
        <f t="shared" si="53"/>
        <v>0</v>
      </c>
      <c r="AA104" s="61">
        <f t="shared" si="54"/>
        <v>0</v>
      </c>
      <c r="AB104" s="61">
        <f t="shared" si="55"/>
        <v>0</v>
      </c>
      <c r="AD104" s="62">
        <f>IF(VLOOKUP('Summary DNO4'!$A$135,'Summary DNO4'!$A$55:$T$137,3)=0,0,(VLOOKUP('Summary DNO4'!$A$135,'Summary DNO4'!$A$55:$T$137,2)*1000/VLOOKUP('Summary DNO4'!$A$135,'Summary DNO4'!$A$55:$T$137,3)))</f>
        <v>13369.511544143936</v>
      </c>
      <c r="AE104" s="62">
        <f>IF(AD104=0,0,VLOOKUP('Summary DNO4'!$A$135,'Summary DNO4'!$A$55:$T$137,15)*AD104*P104)</f>
        <v>0</v>
      </c>
      <c r="AF104" s="56">
        <f>IF(AD104=0,0,VLOOKUP('Summary DNO4'!$A$135,'Summary DNO4'!$A$55:$T$137,16)*AD104*Q104)</f>
        <v>0</v>
      </c>
      <c r="AG104" s="56">
        <f>IF(AD104=0,0,VLOOKUP('Summary DNO4'!$A$135,'Summary DNO4'!$A$55:$T$137,17)*AD104*R104)</f>
        <v>0</v>
      </c>
      <c r="AH104" s="56">
        <f t="shared" si="57"/>
        <v>0</v>
      </c>
      <c r="AI104" s="56">
        <f t="shared" si="58"/>
        <v>0</v>
      </c>
      <c r="AJ104" s="62">
        <f>IF(VLOOKUP('Summary DNO4'!$A$135,'Summary DNO4'!$A$55:$V$137,21)=0,0,(VLOOKUP('Summary DNO4'!$A$135,'Summary DNO4'!$A$55:$V$137,21)/VLOOKUP('Summary DNO4'!$A$135,'Summary DNO4'!$A$55:$V$137,3)))*T104</f>
        <v>0</v>
      </c>
      <c r="AK104" s="62">
        <f>IF(VLOOKUP('Summary DNO4'!$A$135,'Summary DNO4'!$A$55:$V$137,22)=0,0,(VLOOKUP('Summary DNO4'!$A$135,'Summary DNO4'!$A$55:$V$137,22)*1000/VLOOKUP('Summary DNO4'!$A$135,'Summary DNO4'!$A$55:$V$137,3)))*U104</f>
        <v>0</v>
      </c>
      <c r="AL104" s="63">
        <f t="shared" si="59"/>
        <v>0</v>
      </c>
    </row>
    <row r="105" spans="1:38" s="21" customFormat="1" ht="11.25">
      <c r="A105" s="16" t="s">
        <v>17</v>
      </c>
      <c r="B105" s="128">
        <v>1.4950000000000001</v>
      </c>
      <c r="C105" s="129">
        <v>0.13600000000000001</v>
      </c>
      <c r="D105" s="129">
        <v>0</v>
      </c>
      <c r="E105" s="129">
        <v>23.56</v>
      </c>
      <c r="F105" s="129">
        <v>0</v>
      </c>
      <c r="G105" s="130">
        <v>0</v>
      </c>
      <c r="H105" s="124"/>
      <c r="I105" s="131">
        <v>1.4950000000000001</v>
      </c>
      <c r="J105" s="132">
        <v>0.13600000000000001</v>
      </c>
      <c r="K105" s="132">
        <v>0</v>
      </c>
      <c r="L105" s="132">
        <v>23.57</v>
      </c>
      <c r="M105" s="132">
        <v>0</v>
      </c>
      <c r="N105" s="133">
        <v>0</v>
      </c>
      <c r="O105" s="17"/>
      <c r="P105" s="56">
        <f t="shared" si="45"/>
        <v>0</v>
      </c>
      <c r="Q105" s="56">
        <f t="shared" si="46"/>
        <v>0</v>
      </c>
      <c r="R105" s="56">
        <f t="shared" si="47"/>
        <v>0</v>
      </c>
      <c r="S105" s="56">
        <f t="shared" si="48"/>
        <v>1.0000000000001563E-2</v>
      </c>
      <c r="T105" s="56">
        <f t="shared" si="49"/>
        <v>0</v>
      </c>
      <c r="U105" s="56">
        <f t="shared" si="50"/>
        <v>0</v>
      </c>
      <c r="W105" s="61">
        <f t="shared" si="56"/>
        <v>0</v>
      </c>
      <c r="X105" s="61">
        <f t="shared" si="51"/>
        <v>0</v>
      </c>
      <c r="Y105" s="61">
        <f t="shared" si="52"/>
        <v>0</v>
      </c>
      <c r="Z105" s="61">
        <f t="shared" si="53"/>
        <v>4.2444821731746352E-4</v>
      </c>
      <c r="AA105" s="61">
        <f t="shared" si="54"/>
        <v>0</v>
      </c>
      <c r="AB105" s="61">
        <f t="shared" si="55"/>
        <v>0</v>
      </c>
      <c r="AD105" s="62">
        <f>IF(VLOOKUP('Summary DNO4'!$A$127,'Summary DNO4'!$A$55:$T$137,3)=0,0,(VLOOKUP('Summary DNO4'!$A$127,'Summary DNO4'!$A$55:$T$137,2)*1000/VLOOKUP('Summary DNO4'!$A$127,'Summary DNO4'!$A$55:$T$137,3)))</f>
        <v>116560.64738549238</v>
      </c>
      <c r="AE105" s="62">
        <f>IF(AD105=0,0,VLOOKUP('Summary DNO4'!$A$127,'Summary DNO4'!$A$55:$T$137,15)*AD105*P105)</f>
        <v>0</v>
      </c>
      <c r="AF105" s="56">
        <f>IF(AD105=0,0,VLOOKUP('Summary DNO4'!$A$127,'Summary DNO4'!$A$55:$T$137,16)*AD105*Q105)</f>
        <v>0</v>
      </c>
      <c r="AG105" s="56">
        <f>IF(AD105=0,0,VLOOKUP('Summary DNO4'!$A$127,'Summary DNO4'!$A$55:$T$137,17)*AD105*R105)</f>
        <v>0</v>
      </c>
      <c r="AH105" s="56">
        <f t="shared" si="57"/>
        <v>0</v>
      </c>
      <c r="AI105" s="56">
        <f t="shared" si="58"/>
        <v>3.6500000000005706</v>
      </c>
      <c r="AJ105" s="62">
        <f>IF(VLOOKUP('Summary DNO4'!$A$127,'Summary DNO4'!$A$55:$V$137,21)=0,0,(VLOOKUP('Summary DNO4'!$A$127,'Summary DNO4'!$A$55:$V$137,21)/VLOOKUP('Summary DNO4'!$A$127,'Summary DNO4'!$A$55:$V$137,3)))*T105</f>
        <v>0</v>
      </c>
      <c r="AK105" s="62">
        <f>IF(VLOOKUP('Summary DNO4'!$A$127,'Summary DNO4'!$A$55:$V$137,22)=0,0,(VLOOKUP('Summary DNO4'!$A$127,'Summary DNO4'!$A$55:$V$137,22)*1000/VLOOKUP('Summary DNO4'!$A$127,'Summary DNO4'!$A$55:$V$137,3)))*U105</f>
        <v>0</v>
      </c>
      <c r="AL105" s="63">
        <f t="shared" si="59"/>
        <v>3.6500000000005708E-2</v>
      </c>
    </row>
    <row r="106" spans="1:38" s="21" customFormat="1" ht="11.25">
      <c r="A106" s="16" t="s">
        <v>18</v>
      </c>
      <c r="B106" s="128">
        <v>1.41</v>
      </c>
      <c r="C106" s="129">
        <v>0.126</v>
      </c>
      <c r="D106" s="129">
        <v>0</v>
      </c>
      <c r="E106" s="129">
        <v>0</v>
      </c>
      <c r="F106" s="129">
        <v>0</v>
      </c>
      <c r="G106" s="130">
        <v>0</v>
      </c>
      <c r="H106" s="124"/>
      <c r="I106" s="131">
        <v>1.41</v>
      </c>
      <c r="J106" s="132">
        <v>0.126</v>
      </c>
      <c r="K106" s="132">
        <v>0</v>
      </c>
      <c r="L106" s="132">
        <v>0</v>
      </c>
      <c r="M106" s="132">
        <v>0</v>
      </c>
      <c r="N106" s="133">
        <v>0</v>
      </c>
      <c r="O106" s="17"/>
      <c r="P106" s="56">
        <f t="shared" si="45"/>
        <v>0</v>
      </c>
      <c r="Q106" s="56">
        <f t="shared" si="46"/>
        <v>0</v>
      </c>
      <c r="R106" s="56">
        <f t="shared" si="47"/>
        <v>0</v>
      </c>
      <c r="S106" s="56">
        <f t="shared" si="48"/>
        <v>0</v>
      </c>
      <c r="T106" s="56">
        <f t="shared" si="49"/>
        <v>0</v>
      </c>
      <c r="U106" s="56">
        <f t="shared" si="50"/>
        <v>0</v>
      </c>
      <c r="W106" s="61">
        <f t="shared" si="56"/>
        <v>0</v>
      </c>
      <c r="X106" s="61">
        <f t="shared" si="51"/>
        <v>0</v>
      </c>
      <c r="Y106" s="61">
        <f t="shared" si="52"/>
        <v>0</v>
      </c>
      <c r="Z106" s="61">
        <f t="shared" si="53"/>
        <v>0</v>
      </c>
      <c r="AA106" s="61">
        <f t="shared" si="54"/>
        <v>0</v>
      </c>
      <c r="AB106" s="61">
        <f t="shared" si="55"/>
        <v>0</v>
      </c>
      <c r="AD106" s="62">
        <f>IF(VLOOKUP('Summary DNO4'!$A$132,'Summary DNO4'!$A$55:$T$137,3)=0,0,(VLOOKUP('Summary DNO4'!$A$132,'Summary DNO4'!$A$55:$T$137,2)*1000/VLOOKUP('Summary DNO4'!$A$132,'Summary DNO4'!$A$55:$T$137,3)))</f>
        <v>0</v>
      </c>
      <c r="AE106" s="62">
        <f>IF(AD106=0,0,(VLOOKUP('Summary DNO4'!$A$132,'Summary DNO4'!$A$55:$T$137,15)*AD106*P106))</f>
        <v>0</v>
      </c>
      <c r="AF106" s="56">
        <f>IF(AD106=0,0,VLOOKUP('Summary DNO4'!$A$132,'Summary DNO4'!$A$55:$T$137,16)*AD106*Q106)</f>
        <v>0</v>
      </c>
      <c r="AG106" s="56">
        <f>IF(AD106=0,0,VLOOKUP('Summary DNO4'!$A$132,'Summary DNO4'!$A$55:$T$137,17)*AD106*R106)</f>
        <v>0</v>
      </c>
      <c r="AH106" s="56">
        <f t="shared" si="57"/>
        <v>0</v>
      </c>
      <c r="AI106" s="56">
        <f t="shared" si="58"/>
        <v>0</v>
      </c>
      <c r="AJ106" s="62">
        <f>IF(VLOOKUP('Summary DNO4'!$A$132,'Summary DNO4'!$A$55:$V$137,21)=0,0,(VLOOKUP('Summary DNO4'!$A$132,'Summary DNO4'!$A$55:$V$137,21)/VLOOKUP('Summary DNO4'!$A$132,'Summary DNO4'!$A$55:$V$137,3)))*T106</f>
        <v>0</v>
      </c>
      <c r="AK106" s="62">
        <f>IF(VLOOKUP('Summary DNO4'!$A$132,'Summary DNO4'!$A$55:$V$137,22)=0,0,(VLOOKUP('Summary DNO4'!$A$132,'Summary DNO4'!$A$55:$V$137,22)*1000/VLOOKUP('Summary DNO4'!$A$132,'Summary DNO4'!$A$55:$V$137,3)))*U106</f>
        <v>0</v>
      </c>
      <c r="AL106" s="63">
        <f t="shared" si="59"/>
        <v>0</v>
      </c>
    </row>
    <row r="107" spans="1:38" s="21" customFormat="1" ht="11.25">
      <c r="A107" s="16" t="s">
        <v>19</v>
      </c>
      <c r="B107" s="128">
        <v>0.90500000000000003</v>
      </c>
      <c r="C107" s="129">
        <v>6.8000000000000005E-2</v>
      </c>
      <c r="D107" s="129">
        <v>0</v>
      </c>
      <c r="E107" s="129">
        <v>215.1</v>
      </c>
      <c r="F107" s="129">
        <v>0</v>
      </c>
      <c r="G107" s="130">
        <v>0</v>
      </c>
      <c r="H107" s="124"/>
      <c r="I107" s="131">
        <v>0.90500000000000003</v>
      </c>
      <c r="J107" s="132">
        <v>6.8000000000000005E-2</v>
      </c>
      <c r="K107" s="132">
        <v>0</v>
      </c>
      <c r="L107" s="132">
        <v>215.12</v>
      </c>
      <c r="M107" s="132">
        <v>0</v>
      </c>
      <c r="N107" s="133">
        <v>0</v>
      </c>
      <c r="O107" s="17"/>
      <c r="P107" s="56">
        <f t="shared" si="45"/>
        <v>0</v>
      </c>
      <c r="Q107" s="56">
        <f t="shared" si="46"/>
        <v>0</v>
      </c>
      <c r="R107" s="56">
        <f t="shared" si="47"/>
        <v>0</v>
      </c>
      <c r="S107" s="56">
        <f t="shared" si="48"/>
        <v>2.0000000000010232E-2</v>
      </c>
      <c r="T107" s="56">
        <f t="shared" si="49"/>
        <v>0</v>
      </c>
      <c r="U107" s="56">
        <f t="shared" si="50"/>
        <v>0</v>
      </c>
      <c r="W107" s="61">
        <f t="shared" si="56"/>
        <v>0</v>
      </c>
      <c r="X107" s="61">
        <f t="shared" si="51"/>
        <v>0</v>
      </c>
      <c r="Y107" s="61">
        <f t="shared" si="52"/>
        <v>0</v>
      </c>
      <c r="Z107" s="61">
        <f t="shared" si="53"/>
        <v>9.29800092981381E-5</v>
      </c>
      <c r="AA107" s="61">
        <f t="shared" si="54"/>
        <v>0</v>
      </c>
      <c r="AB107" s="61">
        <f t="shared" si="55"/>
        <v>0</v>
      </c>
      <c r="AD107" s="62">
        <f>IF(VLOOKUP('Summary DNO4'!$A$86,'Summary DNO4'!$A$55:$T$137,3)=0,0,(VLOOKUP('Summary DNO4'!$A$86,'Summary DNO4'!$A$55:$T$137,2)*1000/VLOOKUP('Summary DNO4'!$A$86,'Summary DNO4'!$A$55:$T$137,3)))</f>
        <v>135609.82818625029</v>
      </c>
      <c r="AE107" s="62">
        <f>IF(AD107=0,0,(VLOOKUP('Summary DNO4'!$A$86,'Summary DNO4'!$A$55:$T$137,15)*AD107*P107))</f>
        <v>0</v>
      </c>
      <c r="AF107" s="56">
        <f>IF(AD107=0,0,VLOOKUP('Summary DNO4'!$A$86,'Summary DNO4'!$A$55:$T$137,16)*AD107*Q107)</f>
        <v>0</v>
      </c>
      <c r="AG107" s="56">
        <f>IF(AD107=0,0,VLOOKUP('Summary DNO4'!$A$86,'Summary DNO4'!$A$55:$T$137,17)*AD107*R107)</f>
        <v>0</v>
      </c>
      <c r="AH107" s="56">
        <f t="shared" si="57"/>
        <v>0</v>
      </c>
      <c r="AI107" s="56">
        <f t="shared" si="58"/>
        <v>7.3000000000037346</v>
      </c>
      <c r="AJ107" s="62">
        <f>IF(VLOOKUP('Summary DNO4'!$A$86,'Summary DNO4'!$A$55:$V$137,21)=0,0,(VLOOKUP('Summary DNO4'!$A$86,'Summary DNO4'!$A$55:$V$137,21)/VLOOKUP('Summary DNO4'!$A$86,'Summary DNO4'!$A$55:$V$137,3)))*T107</f>
        <v>0</v>
      </c>
      <c r="AK107" s="62">
        <f>IF(VLOOKUP('Summary DNO4'!$A$86,'Summary DNO4'!$A$55:$V$137,22)=0,0,(VLOOKUP('Summary DNO4'!$A$86,'Summary DNO4'!$A$55:$V$137,22)*1000/VLOOKUP('Summary DNO4'!$A$86,'Summary DNO4'!$A$55:$V$137,3)))*U107</f>
        <v>0</v>
      </c>
      <c r="AL107" s="63">
        <f t="shared" si="59"/>
        <v>7.3000000000037341E-2</v>
      </c>
    </row>
    <row r="108" spans="1:38" s="21" customFormat="1" ht="11.25">
      <c r="A108" s="16" t="s">
        <v>20</v>
      </c>
      <c r="B108" s="128">
        <v>8.8469999999999995</v>
      </c>
      <c r="C108" s="129">
        <v>0.78300000000000003</v>
      </c>
      <c r="D108" s="129">
        <v>0.10299999999999999</v>
      </c>
      <c r="E108" s="129">
        <v>16.79</v>
      </c>
      <c r="F108" s="129">
        <v>1.99</v>
      </c>
      <c r="G108" s="130">
        <v>0.30199999999999999</v>
      </c>
      <c r="H108" s="124"/>
      <c r="I108" s="131">
        <v>8.8490000000000002</v>
      </c>
      <c r="J108" s="132">
        <v>0.78300000000000003</v>
      </c>
      <c r="K108" s="132">
        <v>0.10299999999999999</v>
      </c>
      <c r="L108" s="132">
        <v>16.79</v>
      </c>
      <c r="M108" s="132">
        <v>1.99</v>
      </c>
      <c r="N108" s="133">
        <v>0.30199999999999999</v>
      </c>
      <c r="O108" s="17"/>
      <c r="P108" s="56">
        <f t="shared" si="45"/>
        <v>2.0000000000006679E-3</v>
      </c>
      <c r="Q108" s="56">
        <f t="shared" si="46"/>
        <v>0</v>
      </c>
      <c r="R108" s="56">
        <f t="shared" si="47"/>
        <v>0</v>
      </c>
      <c r="S108" s="56">
        <f t="shared" si="48"/>
        <v>0</v>
      </c>
      <c r="T108" s="56">
        <f t="shared" si="49"/>
        <v>0</v>
      </c>
      <c r="U108" s="56">
        <f t="shared" si="50"/>
        <v>0</v>
      </c>
      <c r="W108" s="61">
        <f t="shared" si="56"/>
        <v>2.2606533288138664E-4</v>
      </c>
      <c r="X108" s="61">
        <f t="shared" si="51"/>
        <v>0</v>
      </c>
      <c r="Y108" s="61">
        <f t="shared" si="52"/>
        <v>0</v>
      </c>
      <c r="Z108" s="61">
        <f t="shared" si="53"/>
        <v>0</v>
      </c>
      <c r="AA108" s="61">
        <f t="shared" si="54"/>
        <v>0</v>
      </c>
      <c r="AB108" s="61">
        <f t="shared" si="55"/>
        <v>0</v>
      </c>
      <c r="AD108" s="62">
        <f>IF(VLOOKUP('Summary DNO4'!$A$126,'Summary DNO4'!$A$55:$T$137,3)=0,0,(VLOOKUP('Summary DNO4'!$A$126,'Summary DNO4'!$A$55:$T$137,2)*1000/VLOOKUP('Summary DNO4'!$A$126,'Summary DNO4'!$A$55:$T$137,3)))</f>
        <v>562695.80690669536</v>
      </c>
      <c r="AE108" s="62">
        <f>IF(AD108=0,0,(VLOOKUP('Summary DNO4'!$A$126,'Summary DNO4'!$A$55:$T$137,15)*AD108*P108))</f>
        <v>765.20582553606198</v>
      </c>
      <c r="AF108" s="56">
        <f>IF(AD108=0,0,VLOOKUP('Summary DNO4'!$A$126,'Summary DNO4'!$A$55:$T$137,16)*AD108*Q108)</f>
        <v>0</v>
      </c>
      <c r="AG108" s="56">
        <f>IF(AD108=0,0,VLOOKUP('Summary DNO4'!$A$126,'Summary DNO4'!$A$55:$T$137,17)*AD108*R108)</f>
        <v>0</v>
      </c>
      <c r="AH108" s="56">
        <f t="shared" si="57"/>
        <v>765.20582553606198</v>
      </c>
      <c r="AI108" s="56">
        <f t="shared" si="58"/>
        <v>0</v>
      </c>
      <c r="AJ108" s="62">
        <f>IF(VLOOKUP('Summary DNO4'!$A$126,'Summary DNO4'!$A$55:$V$137,21)=0,0,(VLOOKUP('Summary DNO4'!$A$126,'Summary DNO4'!$A$55:$V$137,21)/VLOOKUP('Summary DNO4'!$A$126,'Summary DNO4'!$A$55:$V$137,3)))*T108</f>
        <v>0</v>
      </c>
      <c r="AK108" s="62">
        <f>IF(VLOOKUP('Summary DNO4'!$A$126,'Summary DNO4'!$A$55:$V$137,22)=0,0,(VLOOKUP('Summary DNO4'!$A$126,'Summary DNO4'!$A$55:$V$137,22)*1000/VLOOKUP('Summary DNO4'!$A$126,'Summary DNO4'!$A$55:$V$137,3)))*U108</f>
        <v>0</v>
      </c>
      <c r="AL108" s="63">
        <f t="shared" si="59"/>
        <v>7.65205825536062</v>
      </c>
    </row>
    <row r="109" spans="1:38" s="21" customFormat="1" ht="11.25">
      <c r="A109" s="16" t="s">
        <v>21</v>
      </c>
      <c r="B109" s="128">
        <v>6.7080000000000002</v>
      </c>
      <c r="C109" s="129">
        <v>0.48199999999999998</v>
      </c>
      <c r="D109" s="129">
        <v>6.9000000000000006E-2</v>
      </c>
      <c r="E109" s="129">
        <v>5.93</v>
      </c>
      <c r="F109" s="129">
        <v>3.8</v>
      </c>
      <c r="G109" s="130">
        <v>0.23100000000000001</v>
      </c>
      <c r="H109" s="124"/>
      <c r="I109" s="131">
        <v>6.7089999999999996</v>
      </c>
      <c r="J109" s="132">
        <v>0.48199999999999998</v>
      </c>
      <c r="K109" s="132">
        <v>6.9000000000000006E-2</v>
      </c>
      <c r="L109" s="132">
        <v>5.93</v>
      </c>
      <c r="M109" s="132">
        <v>3.8</v>
      </c>
      <c r="N109" s="133">
        <v>0.23100000000000001</v>
      </c>
      <c r="O109" s="17"/>
      <c r="P109" s="56">
        <f t="shared" si="45"/>
        <v>9.9999999999944578E-4</v>
      </c>
      <c r="Q109" s="56">
        <f t="shared" si="46"/>
        <v>0</v>
      </c>
      <c r="R109" s="56">
        <f t="shared" si="47"/>
        <v>0</v>
      </c>
      <c r="S109" s="56">
        <f t="shared" si="48"/>
        <v>0</v>
      </c>
      <c r="T109" s="56">
        <f t="shared" si="49"/>
        <v>0</v>
      </c>
      <c r="U109" s="56">
        <f t="shared" si="50"/>
        <v>0</v>
      </c>
      <c r="W109" s="61">
        <f t="shared" si="56"/>
        <v>1.4907573047096001E-4</v>
      </c>
      <c r="X109" s="61">
        <f t="shared" si="51"/>
        <v>0</v>
      </c>
      <c r="Y109" s="61">
        <f t="shared" si="52"/>
        <v>0</v>
      </c>
      <c r="Z109" s="61">
        <f t="shared" si="53"/>
        <v>0</v>
      </c>
      <c r="AA109" s="61">
        <f t="shared" si="54"/>
        <v>0</v>
      </c>
      <c r="AB109" s="61">
        <f t="shared" si="55"/>
        <v>0</v>
      </c>
      <c r="AD109" s="62">
        <f>IF(VLOOKUP('Summary DNO4'!$A$131,'Summary DNO4'!$A$55:$T$137,3)=0,0,(VLOOKUP('Summary DNO4'!$A$131,'Summary DNO4'!$A$55:$T$137,2)*1000/VLOOKUP('Summary DNO4'!$A$131,'Summary DNO4'!$A$55:$T$137,3)))</f>
        <v>373831.83870967739</v>
      </c>
      <c r="AE109" s="62">
        <f>IF(AD109=0,0,(VLOOKUP('Summary DNO4'!$A$131,'Summary DNO4'!$A$55:$T$137,15)*AD109*P109))</f>
        <v>277.37200638670106</v>
      </c>
      <c r="AF109" s="56">
        <f>IF(AD109=0,0,VLOOKUP('Summary DNO4'!$A$131,'Summary DNO4'!$A$55:$T$137,16)*AD109*Q109)</f>
        <v>0</v>
      </c>
      <c r="AG109" s="56">
        <f>IF(AD109=0,0,VLOOKUP('Summary DNO4'!$A$131,'Summary DNO4'!$A$55:$T$137,17)*AD109*R109)</f>
        <v>0</v>
      </c>
      <c r="AH109" s="56">
        <f t="shared" si="57"/>
        <v>277.37200638670106</v>
      </c>
      <c r="AI109" s="56">
        <f t="shared" si="58"/>
        <v>0</v>
      </c>
      <c r="AJ109" s="62">
        <f>IF(VLOOKUP('Summary DNO4'!$A$131,'Summary DNO4'!$A$55:$V$137,21)=0,0,(VLOOKUP('Summary DNO4'!$A$131,'Summary DNO4'!$A$55:$V$137,21)/VLOOKUP('Summary DNO4'!$A$131,'Summary DNO4'!$A$55:$V$137,3)))*T109</f>
        <v>0</v>
      </c>
      <c r="AK109" s="62">
        <f>IF(VLOOKUP('Summary DNO4'!$A$131,'Summary DNO4'!$A$55:$V$137,22)=0,0,(VLOOKUP('Summary DNO4'!$A$131,'Summary DNO4'!$A$55:$V$137,22)*1000/VLOOKUP('Summary DNO4'!$A$131,'Summary DNO4'!$A$55:$V$137,3)))*U109</f>
        <v>0</v>
      </c>
      <c r="AL109" s="63">
        <f t="shared" si="59"/>
        <v>2.7737200638670108</v>
      </c>
    </row>
    <row r="110" spans="1:38" s="21" customFormat="1" ht="11.25">
      <c r="A110" s="16" t="s">
        <v>22</v>
      </c>
      <c r="B110" s="128">
        <v>5.508</v>
      </c>
      <c r="C110" s="129">
        <v>0.35799999999999998</v>
      </c>
      <c r="D110" s="129">
        <v>5.2999999999999999E-2</v>
      </c>
      <c r="E110" s="129">
        <v>89.72</v>
      </c>
      <c r="F110" s="129">
        <v>4.0999999999999996</v>
      </c>
      <c r="G110" s="130">
        <v>0.16300000000000001</v>
      </c>
      <c r="H110" s="124"/>
      <c r="I110" s="131">
        <v>5.5090000000000003</v>
      </c>
      <c r="J110" s="132">
        <v>0.35799999999999998</v>
      </c>
      <c r="K110" s="132">
        <v>5.2999999999999999E-2</v>
      </c>
      <c r="L110" s="132">
        <v>89.74</v>
      </c>
      <c r="M110" s="132">
        <v>4.0999999999999996</v>
      </c>
      <c r="N110" s="133">
        <v>0.16300000000000001</v>
      </c>
      <c r="O110" s="17"/>
      <c r="P110" s="56">
        <f t="shared" si="45"/>
        <v>1.000000000000334E-3</v>
      </c>
      <c r="Q110" s="56">
        <f t="shared" si="46"/>
        <v>0</v>
      </c>
      <c r="R110" s="56">
        <f t="shared" si="47"/>
        <v>0</v>
      </c>
      <c r="S110" s="56">
        <f t="shared" si="48"/>
        <v>1.9999999999996021E-2</v>
      </c>
      <c r="T110" s="56">
        <f t="shared" si="49"/>
        <v>0</v>
      </c>
      <c r="U110" s="56">
        <f t="shared" si="50"/>
        <v>0</v>
      </c>
      <c r="W110" s="61">
        <f t="shared" si="56"/>
        <v>1.8155410312270526E-4</v>
      </c>
      <c r="X110" s="61">
        <f t="shared" si="51"/>
        <v>0</v>
      </c>
      <c r="Y110" s="61">
        <f t="shared" si="52"/>
        <v>0</v>
      </c>
      <c r="Z110" s="61">
        <f t="shared" si="53"/>
        <v>2.2291573785104823E-4</v>
      </c>
      <c r="AA110" s="61">
        <f t="shared" si="54"/>
        <v>0</v>
      </c>
      <c r="AB110" s="61">
        <f t="shared" si="55"/>
        <v>0</v>
      </c>
      <c r="AD110" s="62">
        <f>IF(VLOOKUP('Summary DNO4'!$A$85,'Summary DNO4'!$A$55:$T$137,3)=0,0,(VLOOKUP('Summary DNO4'!$A$85,'Summary DNO4'!$A$55:$T$137,2)*1000/VLOOKUP('Summary DNO4'!$A$85,'Summary DNO4'!$A$55:$T$137,3)))</f>
        <v>4308439.1457873685</v>
      </c>
      <c r="AE110" s="62">
        <f>IF(AD110=0,0,(VLOOKUP('Summary DNO4'!$A$85,'Summary DNO4'!$A$55:$T$137,15)*AD110*P110))</f>
        <v>3197.9302664858064</v>
      </c>
      <c r="AF110" s="56">
        <f>IF(AD110=0,0,VLOOKUP('Summary DNO4'!$A$85,'Summary DNO4'!$A$55:$T$137,16)*AD110*Q110)</f>
        <v>0</v>
      </c>
      <c r="AG110" s="56">
        <f>IF(AD110=0,0,VLOOKUP('Summary DNO4'!$A$85,'Summary DNO4'!$A$55:$T$137,17)*AD110*R110)</f>
        <v>0</v>
      </c>
      <c r="AH110" s="56">
        <f t="shared" si="57"/>
        <v>3197.9302664858064</v>
      </c>
      <c r="AI110" s="56">
        <f t="shared" si="58"/>
        <v>7.2999999999985477</v>
      </c>
      <c r="AJ110" s="62">
        <f>IF(VLOOKUP('Summary DNO4'!$A$85,'Summary DNO4'!$A$55:$V$137,21)=0,0,(VLOOKUP('Summary DNO4'!$A$85,'Summary DNO4'!$A$55:$V$137,21)/VLOOKUP('Summary DNO4'!$A$85,'Summary DNO4'!$A$55:$V$137,3)))*T110</f>
        <v>0</v>
      </c>
      <c r="AK110" s="62">
        <f>IF(VLOOKUP('Summary DNO4'!$A$85,'Summary DNO4'!$A$55:$V$137,22)=0,0,(VLOOKUP('Summary DNO4'!$A$85,'Summary DNO4'!$A$55:$V$137,22)*1000/VLOOKUP('Summary DNO4'!$A$85,'Summary DNO4'!$A$55:$V$137,3)))*U110</f>
        <v>0</v>
      </c>
      <c r="AL110" s="63">
        <f t="shared" si="59"/>
        <v>32.052302664858047</v>
      </c>
    </row>
    <row r="111" spans="1:38" s="21" customFormat="1" ht="11.25">
      <c r="A111" s="16" t="s">
        <v>23</v>
      </c>
      <c r="B111" s="128">
        <v>3.6459999999999999</v>
      </c>
      <c r="C111" s="129">
        <v>0.23699999999999999</v>
      </c>
      <c r="D111" s="129">
        <v>3.5000000000000003E-2</v>
      </c>
      <c r="E111" s="129">
        <v>193.3</v>
      </c>
      <c r="F111" s="129">
        <v>4.74</v>
      </c>
      <c r="G111" s="130">
        <v>0.115</v>
      </c>
      <c r="H111" s="124"/>
      <c r="I111" s="131">
        <v>3.6469999999999998</v>
      </c>
      <c r="J111" s="132">
        <v>0.23699999999999999</v>
      </c>
      <c r="K111" s="132">
        <v>3.5000000000000003E-2</v>
      </c>
      <c r="L111" s="132">
        <v>193.33</v>
      </c>
      <c r="M111" s="132">
        <v>4.74</v>
      </c>
      <c r="N111" s="133">
        <v>0.115</v>
      </c>
      <c r="O111" s="17"/>
      <c r="P111" s="56">
        <f t="shared" si="45"/>
        <v>9.9999999999988987E-4</v>
      </c>
      <c r="Q111" s="56">
        <f t="shared" si="46"/>
        <v>0</v>
      </c>
      <c r="R111" s="56">
        <f t="shared" si="47"/>
        <v>0</v>
      </c>
      <c r="S111" s="56">
        <f t="shared" si="48"/>
        <v>3.0000000000001137E-2</v>
      </c>
      <c r="T111" s="56">
        <f t="shared" si="49"/>
        <v>0</v>
      </c>
      <c r="U111" s="56">
        <f t="shared" si="50"/>
        <v>0</v>
      </c>
      <c r="W111" s="61">
        <f t="shared" si="56"/>
        <v>2.7427317608341717E-4</v>
      </c>
      <c r="X111" s="61">
        <f t="shared" si="51"/>
        <v>0</v>
      </c>
      <c r="Y111" s="61">
        <f t="shared" si="52"/>
        <v>0</v>
      </c>
      <c r="Z111" s="61">
        <f t="shared" si="53"/>
        <v>1.5519917227102553E-4</v>
      </c>
      <c r="AA111" s="61">
        <f t="shared" si="54"/>
        <v>0</v>
      </c>
      <c r="AB111" s="61">
        <f t="shared" si="55"/>
        <v>0</v>
      </c>
      <c r="AD111" s="62">
        <f>IF(VLOOKUP('Summary DNO4'!$A$89,'Summary DNO4'!$A$55:$T$137,3)=0,0,(VLOOKUP('Summary DNO4'!$A$89,'Summary DNO4'!$A$55:$T$137,2)*1000/VLOOKUP('Summary DNO4'!$A$89,'Summary DNO4'!$A$55:$T$137,3)))</f>
        <v>0</v>
      </c>
      <c r="AE111" s="62">
        <f>IF(AD111=0,0,(VLOOKUP('Summary DNO4'!$A$89,'Summary DNO4'!$A$55:$T$137,15)*AD111*P111))</f>
        <v>0</v>
      </c>
      <c r="AF111" s="56">
        <f>IF(AD111=0,0,VLOOKUP('Summary DNO4'!$A$89,'Summary DNO4'!$A$55:$T$137,16)*AD111*Q111)</f>
        <v>0</v>
      </c>
      <c r="AG111" s="56">
        <f>IF(AD111=0,0,VLOOKUP('Summary DNO4'!$A$89,'Summary DNO4'!$A$55:$T$137,17)*AD111*R111)</f>
        <v>0</v>
      </c>
      <c r="AH111" s="56">
        <f t="shared" si="57"/>
        <v>0</v>
      </c>
      <c r="AI111" s="56">
        <f t="shared" si="58"/>
        <v>10.950000000000415</v>
      </c>
      <c r="AJ111" s="62">
        <f>IF(VLOOKUP('Summary DNO4'!$A$89,'Summary DNO4'!$A$55:$V$137,21)=0,0,(VLOOKUP('Summary DNO4'!$A$89,'Summary DNO4'!$A$55:$V$137,21)/VLOOKUP('Summary DNO4'!$A$89,'Summary DNO4'!$A$55:$V$137,3)))*T111</f>
        <v>0</v>
      </c>
      <c r="AK111" s="62">
        <f>IF(VLOOKUP('Summary DNO4'!$A$89,'Summary DNO4'!$A$55:$V$137,22)=0,0,(VLOOKUP('Summary DNO4'!$A$89,'Summary DNO4'!$A$55:$V$137,22)*1000/VLOOKUP('Summary DNO4'!$A$89,'Summary DNO4'!$A$55:$V$137,3)))*U111</f>
        <v>0</v>
      </c>
      <c r="AL111" s="63">
        <f t="shared" si="59"/>
        <v>0.10950000000000415</v>
      </c>
    </row>
    <row r="112" spans="1:38" s="21" customFormat="1" ht="11.25">
      <c r="A112" s="16" t="s">
        <v>24</v>
      </c>
      <c r="B112" s="128">
        <v>1.829</v>
      </c>
      <c r="C112" s="129">
        <v>0</v>
      </c>
      <c r="D112" s="129">
        <v>0</v>
      </c>
      <c r="E112" s="129">
        <v>0</v>
      </c>
      <c r="F112" s="129">
        <v>0</v>
      </c>
      <c r="G112" s="130">
        <v>0</v>
      </c>
      <c r="H112" s="124"/>
      <c r="I112" s="131">
        <v>1.829</v>
      </c>
      <c r="J112" s="132">
        <v>0</v>
      </c>
      <c r="K112" s="132">
        <v>0</v>
      </c>
      <c r="L112" s="132">
        <v>0</v>
      </c>
      <c r="M112" s="132">
        <v>0</v>
      </c>
      <c r="N112" s="133">
        <v>0</v>
      </c>
      <c r="O112" s="17"/>
      <c r="P112" s="56">
        <f t="shared" si="45"/>
        <v>0</v>
      </c>
      <c r="Q112" s="56">
        <f t="shared" si="46"/>
        <v>0</v>
      </c>
      <c r="R112" s="56">
        <f t="shared" si="47"/>
        <v>0</v>
      </c>
      <c r="S112" s="56">
        <f t="shared" si="48"/>
        <v>0</v>
      </c>
      <c r="T112" s="56">
        <f t="shared" si="49"/>
        <v>0</v>
      </c>
      <c r="U112" s="56">
        <f t="shared" si="50"/>
        <v>0</v>
      </c>
      <c r="W112" s="61">
        <f t="shared" si="56"/>
        <v>0</v>
      </c>
      <c r="X112" s="61">
        <f t="shared" si="51"/>
        <v>0</v>
      </c>
      <c r="Y112" s="61">
        <f t="shared" si="52"/>
        <v>0</v>
      </c>
      <c r="Z112" s="61">
        <f t="shared" si="53"/>
        <v>0</v>
      </c>
      <c r="AA112" s="61">
        <f t="shared" si="54"/>
        <v>0</v>
      </c>
      <c r="AB112" s="61">
        <f t="shared" si="55"/>
        <v>0</v>
      </c>
      <c r="AD112" s="62">
        <f>IF(VLOOKUP('Summary DNO4'!$A$134,'Summary DNO4'!$A$55:$T$137,3)=0,0,(VLOOKUP('Summary DNO4'!$A$134,'Summary DNO4'!$A$55:$T$137,2)*1000/VLOOKUP('Summary DNO4'!$A$134,'Summary DNO4'!$A$55:$T$137,3)))</f>
        <v>63057.713776220058</v>
      </c>
      <c r="AE112" s="62">
        <f>IF(AD112=0,0,(VLOOKUP('Summary DNO4'!$A$134,'Summary DNO4'!$A$55:$T$137,15)*AD112*P112))</f>
        <v>0</v>
      </c>
      <c r="AF112" s="56">
        <f>IF(AD112=0,0,VLOOKUP('Summary DNO4'!$A$134,'Summary DNO4'!$A$55:$T$137,16)*AD112*Q112)</f>
        <v>0</v>
      </c>
      <c r="AG112" s="56">
        <f>IF(AD112=0,0,VLOOKUP('Summary DNO4'!$A$134,'Summary DNO4'!$A$55:$T$137,17)*AD112*R112)</f>
        <v>0</v>
      </c>
      <c r="AH112" s="56">
        <f t="shared" si="57"/>
        <v>0</v>
      </c>
      <c r="AI112" s="56">
        <f t="shared" si="58"/>
        <v>0</v>
      </c>
      <c r="AJ112" s="62">
        <f>IF(VLOOKUP('Summary DNO4'!$A$134,'Summary DNO4'!$A$55:$V$137,21)=0,0,(VLOOKUP('Summary DNO4'!$A$134,'Summary DNO4'!$A$55:$V$137,21)/VLOOKUP('Summary DNO4'!$A$134,'Summary DNO4'!$A$55:$V$137,3)))*T112</f>
        <v>0</v>
      </c>
      <c r="AK112" s="62">
        <f>IF(VLOOKUP('Summary DNO4'!$A$134,'Summary DNO4'!$A$55:$V$137,22)=0,0,(VLOOKUP('Summary DNO4'!$A$134,'Summary DNO4'!$A$55:$V$137,22)*1000/VLOOKUP('Summary DNO4'!$A$134,'Summary DNO4'!$A$55:$V$137,3)))*U112</f>
        <v>0</v>
      </c>
      <c r="AL112" s="63">
        <f t="shared" si="59"/>
        <v>0</v>
      </c>
    </row>
    <row r="113" spans="1:38" s="21" customFormat="1" ht="11.25">
      <c r="A113" s="16" t="s">
        <v>25</v>
      </c>
      <c r="B113" s="128">
        <v>13.116</v>
      </c>
      <c r="C113" s="129">
        <v>1.571</v>
      </c>
      <c r="D113" s="129">
        <v>0.47099999999999997</v>
      </c>
      <c r="E113" s="129">
        <v>0</v>
      </c>
      <c r="F113" s="129">
        <v>0</v>
      </c>
      <c r="G113" s="130">
        <v>0</v>
      </c>
      <c r="H113" s="124"/>
      <c r="I113" s="131">
        <v>13.118</v>
      </c>
      <c r="J113" s="132">
        <v>1.571</v>
      </c>
      <c r="K113" s="132">
        <v>0.47099999999999997</v>
      </c>
      <c r="L113" s="132">
        <v>0</v>
      </c>
      <c r="M113" s="132">
        <v>0</v>
      </c>
      <c r="N113" s="133">
        <v>0</v>
      </c>
      <c r="O113" s="17"/>
      <c r="P113" s="56">
        <f t="shared" si="45"/>
        <v>2.0000000000006679E-3</v>
      </c>
      <c r="Q113" s="56">
        <f t="shared" si="46"/>
        <v>0</v>
      </c>
      <c r="R113" s="56">
        <f t="shared" si="47"/>
        <v>0</v>
      </c>
      <c r="S113" s="56">
        <f t="shared" si="48"/>
        <v>0</v>
      </c>
      <c r="T113" s="56">
        <f t="shared" si="49"/>
        <v>0</v>
      </c>
      <c r="U113" s="56">
        <f t="shared" si="50"/>
        <v>0</v>
      </c>
      <c r="W113" s="61">
        <f t="shared" si="56"/>
        <v>1.5248551387614384E-4</v>
      </c>
      <c r="X113" s="61">
        <f t="shared" si="51"/>
        <v>0</v>
      </c>
      <c r="Y113" s="61">
        <f t="shared" si="52"/>
        <v>0</v>
      </c>
      <c r="Z113" s="61">
        <f t="shared" si="53"/>
        <v>0</v>
      </c>
      <c r="AA113" s="61">
        <f t="shared" si="54"/>
        <v>0</v>
      </c>
      <c r="AB113" s="61">
        <f t="shared" si="55"/>
        <v>0</v>
      </c>
      <c r="AD113" s="62">
        <f>IF(VLOOKUP('Summary DNO4'!$A$133,'Summary DNO4'!$A$55:$T$137,3)=0,0,(VLOOKUP('Summary DNO4'!$A$133,'Summary DNO4'!$A$55:$T$137,2)*1000/VLOOKUP('Summary DNO4'!$A$133,'Summary DNO4'!$A$55:$T$137,3)))</f>
        <v>19121703.930997971</v>
      </c>
      <c r="AE113" s="62">
        <f>IF(AD113=0,0,(VLOOKUP('Summary DNO4'!$A$133,'Summary DNO4'!$A$55:$T$137,15)*AD113*P113))</f>
        <v>23133.036386296579</v>
      </c>
      <c r="AF113" s="56">
        <f>IF(AD113=0,0,VLOOKUP('Summary DNO4'!$A$133,'Summary DNO4'!$A$55:$T$137,16)*AD113*Q113)</f>
        <v>0</v>
      </c>
      <c r="AG113" s="56">
        <f>IF(AD113=0,0,VLOOKUP('Summary DNO4'!$A$133,'Summary DNO4'!$A$55:$T$137,17)*AD113*R113)</f>
        <v>0</v>
      </c>
      <c r="AH113" s="56">
        <f t="shared" si="57"/>
        <v>23133.036386296579</v>
      </c>
      <c r="AI113" s="56">
        <f t="shared" si="58"/>
        <v>0</v>
      </c>
      <c r="AJ113" s="62">
        <f>IF(VLOOKUP('Summary DNO4'!$A$133,'Summary DNO4'!$A$55:$V$137,21)=0,0,(VLOOKUP('Summary DNO4'!$A$133,'Summary DNO4'!$A$55:$V$137,21)/VLOOKUP('Summary DNO4'!$A$133,'Summary DNO4'!$A$55:$V$137,3)))*T113</f>
        <v>0</v>
      </c>
      <c r="AK113" s="62">
        <f>IF(VLOOKUP('Summary DNO4'!$A$133,'Summary DNO4'!$A$55:$V$137,22)=0,0,(VLOOKUP('Summary DNO4'!$A$133,'Summary DNO4'!$A$55:$V$137,22)*1000/VLOOKUP('Summary DNO4'!$A$133,'Summary DNO4'!$A$55:$V$137,3)))*U113</f>
        <v>0</v>
      </c>
      <c r="AL113" s="63">
        <f t="shared" si="59"/>
        <v>231.33036386296578</v>
      </c>
    </row>
    <row r="114" spans="1:38" s="21" customFormat="1" ht="11.25">
      <c r="A114" s="16" t="s">
        <v>26</v>
      </c>
      <c r="B114" s="128">
        <v>-0.62</v>
      </c>
      <c r="C114" s="129">
        <v>0</v>
      </c>
      <c r="D114" s="129">
        <v>0</v>
      </c>
      <c r="E114" s="129">
        <v>0</v>
      </c>
      <c r="F114" s="129">
        <v>0</v>
      </c>
      <c r="G114" s="130">
        <v>0</v>
      </c>
      <c r="H114" s="124"/>
      <c r="I114" s="131">
        <v>-0.62</v>
      </c>
      <c r="J114" s="132">
        <v>0</v>
      </c>
      <c r="K114" s="132">
        <v>0</v>
      </c>
      <c r="L114" s="132">
        <v>0</v>
      </c>
      <c r="M114" s="132">
        <v>0</v>
      </c>
      <c r="N114" s="133">
        <v>0</v>
      </c>
      <c r="O114" s="17"/>
      <c r="P114" s="56">
        <f t="shared" si="45"/>
        <v>0</v>
      </c>
      <c r="Q114" s="56">
        <f t="shared" si="46"/>
        <v>0</v>
      </c>
      <c r="R114" s="56">
        <f t="shared" si="47"/>
        <v>0</v>
      </c>
      <c r="S114" s="56">
        <f t="shared" si="48"/>
        <v>0</v>
      </c>
      <c r="T114" s="56">
        <f t="shared" si="49"/>
        <v>0</v>
      </c>
      <c r="U114" s="56">
        <f t="shared" si="50"/>
        <v>0</v>
      </c>
      <c r="W114" s="61">
        <f t="shared" si="56"/>
        <v>0</v>
      </c>
      <c r="X114" s="61">
        <f t="shared" si="51"/>
        <v>0</v>
      </c>
      <c r="Y114" s="61">
        <f t="shared" si="52"/>
        <v>0</v>
      </c>
      <c r="Z114" s="61">
        <f t="shared" si="53"/>
        <v>0</v>
      </c>
      <c r="AA114" s="61">
        <f t="shared" si="54"/>
        <v>0</v>
      </c>
      <c r="AB114" s="61">
        <f t="shared" si="55"/>
        <v>0</v>
      </c>
      <c r="AD114" s="62">
        <f>IF(VLOOKUP('Summary DNO4'!$A$124,'Summary DNO4'!$A$55:$T$137,3)=0,0,(VLOOKUP('Summary DNO4'!$A$124,'Summary DNO4'!$A$55:$T$137,2)*1000/VLOOKUP('Summary DNO4'!$A$124,'Summary DNO4'!$A$55:$T$137,3)))</f>
        <v>13774.052898550724</v>
      </c>
      <c r="AE114" s="62">
        <f>IF(AD114=0,0,(VLOOKUP('Summary DNO4'!$A$124,'Summary DNO4'!$A$55:$T$137,15)*AD114*P114))</f>
        <v>0</v>
      </c>
      <c r="AF114" s="56">
        <f>IF(AD114=0,0,VLOOKUP('Summary DNO4'!$A$124,'Summary DNO4'!$A$55:$T$137,16)*AD114*Q114)</f>
        <v>0</v>
      </c>
      <c r="AG114" s="56">
        <f>IF(AD114=0,0,VLOOKUP('Summary DNO4'!$A$124,'Summary DNO4'!$A$55:$T$137,17)*AD114*R114)</f>
        <v>0</v>
      </c>
      <c r="AH114" s="56">
        <f t="shared" si="57"/>
        <v>0</v>
      </c>
      <c r="AI114" s="56">
        <f t="shared" si="58"/>
        <v>0</v>
      </c>
      <c r="AJ114" s="62">
        <f>IF(VLOOKUP('Summary DNO4'!$A$124,'Summary DNO4'!$A$55:$V$137,21)=0,0,(VLOOKUP('Summary DNO4'!$A$124,'Summary DNO4'!$A$55:$V$137,21)/VLOOKUP('Summary DNO4'!$A$124,'Summary DNO4'!$A$55:$V$137,3)))*T114</f>
        <v>0</v>
      </c>
      <c r="AK114" s="62">
        <f>IF(VLOOKUP('Summary DNO4'!$A$124,'Summary DNO4'!$A$55:$V$137,22)=0,0,(VLOOKUP('Summary DNO4'!$A$124,'Summary DNO4'!$A$55:$V$137,22)*1000/VLOOKUP('Summary DNO4'!$A$124,'Summary DNO4'!$A$55:$V$137,3)))*U114</f>
        <v>0</v>
      </c>
      <c r="AL114" s="63">
        <f t="shared" si="59"/>
        <v>0</v>
      </c>
    </row>
    <row r="115" spans="1:38" s="21" customFormat="1" ht="11.25">
      <c r="A115" s="16" t="s">
        <v>27</v>
      </c>
      <c r="B115" s="128">
        <v>-0.53800000000000003</v>
      </c>
      <c r="C115" s="129">
        <v>0</v>
      </c>
      <c r="D115" s="129">
        <v>0</v>
      </c>
      <c r="E115" s="129">
        <v>0</v>
      </c>
      <c r="F115" s="129">
        <v>0</v>
      </c>
      <c r="G115" s="130">
        <v>0</v>
      </c>
      <c r="H115" s="124"/>
      <c r="I115" s="131">
        <v>-0.53800000000000003</v>
      </c>
      <c r="J115" s="132">
        <v>0</v>
      </c>
      <c r="K115" s="132">
        <v>0</v>
      </c>
      <c r="L115" s="132">
        <v>0</v>
      </c>
      <c r="M115" s="132">
        <v>0</v>
      </c>
      <c r="N115" s="133">
        <v>0</v>
      </c>
      <c r="O115" s="17"/>
      <c r="P115" s="56">
        <f t="shared" si="45"/>
        <v>0</v>
      </c>
      <c r="Q115" s="56">
        <f t="shared" si="46"/>
        <v>0</v>
      </c>
      <c r="R115" s="56">
        <f t="shared" si="47"/>
        <v>0</v>
      </c>
      <c r="S115" s="56">
        <f t="shared" si="48"/>
        <v>0</v>
      </c>
      <c r="T115" s="56">
        <f t="shared" si="49"/>
        <v>0</v>
      </c>
      <c r="U115" s="56">
        <f t="shared" si="50"/>
        <v>0</v>
      </c>
      <c r="W115" s="61">
        <f t="shared" si="56"/>
        <v>0</v>
      </c>
      <c r="X115" s="61">
        <f t="shared" si="51"/>
        <v>0</v>
      </c>
      <c r="Y115" s="61">
        <f t="shared" si="52"/>
        <v>0</v>
      </c>
      <c r="Z115" s="61">
        <f t="shared" si="53"/>
        <v>0</v>
      </c>
      <c r="AA115" s="61">
        <f t="shared" si="54"/>
        <v>0</v>
      </c>
      <c r="AB115" s="61">
        <f t="shared" si="55"/>
        <v>0</v>
      </c>
      <c r="AD115" s="62">
        <f>IF(VLOOKUP('Summary DNO4'!$A$129,'Summary DNO4'!$A$55:$T$137,3)=0,0,(VLOOKUP('Summary DNO4'!$A$129,'Summary DNO4'!$A$55:$T$137,2)*1000/VLOOKUP('Summary DNO4'!$A$129,'Summary DNO4'!$A$55:$T$137,3)))</f>
        <v>0</v>
      </c>
      <c r="AE115" s="62">
        <f>IF(AD115=0,0,(VLOOKUP('Summary DNO4'!$A$129,'Summary DNO4'!$A$55:$T$137,15)*AD115*P115))</f>
        <v>0</v>
      </c>
      <c r="AF115" s="56">
        <f>IF(AD115=0,0,VLOOKUP('Summary DNO4'!$A$129,'Summary DNO4'!$A$55:$T$137,16)*AD115*Q115)</f>
        <v>0</v>
      </c>
      <c r="AG115" s="56">
        <f>IF(AD115=0,0,VLOOKUP('Summary DNO4'!$A$129,'Summary DNO4'!$A$55:$T$137,17)*AD115*R115)</f>
        <v>0</v>
      </c>
      <c r="AH115" s="56">
        <f t="shared" si="57"/>
        <v>0</v>
      </c>
      <c r="AI115" s="56">
        <f t="shared" si="58"/>
        <v>0</v>
      </c>
      <c r="AJ115" s="62">
        <f>IF(VLOOKUP('Summary DNO4'!$A$129,'Summary DNO4'!$A$55:$V$137,21)=0,0,(VLOOKUP('Summary DNO4'!$A$129,'Summary DNO4'!$A$55:$V$137,21)/VLOOKUP('Summary DNO4'!$A$129,'Summary DNO4'!$A$55:$V$137,3)))*T115</f>
        <v>0</v>
      </c>
      <c r="AK115" s="62">
        <f>IF(VLOOKUP('Summary DNO4'!$A$129,'Summary DNO4'!$A$55:$V$137,22)=0,0,(VLOOKUP('Summary DNO4'!$A$129,'Summary DNO4'!$A$55:$V$137,22)*1000/VLOOKUP('Summary DNO4'!$A$129,'Summary DNO4'!$A$55:$V$137,3)))*U115</f>
        <v>0</v>
      </c>
      <c r="AL115" s="63">
        <f t="shared" si="59"/>
        <v>0</v>
      </c>
    </row>
    <row r="116" spans="1:38" s="21" customFormat="1" ht="11.25">
      <c r="A116" s="16" t="s">
        <v>28</v>
      </c>
      <c r="B116" s="128">
        <v>-0.62</v>
      </c>
      <c r="C116" s="129">
        <v>0</v>
      </c>
      <c r="D116" s="129">
        <v>0</v>
      </c>
      <c r="E116" s="129">
        <v>0</v>
      </c>
      <c r="F116" s="129">
        <v>0</v>
      </c>
      <c r="G116" s="130">
        <v>0.157</v>
      </c>
      <c r="H116" s="124"/>
      <c r="I116" s="131">
        <v>-0.62</v>
      </c>
      <c r="J116" s="132">
        <v>0</v>
      </c>
      <c r="K116" s="132">
        <v>0</v>
      </c>
      <c r="L116" s="132">
        <v>0</v>
      </c>
      <c r="M116" s="132">
        <v>0</v>
      </c>
      <c r="N116" s="133">
        <v>0.157</v>
      </c>
      <c r="O116" s="17"/>
      <c r="P116" s="56">
        <f t="shared" si="45"/>
        <v>0</v>
      </c>
      <c r="Q116" s="56">
        <f t="shared" si="46"/>
        <v>0</v>
      </c>
      <c r="R116" s="56">
        <f t="shared" si="47"/>
        <v>0</v>
      </c>
      <c r="S116" s="56">
        <f t="shared" si="48"/>
        <v>0</v>
      </c>
      <c r="T116" s="56">
        <f t="shared" si="49"/>
        <v>0</v>
      </c>
      <c r="U116" s="56">
        <f t="shared" si="50"/>
        <v>0</v>
      </c>
      <c r="W116" s="61">
        <f t="shared" si="56"/>
        <v>0</v>
      </c>
      <c r="X116" s="61">
        <f t="shared" si="51"/>
        <v>0</v>
      </c>
      <c r="Y116" s="61">
        <f t="shared" si="52"/>
        <v>0</v>
      </c>
      <c r="Z116" s="61">
        <f t="shared" si="53"/>
        <v>0</v>
      </c>
      <c r="AA116" s="61">
        <f t="shared" si="54"/>
        <v>0</v>
      </c>
      <c r="AB116" s="61">
        <f t="shared" si="55"/>
        <v>0</v>
      </c>
      <c r="AD116" s="62">
        <f>IF(VLOOKUP('Summary DNO4'!$A$123,'Summary DNO4'!$A$55:$T$137,3)=0,0,(VLOOKUP('Summary DNO4'!$A$123,'Summary DNO4'!$A$55:$T$137,2)*1000/VLOOKUP('Summary DNO4'!$A$123,'Summary DNO4'!$A$55:$T$137,3)))</f>
        <v>383236.83999999997</v>
      </c>
      <c r="AE116" s="62">
        <f>IF(AD116=0,0,(VLOOKUP('Summary DNO4'!$A$123,'Summary DNO4'!$A$55:$T$137,15)*AD116*P116))</f>
        <v>0</v>
      </c>
      <c r="AF116" s="56">
        <f>IF(AD116=0,0,VLOOKUP('Summary DNO4'!$A$123,'Summary DNO4'!$A$55:$T$137,16)*AD116*Q116)</f>
        <v>0</v>
      </c>
      <c r="AG116" s="56">
        <f>IF(AD116=0,0,VLOOKUP('Summary DNO4'!$A$123,'Summary DNO4'!$A$55:$T$137,17)*AD116*R116)</f>
        <v>0</v>
      </c>
      <c r="AH116" s="56">
        <f t="shared" si="57"/>
        <v>0</v>
      </c>
      <c r="AI116" s="56">
        <f t="shared" si="58"/>
        <v>0</v>
      </c>
      <c r="AJ116" s="62">
        <f>IF(VLOOKUP('Summary DNO4'!$A$123,'Summary DNO4'!$A$55:$V$137,21)=0,0,(VLOOKUP('Summary DNO4'!$A$123,'Summary DNO4'!$A$55:$V$137,21)/VLOOKUP('Summary DNO4'!$A$123,'Summary DNO4'!$A$55:$V$137,3)))*T116</f>
        <v>0</v>
      </c>
      <c r="AK116" s="62">
        <f>IF(VLOOKUP('Summary DNO4'!$A$123,'Summary DNO4'!$A$55:$V$137,22)=0,0,(VLOOKUP('Summary DNO4'!$A$123,'Summary DNO4'!$A$55:$V$137,22)*1000/VLOOKUP('Summary DNO4'!$A$123,'Summary DNO4'!$A$55:$V$137,3)))*U116</f>
        <v>0</v>
      </c>
      <c r="AL116" s="63">
        <f t="shared" si="59"/>
        <v>0</v>
      </c>
    </row>
    <row r="117" spans="1:38" s="21" customFormat="1" ht="11.25">
      <c r="A117" s="16" t="s">
        <v>29</v>
      </c>
      <c r="B117" s="128">
        <v>-4.2960000000000003</v>
      </c>
      <c r="C117" s="129">
        <v>-0.52300000000000002</v>
      </c>
      <c r="D117" s="129">
        <v>-6.2E-2</v>
      </c>
      <c r="E117" s="129">
        <v>0</v>
      </c>
      <c r="F117" s="129">
        <v>0</v>
      </c>
      <c r="G117" s="130">
        <v>0.157</v>
      </c>
      <c r="H117" s="124"/>
      <c r="I117" s="131">
        <v>-4.2960000000000003</v>
      </c>
      <c r="J117" s="132">
        <v>-0.52300000000000002</v>
      </c>
      <c r="K117" s="132">
        <v>-6.2E-2</v>
      </c>
      <c r="L117" s="132">
        <v>0</v>
      </c>
      <c r="M117" s="132">
        <v>0</v>
      </c>
      <c r="N117" s="133">
        <v>0.157</v>
      </c>
      <c r="O117" s="17"/>
      <c r="P117" s="56">
        <f t="shared" si="45"/>
        <v>0</v>
      </c>
      <c r="Q117" s="56">
        <f t="shared" si="46"/>
        <v>0</v>
      </c>
      <c r="R117" s="56">
        <f t="shared" si="47"/>
        <v>0</v>
      </c>
      <c r="S117" s="56">
        <f t="shared" si="48"/>
        <v>0</v>
      </c>
      <c r="T117" s="56">
        <f t="shared" si="49"/>
        <v>0</v>
      </c>
      <c r="U117" s="56">
        <f t="shared" si="50"/>
        <v>0</v>
      </c>
      <c r="W117" s="61">
        <f t="shared" si="56"/>
        <v>0</v>
      </c>
      <c r="X117" s="61">
        <f t="shared" si="51"/>
        <v>0</v>
      </c>
      <c r="Y117" s="61">
        <f t="shared" si="52"/>
        <v>0</v>
      </c>
      <c r="Z117" s="61">
        <f t="shared" si="53"/>
        <v>0</v>
      </c>
      <c r="AA117" s="61">
        <f t="shared" si="54"/>
        <v>0</v>
      </c>
      <c r="AB117" s="61">
        <f t="shared" si="55"/>
        <v>0</v>
      </c>
      <c r="AD117" s="62">
        <f>IF(VLOOKUP('Summary DNO4'!$A$125,'Summary DNO4'!$A$55:$T$137,3)=0,0,(VLOOKUP('Summary DNO4'!$A$125,'Summary DNO4'!$A$55:$T$137,2)*1000/VLOOKUP('Summary DNO4'!$A$125,'Summary DNO4'!$A$55:$T$137,3)))</f>
        <v>130714.15000000002</v>
      </c>
      <c r="AE117" s="62">
        <f>IF(AD117=0,0,(VLOOKUP('Summary DNO4'!$A$125,'Summary DNO4'!$A$55:$T$137,15)*AD117*P117))</f>
        <v>0</v>
      </c>
      <c r="AF117" s="56">
        <f>IF(AD117=0,0,VLOOKUP('Summary DNO4'!$A$125,'Summary DNO4'!$A$55:$T$137,16)*AD117*Q117)</f>
        <v>0</v>
      </c>
      <c r="AG117" s="56">
        <f>IF(AD117=0,0,VLOOKUP('Summary DNO4'!$A$125,'Summary DNO4'!$A$55:$T$137,17)*AD117*R117)</f>
        <v>0</v>
      </c>
      <c r="AH117" s="56">
        <f t="shared" si="57"/>
        <v>0</v>
      </c>
      <c r="AI117" s="56">
        <f t="shared" si="58"/>
        <v>0</v>
      </c>
      <c r="AJ117" s="62">
        <f>IF(VLOOKUP('Summary DNO4'!$A$125,'Summary DNO4'!$A$55:$V$137,21)=0,0,(VLOOKUP('Summary DNO4'!$A$125,'Summary DNO4'!$A$55:$V$137,21)/VLOOKUP('Summary DNO4'!$A$125,'Summary DNO4'!$A$55:$V$137,3)))*T117</f>
        <v>0</v>
      </c>
      <c r="AK117" s="62">
        <f>IF(VLOOKUP('Summary DNO4'!$A$125,'Summary DNO4'!$A$55:$V$137,22)=0,0,(VLOOKUP('Summary DNO4'!$A$125,'Summary DNO4'!$A$55:$V$137,22)*1000/VLOOKUP('Summary DNO4'!$A$125,'Summary DNO4'!$A$55:$V$137,3)))*U117</f>
        <v>0</v>
      </c>
      <c r="AL117" s="63">
        <f t="shared" si="59"/>
        <v>0</v>
      </c>
    </row>
    <row r="118" spans="1:38" s="21" customFormat="1" ht="11.25">
      <c r="A118" s="16" t="s">
        <v>30</v>
      </c>
      <c r="B118" s="128">
        <v>-0.53800000000000003</v>
      </c>
      <c r="C118" s="129">
        <v>0</v>
      </c>
      <c r="D118" s="129">
        <v>0</v>
      </c>
      <c r="E118" s="129">
        <v>0</v>
      </c>
      <c r="F118" s="129">
        <v>0</v>
      </c>
      <c r="G118" s="130">
        <v>0.14000000000000001</v>
      </c>
      <c r="H118" s="124"/>
      <c r="I118" s="131">
        <v>-0.53800000000000003</v>
      </c>
      <c r="J118" s="132">
        <v>0</v>
      </c>
      <c r="K118" s="132">
        <v>0</v>
      </c>
      <c r="L118" s="132">
        <v>0</v>
      </c>
      <c r="M118" s="132">
        <v>0</v>
      </c>
      <c r="N118" s="133">
        <v>0.14000000000000001</v>
      </c>
      <c r="O118" s="17"/>
      <c r="P118" s="56">
        <f t="shared" si="45"/>
        <v>0</v>
      </c>
      <c r="Q118" s="56">
        <f t="shared" si="46"/>
        <v>0</v>
      </c>
      <c r="R118" s="56">
        <f t="shared" si="47"/>
        <v>0</v>
      </c>
      <c r="S118" s="56">
        <f t="shared" si="48"/>
        <v>0</v>
      </c>
      <c r="T118" s="56">
        <f t="shared" si="49"/>
        <v>0</v>
      </c>
      <c r="U118" s="56">
        <f t="shared" si="50"/>
        <v>0</v>
      </c>
      <c r="W118" s="61">
        <f t="shared" si="56"/>
        <v>0</v>
      </c>
      <c r="X118" s="61">
        <f t="shared" si="51"/>
        <v>0</v>
      </c>
      <c r="Y118" s="61">
        <f t="shared" si="52"/>
        <v>0</v>
      </c>
      <c r="Z118" s="61">
        <f t="shared" si="53"/>
        <v>0</v>
      </c>
      <c r="AA118" s="61">
        <f t="shared" si="54"/>
        <v>0</v>
      </c>
      <c r="AB118" s="61">
        <f t="shared" si="55"/>
        <v>0</v>
      </c>
      <c r="AD118" s="62">
        <f>IF(VLOOKUP('Summary DNO4'!$A$128,'Summary DNO4'!$A$55:$T$137,3)=0,0,(VLOOKUP('Summary DNO4'!$A$128,'Summary DNO4'!$A$55:$T$137,2)*1000/VLOOKUP('Summary DNO4'!$A$128,'Summary DNO4'!$A$55:$T$137,3)))</f>
        <v>0</v>
      </c>
      <c r="AE118" s="62">
        <f>IF(AD118=0,0,(VLOOKUP('Summary DNO4'!$A$128,'Summary DNO4'!$A$55:$T$137,15)*AD118*P118))</f>
        <v>0</v>
      </c>
      <c r="AF118" s="56">
        <f>IF(AD118=0,0,VLOOKUP('Summary DNO4'!$A$128,'Summary DNO4'!$A$55:$T$137,16)*AD118*Q118)</f>
        <v>0</v>
      </c>
      <c r="AG118" s="56">
        <f>IF(AD118=0,0,VLOOKUP('Summary DNO4'!$A$128,'Summary DNO4'!$A$55:$T$137,17)*AD118*R118)</f>
        <v>0</v>
      </c>
      <c r="AH118" s="56">
        <f t="shared" si="57"/>
        <v>0</v>
      </c>
      <c r="AI118" s="56">
        <f t="shared" si="58"/>
        <v>0</v>
      </c>
      <c r="AJ118" s="62">
        <f>IF(VLOOKUP('Summary DNO4'!$A$128,'Summary DNO4'!$A$55:$V$137,21)=0,0,(VLOOKUP('Summary DNO4'!$A$128,'Summary DNO4'!$A$55:$V$137,21)/VLOOKUP('Summary DNO4'!$A$128,'Summary DNO4'!$A$55:$V$137,3)))*T118</f>
        <v>0</v>
      </c>
      <c r="AK118" s="62">
        <f>IF(VLOOKUP('Summary DNO4'!$A$128,'Summary DNO4'!$A$55:$V$137,22)=0,0,(VLOOKUP('Summary DNO4'!$A$128,'Summary DNO4'!$A$55:$V$137,22)*1000/VLOOKUP('Summary DNO4'!$A$128,'Summary DNO4'!$A$55:$V$137,3)))*U118</f>
        <v>0</v>
      </c>
      <c r="AL118" s="63">
        <f t="shared" si="59"/>
        <v>0</v>
      </c>
    </row>
    <row r="119" spans="1:38" s="21" customFormat="1" ht="11.25">
      <c r="A119" s="16" t="s">
        <v>31</v>
      </c>
      <c r="B119" s="128">
        <v>-3.7890000000000001</v>
      </c>
      <c r="C119" s="129">
        <v>-0.441</v>
      </c>
      <c r="D119" s="129">
        <v>-5.2999999999999999E-2</v>
      </c>
      <c r="E119" s="129">
        <v>0</v>
      </c>
      <c r="F119" s="129">
        <v>0</v>
      </c>
      <c r="G119" s="130">
        <v>0.14000000000000001</v>
      </c>
      <c r="H119" s="124"/>
      <c r="I119" s="131">
        <v>-3.7890000000000001</v>
      </c>
      <c r="J119" s="132">
        <v>-0.441</v>
      </c>
      <c r="K119" s="132">
        <v>-5.2999999999999999E-2</v>
      </c>
      <c r="L119" s="132">
        <v>0</v>
      </c>
      <c r="M119" s="132">
        <v>0</v>
      </c>
      <c r="N119" s="133">
        <v>0.14000000000000001</v>
      </c>
      <c r="O119" s="17"/>
      <c r="P119" s="56">
        <f t="shared" si="45"/>
        <v>0</v>
      </c>
      <c r="Q119" s="56">
        <f t="shared" si="46"/>
        <v>0</v>
      </c>
      <c r="R119" s="56">
        <f t="shared" si="47"/>
        <v>0</v>
      </c>
      <c r="S119" s="56">
        <f t="shared" si="48"/>
        <v>0</v>
      </c>
      <c r="T119" s="56">
        <f t="shared" si="49"/>
        <v>0</v>
      </c>
      <c r="U119" s="56">
        <f t="shared" si="50"/>
        <v>0</v>
      </c>
      <c r="W119" s="61">
        <f t="shared" si="56"/>
        <v>0</v>
      </c>
      <c r="X119" s="61">
        <f t="shared" si="51"/>
        <v>0</v>
      </c>
      <c r="Y119" s="61">
        <f t="shared" si="52"/>
        <v>0</v>
      </c>
      <c r="Z119" s="61">
        <f t="shared" si="53"/>
        <v>0</v>
      </c>
      <c r="AA119" s="61">
        <f t="shared" si="54"/>
        <v>0</v>
      </c>
      <c r="AB119" s="61">
        <f t="shared" si="55"/>
        <v>0</v>
      </c>
      <c r="AD119" s="62">
        <f>IF(VLOOKUP('Summary DNO4'!$A$130,'Summary DNO4'!$A$55:$T$137,3)=0,0,(VLOOKUP('Summary DNO4'!$A$130,'Summary DNO4'!$A$55:$T$137,2)*1000/VLOOKUP('Summary DNO4'!$A$130,'Summary DNO4'!$A$55:$T$137,3)))</f>
        <v>0</v>
      </c>
      <c r="AE119" s="62">
        <f>IF(AD119=0,0,(VLOOKUP('Summary DNO4'!$A$130,'Summary DNO4'!$A$55:$T$137,15)*AD119*P119))</f>
        <v>0</v>
      </c>
      <c r="AF119" s="56">
        <f>IF(AD119=0,0,VLOOKUP('Summary DNO4'!$A$130,'Summary DNO4'!$A$55:$T$137,16)*AD119*Q119)</f>
        <v>0</v>
      </c>
      <c r="AG119" s="56">
        <f>IF(AD119=0,0,VLOOKUP('Summary DNO4'!$A$130,'Summary DNO4'!$A$55:$T$137,17)*AD119*R119)</f>
        <v>0</v>
      </c>
      <c r="AH119" s="56">
        <f t="shared" si="57"/>
        <v>0</v>
      </c>
      <c r="AI119" s="56">
        <f t="shared" si="58"/>
        <v>0</v>
      </c>
      <c r="AJ119" s="62">
        <f>IF(VLOOKUP('Summary DNO4'!$A$130,'Summary DNO4'!$A$55:$V$137,21)=0,0,(VLOOKUP('Summary DNO4'!$A$130,'Summary DNO4'!$A$55:$V$137,21)/VLOOKUP('Summary DNO4'!$A$130,'Summary DNO4'!$A$55:$V$137,3)))*T119</f>
        <v>0</v>
      </c>
      <c r="AK119" s="62">
        <f>IF(VLOOKUP('Summary DNO4'!$A$130,'Summary DNO4'!$A$55:$V$137,22)=0,0,(VLOOKUP('Summary DNO4'!$A$130,'Summary DNO4'!$A$55:$V$137,22)*1000/VLOOKUP('Summary DNO4'!$A$130,'Summary DNO4'!$A$55:$V$137,3)))*U119</f>
        <v>0</v>
      </c>
      <c r="AL119" s="63">
        <f t="shared" si="59"/>
        <v>0</v>
      </c>
    </row>
    <row r="120" spans="1:38" s="21" customFormat="1" ht="11.25">
      <c r="A120" s="16" t="s">
        <v>32</v>
      </c>
      <c r="B120" s="128">
        <v>-0.309</v>
      </c>
      <c r="C120" s="129">
        <v>0</v>
      </c>
      <c r="D120" s="129">
        <v>0</v>
      </c>
      <c r="E120" s="129">
        <v>65.52</v>
      </c>
      <c r="F120" s="129">
        <v>0</v>
      </c>
      <c r="G120" s="130">
        <v>0.113</v>
      </c>
      <c r="H120" s="124"/>
      <c r="I120" s="131">
        <v>-0.31</v>
      </c>
      <c r="J120" s="132">
        <v>0</v>
      </c>
      <c r="K120" s="132">
        <v>0</v>
      </c>
      <c r="L120" s="132">
        <v>65.53</v>
      </c>
      <c r="M120" s="132">
        <v>0</v>
      </c>
      <c r="N120" s="133">
        <v>0.113</v>
      </c>
      <c r="O120" s="17"/>
      <c r="P120" s="56">
        <f t="shared" si="45"/>
        <v>-1.0000000000000009E-3</v>
      </c>
      <c r="Q120" s="56">
        <f t="shared" si="46"/>
        <v>0</v>
      </c>
      <c r="R120" s="56">
        <f t="shared" si="47"/>
        <v>0</v>
      </c>
      <c r="S120" s="56">
        <f t="shared" si="48"/>
        <v>1.0000000000005116E-2</v>
      </c>
      <c r="T120" s="56">
        <f t="shared" si="49"/>
        <v>0</v>
      </c>
      <c r="U120" s="56">
        <f t="shared" si="50"/>
        <v>0</v>
      </c>
      <c r="W120" s="61">
        <f t="shared" si="56"/>
        <v>3.2362459546926292E-3</v>
      </c>
      <c r="X120" s="61">
        <f t="shared" si="51"/>
        <v>0</v>
      </c>
      <c r="Y120" s="61">
        <f t="shared" si="52"/>
        <v>0</v>
      </c>
      <c r="Z120" s="61">
        <f t="shared" si="53"/>
        <v>1.5262515262515208E-4</v>
      </c>
      <c r="AA120" s="61">
        <f t="shared" si="54"/>
        <v>0</v>
      </c>
      <c r="AB120" s="61">
        <f t="shared" si="55"/>
        <v>0</v>
      </c>
      <c r="AD120" s="62">
        <f>IF(VLOOKUP('Summary DNO4'!$A$83,'Summary DNO4'!$A$55:$T$137,3)=0,0,(VLOOKUP('Summary DNO4'!$A$83,'Summary DNO4'!$A$55:$T$137,2)*1000/VLOOKUP('Summary DNO4'!$A$83,'Summary DNO4'!$A$55:$T$137,3)))</f>
        <v>14626624.204000002</v>
      </c>
      <c r="AE120" s="62">
        <f>IF(AD120=0,0,(VLOOKUP('Summary DNO4'!$A$83,'Summary DNO4'!$A$55:$T$137,15)*AD120*P120))</f>
        <v>-14626.624204000014</v>
      </c>
      <c r="AF120" s="56">
        <f>IF(AD120=0,0,VLOOKUP('Summary DNO4'!$A$83,'Summary DNO4'!$A$55:$T$137,16)*AD120*Q120)</f>
        <v>0</v>
      </c>
      <c r="AG120" s="56">
        <f>IF(AD120=0,0,VLOOKUP('Summary DNO4'!$A$83,'Summary DNO4'!$A$55:$T$137,17)*AD120*R120)</f>
        <v>0</v>
      </c>
      <c r="AH120" s="56">
        <f t="shared" si="57"/>
        <v>-14626.624204000014</v>
      </c>
      <c r="AI120" s="56">
        <f t="shared" si="58"/>
        <v>3.6500000000018673</v>
      </c>
      <c r="AJ120" s="62">
        <f>IF(VLOOKUP('Summary DNO4'!$A$83,'Summary DNO4'!$A$55:$V$137,21)=0,0,(VLOOKUP('Summary DNO4'!$A$83,'Summary DNO4'!$A$55:$V$137,21)/VLOOKUP('Summary DNO4'!$A$83,'Summary DNO4'!$A$55:$V$137,3)))*T120</f>
        <v>0</v>
      </c>
      <c r="AK120" s="62">
        <f>IF(VLOOKUP('Summary DNO4'!$A$83,'Summary DNO4'!$A$55:$V$137,22)=0,0,(VLOOKUP('Summary DNO4'!$A$83,'Summary DNO4'!$A$55:$V$137,22)*1000/VLOOKUP('Summary DNO4'!$A$83,'Summary DNO4'!$A$55:$V$137,3)))*U120</f>
        <v>0</v>
      </c>
      <c r="AL120" s="63">
        <f t="shared" si="59"/>
        <v>-146.22974204000013</v>
      </c>
    </row>
    <row r="121" spans="1:38" s="21" customFormat="1" ht="11.25">
      <c r="A121" s="16" t="s">
        <v>33</v>
      </c>
      <c r="B121" s="128">
        <v>-2.4540000000000002</v>
      </c>
      <c r="C121" s="129">
        <v>-0.19600000000000001</v>
      </c>
      <c r="D121" s="129">
        <v>-2.7E-2</v>
      </c>
      <c r="E121" s="129">
        <v>65.52</v>
      </c>
      <c r="F121" s="129">
        <v>0</v>
      </c>
      <c r="G121" s="130">
        <v>0.113</v>
      </c>
      <c r="H121" s="124"/>
      <c r="I121" s="131">
        <v>-2.4540000000000002</v>
      </c>
      <c r="J121" s="132">
        <v>-0.19600000000000001</v>
      </c>
      <c r="K121" s="132">
        <v>-2.7E-2</v>
      </c>
      <c r="L121" s="132">
        <v>65.53</v>
      </c>
      <c r="M121" s="132">
        <v>0</v>
      </c>
      <c r="N121" s="133">
        <v>0.113</v>
      </c>
      <c r="O121" s="17"/>
      <c r="P121" s="56">
        <f t="shared" si="45"/>
        <v>0</v>
      </c>
      <c r="Q121" s="56">
        <f t="shared" si="46"/>
        <v>0</v>
      </c>
      <c r="R121" s="56">
        <f t="shared" si="47"/>
        <v>0</v>
      </c>
      <c r="S121" s="56">
        <f t="shared" si="48"/>
        <v>1.0000000000005116E-2</v>
      </c>
      <c r="T121" s="56">
        <f t="shared" si="49"/>
        <v>0</v>
      </c>
      <c r="U121" s="56">
        <f t="shared" si="50"/>
        <v>0</v>
      </c>
      <c r="W121" s="61">
        <f t="shared" si="56"/>
        <v>0</v>
      </c>
      <c r="X121" s="61">
        <f t="shared" si="51"/>
        <v>0</v>
      </c>
      <c r="Y121" s="61">
        <f t="shared" si="52"/>
        <v>0</v>
      </c>
      <c r="Z121" s="61">
        <f t="shared" si="53"/>
        <v>1.5262515262515208E-4</v>
      </c>
      <c r="AA121" s="61">
        <f t="shared" si="54"/>
        <v>0</v>
      </c>
      <c r="AB121" s="61">
        <f t="shared" si="55"/>
        <v>0</v>
      </c>
      <c r="AD121" s="62">
        <f>IF(VLOOKUP('Summary DNO4'!$A$84,'Summary DNO4'!$A$55:$T$137,3)=0,0,(VLOOKUP('Summary DNO4'!$A$84,'Summary DNO4'!$A$55:$T$137,2)*1000/VLOOKUP('Summary DNO4'!$A$84,'Summary DNO4'!$A$55:$T$137,3)))</f>
        <v>15907544.382758619</v>
      </c>
      <c r="AE121" s="62">
        <f>IF(AD121=0,0,(VLOOKUP('Summary DNO4'!$A$84,'Summary DNO4'!$A$55:$T$137,15)*AD121*P121))</f>
        <v>0</v>
      </c>
      <c r="AF121" s="56">
        <f>IF(AD121=0,0,VLOOKUP('Summary DNO4'!$A$84,'Summary DNO4'!$A$55:$T$137,16)*AD121*Q121)</f>
        <v>0</v>
      </c>
      <c r="AG121" s="56">
        <f>IF(AD121=0,0,VLOOKUP('Summary DNO4'!$A$84,'Summary DNO4'!$A$55:$T$137,17)*AD121*R121)</f>
        <v>0</v>
      </c>
      <c r="AH121" s="56">
        <f t="shared" si="57"/>
        <v>0</v>
      </c>
      <c r="AI121" s="56">
        <f t="shared" si="58"/>
        <v>3.6500000000018673</v>
      </c>
      <c r="AJ121" s="62">
        <f>IF(VLOOKUP('Summary DNO4'!$A$84,'Summary DNO4'!$A$55:$V$137,21)=0,0,(VLOOKUP('Summary DNO4'!$A$84,'Summary DNO4'!$A$55:$V$137,21)/VLOOKUP('Summary DNO4'!$A$84,'Summary DNO4'!$A$55:$V$137,3)))*T121</f>
        <v>0</v>
      </c>
      <c r="AK121" s="62">
        <f>IF(VLOOKUP('Summary DNO4'!$A$84,'Summary DNO4'!$A$55:$V$137,22)=0,0,(VLOOKUP('Summary DNO4'!$A$84,'Summary DNO4'!$A$55:$V$137,22)*1000/VLOOKUP('Summary DNO4'!$A$84,'Summary DNO4'!$A$55:$V$137,3)))*U121</f>
        <v>0</v>
      </c>
      <c r="AL121" s="63">
        <f t="shared" si="59"/>
        <v>3.650000000001867E-2</v>
      </c>
    </row>
    <row r="122" spans="1:38" s="21" customFormat="1" ht="11.25">
      <c r="A122" s="16" t="s">
        <v>34</v>
      </c>
      <c r="B122" s="128">
        <v>-2.12</v>
      </c>
      <c r="C122" s="129">
        <v>-0.13800000000000001</v>
      </c>
      <c r="D122" s="129">
        <v>-0.02</v>
      </c>
      <c r="E122" s="129">
        <v>65.52</v>
      </c>
      <c r="F122" s="129">
        <v>0</v>
      </c>
      <c r="G122" s="130">
        <v>5.8999999999999997E-2</v>
      </c>
      <c r="H122" s="124"/>
      <c r="I122" s="131">
        <v>-2.12</v>
      </c>
      <c r="J122" s="132">
        <v>-0.13800000000000001</v>
      </c>
      <c r="K122" s="132">
        <v>-0.02</v>
      </c>
      <c r="L122" s="132">
        <v>65.53</v>
      </c>
      <c r="M122" s="132">
        <v>0</v>
      </c>
      <c r="N122" s="133">
        <v>5.8999999999999997E-2</v>
      </c>
      <c r="O122" s="17"/>
      <c r="P122" s="56">
        <f t="shared" si="45"/>
        <v>0</v>
      </c>
      <c r="Q122" s="56">
        <f t="shared" si="46"/>
        <v>0</v>
      </c>
      <c r="R122" s="56">
        <f t="shared" si="47"/>
        <v>0</v>
      </c>
      <c r="S122" s="56">
        <f t="shared" si="48"/>
        <v>1.0000000000005116E-2</v>
      </c>
      <c r="T122" s="56">
        <f t="shared" si="49"/>
        <v>0</v>
      </c>
      <c r="U122" s="56">
        <f t="shared" si="50"/>
        <v>0</v>
      </c>
      <c r="W122" s="61">
        <f t="shared" si="56"/>
        <v>0</v>
      </c>
      <c r="X122" s="61">
        <f t="shared" si="51"/>
        <v>0</v>
      </c>
      <c r="Y122" s="61">
        <f t="shared" si="52"/>
        <v>0</v>
      </c>
      <c r="Z122" s="61">
        <f t="shared" si="53"/>
        <v>1.5262515262515208E-4</v>
      </c>
      <c r="AA122" s="61">
        <f t="shared" si="54"/>
        <v>0</v>
      </c>
      <c r="AB122" s="61">
        <f t="shared" si="55"/>
        <v>0</v>
      </c>
      <c r="AD122" s="62">
        <f>IF(VLOOKUP('Summary DNO4'!$A$88,'Summary DNO4'!$A$55:$T$137,3)=0,0,(VLOOKUP('Summary DNO4'!$A$88,'Summary DNO4'!$A$55:$T$137,2)*1000/VLOOKUP('Summary DNO4'!$A$88,'Summary DNO4'!$A$55:$T$137,3)))</f>
        <v>0</v>
      </c>
      <c r="AE122" s="62">
        <f>IF(AD122=0,0,(VLOOKUP('Summary DNO4'!$A$88,'Summary DNO4'!$A$55:$T$137,15)*AD122*P122))</f>
        <v>0</v>
      </c>
      <c r="AF122" s="56">
        <f>IF(AD122=0,0,VLOOKUP('Summary DNO4'!$A$88,'Summary DNO4'!$A$55:$T$137,16)*AD122*Q122)</f>
        <v>0</v>
      </c>
      <c r="AG122" s="56">
        <f>IF(AD122=0,0,VLOOKUP('Summary DNO4'!$A$88,'Summary DNO4'!$A$55:$T$137,17)*AD122*R122)</f>
        <v>0</v>
      </c>
      <c r="AH122" s="56">
        <f t="shared" si="57"/>
        <v>0</v>
      </c>
      <c r="AI122" s="56">
        <f t="shared" si="58"/>
        <v>3.6500000000018673</v>
      </c>
      <c r="AJ122" s="62">
        <f>IF(VLOOKUP('Summary DNO4'!$A$88,'Summary DNO4'!$A$55:$V$137,21)=0,0,(VLOOKUP('Summary DNO4'!$A$88,'Summary DNO4'!$A$55:$V$137,21)/VLOOKUP('Summary DNO4'!$A$88,'Summary DNO4'!$A$55:$V$137,3)))*T122</f>
        <v>0</v>
      </c>
      <c r="AK122" s="62">
        <f>IF(VLOOKUP('Summary DNO4'!$A$88,'Summary DNO4'!$A$55:$V$137,22)=0,0,(VLOOKUP('Summary DNO4'!$A$88,'Summary DNO4'!$A$55:$V$137,22)*1000/VLOOKUP('Summary DNO4'!$A$88,'Summary DNO4'!$A$55:$V$137,3)))*U122</f>
        <v>0</v>
      </c>
      <c r="AL122" s="63">
        <f t="shared" si="59"/>
        <v>3.650000000001867E-2</v>
      </c>
    </row>
    <row r="123" spans="1:38" s="21" customFormat="1" ht="11.25">
      <c r="A123" s="25" t="s">
        <v>35</v>
      </c>
      <c r="B123" s="134">
        <v>-0.254</v>
      </c>
      <c r="C123" s="135">
        <v>0</v>
      </c>
      <c r="D123" s="135">
        <v>0</v>
      </c>
      <c r="E123" s="135">
        <v>65.52</v>
      </c>
      <c r="F123" s="135">
        <v>0</v>
      </c>
      <c r="G123" s="136">
        <v>5.8999999999999997E-2</v>
      </c>
      <c r="H123" s="124"/>
      <c r="I123" s="137">
        <v>-0.254</v>
      </c>
      <c r="J123" s="138">
        <v>0</v>
      </c>
      <c r="K123" s="138">
        <v>0</v>
      </c>
      <c r="L123" s="138">
        <v>65.53</v>
      </c>
      <c r="M123" s="138">
        <v>0</v>
      </c>
      <c r="N123" s="139">
        <v>5.8999999999999997E-2</v>
      </c>
      <c r="O123" s="17"/>
      <c r="P123" s="56">
        <f t="shared" si="45"/>
        <v>0</v>
      </c>
      <c r="Q123" s="56">
        <f t="shared" si="46"/>
        <v>0</v>
      </c>
      <c r="R123" s="56">
        <f t="shared" si="47"/>
        <v>0</v>
      </c>
      <c r="S123" s="56">
        <f t="shared" si="48"/>
        <v>1.0000000000005116E-2</v>
      </c>
      <c r="T123" s="56">
        <f t="shared" si="49"/>
        <v>0</v>
      </c>
      <c r="U123" s="56">
        <f t="shared" si="50"/>
        <v>0</v>
      </c>
      <c r="W123" s="65">
        <f t="shared" si="56"/>
        <v>0</v>
      </c>
      <c r="X123" s="65">
        <f t="shared" si="51"/>
        <v>0</v>
      </c>
      <c r="Y123" s="65">
        <f t="shared" si="52"/>
        <v>0</v>
      </c>
      <c r="Z123" s="65">
        <f t="shared" si="53"/>
        <v>1.5262515262515208E-4</v>
      </c>
      <c r="AA123" s="65">
        <f t="shared" si="54"/>
        <v>0</v>
      </c>
      <c r="AB123" s="65">
        <f t="shared" si="55"/>
        <v>0</v>
      </c>
      <c r="AD123" s="66">
        <f>IF(VLOOKUP('Summary DNO4'!$A$87,'Summary DNO4'!$A$55:$T$137,3)=0,0,(VLOOKUP('Summary DNO4'!$A$87,'Summary DNO4'!$A$55:$T$137,2)*1000/VLOOKUP('Summary DNO4'!$A$87,'Summary DNO4'!$A$55:$T$137,3)))</f>
        <v>0</v>
      </c>
      <c r="AE123" s="66">
        <f>IF(AD123=0,0,(VLOOKUP('Summary DNO4'!$A$87,'Summary DNO4'!$A$55:$T$137,15)*AD123*P123))</f>
        <v>0</v>
      </c>
      <c r="AF123" s="64">
        <f>IF(AD123=0,0,VLOOKUP('Summary DNO4'!$A$87,'Summary DNO4'!$A$55:$T$137,16)*AD123*Q123)</f>
        <v>0</v>
      </c>
      <c r="AG123" s="64">
        <f>IF(AD123=0,0,VLOOKUP('Summary DNO4'!$A$87,'Summary DNO4'!$A$55:$T$137,17)*AD123*R123)</f>
        <v>0</v>
      </c>
      <c r="AH123" s="64">
        <f t="shared" si="57"/>
        <v>0</v>
      </c>
      <c r="AI123" s="64">
        <f t="shared" si="58"/>
        <v>3.6500000000018673</v>
      </c>
      <c r="AJ123" s="66">
        <f>IF(VLOOKUP('Summary DNO4'!$A$87,'Summary DNO4'!$A$55:$V$137,21)=0,0,(VLOOKUP('Summary DNO4'!$A$87,'Summary DNO4'!$A$55:$V$137,21)/VLOOKUP('Summary DNO4'!$A$87,'Summary DNO4'!$A$55:$V$137,3)))*T123</f>
        <v>0</v>
      </c>
      <c r="AK123" s="66">
        <f>IF(VLOOKUP('Summary DNO4'!$A$87,'Summary DNO4'!$A$55:$V$137,22)=0,0,(VLOOKUP('Summary DNO4'!$A$87,'Summary DNO4'!$A$55:$V$137,22)*1000/VLOOKUP('Summary DNO4'!$A$87,'Summary DNO4'!$A$55:$V$137,3)))*U123</f>
        <v>0</v>
      </c>
      <c r="AL123" s="67">
        <f t="shared" si="59"/>
        <v>3.650000000001867E-2</v>
      </c>
    </row>
    <row r="125" spans="1:38" s="3" customFormat="1" ht="15">
      <c r="A125" s="1" t="s">
        <v>0</v>
      </c>
      <c r="B125" s="2" t="s">
        <v>233</v>
      </c>
      <c r="D125" s="4" t="s">
        <v>223</v>
      </c>
      <c r="H125" s="5"/>
    </row>
    <row r="126" spans="1:38" s="7" customFormat="1" ht="15">
      <c r="A126" s="1"/>
      <c r="B126" s="203" t="s">
        <v>235</v>
      </c>
      <c r="C126" s="203"/>
      <c r="D126" s="203"/>
      <c r="E126" s="203"/>
      <c r="F126" s="203"/>
      <c r="G126" s="203"/>
      <c r="H126" s="6"/>
      <c r="J126" s="8"/>
      <c r="O126" s="9"/>
    </row>
    <row r="127" spans="1:38" ht="13.5" thickBot="1">
      <c r="H127" s="11"/>
      <c r="O127" s="11"/>
    </row>
    <row r="128" spans="1:38" ht="14.25" thickTop="1" thickBot="1">
      <c r="A128" s="208" t="s">
        <v>1</v>
      </c>
      <c r="B128" s="196" t="s">
        <v>2</v>
      </c>
      <c r="C128" s="197"/>
      <c r="D128" s="197"/>
      <c r="E128" s="197"/>
      <c r="F128" s="197"/>
      <c r="G128" s="198"/>
      <c r="H128" s="115"/>
      <c r="I128" s="199" t="s">
        <v>3</v>
      </c>
      <c r="J128" s="197"/>
      <c r="K128" s="197"/>
      <c r="L128" s="197"/>
      <c r="M128" s="197"/>
      <c r="N128" s="198"/>
      <c r="O128" s="6"/>
      <c r="P128" s="200" t="s">
        <v>214</v>
      </c>
      <c r="Q128" s="201"/>
      <c r="R128" s="201"/>
      <c r="S128" s="201"/>
      <c r="T128" s="201"/>
      <c r="U128" s="202"/>
      <c r="W128" s="189" t="s">
        <v>4</v>
      </c>
      <c r="X128" s="190"/>
      <c r="Y128" s="190"/>
      <c r="Z128" s="190"/>
      <c r="AA128" s="190"/>
      <c r="AB128" s="191"/>
      <c r="AD128" s="192" t="s">
        <v>215</v>
      </c>
      <c r="AE128" s="193"/>
      <c r="AF128" s="193"/>
      <c r="AG128" s="193"/>
      <c r="AH128" s="193"/>
      <c r="AI128" s="193"/>
      <c r="AJ128" s="193"/>
      <c r="AK128" s="193"/>
      <c r="AL128" s="193"/>
    </row>
    <row r="129" spans="1:38" ht="68.25" thickTop="1">
      <c r="A129" s="209"/>
      <c r="B129" s="117" t="s">
        <v>5</v>
      </c>
      <c r="C129" s="118" t="s">
        <v>6</v>
      </c>
      <c r="D129" s="118" t="s">
        <v>7</v>
      </c>
      <c r="E129" s="118" t="s">
        <v>8</v>
      </c>
      <c r="F129" s="118" t="s">
        <v>9</v>
      </c>
      <c r="G129" s="119" t="s">
        <v>10</v>
      </c>
      <c r="H129" s="120"/>
      <c r="I129" s="117" t="s">
        <v>5</v>
      </c>
      <c r="J129" s="118" t="s">
        <v>6</v>
      </c>
      <c r="K129" s="118" t="s">
        <v>7</v>
      </c>
      <c r="L129" s="118" t="s">
        <v>8</v>
      </c>
      <c r="M129" s="118" t="s">
        <v>9</v>
      </c>
      <c r="N129" s="119" t="s">
        <v>10</v>
      </c>
      <c r="O129" s="15"/>
      <c r="P129" s="52" t="s">
        <v>5</v>
      </c>
      <c r="Q129" s="52" t="s">
        <v>6</v>
      </c>
      <c r="R129" s="52" t="s">
        <v>7</v>
      </c>
      <c r="S129" s="52" t="s">
        <v>8</v>
      </c>
      <c r="T129" s="52" t="s">
        <v>9</v>
      </c>
      <c r="U129" s="52" t="s">
        <v>10</v>
      </c>
      <c r="W129" s="53" t="s">
        <v>5</v>
      </c>
      <c r="X129" s="54" t="s">
        <v>6</v>
      </c>
      <c r="Y129" s="54" t="s">
        <v>7</v>
      </c>
      <c r="Z129" s="54" t="s">
        <v>8</v>
      </c>
      <c r="AA129" s="54" t="s">
        <v>9</v>
      </c>
      <c r="AB129" s="55" t="s">
        <v>10</v>
      </c>
      <c r="AD129" s="52" t="s">
        <v>216</v>
      </c>
      <c r="AE129" s="52" t="s">
        <v>217</v>
      </c>
      <c r="AF129" s="52" t="s">
        <v>217</v>
      </c>
      <c r="AG129" s="52" t="s">
        <v>217</v>
      </c>
      <c r="AH129" s="52" t="s">
        <v>218</v>
      </c>
      <c r="AI129" s="52" t="s">
        <v>219</v>
      </c>
      <c r="AJ129" s="52" t="s">
        <v>220</v>
      </c>
      <c r="AK129" s="52" t="s">
        <v>221</v>
      </c>
      <c r="AL129" s="52" t="s">
        <v>222</v>
      </c>
    </row>
    <row r="130" spans="1:38" s="21" customFormat="1" ht="11.25">
      <c r="A130" s="16" t="s">
        <v>11</v>
      </c>
      <c r="B130" s="121">
        <v>2.7309999999999999</v>
      </c>
      <c r="C130" s="122">
        <v>0</v>
      </c>
      <c r="D130" s="122">
        <v>0</v>
      </c>
      <c r="E130" s="122">
        <v>2.6</v>
      </c>
      <c r="F130" s="122">
        <v>0</v>
      </c>
      <c r="G130" s="123">
        <v>0</v>
      </c>
      <c r="H130" s="124"/>
      <c r="I130" s="125">
        <v>2.7309999999999999</v>
      </c>
      <c r="J130" s="126">
        <v>0</v>
      </c>
      <c r="K130" s="126">
        <v>0</v>
      </c>
      <c r="L130" s="126">
        <v>2.6</v>
      </c>
      <c r="M130" s="126">
        <v>0</v>
      </c>
      <c r="N130" s="127">
        <v>0</v>
      </c>
      <c r="O130" s="17"/>
      <c r="P130" s="56">
        <f t="shared" ref="P130:P153" si="60">IF(B130=0,0,IF(I130=0,0,(I130-B130)))</f>
        <v>0</v>
      </c>
      <c r="Q130" s="56">
        <f t="shared" ref="Q130:Q153" si="61">IF(C130=0,0,IF(J130=0,0,(J130-C130)))</f>
        <v>0</v>
      </c>
      <c r="R130" s="56">
        <f t="shared" ref="R130:R153" si="62">IF(D130=0,0,IF(K130=0,0,(K130-D130)))</f>
        <v>0</v>
      </c>
      <c r="S130" s="56">
        <f t="shared" ref="S130:S153" si="63">IF(E130=0,0,IF(L130=0,0,(L130-E130)))</f>
        <v>0</v>
      </c>
      <c r="T130" s="56">
        <f t="shared" ref="T130:T153" si="64">IF(F130=0,0,IF(M130=0,0,(M130-F130)))</f>
        <v>0</v>
      </c>
      <c r="U130" s="56">
        <f t="shared" ref="U130:U153" si="65">IF(G130=0,0,IF(N130=0,0,(N130-G130)))</f>
        <v>0</v>
      </c>
      <c r="W130" s="57">
        <f>IF(B130=0,0,IF(I130=0,0,(I130/B130)-1))</f>
        <v>0</v>
      </c>
      <c r="X130" s="57">
        <f t="shared" ref="X130:X154" si="66">IF(C130=0,0,IF(J130=0,0,(J130/C130)-1))</f>
        <v>0</v>
      </c>
      <c r="Y130" s="57">
        <f t="shared" ref="Y130:Y154" si="67">IF(D130=0,0,IF(K130=0,0,(K130/D130)-1))</f>
        <v>0</v>
      </c>
      <c r="Z130" s="57">
        <f t="shared" ref="Z130:Z154" si="68">IF(E130=0,0,IF(L130=0,0,(L130/E130)-1))</f>
        <v>0</v>
      </c>
      <c r="AA130" s="57">
        <f t="shared" ref="AA130:AA154" si="69">IF(F130=0,0,IF(M130=0,0,(M130/F130)-1))</f>
        <v>0</v>
      </c>
      <c r="AB130" s="57">
        <f t="shared" ref="AB130:AB154" si="70">IF(G130=0,0,IF(N130=0,0,(N130/G130)-1))</f>
        <v>0</v>
      </c>
      <c r="AD130" s="58">
        <f>IF(VLOOKUP('Summary DNO5'!$A$82,'Summary DNO5'!$A$55:$T$137,3)=0,0,VLOOKUP('Summary DNO5'!$A$82,'Summary DNO5'!$A$55:$T$137,2)*1000/VLOOKUP('Summary DNO5'!$A$82,'Summary DNO5'!$A$55:$T$137,3))</f>
        <v>3657.7722896141449</v>
      </c>
      <c r="AE130" s="58">
        <f>IF(AD130=0,0,VLOOKUP('Summary DNO5'!$A$82,'Summary DNO5'!$A$55:$T$137,15)*AD130*P130)</f>
        <v>0</v>
      </c>
      <c r="AF130" s="59">
        <f>IF(AD130=0,0,VLOOKUP('Summary DNO5'!$A$82,'Summary DNO5'!$A$55:$T$137,16)*AD130*Q130)</f>
        <v>0</v>
      </c>
      <c r="AG130" s="59">
        <f>IF(AD130=0,0,VLOOKUP('Summary DNO5'!$A$82,'Summary DNO5'!$A$55:$T$137,17)*AD130*R130)</f>
        <v>0</v>
      </c>
      <c r="AH130" s="59">
        <f>AE130+AF130+AG130</f>
        <v>0</v>
      </c>
      <c r="AI130" s="59">
        <f>365*S130</f>
        <v>0</v>
      </c>
      <c r="AJ130" s="59">
        <f>IF(VLOOKUP('Summary DNO5'!$A$82,'Summary DNO5'!$A$55:$V$137,21)=0,0,VLOOKUP('Summary DNO5'!$A$82,'Summary DNO5'!$A$55:$V$137,21)/VLOOKUP('Summary DNO5'!$A$82,'Summary DNO5'!$A$55:$T$137,3))*T130</f>
        <v>0</v>
      </c>
      <c r="AK130" s="59">
        <f>IF(VLOOKUP('Summary DNO5'!$A$82,'Summary DNO5'!$A$55:$V$137,22)=0,0,VLOOKUP('Summary DNO5'!$A$82,'Summary DNO5'!$A$55:$V$137,22)*1000/VLOOKUP('Summary DNO5'!$A$82,'Summary DNO5'!$A$55:$T$137,3))*U130</f>
        <v>0</v>
      </c>
      <c r="AL130" s="60">
        <f>SUM(AH130:AK130)/100</f>
        <v>0</v>
      </c>
    </row>
    <row r="131" spans="1:38" s="21" customFormat="1" ht="11.25">
      <c r="A131" s="16" t="s">
        <v>12</v>
      </c>
      <c r="B131" s="128">
        <v>3.3849999999999998</v>
      </c>
      <c r="C131" s="129">
        <v>0.28199999999999997</v>
      </c>
      <c r="D131" s="129">
        <v>0</v>
      </c>
      <c r="E131" s="129">
        <v>2.6</v>
      </c>
      <c r="F131" s="129">
        <v>0</v>
      </c>
      <c r="G131" s="130">
        <v>0</v>
      </c>
      <c r="H131" s="124"/>
      <c r="I131" s="131">
        <v>3.3849999999999998</v>
      </c>
      <c r="J131" s="132">
        <v>0.28199999999999997</v>
      </c>
      <c r="K131" s="132">
        <v>0</v>
      </c>
      <c r="L131" s="132">
        <v>2.6</v>
      </c>
      <c r="M131" s="132">
        <v>0</v>
      </c>
      <c r="N131" s="133">
        <v>0</v>
      </c>
      <c r="O131" s="17"/>
      <c r="P131" s="56">
        <f t="shared" si="60"/>
        <v>0</v>
      </c>
      <c r="Q131" s="56">
        <f t="shared" si="61"/>
        <v>0</v>
      </c>
      <c r="R131" s="56">
        <f t="shared" si="62"/>
        <v>0</v>
      </c>
      <c r="S131" s="56">
        <f t="shared" si="63"/>
        <v>0</v>
      </c>
      <c r="T131" s="56">
        <f t="shared" si="64"/>
        <v>0</v>
      </c>
      <c r="U131" s="56">
        <f t="shared" si="65"/>
        <v>0</v>
      </c>
      <c r="W131" s="61">
        <f t="shared" ref="W131:W154" si="71">IF(B131=0,0,IF(I131=0,0,(I131/B131)-1))</f>
        <v>0</v>
      </c>
      <c r="X131" s="61">
        <f t="shared" si="66"/>
        <v>0</v>
      </c>
      <c r="Y131" s="61">
        <f t="shared" si="67"/>
        <v>0</v>
      </c>
      <c r="Z131" s="61">
        <f t="shared" si="68"/>
        <v>0</v>
      </c>
      <c r="AA131" s="61">
        <f t="shared" si="69"/>
        <v>0</v>
      </c>
      <c r="AB131" s="61">
        <f t="shared" si="70"/>
        <v>0</v>
      </c>
      <c r="AD131" s="62">
        <f>IF(VLOOKUP('Summary DNO5'!$A$81,'Summary DNO5'!$A$55:$T$137,3)=0,0,VLOOKUP('Summary DNO5'!$A$81,'Summary DNO5'!$A$55:$T$137,2)*1000/VLOOKUP('Summary DNO5'!$A$81,'Summary DNO5'!$A$55:$T$137,3))</f>
        <v>7248.5909045058015</v>
      </c>
      <c r="AE131" s="62">
        <f>IF(AD131=0,0,VLOOKUP('Summary DNO5'!$A$81,'Summary DNO5'!$A$55:$T$137,15)*AD131*P131)</f>
        <v>0</v>
      </c>
      <c r="AF131" s="56">
        <f>IF(AD131=0,0,VLOOKUP('Summary DNO5'!$A$81,'Summary DNO5'!$A$55:$T$137,16)*AD131*Q131)</f>
        <v>0</v>
      </c>
      <c r="AG131" s="56">
        <f>IF(AD131=0,0,VLOOKUP('Summary DNO5'!$A$81,'Summary DNO5'!$A$55:$T$137,17)*AD131*R131)</f>
        <v>0</v>
      </c>
      <c r="AH131" s="56">
        <f t="shared" ref="AH131:AH154" si="72">AE131+AF131+AG131</f>
        <v>0</v>
      </c>
      <c r="AI131" s="56">
        <f t="shared" ref="AI131:AI154" si="73">365*S131</f>
        <v>0</v>
      </c>
      <c r="AJ131" s="62">
        <f>IF(VLOOKUP('Summary DNO5'!$A$81,'Summary DNO5'!$A$55:$V$137,21)=0,0,VLOOKUP('Summary DNO5'!$A$81,'Summary DNO5'!$A$55:$V$137,21)/VLOOKUP('Summary DNO5'!$A$81,'Summary DNO5'!$A$55:$V$137,3))*T131</f>
        <v>0</v>
      </c>
      <c r="AK131" s="62">
        <f>IF(VLOOKUP('Summary DNO5'!$A$81,'Summary DNO5'!$A$55:$V$137,22)=0,0,VLOOKUP('Summary DNO5'!$A$81,'Summary DNO5'!$A$55:$V$137,22)*1000/VLOOKUP('Summary DNO5'!$A$81,'Summary DNO5'!$A$55:$V$137,3))*U131</f>
        <v>0</v>
      </c>
      <c r="AL131" s="63">
        <f t="shared" ref="AL131:AL154" si="74">SUM(AH131:AK131)/100</f>
        <v>0</v>
      </c>
    </row>
    <row r="132" spans="1:38" s="21" customFormat="1" ht="11.25">
      <c r="A132" s="16" t="s">
        <v>13</v>
      </c>
      <c r="B132" s="128">
        <v>0.28100000000000003</v>
      </c>
      <c r="C132" s="129">
        <v>0</v>
      </c>
      <c r="D132" s="129">
        <v>0</v>
      </c>
      <c r="E132" s="129">
        <v>0</v>
      </c>
      <c r="F132" s="129">
        <v>0</v>
      </c>
      <c r="G132" s="130">
        <v>0</v>
      </c>
      <c r="H132" s="124"/>
      <c r="I132" s="131">
        <v>0.28100000000000003</v>
      </c>
      <c r="J132" s="132">
        <v>0</v>
      </c>
      <c r="K132" s="132">
        <v>0</v>
      </c>
      <c r="L132" s="132">
        <v>0</v>
      </c>
      <c r="M132" s="132">
        <v>0</v>
      </c>
      <c r="N132" s="133">
        <v>0</v>
      </c>
      <c r="O132" s="17"/>
      <c r="P132" s="56">
        <f t="shared" si="60"/>
        <v>0</v>
      </c>
      <c r="Q132" s="56">
        <f t="shared" si="61"/>
        <v>0</v>
      </c>
      <c r="R132" s="56">
        <f t="shared" si="62"/>
        <v>0</v>
      </c>
      <c r="S132" s="56">
        <f t="shared" si="63"/>
        <v>0</v>
      </c>
      <c r="T132" s="56">
        <f t="shared" si="64"/>
        <v>0</v>
      </c>
      <c r="U132" s="56">
        <f t="shared" si="65"/>
        <v>0</v>
      </c>
      <c r="W132" s="61">
        <f t="shared" si="71"/>
        <v>0</v>
      </c>
      <c r="X132" s="61">
        <f t="shared" si="66"/>
        <v>0</v>
      </c>
      <c r="Y132" s="61">
        <f t="shared" si="67"/>
        <v>0</v>
      </c>
      <c r="Z132" s="61">
        <f t="shared" si="68"/>
        <v>0</v>
      </c>
      <c r="AA132" s="61">
        <f t="shared" si="69"/>
        <v>0</v>
      </c>
      <c r="AB132" s="61">
        <f t="shared" si="70"/>
        <v>0</v>
      </c>
      <c r="AD132" s="62">
        <f>IF(VLOOKUP('Summary DNO5'!$A$80,'Summary DNO5'!$A$55:$T$137,3)=0,0,(VLOOKUP('Summary DNO5'!$A$80,'Summary DNO5'!$A$55:$T$137,2)*1000/VLOOKUP('Summary DNO5'!$A$80,'Summary DNO5'!$A$55:$T$137,3)))</f>
        <v>4844.3382700875336</v>
      </c>
      <c r="AE132" s="62">
        <f>IF(AD132=0,0,VLOOKUP('Summary DNO5'!$A$80,'Summary DNO5'!$A$55:$T$137,15)*AD132*P132)</f>
        <v>0</v>
      </c>
      <c r="AF132" s="56">
        <f>IF(AD132=0,0,VLOOKUP('Summary DNO5'!$A$80,'Summary DNO5'!$A$55:$T$137,16)*AD132*Q132)</f>
        <v>0</v>
      </c>
      <c r="AG132" s="56">
        <f>IF(AD132=0,0,VLOOKUP('Summary DNO5'!$A$80,'Summary DNO5'!$A$55:$T$137,17)*AD132*R132)</f>
        <v>0</v>
      </c>
      <c r="AH132" s="56">
        <f t="shared" si="72"/>
        <v>0</v>
      </c>
      <c r="AI132" s="56">
        <f t="shared" si="73"/>
        <v>0</v>
      </c>
      <c r="AJ132" s="62">
        <f>IF(VLOOKUP('Summary DNO5'!$A$80,'Summary DNO5'!$A$55:$V$137,21)=0,0,(VLOOKUP('Summary DNO5'!$A$80,'Summary DNO5'!$A$55:$V$137,21)/VLOOKUP('Summary DNO5'!$A$80,'Summary DNO5'!$A$55:$V$137,3)))*T132</f>
        <v>0</v>
      </c>
      <c r="AK132" s="62">
        <f>IF(VLOOKUP('Summary DNO5'!$A$80,'Summary DNO5'!$A$55:$V$137,22)=0,0,(VLOOKUP('Summary DNO5'!$A$80,'Summary DNO5'!$A$55:$V$137,22)*1000/VLOOKUP('Summary DNO5'!$A$80,'Summary DNO5'!$A$55:$V$137,3)))*U132</f>
        <v>0</v>
      </c>
      <c r="AL132" s="63">
        <f t="shared" si="74"/>
        <v>0</v>
      </c>
    </row>
    <row r="133" spans="1:38" s="21" customFormat="1" ht="11.25">
      <c r="A133" s="16" t="s">
        <v>14</v>
      </c>
      <c r="B133" s="128">
        <v>2.3450000000000002</v>
      </c>
      <c r="C133" s="129">
        <v>0</v>
      </c>
      <c r="D133" s="129">
        <v>0</v>
      </c>
      <c r="E133" s="129">
        <v>3.26</v>
      </c>
      <c r="F133" s="129">
        <v>0</v>
      </c>
      <c r="G133" s="130">
        <v>0</v>
      </c>
      <c r="H133" s="124"/>
      <c r="I133" s="131">
        <v>2.3450000000000002</v>
      </c>
      <c r="J133" s="132">
        <v>0</v>
      </c>
      <c r="K133" s="132">
        <v>0</v>
      </c>
      <c r="L133" s="132">
        <v>3.26</v>
      </c>
      <c r="M133" s="132">
        <v>0</v>
      </c>
      <c r="N133" s="133">
        <v>0</v>
      </c>
      <c r="O133" s="17"/>
      <c r="P133" s="56">
        <f t="shared" si="60"/>
        <v>0</v>
      </c>
      <c r="Q133" s="56">
        <f t="shared" si="61"/>
        <v>0</v>
      </c>
      <c r="R133" s="56">
        <f t="shared" si="62"/>
        <v>0</v>
      </c>
      <c r="S133" s="56">
        <f t="shared" si="63"/>
        <v>0</v>
      </c>
      <c r="T133" s="56">
        <f t="shared" si="64"/>
        <v>0</v>
      </c>
      <c r="U133" s="56">
        <f t="shared" si="65"/>
        <v>0</v>
      </c>
      <c r="W133" s="61">
        <f t="shared" si="71"/>
        <v>0</v>
      </c>
      <c r="X133" s="61">
        <f t="shared" si="66"/>
        <v>0</v>
      </c>
      <c r="Y133" s="61">
        <f t="shared" si="67"/>
        <v>0</v>
      </c>
      <c r="Z133" s="61">
        <f t="shared" si="68"/>
        <v>0</v>
      </c>
      <c r="AA133" s="61">
        <f t="shared" si="69"/>
        <v>0</v>
      </c>
      <c r="AB133" s="61">
        <f t="shared" si="70"/>
        <v>0</v>
      </c>
      <c r="AD133" s="62">
        <f>IF(VLOOKUP('Summary DNO5'!$A$137,'Summary DNO5'!$A$55:$T$137,3)=0,0,(VLOOKUP('Summary DNO5'!$A$137,'Summary DNO5'!$A$55:$T$137,2)*1000/VLOOKUP('Summary DNO5'!$A$137,'Summary DNO5'!$A$55:$T$137,3)))</f>
        <v>15397.862735374603</v>
      </c>
      <c r="AE133" s="62">
        <f>IF(AD133=0,0,VLOOKUP('Summary DNO5'!$A$137,'Summary DNO5'!$A$55:$T$137,15)*AD133*P133)</f>
        <v>0</v>
      </c>
      <c r="AF133" s="56">
        <f>IF(AD133=0,0,VLOOKUP('Summary DNO5'!$A$137,'Summary DNO5'!$A$55:$T$137,16)*AD133*Q133)</f>
        <v>0</v>
      </c>
      <c r="AG133" s="56">
        <f>IF(AD133=0,0,VLOOKUP('Summary DNO5'!$A$137,'Summary DNO5'!$A$55:$T$137,17)*AD133*R133)</f>
        <v>0</v>
      </c>
      <c r="AH133" s="56">
        <f t="shared" si="72"/>
        <v>0</v>
      </c>
      <c r="AI133" s="56">
        <f t="shared" si="73"/>
        <v>0</v>
      </c>
      <c r="AJ133" s="62">
        <f>IF(VLOOKUP('Summary DNO5'!$A$137,'Summary DNO5'!$A$55:$V$137,21)=0,0,(VLOOKUP('Summary DNO5'!$A$137,'Summary DNO5'!$A$55:$V$137,21)/VLOOKUP('Summary DNO5'!$A$137,'Summary DNO5'!$A$55:$V$137,3)))*T133</f>
        <v>0</v>
      </c>
      <c r="AK133" s="62">
        <f>IF(VLOOKUP('Summary DNO5'!$A$137,'Summary DNO5'!$A$55:$V$137,22)=0,0,(VLOOKUP('Summary DNO5'!$A$137,'Summary DNO5'!$A$55:$V$137,22)*1000/VLOOKUP('Summary DNO5'!$A$137,'Summary DNO5'!$A$55:$V$137,3)))*U133</f>
        <v>0</v>
      </c>
      <c r="AL133" s="63">
        <f t="shared" si="74"/>
        <v>0</v>
      </c>
    </row>
    <row r="134" spans="1:38" s="21" customFormat="1" ht="11.25">
      <c r="A134" s="16" t="s">
        <v>15</v>
      </c>
      <c r="B134" s="128">
        <v>2.4249999999999998</v>
      </c>
      <c r="C134" s="129">
        <v>0.23</v>
      </c>
      <c r="D134" s="129">
        <v>0</v>
      </c>
      <c r="E134" s="129">
        <v>3.26</v>
      </c>
      <c r="F134" s="129">
        <v>0</v>
      </c>
      <c r="G134" s="130">
        <v>0</v>
      </c>
      <c r="H134" s="124"/>
      <c r="I134" s="131">
        <v>2.4249999999999998</v>
      </c>
      <c r="J134" s="132">
        <v>0.23</v>
      </c>
      <c r="K134" s="132">
        <v>0</v>
      </c>
      <c r="L134" s="132">
        <v>3.26</v>
      </c>
      <c r="M134" s="132">
        <v>0</v>
      </c>
      <c r="N134" s="133">
        <v>0</v>
      </c>
      <c r="O134" s="17"/>
      <c r="P134" s="56">
        <f t="shared" si="60"/>
        <v>0</v>
      </c>
      <c r="Q134" s="56">
        <f t="shared" si="61"/>
        <v>0</v>
      </c>
      <c r="R134" s="56">
        <f t="shared" si="62"/>
        <v>0</v>
      </c>
      <c r="S134" s="56">
        <f t="shared" si="63"/>
        <v>0</v>
      </c>
      <c r="T134" s="56">
        <f t="shared" si="64"/>
        <v>0</v>
      </c>
      <c r="U134" s="56">
        <f t="shared" si="65"/>
        <v>0</v>
      </c>
      <c r="W134" s="61">
        <f t="shared" si="71"/>
        <v>0</v>
      </c>
      <c r="X134" s="61">
        <f t="shared" si="66"/>
        <v>0</v>
      </c>
      <c r="Y134" s="61">
        <f t="shared" si="67"/>
        <v>0</v>
      </c>
      <c r="Z134" s="61">
        <f t="shared" si="68"/>
        <v>0</v>
      </c>
      <c r="AA134" s="61">
        <f t="shared" si="69"/>
        <v>0</v>
      </c>
      <c r="AB134" s="61">
        <f t="shared" si="70"/>
        <v>0</v>
      </c>
      <c r="AD134" s="62">
        <f>IF(VLOOKUP('Summary DNO5'!$A$136,'Summary DNO5'!$A$55:$T$137,3)=0,0,(VLOOKUP('Summary DNO5'!$A$136,'Summary DNO5'!$A$55:$T$137,2)*1000/VLOOKUP('Summary DNO5'!$A$136,'Summary DNO5'!$A$55:$T$136,3)))</f>
        <v>32045.632608914111</v>
      </c>
      <c r="AE134" s="62">
        <f>IF(AD134=0,0,VLOOKUP('Summary DNO5'!$A$136,'Summary DNO5'!$A$55:$T$137,15)*AD134*P134)</f>
        <v>0</v>
      </c>
      <c r="AF134" s="56">
        <f>IF(AD134=0,0,VLOOKUP('Summary DNO5'!$A$136,'Summary DNO5'!$A$55:$T$137,16)*AD134*Q134)</f>
        <v>0</v>
      </c>
      <c r="AG134" s="56">
        <f>IF(AD134=0,0,VLOOKUP('Summary DNO5'!$A$136,'Summary DNO5'!$A$55:$T$137,17)*AD134*R134)</f>
        <v>0</v>
      </c>
      <c r="AH134" s="56">
        <f t="shared" si="72"/>
        <v>0</v>
      </c>
      <c r="AI134" s="56">
        <f t="shared" si="73"/>
        <v>0</v>
      </c>
      <c r="AJ134" s="62">
        <f>IF(VLOOKUP('Summary DNO5'!$A$136,'Summary DNO5'!$A$55:$V$137,21)=0,0,(VLOOKUP('Summary DNO5'!$A$136,'Summary DNO5'!$A$55:$V$137,21)/VLOOKUP('Summary DNO5'!$A$136,'Summary DNO5'!$A$55:$V$136,3)))*T134</f>
        <v>0</v>
      </c>
      <c r="AK134" s="62">
        <f>IF(VLOOKUP('Summary DNO5'!$A$136,'Summary DNO5'!$A$55:$V$137,22)=0,0,(VLOOKUP('Summary DNO5'!$A$136,'Summary DNO5'!$A$55:$V$137,22)*1000/VLOOKUP('Summary DNO5'!$A$136,'Summary DNO5'!$A$55:$V$136,3)))*U134</f>
        <v>0</v>
      </c>
      <c r="AL134" s="63">
        <f t="shared" si="74"/>
        <v>0</v>
      </c>
    </row>
    <row r="135" spans="1:38" s="21" customFormat="1" ht="11.25">
      <c r="A135" s="16" t="s">
        <v>16</v>
      </c>
      <c r="B135" s="128">
        <v>0.19900000000000001</v>
      </c>
      <c r="C135" s="129">
        <v>0</v>
      </c>
      <c r="D135" s="129">
        <v>0</v>
      </c>
      <c r="E135" s="129">
        <v>0</v>
      </c>
      <c r="F135" s="129">
        <v>0</v>
      </c>
      <c r="G135" s="130">
        <v>0</v>
      </c>
      <c r="H135" s="124"/>
      <c r="I135" s="131">
        <v>0.19900000000000001</v>
      </c>
      <c r="J135" s="132">
        <v>0</v>
      </c>
      <c r="K135" s="132">
        <v>0</v>
      </c>
      <c r="L135" s="132">
        <v>0</v>
      </c>
      <c r="M135" s="132">
        <v>0</v>
      </c>
      <c r="N135" s="133">
        <v>0</v>
      </c>
      <c r="O135" s="17"/>
      <c r="P135" s="56">
        <f t="shared" si="60"/>
        <v>0</v>
      </c>
      <c r="Q135" s="56">
        <f t="shared" si="61"/>
        <v>0</v>
      </c>
      <c r="R135" s="56">
        <f t="shared" si="62"/>
        <v>0</v>
      </c>
      <c r="S135" s="56">
        <f t="shared" si="63"/>
        <v>0</v>
      </c>
      <c r="T135" s="56">
        <f t="shared" si="64"/>
        <v>0</v>
      </c>
      <c r="U135" s="56">
        <f t="shared" si="65"/>
        <v>0</v>
      </c>
      <c r="W135" s="61">
        <f t="shared" si="71"/>
        <v>0</v>
      </c>
      <c r="X135" s="61">
        <f t="shared" si="66"/>
        <v>0</v>
      </c>
      <c r="Y135" s="61">
        <f t="shared" si="67"/>
        <v>0</v>
      </c>
      <c r="Z135" s="61">
        <f t="shared" si="68"/>
        <v>0</v>
      </c>
      <c r="AA135" s="61">
        <f t="shared" si="69"/>
        <v>0</v>
      </c>
      <c r="AB135" s="61">
        <f t="shared" si="70"/>
        <v>0</v>
      </c>
      <c r="AD135" s="62">
        <f>IF(VLOOKUP('Summary DNO5'!$A$135,'Summary DNO5'!$A$55:$T$137,3)=0,0,(VLOOKUP('Summary DNO5'!$A$135,'Summary DNO5'!$A$55:$T$137,2)*1000/VLOOKUP('Summary DNO5'!$A$135,'Summary DNO5'!$A$55:$T$137,3)))</f>
        <v>4852.7978368301892</v>
      </c>
      <c r="AE135" s="62">
        <f>IF(AD135=0,0,VLOOKUP('Summary DNO5'!$A$135,'Summary DNO5'!$A$55:$T$137,15)*AD135*P135)</f>
        <v>0</v>
      </c>
      <c r="AF135" s="56">
        <f>IF(AD135=0,0,VLOOKUP('Summary DNO5'!$A$135,'Summary DNO5'!$A$55:$T$137,16)*AD135*Q135)</f>
        <v>0</v>
      </c>
      <c r="AG135" s="56">
        <f>IF(AD135=0,0,VLOOKUP('Summary DNO5'!$A$135,'Summary DNO5'!$A$55:$T$137,17)*AD135*R135)</f>
        <v>0</v>
      </c>
      <c r="AH135" s="56">
        <f t="shared" si="72"/>
        <v>0</v>
      </c>
      <c r="AI135" s="56">
        <f t="shared" si="73"/>
        <v>0</v>
      </c>
      <c r="AJ135" s="62">
        <f>IF(VLOOKUP('Summary DNO5'!$A$135,'Summary DNO5'!$A$55:$V$137,21)=0,0,(VLOOKUP('Summary DNO5'!$A$135,'Summary DNO5'!$A$55:$V$137,21)/VLOOKUP('Summary DNO5'!$A$135,'Summary DNO5'!$A$55:$V$137,3)))*T135</f>
        <v>0</v>
      </c>
      <c r="AK135" s="62">
        <f>IF(VLOOKUP('Summary DNO5'!$A$135,'Summary DNO5'!$A$55:$V$137,22)=0,0,(VLOOKUP('Summary DNO5'!$A$135,'Summary DNO5'!$A$55:$V$137,22)*1000/VLOOKUP('Summary DNO5'!$A$135,'Summary DNO5'!$A$55:$V$137,3)))*U135</f>
        <v>0</v>
      </c>
      <c r="AL135" s="63">
        <f t="shared" si="74"/>
        <v>0</v>
      </c>
    </row>
    <row r="136" spans="1:38" s="21" customFormat="1" ht="11.25">
      <c r="A136" s="16" t="s">
        <v>17</v>
      </c>
      <c r="B136" s="128">
        <v>2.7549999999999999</v>
      </c>
      <c r="C136" s="129">
        <v>0.16500000000000001</v>
      </c>
      <c r="D136" s="129">
        <v>0</v>
      </c>
      <c r="E136" s="129">
        <v>18.510000000000002</v>
      </c>
      <c r="F136" s="129">
        <v>0</v>
      </c>
      <c r="G136" s="130">
        <v>0</v>
      </c>
      <c r="H136" s="124"/>
      <c r="I136" s="131">
        <v>2.7549999999999999</v>
      </c>
      <c r="J136" s="132">
        <v>0.16500000000000001</v>
      </c>
      <c r="K136" s="132">
        <v>0</v>
      </c>
      <c r="L136" s="132">
        <v>18.510000000000002</v>
      </c>
      <c r="M136" s="132">
        <v>0</v>
      </c>
      <c r="N136" s="133">
        <v>0</v>
      </c>
      <c r="O136" s="17"/>
      <c r="P136" s="56">
        <f t="shared" si="60"/>
        <v>0</v>
      </c>
      <c r="Q136" s="56">
        <f t="shared" si="61"/>
        <v>0</v>
      </c>
      <c r="R136" s="56">
        <f t="shared" si="62"/>
        <v>0</v>
      </c>
      <c r="S136" s="56">
        <f t="shared" si="63"/>
        <v>0</v>
      </c>
      <c r="T136" s="56">
        <f t="shared" si="64"/>
        <v>0</v>
      </c>
      <c r="U136" s="56">
        <f t="shared" si="65"/>
        <v>0</v>
      </c>
      <c r="W136" s="61">
        <f t="shared" si="71"/>
        <v>0</v>
      </c>
      <c r="X136" s="61">
        <f t="shared" si="66"/>
        <v>0</v>
      </c>
      <c r="Y136" s="61">
        <f t="shared" si="67"/>
        <v>0</v>
      </c>
      <c r="Z136" s="61">
        <f t="shared" si="68"/>
        <v>0</v>
      </c>
      <c r="AA136" s="61">
        <f t="shared" si="69"/>
        <v>0</v>
      </c>
      <c r="AB136" s="61">
        <f t="shared" si="70"/>
        <v>0</v>
      </c>
      <c r="AD136" s="62">
        <f>IF(VLOOKUP('Summary DNO5'!$A$127,'Summary DNO5'!$A$55:$T$137,3)=0,0,(VLOOKUP('Summary DNO5'!$A$127,'Summary DNO5'!$A$55:$T$137,2)*1000/VLOOKUP('Summary DNO5'!$A$127,'Summary DNO5'!$A$55:$T$137,3)))</f>
        <v>110292.97110474041</v>
      </c>
      <c r="AE136" s="62">
        <f>IF(AD136=0,0,VLOOKUP('Summary DNO5'!$A$127,'Summary DNO5'!$A$55:$T$137,15)*AD136*P136)</f>
        <v>0</v>
      </c>
      <c r="AF136" s="56">
        <f>IF(AD136=0,0,VLOOKUP('Summary DNO5'!$A$127,'Summary DNO5'!$A$55:$T$137,16)*AD136*Q136)</f>
        <v>0</v>
      </c>
      <c r="AG136" s="56">
        <f>IF(AD136=0,0,VLOOKUP('Summary DNO5'!$A$127,'Summary DNO5'!$A$55:$T$137,17)*AD136*R136)</f>
        <v>0</v>
      </c>
      <c r="AH136" s="56">
        <f t="shared" si="72"/>
        <v>0</v>
      </c>
      <c r="AI136" s="56">
        <f t="shared" si="73"/>
        <v>0</v>
      </c>
      <c r="AJ136" s="62">
        <f>IF(VLOOKUP('Summary DNO5'!$A$127,'Summary DNO5'!$A$55:$V$137,21)=0,0,(VLOOKUP('Summary DNO5'!$A$127,'Summary DNO5'!$A$55:$V$137,21)/VLOOKUP('Summary DNO5'!$A$127,'Summary DNO5'!$A$55:$V$137,3)))*T136</f>
        <v>0</v>
      </c>
      <c r="AK136" s="62">
        <f>IF(VLOOKUP('Summary DNO5'!$A$127,'Summary DNO5'!$A$55:$V$137,22)=0,0,(VLOOKUP('Summary DNO5'!$A$127,'Summary DNO5'!$A$55:$V$137,22)*1000/VLOOKUP('Summary DNO5'!$A$127,'Summary DNO5'!$A$55:$V$137,3)))*U136</f>
        <v>0</v>
      </c>
      <c r="AL136" s="63">
        <f t="shared" si="74"/>
        <v>0</v>
      </c>
    </row>
    <row r="137" spans="1:38" s="21" customFormat="1" ht="11.25">
      <c r="A137" s="16" t="s">
        <v>18</v>
      </c>
      <c r="B137" s="128">
        <v>2.36</v>
      </c>
      <c r="C137" s="129">
        <v>0.13400000000000001</v>
      </c>
      <c r="D137" s="129">
        <v>0</v>
      </c>
      <c r="E137" s="129">
        <v>26.27</v>
      </c>
      <c r="F137" s="129">
        <v>0</v>
      </c>
      <c r="G137" s="130">
        <v>0</v>
      </c>
      <c r="H137" s="124"/>
      <c r="I137" s="131">
        <v>2.36</v>
      </c>
      <c r="J137" s="132">
        <v>0.13400000000000001</v>
      </c>
      <c r="K137" s="132">
        <v>0</v>
      </c>
      <c r="L137" s="132">
        <v>26.27</v>
      </c>
      <c r="M137" s="132">
        <v>0</v>
      </c>
      <c r="N137" s="133">
        <v>0</v>
      </c>
      <c r="O137" s="17"/>
      <c r="P137" s="56">
        <f t="shared" si="60"/>
        <v>0</v>
      </c>
      <c r="Q137" s="56">
        <f t="shared" si="61"/>
        <v>0</v>
      </c>
      <c r="R137" s="56">
        <f t="shared" si="62"/>
        <v>0</v>
      </c>
      <c r="S137" s="56">
        <f t="shared" si="63"/>
        <v>0</v>
      </c>
      <c r="T137" s="56">
        <f t="shared" si="64"/>
        <v>0</v>
      </c>
      <c r="U137" s="56">
        <f t="shared" si="65"/>
        <v>0</v>
      </c>
      <c r="W137" s="61">
        <f t="shared" si="71"/>
        <v>0</v>
      </c>
      <c r="X137" s="61">
        <f t="shared" si="66"/>
        <v>0</v>
      </c>
      <c r="Y137" s="61">
        <f t="shared" si="67"/>
        <v>0</v>
      </c>
      <c r="Z137" s="61">
        <f t="shared" si="68"/>
        <v>0</v>
      </c>
      <c r="AA137" s="61">
        <f t="shared" si="69"/>
        <v>0</v>
      </c>
      <c r="AB137" s="61">
        <f t="shared" si="70"/>
        <v>0</v>
      </c>
      <c r="AD137" s="62">
        <f>IF(VLOOKUP('Summary DNO5'!$A$132,'Summary DNO5'!$A$55:$T$137,3)=0,0,(VLOOKUP('Summary DNO5'!$A$132,'Summary DNO5'!$A$55:$T$137,2)*1000/VLOOKUP('Summary DNO5'!$A$132,'Summary DNO5'!$A$55:$T$137,3)))</f>
        <v>112242.07879346159</v>
      </c>
      <c r="AE137" s="62">
        <f>IF(AD137=0,0,(VLOOKUP('Summary DNO5'!$A$132,'Summary DNO5'!$A$55:$T$137,15)*AD137*P137))</f>
        <v>0</v>
      </c>
      <c r="AF137" s="56">
        <f>IF(AD137=0,0,VLOOKUP('Summary DNO5'!$A$132,'Summary DNO5'!$A$55:$T$137,16)*AD137*Q137)</f>
        <v>0</v>
      </c>
      <c r="AG137" s="56">
        <f>IF(AD137=0,0,VLOOKUP('Summary DNO5'!$A$132,'Summary DNO5'!$A$55:$T$137,17)*AD137*R137)</f>
        <v>0</v>
      </c>
      <c r="AH137" s="56">
        <f t="shared" si="72"/>
        <v>0</v>
      </c>
      <c r="AI137" s="56">
        <f t="shared" si="73"/>
        <v>0</v>
      </c>
      <c r="AJ137" s="62">
        <f>IF(VLOOKUP('Summary DNO5'!$A$132,'Summary DNO5'!$A$55:$V$137,21)=0,0,(VLOOKUP('Summary DNO5'!$A$132,'Summary DNO5'!$A$55:$V$137,21)/VLOOKUP('Summary DNO5'!$A$132,'Summary DNO5'!$A$55:$V$137,3)))*T137</f>
        <v>0</v>
      </c>
      <c r="AK137" s="62">
        <f>IF(VLOOKUP('Summary DNO5'!$A$132,'Summary DNO5'!$A$55:$V$137,22)=0,0,(VLOOKUP('Summary DNO5'!$A$132,'Summary DNO5'!$A$55:$V$137,22)*1000/VLOOKUP('Summary DNO5'!$A$132,'Summary DNO5'!$A$55:$V$137,3)))*U137</f>
        <v>0</v>
      </c>
      <c r="AL137" s="63">
        <f t="shared" si="74"/>
        <v>0</v>
      </c>
    </row>
    <row r="138" spans="1:38" s="21" customFormat="1" ht="11.25">
      <c r="A138" s="16" t="s">
        <v>19</v>
      </c>
      <c r="B138" s="128">
        <v>1.516</v>
      </c>
      <c r="C138" s="129">
        <v>3.7999999999999999E-2</v>
      </c>
      <c r="D138" s="129">
        <v>0</v>
      </c>
      <c r="E138" s="129">
        <v>233.95</v>
      </c>
      <c r="F138" s="129">
        <v>0</v>
      </c>
      <c r="G138" s="130">
        <v>0</v>
      </c>
      <c r="H138" s="124"/>
      <c r="I138" s="131">
        <v>1.516</v>
      </c>
      <c r="J138" s="132">
        <v>3.7999999999999999E-2</v>
      </c>
      <c r="K138" s="132">
        <v>0</v>
      </c>
      <c r="L138" s="132">
        <v>233.95</v>
      </c>
      <c r="M138" s="132">
        <v>0</v>
      </c>
      <c r="N138" s="133">
        <v>0</v>
      </c>
      <c r="O138" s="17"/>
      <c r="P138" s="56">
        <f t="shared" si="60"/>
        <v>0</v>
      </c>
      <c r="Q138" s="56">
        <f t="shared" si="61"/>
        <v>0</v>
      </c>
      <c r="R138" s="56">
        <f t="shared" si="62"/>
        <v>0</v>
      </c>
      <c r="S138" s="56">
        <f t="shared" si="63"/>
        <v>0</v>
      </c>
      <c r="T138" s="56">
        <f t="shared" si="64"/>
        <v>0</v>
      </c>
      <c r="U138" s="56">
        <f t="shared" si="65"/>
        <v>0</v>
      </c>
      <c r="W138" s="61">
        <f t="shared" si="71"/>
        <v>0</v>
      </c>
      <c r="X138" s="61">
        <f t="shared" si="66"/>
        <v>0</v>
      </c>
      <c r="Y138" s="61">
        <f t="shared" si="67"/>
        <v>0</v>
      </c>
      <c r="Z138" s="61">
        <f t="shared" si="68"/>
        <v>0</v>
      </c>
      <c r="AA138" s="61">
        <f t="shared" si="69"/>
        <v>0</v>
      </c>
      <c r="AB138" s="61">
        <f t="shared" si="70"/>
        <v>0</v>
      </c>
      <c r="AD138" s="62">
        <f>IF(VLOOKUP('Summary DNO5'!$A$86,'Summary DNO5'!$A$55:$T$137,3)=0,0,(VLOOKUP('Summary DNO5'!$A$86,'Summary DNO5'!$A$55:$T$137,2)*1000/VLOOKUP('Summary DNO5'!$A$86,'Summary DNO5'!$A$55:$T$137,3)))</f>
        <v>191233.38373101255</v>
      </c>
      <c r="AE138" s="62">
        <f>IF(AD138=0,0,(VLOOKUP('Summary DNO5'!$A$86,'Summary DNO5'!$A$55:$T$137,15)*AD138*P138))</f>
        <v>0</v>
      </c>
      <c r="AF138" s="56">
        <f>IF(AD138=0,0,VLOOKUP('Summary DNO5'!$A$86,'Summary DNO5'!$A$55:$T$137,16)*AD138*Q138)</f>
        <v>0</v>
      </c>
      <c r="AG138" s="56">
        <f>IF(AD138=0,0,VLOOKUP('Summary DNO5'!$A$86,'Summary DNO5'!$A$55:$T$137,17)*AD138*R138)</f>
        <v>0</v>
      </c>
      <c r="AH138" s="56">
        <f t="shared" si="72"/>
        <v>0</v>
      </c>
      <c r="AI138" s="56">
        <f t="shared" si="73"/>
        <v>0</v>
      </c>
      <c r="AJ138" s="62">
        <f>IF(VLOOKUP('Summary DNO5'!$A$86,'Summary DNO5'!$A$55:$V$137,21)=0,0,(VLOOKUP('Summary DNO5'!$A$86,'Summary DNO5'!$A$55:$V$137,21)/VLOOKUP('Summary DNO5'!$A$86,'Summary DNO5'!$A$55:$V$137,3)))*T138</f>
        <v>0</v>
      </c>
      <c r="AK138" s="62">
        <f>IF(VLOOKUP('Summary DNO5'!$A$86,'Summary DNO5'!$A$55:$V$137,22)=0,0,(VLOOKUP('Summary DNO5'!$A$86,'Summary DNO5'!$A$55:$V$137,22)*1000/VLOOKUP('Summary DNO5'!$A$86,'Summary DNO5'!$A$55:$V$137,3)))*U138</f>
        <v>0</v>
      </c>
      <c r="AL138" s="63">
        <f t="shared" si="74"/>
        <v>0</v>
      </c>
    </row>
    <row r="139" spans="1:38" s="21" customFormat="1" ht="11.25">
      <c r="A139" s="16" t="s">
        <v>20</v>
      </c>
      <c r="B139" s="128">
        <v>12.036</v>
      </c>
      <c r="C139" s="129">
        <v>0.53400000000000003</v>
      </c>
      <c r="D139" s="129">
        <v>0.114</v>
      </c>
      <c r="E139" s="129">
        <v>12.04</v>
      </c>
      <c r="F139" s="129">
        <v>2.2799999999999998</v>
      </c>
      <c r="G139" s="130">
        <v>0.45400000000000001</v>
      </c>
      <c r="H139" s="124"/>
      <c r="I139" s="131">
        <v>12.037000000000001</v>
      </c>
      <c r="J139" s="132">
        <v>0.53400000000000003</v>
      </c>
      <c r="K139" s="132">
        <v>0.114</v>
      </c>
      <c r="L139" s="132">
        <v>12.04</v>
      </c>
      <c r="M139" s="132">
        <v>2.2799999999999998</v>
      </c>
      <c r="N139" s="133">
        <v>0.45400000000000001</v>
      </c>
      <c r="O139" s="17"/>
      <c r="P139" s="56">
        <f t="shared" si="60"/>
        <v>1.0000000000012221E-3</v>
      </c>
      <c r="Q139" s="56">
        <f t="shared" si="61"/>
        <v>0</v>
      </c>
      <c r="R139" s="56">
        <f t="shared" si="62"/>
        <v>0</v>
      </c>
      <c r="S139" s="56">
        <f t="shared" si="63"/>
        <v>0</v>
      </c>
      <c r="T139" s="56">
        <f t="shared" si="64"/>
        <v>0</v>
      </c>
      <c r="U139" s="56">
        <f t="shared" si="65"/>
        <v>0</v>
      </c>
      <c r="W139" s="61">
        <f t="shared" si="71"/>
        <v>8.3084081090145645E-5</v>
      </c>
      <c r="X139" s="61">
        <f t="shared" si="66"/>
        <v>0</v>
      </c>
      <c r="Y139" s="61">
        <f t="shared" si="67"/>
        <v>0</v>
      </c>
      <c r="Z139" s="61">
        <f t="shared" si="68"/>
        <v>0</v>
      </c>
      <c r="AA139" s="61">
        <f t="shared" si="69"/>
        <v>0</v>
      </c>
      <c r="AB139" s="61">
        <f t="shared" si="70"/>
        <v>0</v>
      </c>
      <c r="AD139" s="62">
        <f>IF(VLOOKUP('Summary DNO5'!$A$126,'Summary DNO5'!$A$55:$T$137,3)=0,0,(VLOOKUP('Summary DNO5'!$A$126,'Summary DNO5'!$A$55:$T$137,2)*1000/VLOOKUP('Summary DNO5'!$A$126,'Summary DNO5'!$A$55:$T$137,3)))</f>
        <v>309065.33702639345</v>
      </c>
      <c r="AE139" s="62">
        <f>IF(AD139=0,0,(VLOOKUP('Summary DNO5'!$A$126,'Summary DNO5'!$A$55:$T$137,15)*AD139*P139))</f>
        <v>250.18167910907448</v>
      </c>
      <c r="AF139" s="56">
        <f>IF(AD139=0,0,VLOOKUP('Summary DNO5'!$A$126,'Summary DNO5'!$A$55:$T$137,16)*AD139*Q139)</f>
        <v>0</v>
      </c>
      <c r="AG139" s="56">
        <f>IF(AD139=0,0,VLOOKUP('Summary DNO5'!$A$126,'Summary DNO5'!$A$55:$T$137,17)*AD139*R139)</f>
        <v>0</v>
      </c>
      <c r="AH139" s="56">
        <f t="shared" si="72"/>
        <v>250.18167910907448</v>
      </c>
      <c r="AI139" s="56">
        <f t="shared" si="73"/>
        <v>0</v>
      </c>
      <c r="AJ139" s="62">
        <f>IF(VLOOKUP('Summary DNO5'!$A$126,'Summary DNO5'!$A$55:$V$137,21)=0,0,(VLOOKUP('Summary DNO5'!$A$126,'Summary DNO5'!$A$55:$V$137,21)/VLOOKUP('Summary DNO5'!$A$126,'Summary DNO5'!$A$55:$V$137,3)))*T139</f>
        <v>0</v>
      </c>
      <c r="AK139" s="62">
        <f>IF(VLOOKUP('Summary DNO5'!$A$126,'Summary DNO5'!$A$55:$V$137,22)=0,0,(VLOOKUP('Summary DNO5'!$A$126,'Summary DNO5'!$A$55:$V$137,22)*1000/VLOOKUP('Summary DNO5'!$A$126,'Summary DNO5'!$A$55:$V$137,3)))*U139</f>
        <v>0</v>
      </c>
      <c r="AL139" s="63">
        <f t="shared" si="74"/>
        <v>2.5018167910907447</v>
      </c>
    </row>
    <row r="140" spans="1:38" s="21" customFormat="1" ht="11.25">
      <c r="A140" s="16" t="s">
        <v>21</v>
      </c>
      <c r="B140" s="128">
        <v>10.063000000000001</v>
      </c>
      <c r="C140" s="129">
        <v>0.23</v>
      </c>
      <c r="D140" s="129">
        <v>6.4000000000000001E-2</v>
      </c>
      <c r="E140" s="129">
        <v>4.25</v>
      </c>
      <c r="F140" s="129">
        <v>4.9000000000000004</v>
      </c>
      <c r="G140" s="130">
        <v>0.31900000000000001</v>
      </c>
      <c r="H140" s="124"/>
      <c r="I140" s="131">
        <v>10.064</v>
      </c>
      <c r="J140" s="132">
        <v>0.23</v>
      </c>
      <c r="K140" s="132">
        <v>6.4000000000000001E-2</v>
      </c>
      <c r="L140" s="132">
        <v>4.25</v>
      </c>
      <c r="M140" s="132">
        <v>4.9000000000000004</v>
      </c>
      <c r="N140" s="133">
        <v>0.31900000000000001</v>
      </c>
      <c r="O140" s="17"/>
      <c r="P140" s="56">
        <f t="shared" si="60"/>
        <v>9.9999999999944578E-4</v>
      </c>
      <c r="Q140" s="56">
        <f t="shared" si="61"/>
        <v>0</v>
      </c>
      <c r="R140" s="56">
        <f t="shared" si="62"/>
        <v>0</v>
      </c>
      <c r="S140" s="56">
        <f t="shared" si="63"/>
        <v>0</v>
      </c>
      <c r="T140" s="56">
        <f t="shared" si="64"/>
        <v>0</v>
      </c>
      <c r="U140" s="56">
        <f t="shared" si="65"/>
        <v>0</v>
      </c>
      <c r="W140" s="61">
        <f t="shared" si="71"/>
        <v>9.9373944151714966E-5</v>
      </c>
      <c r="X140" s="61">
        <f t="shared" si="66"/>
        <v>0</v>
      </c>
      <c r="Y140" s="61">
        <f t="shared" si="67"/>
        <v>0</v>
      </c>
      <c r="Z140" s="61">
        <f t="shared" si="68"/>
        <v>0</v>
      </c>
      <c r="AA140" s="61">
        <f t="shared" si="69"/>
        <v>0</v>
      </c>
      <c r="AB140" s="61">
        <f t="shared" si="70"/>
        <v>0</v>
      </c>
      <c r="AD140" s="62">
        <f>IF(VLOOKUP('Summary DNO5'!$A$131,'Summary DNO5'!$A$55:$T$137,3)=0,0,(VLOOKUP('Summary DNO5'!$A$131,'Summary DNO5'!$A$55:$T$137,2)*1000/VLOOKUP('Summary DNO5'!$A$131,'Summary DNO5'!$A$55:$T$137,3)))</f>
        <v>686259.62529855187</v>
      </c>
      <c r="AE140" s="62">
        <f>IF(AD140=0,0,(VLOOKUP('Summary DNO5'!$A$131,'Summary DNO5'!$A$55:$T$137,15)*AD140*P140))</f>
        <v>604.41128114064145</v>
      </c>
      <c r="AF140" s="56">
        <f>IF(AD140=0,0,VLOOKUP('Summary DNO5'!$A$131,'Summary DNO5'!$A$55:$T$137,16)*AD140*Q140)</f>
        <v>0</v>
      </c>
      <c r="AG140" s="56">
        <f>IF(AD140=0,0,VLOOKUP('Summary DNO5'!$A$131,'Summary DNO5'!$A$55:$T$137,17)*AD140*R140)</f>
        <v>0</v>
      </c>
      <c r="AH140" s="56">
        <f t="shared" si="72"/>
        <v>604.41128114064145</v>
      </c>
      <c r="AI140" s="56">
        <f t="shared" si="73"/>
        <v>0</v>
      </c>
      <c r="AJ140" s="62">
        <f>IF(VLOOKUP('Summary DNO5'!$A$131,'Summary DNO5'!$A$55:$V$137,21)=0,0,(VLOOKUP('Summary DNO5'!$A$131,'Summary DNO5'!$A$55:$V$137,21)/VLOOKUP('Summary DNO5'!$A$131,'Summary DNO5'!$A$55:$V$137,3)))*T140</f>
        <v>0</v>
      </c>
      <c r="AK140" s="62">
        <f>IF(VLOOKUP('Summary DNO5'!$A$131,'Summary DNO5'!$A$55:$V$137,22)=0,0,(VLOOKUP('Summary DNO5'!$A$131,'Summary DNO5'!$A$55:$V$137,22)*1000/VLOOKUP('Summary DNO5'!$A$131,'Summary DNO5'!$A$55:$V$137,3)))*U140</f>
        <v>0</v>
      </c>
      <c r="AL140" s="63">
        <f t="shared" si="74"/>
        <v>6.0441128114064142</v>
      </c>
    </row>
    <row r="141" spans="1:38" s="21" customFormat="1" ht="11.25">
      <c r="A141" s="16" t="s">
        <v>22</v>
      </c>
      <c r="B141" s="128">
        <v>7.7569999999999997</v>
      </c>
      <c r="C141" s="129">
        <v>0.10199999999999999</v>
      </c>
      <c r="D141" s="129">
        <v>3.6999999999999998E-2</v>
      </c>
      <c r="E141" s="129">
        <v>64.319999999999993</v>
      </c>
      <c r="F141" s="129">
        <v>3.56</v>
      </c>
      <c r="G141" s="130">
        <v>0.22</v>
      </c>
      <c r="H141" s="124"/>
      <c r="I141" s="131">
        <v>7.7569999999999997</v>
      </c>
      <c r="J141" s="132">
        <v>0.10199999999999999</v>
      </c>
      <c r="K141" s="132">
        <v>3.6999999999999998E-2</v>
      </c>
      <c r="L141" s="132">
        <v>64.319999999999993</v>
      </c>
      <c r="M141" s="132">
        <v>3.56</v>
      </c>
      <c r="N141" s="133">
        <v>0.22</v>
      </c>
      <c r="O141" s="17"/>
      <c r="P141" s="56">
        <f t="shared" si="60"/>
        <v>0</v>
      </c>
      <c r="Q141" s="56">
        <f t="shared" si="61"/>
        <v>0</v>
      </c>
      <c r="R141" s="56">
        <f t="shared" si="62"/>
        <v>0</v>
      </c>
      <c r="S141" s="56">
        <f t="shared" si="63"/>
        <v>0</v>
      </c>
      <c r="T141" s="56">
        <f t="shared" si="64"/>
        <v>0</v>
      </c>
      <c r="U141" s="56">
        <f t="shared" si="65"/>
        <v>0</v>
      </c>
      <c r="W141" s="61">
        <f t="shared" si="71"/>
        <v>0</v>
      </c>
      <c r="X141" s="61">
        <f t="shared" si="66"/>
        <v>0</v>
      </c>
      <c r="Y141" s="61">
        <f t="shared" si="67"/>
        <v>0</v>
      </c>
      <c r="Z141" s="61">
        <f t="shared" si="68"/>
        <v>0</v>
      </c>
      <c r="AA141" s="61">
        <f t="shared" si="69"/>
        <v>0</v>
      </c>
      <c r="AB141" s="61">
        <f t="shared" si="70"/>
        <v>0</v>
      </c>
      <c r="AD141" s="62">
        <f>IF(VLOOKUP('Summary DNO5'!$A$85,'Summary DNO5'!$A$55:$T$137,3)=0,0,(VLOOKUP('Summary DNO5'!$A$85,'Summary DNO5'!$A$55:$T$137,2)*1000/VLOOKUP('Summary DNO5'!$A$85,'Summary DNO5'!$A$55:$T$137,3)))</f>
        <v>3076824.7151260506</v>
      </c>
      <c r="AE141" s="62">
        <f>IF(AD141=0,0,(VLOOKUP('Summary DNO5'!$A$85,'Summary DNO5'!$A$55:$T$137,15)*AD141*P141))</f>
        <v>0</v>
      </c>
      <c r="AF141" s="56">
        <f>IF(AD141=0,0,VLOOKUP('Summary DNO5'!$A$85,'Summary DNO5'!$A$55:$T$137,16)*AD141*Q141)</f>
        <v>0</v>
      </c>
      <c r="AG141" s="56">
        <f>IF(AD141=0,0,VLOOKUP('Summary DNO5'!$A$85,'Summary DNO5'!$A$55:$T$137,17)*AD141*R141)</f>
        <v>0</v>
      </c>
      <c r="AH141" s="56">
        <f t="shared" si="72"/>
        <v>0</v>
      </c>
      <c r="AI141" s="56">
        <f t="shared" si="73"/>
        <v>0</v>
      </c>
      <c r="AJ141" s="62">
        <f>IF(VLOOKUP('Summary DNO5'!$A$85,'Summary DNO5'!$A$55:$V$137,21)=0,0,(VLOOKUP('Summary DNO5'!$A$85,'Summary DNO5'!$A$55:$V$137,21)/VLOOKUP('Summary DNO5'!$A$85,'Summary DNO5'!$A$55:$V$137,3)))*T141</f>
        <v>0</v>
      </c>
      <c r="AK141" s="62">
        <f>IF(VLOOKUP('Summary DNO5'!$A$85,'Summary DNO5'!$A$55:$V$137,22)=0,0,(VLOOKUP('Summary DNO5'!$A$85,'Summary DNO5'!$A$55:$V$137,22)*1000/VLOOKUP('Summary DNO5'!$A$85,'Summary DNO5'!$A$55:$V$137,3)))*U141</f>
        <v>0</v>
      </c>
      <c r="AL141" s="63">
        <f t="shared" si="74"/>
        <v>0</v>
      </c>
    </row>
    <row r="142" spans="1:38" s="21" customFormat="1" ht="11.25">
      <c r="A142" s="16" t="s">
        <v>23</v>
      </c>
      <c r="B142" s="128">
        <v>5.7240000000000002</v>
      </c>
      <c r="C142" s="129">
        <v>1.2999999999999999E-2</v>
      </c>
      <c r="D142" s="129">
        <v>1.6E-2</v>
      </c>
      <c r="E142" s="129">
        <v>138.57</v>
      </c>
      <c r="F142" s="129">
        <v>3.95</v>
      </c>
      <c r="G142" s="130">
        <v>0.14299999999999999</v>
      </c>
      <c r="H142" s="124"/>
      <c r="I142" s="131">
        <v>5.7249999999999996</v>
      </c>
      <c r="J142" s="132">
        <v>1.2999999999999999E-2</v>
      </c>
      <c r="K142" s="132">
        <v>1.6E-2</v>
      </c>
      <c r="L142" s="132">
        <v>138.57</v>
      </c>
      <c r="M142" s="132">
        <v>3.96</v>
      </c>
      <c r="N142" s="133">
        <v>0.14299999999999999</v>
      </c>
      <c r="O142" s="17"/>
      <c r="P142" s="56">
        <f t="shared" si="60"/>
        <v>9.9999999999944578E-4</v>
      </c>
      <c r="Q142" s="56">
        <f t="shared" si="61"/>
        <v>0</v>
      </c>
      <c r="R142" s="56">
        <f t="shared" si="62"/>
        <v>0</v>
      </c>
      <c r="S142" s="56">
        <f t="shared" si="63"/>
        <v>0</v>
      </c>
      <c r="T142" s="56">
        <f t="shared" si="64"/>
        <v>9.9999999999997868E-3</v>
      </c>
      <c r="U142" s="56">
        <f t="shared" si="65"/>
        <v>0</v>
      </c>
      <c r="W142" s="61">
        <f t="shared" si="71"/>
        <v>1.747030048915299E-4</v>
      </c>
      <c r="X142" s="61">
        <f t="shared" si="66"/>
        <v>0</v>
      </c>
      <c r="Y142" s="61">
        <f t="shared" si="67"/>
        <v>0</v>
      </c>
      <c r="Z142" s="61">
        <f t="shared" si="68"/>
        <v>0</v>
      </c>
      <c r="AA142" s="61">
        <f t="shared" si="69"/>
        <v>2.5316455696202667E-3</v>
      </c>
      <c r="AB142" s="61">
        <f t="shared" si="70"/>
        <v>0</v>
      </c>
      <c r="AD142" s="62">
        <f>IF(VLOOKUP('Summary DNO5'!$A$89,'Summary DNO5'!$A$55:$T$137,3)=0,0,(VLOOKUP('Summary DNO5'!$A$89,'Summary DNO5'!$A$55:$T$137,2)*1000/VLOOKUP('Summary DNO5'!$A$89,'Summary DNO5'!$A$55:$T$137,3)))</f>
        <v>9108084.8261150606</v>
      </c>
      <c r="AE142" s="62">
        <f>IF(AD142=0,0,(VLOOKUP('Summary DNO5'!$A$89,'Summary DNO5'!$A$55:$T$137,15)*AD142*P142))</f>
        <v>8886.7116654104702</v>
      </c>
      <c r="AF142" s="56">
        <f>IF(AD142=0,0,VLOOKUP('Summary DNO5'!$A$89,'Summary DNO5'!$A$55:$T$137,16)*AD142*Q142)</f>
        <v>0</v>
      </c>
      <c r="AG142" s="56">
        <f>IF(AD142=0,0,VLOOKUP('Summary DNO5'!$A$89,'Summary DNO5'!$A$55:$T$137,17)*AD142*R142)</f>
        <v>0</v>
      </c>
      <c r="AH142" s="56">
        <f t="shared" si="72"/>
        <v>8886.7116654104702</v>
      </c>
      <c r="AI142" s="56">
        <f t="shared" si="73"/>
        <v>0</v>
      </c>
      <c r="AJ142" s="62">
        <f>IF(VLOOKUP('Summary DNO5'!$A$89,'Summary DNO5'!$A$55:$V$137,21)=0,0,(VLOOKUP('Summary DNO5'!$A$89,'Summary DNO5'!$A$55:$V$137,21)/VLOOKUP('Summary DNO5'!$A$89,'Summary DNO5'!$A$55:$V$137,3)))*T142</f>
        <v>29.883588427626481</v>
      </c>
      <c r="AK142" s="62">
        <f>IF(VLOOKUP('Summary DNO5'!$A$89,'Summary DNO5'!$A$55:$V$137,22)=0,0,(VLOOKUP('Summary DNO5'!$A$89,'Summary DNO5'!$A$55:$V$137,22)*1000/VLOOKUP('Summary DNO5'!$A$89,'Summary DNO5'!$A$55:$V$137,3)))*U142</f>
        <v>0</v>
      </c>
      <c r="AL142" s="63">
        <f t="shared" si="74"/>
        <v>89.165952538380964</v>
      </c>
    </row>
    <row r="143" spans="1:38" s="21" customFormat="1" ht="11.25">
      <c r="A143" s="16" t="s">
        <v>24</v>
      </c>
      <c r="B143" s="128">
        <v>2.0569999999999999</v>
      </c>
      <c r="C143" s="129">
        <v>0</v>
      </c>
      <c r="D143" s="129">
        <v>0</v>
      </c>
      <c r="E143" s="129">
        <v>0</v>
      </c>
      <c r="F143" s="129">
        <v>0</v>
      </c>
      <c r="G143" s="130">
        <v>0</v>
      </c>
      <c r="H143" s="124"/>
      <c r="I143" s="131">
        <v>2.0569999999999999</v>
      </c>
      <c r="J143" s="132">
        <v>0</v>
      </c>
      <c r="K143" s="132">
        <v>0</v>
      </c>
      <c r="L143" s="132">
        <v>0</v>
      </c>
      <c r="M143" s="132">
        <v>0</v>
      </c>
      <c r="N143" s="133">
        <v>0</v>
      </c>
      <c r="O143" s="17"/>
      <c r="P143" s="56">
        <f t="shared" si="60"/>
        <v>0</v>
      </c>
      <c r="Q143" s="56">
        <f t="shared" si="61"/>
        <v>0</v>
      </c>
      <c r="R143" s="56">
        <f t="shared" si="62"/>
        <v>0</v>
      </c>
      <c r="S143" s="56">
        <f t="shared" si="63"/>
        <v>0</v>
      </c>
      <c r="T143" s="56">
        <f t="shared" si="64"/>
        <v>0</v>
      </c>
      <c r="U143" s="56">
        <f t="shared" si="65"/>
        <v>0</v>
      </c>
      <c r="W143" s="61">
        <f t="shared" si="71"/>
        <v>0</v>
      </c>
      <c r="X143" s="61">
        <f t="shared" si="66"/>
        <v>0</v>
      </c>
      <c r="Y143" s="61">
        <f t="shared" si="67"/>
        <v>0</v>
      </c>
      <c r="Z143" s="61">
        <f t="shared" si="68"/>
        <v>0</v>
      </c>
      <c r="AA143" s="61">
        <f t="shared" si="69"/>
        <v>0</v>
      </c>
      <c r="AB143" s="61">
        <f t="shared" si="70"/>
        <v>0</v>
      </c>
      <c r="AD143" s="62">
        <f>IF(VLOOKUP('Summary DNO5'!$A$134,'Summary DNO5'!$A$55:$T$137,3)=0,0,(VLOOKUP('Summary DNO5'!$A$134,'Summary DNO5'!$A$55:$T$137,2)*1000/VLOOKUP('Summary DNO5'!$A$134,'Summary DNO5'!$A$55:$T$137,3)))</f>
        <v>152253.14379457914</v>
      </c>
      <c r="AE143" s="62">
        <f>IF(AD143=0,0,(VLOOKUP('Summary DNO5'!$A$134,'Summary DNO5'!$A$55:$T$137,15)*AD143*P143))</f>
        <v>0</v>
      </c>
      <c r="AF143" s="56">
        <f>IF(AD143=0,0,VLOOKUP('Summary DNO5'!$A$134,'Summary DNO5'!$A$55:$T$137,16)*AD143*Q143)</f>
        <v>0</v>
      </c>
      <c r="AG143" s="56">
        <f>IF(AD143=0,0,VLOOKUP('Summary DNO5'!$A$134,'Summary DNO5'!$A$55:$T$137,17)*AD143*R143)</f>
        <v>0</v>
      </c>
      <c r="AH143" s="56">
        <f t="shared" si="72"/>
        <v>0</v>
      </c>
      <c r="AI143" s="56">
        <f t="shared" si="73"/>
        <v>0</v>
      </c>
      <c r="AJ143" s="62">
        <f>IF(VLOOKUP('Summary DNO5'!$A$134,'Summary DNO5'!$A$55:$V$137,21)=0,0,(VLOOKUP('Summary DNO5'!$A$134,'Summary DNO5'!$A$55:$V$137,21)/VLOOKUP('Summary DNO5'!$A$134,'Summary DNO5'!$A$55:$V$137,3)))*T143</f>
        <v>0</v>
      </c>
      <c r="AK143" s="62">
        <f>IF(VLOOKUP('Summary DNO5'!$A$134,'Summary DNO5'!$A$55:$V$137,22)=0,0,(VLOOKUP('Summary DNO5'!$A$134,'Summary DNO5'!$A$55:$V$137,22)*1000/VLOOKUP('Summary DNO5'!$A$134,'Summary DNO5'!$A$55:$V$137,3)))*U143</f>
        <v>0</v>
      </c>
      <c r="AL143" s="63">
        <f t="shared" si="74"/>
        <v>0</v>
      </c>
    </row>
    <row r="144" spans="1:38" s="21" customFormat="1" ht="11.25">
      <c r="A144" s="16" t="s">
        <v>25</v>
      </c>
      <c r="B144" s="128">
        <v>15.31</v>
      </c>
      <c r="C144" s="129">
        <v>1.06</v>
      </c>
      <c r="D144" s="129">
        <v>0.39</v>
      </c>
      <c r="E144" s="129">
        <v>0</v>
      </c>
      <c r="F144" s="129">
        <v>0</v>
      </c>
      <c r="G144" s="130">
        <v>0</v>
      </c>
      <c r="H144" s="124"/>
      <c r="I144" s="131">
        <v>15.311</v>
      </c>
      <c r="J144" s="132">
        <v>1.06</v>
      </c>
      <c r="K144" s="132">
        <v>0.39</v>
      </c>
      <c r="L144" s="132">
        <v>0</v>
      </c>
      <c r="M144" s="132">
        <v>0</v>
      </c>
      <c r="N144" s="133">
        <v>0</v>
      </c>
      <c r="O144" s="17"/>
      <c r="P144" s="56">
        <f t="shared" si="60"/>
        <v>9.9999999999944578E-4</v>
      </c>
      <c r="Q144" s="56">
        <f t="shared" si="61"/>
        <v>0</v>
      </c>
      <c r="R144" s="56">
        <f t="shared" si="62"/>
        <v>0</v>
      </c>
      <c r="S144" s="56">
        <f t="shared" si="63"/>
        <v>0</v>
      </c>
      <c r="T144" s="56">
        <f t="shared" si="64"/>
        <v>0</v>
      </c>
      <c r="U144" s="56">
        <f t="shared" si="65"/>
        <v>0</v>
      </c>
      <c r="W144" s="61">
        <f t="shared" si="71"/>
        <v>6.5316786413971428E-5</v>
      </c>
      <c r="X144" s="61">
        <f t="shared" si="66"/>
        <v>0</v>
      </c>
      <c r="Y144" s="61">
        <f t="shared" si="67"/>
        <v>0</v>
      </c>
      <c r="Z144" s="61">
        <f t="shared" si="68"/>
        <v>0</v>
      </c>
      <c r="AA144" s="61">
        <f t="shared" si="69"/>
        <v>0</v>
      </c>
      <c r="AB144" s="61">
        <f t="shared" si="70"/>
        <v>0</v>
      </c>
      <c r="AD144" s="62">
        <f>IF(VLOOKUP('Summary DNO5'!$A$133,'Summary DNO5'!$A$55:$T$137,3)=0,0,(VLOOKUP('Summary DNO5'!$A$133,'Summary DNO5'!$A$55:$T$137,2)*1000/VLOOKUP('Summary DNO5'!$A$133,'Summary DNO5'!$A$55:$T$137,3)))</f>
        <v>4851338.8090909114</v>
      </c>
      <c r="AE144" s="62">
        <f>IF(AD144=0,0,(VLOOKUP('Summary DNO5'!$A$133,'Summary DNO5'!$A$55:$T$137,15)*AD144*P144))</f>
        <v>3358.0090667914192</v>
      </c>
      <c r="AF144" s="56">
        <f>IF(AD144=0,0,VLOOKUP('Summary DNO5'!$A$133,'Summary DNO5'!$A$55:$T$137,16)*AD144*Q144)</f>
        <v>0</v>
      </c>
      <c r="AG144" s="56">
        <f>IF(AD144=0,0,VLOOKUP('Summary DNO5'!$A$133,'Summary DNO5'!$A$55:$T$137,17)*AD144*R144)</f>
        <v>0</v>
      </c>
      <c r="AH144" s="56">
        <f t="shared" si="72"/>
        <v>3358.0090667914192</v>
      </c>
      <c r="AI144" s="56">
        <f t="shared" si="73"/>
        <v>0</v>
      </c>
      <c r="AJ144" s="62">
        <f>IF(VLOOKUP('Summary DNO5'!$A$133,'Summary DNO5'!$A$55:$V$137,21)=0,0,(VLOOKUP('Summary DNO5'!$A$133,'Summary DNO5'!$A$55:$V$137,21)/VLOOKUP('Summary DNO5'!$A$133,'Summary DNO5'!$A$55:$V$137,3)))*T144</f>
        <v>0</v>
      </c>
      <c r="AK144" s="62">
        <f>IF(VLOOKUP('Summary DNO5'!$A$133,'Summary DNO5'!$A$55:$V$137,22)=0,0,(VLOOKUP('Summary DNO5'!$A$133,'Summary DNO5'!$A$55:$V$137,22)*1000/VLOOKUP('Summary DNO5'!$A$133,'Summary DNO5'!$A$55:$V$137,3)))*U144</f>
        <v>0</v>
      </c>
      <c r="AL144" s="63">
        <f t="shared" si="74"/>
        <v>33.580090667914192</v>
      </c>
    </row>
    <row r="145" spans="1:38" s="21" customFormat="1" ht="11.25">
      <c r="A145" s="16" t="s">
        <v>26</v>
      </c>
      <c r="B145" s="128">
        <v>-1.1599999999999999</v>
      </c>
      <c r="C145" s="129">
        <v>0</v>
      </c>
      <c r="D145" s="129">
        <v>0</v>
      </c>
      <c r="E145" s="129">
        <v>0</v>
      </c>
      <c r="F145" s="129">
        <v>0</v>
      </c>
      <c r="G145" s="130">
        <v>0</v>
      </c>
      <c r="H145" s="124"/>
      <c r="I145" s="131">
        <v>-1.1599999999999999</v>
      </c>
      <c r="J145" s="132">
        <v>0</v>
      </c>
      <c r="K145" s="132">
        <v>0</v>
      </c>
      <c r="L145" s="132">
        <v>0</v>
      </c>
      <c r="M145" s="132">
        <v>0</v>
      </c>
      <c r="N145" s="133">
        <v>0</v>
      </c>
      <c r="O145" s="17"/>
      <c r="P145" s="56">
        <f t="shared" si="60"/>
        <v>0</v>
      </c>
      <c r="Q145" s="56">
        <f t="shared" si="61"/>
        <v>0</v>
      </c>
      <c r="R145" s="56">
        <f t="shared" si="62"/>
        <v>0</v>
      </c>
      <c r="S145" s="56">
        <f t="shared" si="63"/>
        <v>0</v>
      </c>
      <c r="T145" s="56">
        <f t="shared" si="64"/>
        <v>0</v>
      </c>
      <c r="U145" s="56">
        <f t="shared" si="65"/>
        <v>0</v>
      </c>
      <c r="W145" s="61">
        <f t="shared" si="71"/>
        <v>0</v>
      </c>
      <c r="X145" s="61">
        <f t="shared" si="66"/>
        <v>0</v>
      </c>
      <c r="Y145" s="61">
        <f t="shared" si="67"/>
        <v>0</v>
      </c>
      <c r="Z145" s="61">
        <f t="shared" si="68"/>
        <v>0</v>
      </c>
      <c r="AA145" s="61">
        <f t="shared" si="69"/>
        <v>0</v>
      </c>
      <c r="AB145" s="61">
        <f t="shared" si="70"/>
        <v>0</v>
      </c>
      <c r="AD145" s="62">
        <f>IF(VLOOKUP('Summary DNO5'!$A$124,'Summary DNO5'!$A$55:$T$137,3)=0,0,(VLOOKUP('Summary DNO5'!$A$124,'Summary DNO5'!$A$55:$T$137,2)*1000/VLOOKUP('Summary DNO5'!$A$124,'Summary DNO5'!$A$55:$T$137,3)))</f>
        <v>4516.034604671855</v>
      </c>
      <c r="AE145" s="62">
        <f>IF(AD145=0,0,(VLOOKUP('Summary DNO5'!$A$124,'Summary DNO5'!$A$55:$T$137,15)*AD145*P145))</f>
        <v>0</v>
      </c>
      <c r="AF145" s="56">
        <f>IF(AD145=0,0,VLOOKUP('Summary DNO5'!$A$124,'Summary DNO5'!$A$55:$T$137,16)*AD145*Q145)</f>
        <v>0</v>
      </c>
      <c r="AG145" s="56">
        <f>IF(AD145=0,0,VLOOKUP('Summary DNO5'!$A$124,'Summary DNO5'!$A$55:$T$137,17)*AD145*R145)</f>
        <v>0</v>
      </c>
      <c r="AH145" s="56">
        <f t="shared" si="72"/>
        <v>0</v>
      </c>
      <c r="AI145" s="56">
        <f t="shared" si="73"/>
        <v>0</v>
      </c>
      <c r="AJ145" s="62">
        <f>IF(VLOOKUP('Summary DNO5'!$A$124,'Summary DNO5'!$A$55:$V$137,21)=0,0,(VLOOKUP('Summary DNO5'!$A$124,'Summary DNO5'!$A$55:$V$137,21)/VLOOKUP('Summary DNO5'!$A$124,'Summary DNO5'!$A$55:$V$137,3)))*T145</f>
        <v>0</v>
      </c>
      <c r="AK145" s="62">
        <f>IF(VLOOKUP('Summary DNO5'!$A$124,'Summary DNO5'!$A$55:$V$137,22)=0,0,(VLOOKUP('Summary DNO5'!$A$124,'Summary DNO5'!$A$55:$V$137,22)*1000/VLOOKUP('Summary DNO5'!$A$124,'Summary DNO5'!$A$55:$V$137,3)))*U145</f>
        <v>0</v>
      </c>
      <c r="AL145" s="63">
        <f t="shared" si="74"/>
        <v>0</v>
      </c>
    </row>
    <row r="146" spans="1:38" s="21" customFormat="1" ht="11.25">
      <c r="A146" s="16" t="s">
        <v>27</v>
      </c>
      <c r="B146" s="128">
        <v>-1.024</v>
      </c>
      <c r="C146" s="129">
        <v>0</v>
      </c>
      <c r="D146" s="129">
        <v>0</v>
      </c>
      <c r="E146" s="129">
        <v>0</v>
      </c>
      <c r="F146" s="129">
        <v>0</v>
      </c>
      <c r="G146" s="130">
        <v>0</v>
      </c>
      <c r="H146" s="124"/>
      <c r="I146" s="131">
        <v>-1.024</v>
      </c>
      <c r="J146" s="132">
        <v>0</v>
      </c>
      <c r="K146" s="132">
        <v>0</v>
      </c>
      <c r="L146" s="132">
        <v>0</v>
      </c>
      <c r="M146" s="132">
        <v>0</v>
      </c>
      <c r="N146" s="133">
        <v>0</v>
      </c>
      <c r="O146" s="17"/>
      <c r="P146" s="56">
        <f t="shared" si="60"/>
        <v>0</v>
      </c>
      <c r="Q146" s="56">
        <f t="shared" si="61"/>
        <v>0</v>
      </c>
      <c r="R146" s="56">
        <f t="shared" si="62"/>
        <v>0</v>
      </c>
      <c r="S146" s="56">
        <f t="shared" si="63"/>
        <v>0</v>
      </c>
      <c r="T146" s="56">
        <f t="shared" si="64"/>
        <v>0</v>
      </c>
      <c r="U146" s="56">
        <f t="shared" si="65"/>
        <v>0</v>
      </c>
      <c r="W146" s="61">
        <f t="shared" si="71"/>
        <v>0</v>
      </c>
      <c r="X146" s="61">
        <f t="shared" si="66"/>
        <v>0</v>
      </c>
      <c r="Y146" s="61">
        <f t="shared" si="67"/>
        <v>0</v>
      </c>
      <c r="Z146" s="61">
        <f t="shared" si="68"/>
        <v>0</v>
      </c>
      <c r="AA146" s="61">
        <f t="shared" si="69"/>
        <v>0</v>
      </c>
      <c r="AB146" s="61">
        <f t="shared" si="70"/>
        <v>0</v>
      </c>
      <c r="AD146" s="62">
        <f>IF(VLOOKUP('Summary DNO5'!$A$129,'Summary DNO5'!$A$55:$T$137,3)=0,0,(VLOOKUP('Summary DNO5'!$A$129,'Summary DNO5'!$A$55:$T$137,2)*1000/VLOOKUP('Summary DNO5'!$A$129,'Summary DNO5'!$A$55:$T$137,3)))</f>
        <v>4496.5611472377832</v>
      </c>
      <c r="AE146" s="62">
        <f>IF(AD146=0,0,(VLOOKUP('Summary DNO5'!$A$129,'Summary DNO5'!$A$55:$T$137,15)*AD146*P146))</f>
        <v>0</v>
      </c>
      <c r="AF146" s="56">
        <f>IF(AD146=0,0,VLOOKUP('Summary DNO5'!$A$129,'Summary DNO5'!$A$55:$T$137,16)*AD146*Q146)</f>
        <v>0</v>
      </c>
      <c r="AG146" s="56">
        <f>IF(AD146=0,0,VLOOKUP('Summary DNO5'!$A$129,'Summary DNO5'!$A$55:$T$137,17)*AD146*R146)</f>
        <v>0</v>
      </c>
      <c r="AH146" s="56">
        <f t="shared" si="72"/>
        <v>0</v>
      </c>
      <c r="AI146" s="56">
        <f t="shared" si="73"/>
        <v>0</v>
      </c>
      <c r="AJ146" s="62">
        <f>IF(VLOOKUP('Summary DNO5'!$A$129,'Summary DNO5'!$A$55:$V$137,21)=0,0,(VLOOKUP('Summary DNO5'!$A$129,'Summary DNO5'!$A$55:$V$137,21)/VLOOKUP('Summary DNO5'!$A$129,'Summary DNO5'!$A$55:$V$137,3)))*T146</f>
        <v>0</v>
      </c>
      <c r="AK146" s="62">
        <f>IF(VLOOKUP('Summary DNO5'!$A$129,'Summary DNO5'!$A$55:$V$137,22)=0,0,(VLOOKUP('Summary DNO5'!$A$129,'Summary DNO5'!$A$55:$V$137,22)*1000/VLOOKUP('Summary DNO5'!$A$129,'Summary DNO5'!$A$55:$V$137,3)))*U146</f>
        <v>0</v>
      </c>
      <c r="AL146" s="63">
        <f t="shared" si="74"/>
        <v>0</v>
      </c>
    </row>
    <row r="147" spans="1:38" s="21" customFormat="1" ht="11.25">
      <c r="A147" s="16" t="s">
        <v>28</v>
      </c>
      <c r="B147" s="128">
        <v>-1.1599999999999999</v>
      </c>
      <c r="C147" s="129">
        <v>0</v>
      </c>
      <c r="D147" s="129">
        <v>0</v>
      </c>
      <c r="E147" s="129">
        <v>0</v>
      </c>
      <c r="F147" s="129">
        <v>0</v>
      </c>
      <c r="G147" s="130">
        <v>0.34499999999999997</v>
      </c>
      <c r="H147" s="124"/>
      <c r="I147" s="131">
        <v>-1.1599999999999999</v>
      </c>
      <c r="J147" s="132">
        <v>0</v>
      </c>
      <c r="K147" s="132">
        <v>0</v>
      </c>
      <c r="L147" s="132">
        <v>0</v>
      </c>
      <c r="M147" s="132">
        <v>0</v>
      </c>
      <c r="N147" s="133">
        <v>0.34499999999999997</v>
      </c>
      <c r="O147" s="17"/>
      <c r="P147" s="56">
        <f t="shared" si="60"/>
        <v>0</v>
      </c>
      <c r="Q147" s="56">
        <f t="shared" si="61"/>
        <v>0</v>
      </c>
      <c r="R147" s="56">
        <f t="shared" si="62"/>
        <v>0</v>
      </c>
      <c r="S147" s="56">
        <f t="shared" si="63"/>
        <v>0</v>
      </c>
      <c r="T147" s="56">
        <f t="shared" si="64"/>
        <v>0</v>
      </c>
      <c r="U147" s="56">
        <f t="shared" si="65"/>
        <v>0</v>
      </c>
      <c r="W147" s="61">
        <f t="shared" si="71"/>
        <v>0</v>
      </c>
      <c r="X147" s="61">
        <f t="shared" si="66"/>
        <v>0</v>
      </c>
      <c r="Y147" s="61">
        <f t="shared" si="67"/>
        <v>0</v>
      </c>
      <c r="Z147" s="61">
        <f t="shared" si="68"/>
        <v>0</v>
      </c>
      <c r="AA147" s="61">
        <f t="shared" si="69"/>
        <v>0</v>
      </c>
      <c r="AB147" s="61">
        <f t="shared" si="70"/>
        <v>0</v>
      </c>
      <c r="AD147" s="62">
        <f>IF(VLOOKUP('Summary DNO5'!$A$123,'Summary DNO5'!$A$55:$T$137,3)=0,0,(VLOOKUP('Summary DNO5'!$A$123,'Summary DNO5'!$A$55:$T$137,2)*1000/VLOOKUP('Summary DNO5'!$A$123,'Summary DNO5'!$A$55:$T$137,3)))</f>
        <v>288771.13204540737</v>
      </c>
      <c r="AE147" s="62">
        <f>IF(AD147=0,0,(VLOOKUP('Summary DNO5'!$A$123,'Summary DNO5'!$A$55:$T$137,15)*AD147*P147))</f>
        <v>0</v>
      </c>
      <c r="AF147" s="56">
        <f>IF(AD147=0,0,VLOOKUP('Summary DNO5'!$A$123,'Summary DNO5'!$A$55:$T$137,16)*AD147*Q147)</f>
        <v>0</v>
      </c>
      <c r="AG147" s="56">
        <f>IF(AD147=0,0,VLOOKUP('Summary DNO5'!$A$123,'Summary DNO5'!$A$55:$T$137,17)*AD147*R147)</f>
        <v>0</v>
      </c>
      <c r="AH147" s="56">
        <f t="shared" si="72"/>
        <v>0</v>
      </c>
      <c r="AI147" s="56">
        <f t="shared" si="73"/>
        <v>0</v>
      </c>
      <c r="AJ147" s="62">
        <f>IF(VLOOKUP('Summary DNO5'!$A$123,'Summary DNO5'!$A$55:$V$137,21)=0,0,(VLOOKUP('Summary DNO5'!$A$123,'Summary DNO5'!$A$55:$V$137,21)/VLOOKUP('Summary DNO5'!$A$123,'Summary DNO5'!$A$55:$V$137,3)))*T147</f>
        <v>0</v>
      </c>
      <c r="AK147" s="62">
        <f>IF(VLOOKUP('Summary DNO5'!$A$123,'Summary DNO5'!$A$55:$V$137,22)=0,0,(VLOOKUP('Summary DNO5'!$A$123,'Summary DNO5'!$A$55:$V$137,22)*1000/VLOOKUP('Summary DNO5'!$A$123,'Summary DNO5'!$A$55:$V$137,3)))*U147</f>
        <v>0</v>
      </c>
      <c r="AL147" s="63">
        <f t="shared" si="74"/>
        <v>0</v>
      </c>
    </row>
    <row r="148" spans="1:38" s="21" customFormat="1" ht="11.25">
      <c r="A148" s="16" t="s">
        <v>29</v>
      </c>
      <c r="B148" s="128">
        <v>-9.6999999999999993</v>
      </c>
      <c r="C148" s="129">
        <v>-0.59699999999999998</v>
      </c>
      <c r="D148" s="129">
        <v>-0.11700000000000001</v>
      </c>
      <c r="E148" s="129">
        <v>0</v>
      </c>
      <c r="F148" s="129">
        <v>0</v>
      </c>
      <c r="G148" s="130">
        <v>0.34499999999999997</v>
      </c>
      <c r="H148" s="124"/>
      <c r="I148" s="131">
        <v>-9.6999999999999993</v>
      </c>
      <c r="J148" s="132">
        <v>-0.59699999999999998</v>
      </c>
      <c r="K148" s="132">
        <v>-0.11700000000000001</v>
      </c>
      <c r="L148" s="132">
        <v>0</v>
      </c>
      <c r="M148" s="132">
        <v>0</v>
      </c>
      <c r="N148" s="133">
        <v>0.34499999999999997</v>
      </c>
      <c r="O148" s="17"/>
      <c r="P148" s="56">
        <f t="shared" si="60"/>
        <v>0</v>
      </c>
      <c r="Q148" s="56">
        <f t="shared" si="61"/>
        <v>0</v>
      </c>
      <c r="R148" s="56">
        <f t="shared" si="62"/>
        <v>0</v>
      </c>
      <c r="S148" s="56">
        <f t="shared" si="63"/>
        <v>0</v>
      </c>
      <c r="T148" s="56">
        <f t="shared" si="64"/>
        <v>0</v>
      </c>
      <c r="U148" s="56">
        <f t="shared" si="65"/>
        <v>0</v>
      </c>
      <c r="W148" s="61">
        <f t="shared" si="71"/>
        <v>0</v>
      </c>
      <c r="X148" s="61">
        <f t="shared" si="66"/>
        <v>0</v>
      </c>
      <c r="Y148" s="61">
        <f t="shared" si="67"/>
        <v>0</v>
      </c>
      <c r="Z148" s="61">
        <f t="shared" si="68"/>
        <v>0</v>
      </c>
      <c r="AA148" s="61">
        <f t="shared" si="69"/>
        <v>0</v>
      </c>
      <c r="AB148" s="61">
        <f t="shared" si="70"/>
        <v>0</v>
      </c>
      <c r="AD148" s="62">
        <f>IF(VLOOKUP('Summary DNO5'!$A$125,'Summary DNO5'!$A$55:$T$137,3)=0,0,(VLOOKUP('Summary DNO5'!$A$125,'Summary DNO5'!$A$55:$T$137,2)*1000/VLOOKUP('Summary DNO5'!$A$125,'Summary DNO5'!$A$55:$T$137,3)))</f>
        <v>1090885.5703329695</v>
      </c>
      <c r="AE148" s="62">
        <f>IF(AD148=0,0,(VLOOKUP('Summary DNO5'!$A$125,'Summary DNO5'!$A$55:$T$137,15)*AD148*P148))</f>
        <v>0</v>
      </c>
      <c r="AF148" s="56">
        <f>IF(AD148=0,0,VLOOKUP('Summary DNO5'!$A$125,'Summary DNO5'!$A$55:$T$137,16)*AD148*Q148)</f>
        <v>0</v>
      </c>
      <c r="AG148" s="56">
        <f>IF(AD148=0,0,VLOOKUP('Summary DNO5'!$A$125,'Summary DNO5'!$A$55:$T$137,17)*AD148*R148)</f>
        <v>0</v>
      </c>
      <c r="AH148" s="56">
        <f t="shared" si="72"/>
        <v>0</v>
      </c>
      <c r="AI148" s="56">
        <f t="shared" si="73"/>
        <v>0</v>
      </c>
      <c r="AJ148" s="62">
        <f>IF(VLOOKUP('Summary DNO5'!$A$125,'Summary DNO5'!$A$55:$V$137,21)=0,0,(VLOOKUP('Summary DNO5'!$A$125,'Summary DNO5'!$A$55:$V$137,21)/VLOOKUP('Summary DNO5'!$A$125,'Summary DNO5'!$A$55:$V$137,3)))*T148</f>
        <v>0</v>
      </c>
      <c r="AK148" s="62">
        <f>IF(VLOOKUP('Summary DNO5'!$A$125,'Summary DNO5'!$A$55:$V$137,22)=0,0,(VLOOKUP('Summary DNO5'!$A$125,'Summary DNO5'!$A$55:$V$137,22)*1000/VLOOKUP('Summary DNO5'!$A$125,'Summary DNO5'!$A$55:$V$137,3)))*U148</f>
        <v>0</v>
      </c>
      <c r="AL148" s="63">
        <f t="shared" si="74"/>
        <v>0</v>
      </c>
    </row>
    <row r="149" spans="1:38" s="21" customFormat="1" ht="11.25">
      <c r="A149" s="16" t="s">
        <v>30</v>
      </c>
      <c r="B149" s="128">
        <v>-1.024</v>
      </c>
      <c r="C149" s="129">
        <v>0</v>
      </c>
      <c r="D149" s="129">
        <v>0</v>
      </c>
      <c r="E149" s="129">
        <v>0</v>
      </c>
      <c r="F149" s="129">
        <v>0</v>
      </c>
      <c r="G149" s="130">
        <v>0.317</v>
      </c>
      <c r="H149" s="124"/>
      <c r="I149" s="131">
        <v>-1.024</v>
      </c>
      <c r="J149" s="132">
        <v>0</v>
      </c>
      <c r="K149" s="132">
        <v>0</v>
      </c>
      <c r="L149" s="132">
        <v>0</v>
      </c>
      <c r="M149" s="132">
        <v>0</v>
      </c>
      <c r="N149" s="133">
        <v>0.317</v>
      </c>
      <c r="O149" s="17"/>
      <c r="P149" s="56">
        <f t="shared" si="60"/>
        <v>0</v>
      </c>
      <c r="Q149" s="56">
        <f t="shared" si="61"/>
        <v>0</v>
      </c>
      <c r="R149" s="56">
        <f t="shared" si="62"/>
        <v>0</v>
      </c>
      <c r="S149" s="56">
        <f t="shared" si="63"/>
        <v>0</v>
      </c>
      <c r="T149" s="56">
        <f t="shared" si="64"/>
        <v>0</v>
      </c>
      <c r="U149" s="56">
        <f t="shared" si="65"/>
        <v>0</v>
      </c>
      <c r="W149" s="61">
        <f t="shared" si="71"/>
        <v>0</v>
      </c>
      <c r="X149" s="61">
        <f t="shared" si="66"/>
        <v>0</v>
      </c>
      <c r="Y149" s="61">
        <f t="shared" si="67"/>
        <v>0</v>
      </c>
      <c r="Z149" s="61">
        <f t="shared" si="68"/>
        <v>0</v>
      </c>
      <c r="AA149" s="61">
        <f t="shared" si="69"/>
        <v>0</v>
      </c>
      <c r="AB149" s="61">
        <f t="shared" si="70"/>
        <v>0</v>
      </c>
      <c r="AD149" s="62">
        <f>IF(VLOOKUP('Summary DNO5'!$A$128,'Summary DNO5'!$A$55:$T$137,3)=0,0,(VLOOKUP('Summary DNO5'!$A$128,'Summary DNO5'!$A$55:$T$137,2)*1000/VLOOKUP('Summary DNO5'!$A$128,'Summary DNO5'!$A$55:$T$137,3)))</f>
        <v>436644.02439173631</v>
      </c>
      <c r="AE149" s="62">
        <f>IF(AD149=0,0,(VLOOKUP('Summary DNO5'!$A$128,'Summary DNO5'!$A$55:$T$137,15)*AD149*P149))</f>
        <v>0</v>
      </c>
      <c r="AF149" s="56">
        <f>IF(AD149=0,0,VLOOKUP('Summary DNO5'!$A$128,'Summary DNO5'!$A$55:$T$137,16)*AD149*Q149)</f>
        <v>0</v>
      </c>
      <c r="AG149" s="56">
        <f>IF(AD149=0,0,VLOOKUP('Summary DNO5'!$A$128,'Summary DNO5'!$A$55:$T$137,17)*AD149*R149)</f>
        <v>0</v>
      </c>
      <c r="AH149" s="56">
        <f t="shared" si="72"/>
        <v>0</v>
      </c>
      <c r="AI149" s="56">
        <f t="shared" si="73"/>
        <v>0</v>
      </c>
      <c r="AJ149" s="62">
        <f>IF(VLOOKUP('Summary DNO5'!$A$128,'Summary DNO5'!$A$55:$V$137,21)=0,0,(VLOOKUP('Summary DNO5'!$A$128,'Summary DNO5'!$A$55:$V$137,21)/VLOOKUP('Summary DNO5'!$A$128,'Summary DNO5'!$A$55:$V$137,3)))*T149</f>
        <v>0</v>
      </c>
      <c r="AK149" s="62">
        <f>IF(VLOOKUP('Summary DNO5'!$A$128,'Summary DNO5'!$A$55:$V$137,22)=0,0,(VLOOKUP('Summary DNO5'!$A$128,'Summary DNO5'!$A$55:$V$137,22)*1000/VLOOKUP('Summary DNO5'!$A$128,'Summary DNO5'!$A$55:$V$137,3)))*U149</f>
        <v>0</v>
      </c>
      <c r="AL149" s="63">
        <f t="shared" si="74"/>
        <v>0</v>
      </c>
    </row>
    <row r="150" spans="1:38" s="21" customFormat="1" ht="11.25">
      <c r="A150" s="16" t="s">
        <v>31</v>
      </c>
      <c r="B150" s="128">
        <v>-8.7420000000000009</v>
      </c>
      <c r="C150" s="129">
        <v>-0.49199999999999999</v>
      </c>
      <c r="D150" s="129">
        <v>-9.9000000000000005E-2</v>
      </c>
      <c r="E150" s="129">
        <v>0</v>
      </c>
      <c r="F150" s="129">
        <v>0</v>
      </c>
      <c r="G150" s="130">
        <v>0.317</v>
      </c>
      <c r="H150" s="124"/>
      <c r="I150" s="131">
        <v>-8.7430000000000003</v>
      </c>
      <c r="J150" s="132">
        <v>-0.49199999999999999</v>
      </c>
      <c r="K150" s="132">
        <v>-9.9000000000000005E-2</v>
      </c>
      <c r="L150" s="132">
        <v>0</v>
      </c>
      <c r="M150" s="132">
        <v>0</v>
      </c>
      <c r="N150" s="133">
        <v>0.317</v>
      </c>
      <c r="O150" s="17"/>
      <c r="P150" s="56">
        <f t="shared" si="60"/>
        <v>-9.9999999999944578E-4</v>
      </c>
      <c r="Q150" s="56">
        <f t="shared" si="61"/>
        <v>0</v>
      </c>
      <c r="R150" s="56">
        <f t="shared" si="62"/>
        <v>0</v>
      </c>
      <c r="S150" s="56">
        <f t="shared" si="63"/>
        <v>0</v>
      </c>
      <c r="T150" s="56">
        <f t="shared" si="64"/>
        <v>0</v>
      </c>
      <c r="U150" s="56">
        <f t="shared" si="65"/>
        <v>0</v>
      </c>
      <c r="W150" s="61">
        <f t="shared" si="71"/>
        <v>1.1439029970250481E-4</v>
      </c>
      <c r="X150" s="61">
        <f t="shared" si="66"/>
        <v>0</v>
      </c>
      <c r="Y150" s="61">
        <f t="shared" si="67"/>
        <v>0</v>
      </c>
      <c r="Z150" s="61">
        <f t="shared" si="68"/>
        <v>0</v>
      </c>
      <c r="AA150" s="61">
        <f t="shared" si="69"/>
        <v>0</v>
      </c>
      <c r="AB150" s="61">
        <f t="shared" si="70"/>
        <v>0</v>
      </c>
      <c r="AD150" s="62">
        <f>IF(VLOOKUP('Summary DNO5'!$A$130,'Summary DNO5'!$A$55:$T$137,3)=0,0,(VLOOKUP('Summary DNO5'!$A$130,'Summary DNO5'!$A$55:$T$137,2)*1000/VLOOKUP('Summary DNO5'!$A$130,'Summary DNO5'!$A$55:$T$137,3)))</f>
        <v>720833.68590824259</v>
      </c>
      <c r="AE150" s="62">
        <f>IF(AD150=0,0,(VLOOKUP('Summary DNO5'!$A$130,'Summary DNO5'!$A$55:$T$137,15)*AD150*P150))</f>
        <v>-549.49276521476145</v>
      </c>
      <c r="AF150" s="56">
        <f>IF(AD150=0,0,VLOOKUP('Summary DNO5'!$A$130,'Summary DNO5'!$A$55:$T$137,16)*AD150*Q150)</f>
        <v>0</v>
      </c>
      <c r="AG150" s="56">
        <f>IF(AD150=0,0,VLOOKUP('Summary DNO5'!$A$130,'Summary DNO5'!$A$55:$T$137,17)*AD150*R150)</f>
        <v>0</v>
      </c>
      <c r="AH150" s="56">
        <f t="shared" si="72"/>
        <v>-549.49276521476145</v>
      </c>
      <c r="AI150" s="56">
        <f t="shared" si="73"/>
        <v>0</v>
      </c>
      <c r="AJ150" s="62">
        <f>IF(VLOOKUP('Summary DNO5'!$A$130,'Summary DNO5'!$A$55:$V$137,21)=0,0,(VLOOKUP('Summary DNO5'!$A$130,'Summary DNO5'!$A$55:$V$137,21)/VLOOKUP('Summary DNO5'!$A$130,'Summary DNO5'!$A$55:$V$137,3)))*T150</f>
        <v>0</v>
      </c>
      <c r="AK150" s="62">
        <f>IF(VLOOKUP('Summary DNO5'!$A$130,'Summary DNO5'!$A$55:$V$137,22)=0,0,(VLOOKUP('Summary DNO5'!$A$130,'Summary DNO5'!$A$55:$V$137,22)*1000/VLOOKUP('Summary DNO5'!$A$130,'Summary DNO5'!$A$55:$V$137,3)))*U150</f>
        <v>0</v>
      </c>
      <c r="AL150" s="63">
        <f t="shared" si="74"/>
        <v>-5.4949276521476147</v>
      </c>
    </row>
    <row r="151" spans="1:38" s="21" customFormat="1" ht="11.25">
      <c r="A151" s="16" t="s">
        <v>32</v>
      </c>
      <c r="B151" s="128">
        <v>-0.64500000000000002</v>
      </c>
      <c r="C151" s="129">
        <v>0</v>
      </c>
      <c r="D151" s="129">
        <v>0</v>
      </c>
      <c r="E151" s="129">
        <v>46.96</v>
      </c>
      <c r="F151" s="129">
        <v>0</v>
      </c>
      <c r="G151" s="130">
        <v>0.23100000000000001</v>
      </c>
      <c r="H151" s="124"/>
      <c r="I151" s="131">
        <v>-0.64500000000000002</v>
      </c>
      <c r="J151" s="132">
        <v>0</v>
      </c>
      <c r="K151" s="132">
        <v>0</v>
      </c>
      <c r="L151" s="132">
        <v>46.97</v>
      </c>
      <c r="M151" s="132">
        <v>0</v>
      </c>
      <c r="N151" s="133">
        <v>0.23100000000000001</v>
      </c>
      <c r="O151" s="17"/>
      <c r="P151" s="56">
        <f t="shared" si="60"/>
        <v>0</v>
      </c>
      <c r="Q151" s="56">
        <f t="shared" si="61"/>
        <v>0</v>
      </c>
      <c r="R151" s="56">
        <f t="shared" si="62"/>
        <v>0</v>
      </c>
      <c r="S151" s="56">
        <f t="shared" si="63"/>
        <v>9.9999999999980105E-3</v>
      </c>
      <c r="T151" s="56">
        <f t="shared" si="64"/>
        <v>0</v>
      </c>
      <c r="U151" s="56">
        <f t="shared" si="65"/>
        <v>0</v>
      </c>
      <c r="W151" s="61">
        <f t="shared" si="71"/>
        <v>0</v>
      </c>
      <c r="X151" s="61">
        <f t="shared" si="66"/>
        <v>0</v>
      </c>
      <c r="Y151" s="61">
        <f t="shared" si="67"/>
        <v>0</v>
      </c>
      <c r="Z151" s="61">
        <f t="shared" si="68"/>
        <v>2.1294718909703469E-4</v>
      </c>
      <c r="AA151" s="61">
        <f t="shared" si="69"/>
        <v>0</v>
      </c>
      <c r="AB151" s="61">
        <f t="shared" si="70"/>
        <v>0</v>
      </c>
      <c r="AD151" s="62">
        <f>IF(VLOOKUP('Summary DNO5'!$A$83,'Summary DNO5'!$A$55:$T$137,3)=0,0,(VLOOKUP('Summary DNO5'!$A$83,'Summary DNO5'!$A$55:$T$137,2)*1000/VLOOKUP('Summary DNO5'!$A$83,'Summary DNO5'!$A$55:$T$137,3)))</f>
        <v>3396246.349795307</v>
      </c>
      <c r="AE151" s="62">
        <f>IF(AD151=0,0,(VLOOKUP('Summary DNO5'!$A$83,'Summary DNO5'!$A$55:$T$137,15)*AD151*P151))</f>
        <v>0</v>
      </c>
      <c r="AF151" s="56">
        <f>IF(AD151=0,0,VLOOKUP('Summary DNO5'!$A$83,'Summary DNO5'!$A$55:$T$137,16)*AD151*Q151)</f>
        <v>0</v>
      </c>
      <c r="AG151" s="56">
        <f>IF(AD151=0,0,VLOOKUP('Summary DNO5'!$A$83,'Summary DNO5'!$A$55:$T$137,17)*AD151*R151)</f>
        <v>0</v>
      </c>
      <c r="AH151" s="56">
        <f t="shared" si="72"/>
        <v>0</v>
      </c>
      <c r="AI151" s="56">
        <f t="shared" si="73"/>
        <v>3.6499999999992738</v>
      </c>
      <c r="AJ151" s="62">
        <f>IF(VLOOKUP('Summary DNO5'!$A$83,'Summary DNO5'!$A$55:$V$137,21)=0,0,(VLOOKUP('Summary DNO5'!$A$83,'Summary DNO5'!$A$55:$V$137,21)/VLOOKUP('Summary DNO5'!$A$83,'Summary DNO5'!$A$55:$V$137,3)))*T151</f>
        <v>0</v>
      </c>
      <c r="AK151" s="62">
        <f>IF(VLOOKUP('Summary DNO5'!$A$83,'Summary DNO5'!$A$55:$V$137,22)=0,0,(VLOOKUP('Summary DNO5'!$A$83,'Summary DNO5'!$A$55:$V$137,22)*1000/VLOOKUP('Summary DNO5'!$A$83,'Summary DNO5'!$A$55:$V$137,3)))*U151</f>
        <v>0</v>
      </c>
      <c r="AL151" s="63">
        <f t="shared" si="74"/>
        <v>3.649999999999274E-2</v>
      </c>
    </row>
    <row r="152" spans="1:38" s="21" customFormat="1" ht="11.25">
      <c r="A152" s="16" t="s">
        <v>33</v>
      </c>
      <c r="B152" s="128">
        <v>-6.3159999999999998</v>
      </c>
      <c r="C152" s="129">
        <v>-0.153</v>
      </c>
      <c r="D152" s="129">
        <v>-4.1000000000000002E-2</v>
      </c>
      <c r="E152" s="129">
        <v>46.96</v>
      </c>
      <c r="F152" s="129">
        <v>0</v>
      </c>
      <c r="G152" s="130">
        <v>0.23100000000000001</v>
      </c>
      <c r="H152" s="124"/>
      <c r="I152" s="131">
        <v>-6.3159999999999998</v>
      </c>
      <c r="J152" s="132">
        <v>-0.153</v>
      </c>
      <c r="K152" s="132">
        <v>-4.1000000000000002E-2</v>
      </c>
      <c r="L152" s="132">
        <v>46.97</v>
      </c>
      <c r="M152" s="132">
        <v>0</v>
      </c>
      <c r="N152" s="133">
        <v>0.23100000000000001</v>
      </c>
      <c r="O152" s="17"/>
      <c r="P152" s="56">
        <f t="shared" si="60"/>
        <v>0</v>
      </c>
      <c r="Q152" s="56">
        <f t="shared" si="61"/>
        <v>0</v>
      </c>
      <c r="R152" s="56">
        <f t="shared" si="62"/>
        <v>0</v>
      </c>
      <c r="S152" s="56">
        <f t="shared" si="63"/>
        <v>9.9999999999980105E-3</v>
      </c>
      <c r="T152" s="56">
        <f t="shared" si="64"/>
        <v>0</v>
      </c>
      <c r="U152" s="56">
        <f t="shared" si="65"/>
        <v>0</v>
      </c>
      <c r="W152" s="61">
        <f t="shared" si="71"/>
        <v>0</v>
      </c>
      <c r="X152" s="61">
        <f t="shared" si="66"/>
        <v>0</v>
      </c>
      <c r="Y152" s="61">
        <f t="shared" si="67"/>
        <v>0</v>
      </c>
      <c r="Z152" s="61">
        <f t="shared" si="68"/>
        <v>2.1294718909703469E-4</v>
      </c>
      <c r="AA152" s="61">
        <f t="shared" si="69"/>
        <v>0</v>
      </c>
      <c r="AB152" s="61">
        <f t="shared" si="70"/>
        <v>0</v>
      </c>
      <c r="AD152" s="62">
        <f>IF(VLOOKUP('Summary DNO5'!$A$84,'Summary DNO5'!$A$55:$T$137,3)=0,0,(VLOOKUP('Summary DNO5'!$A$84,'Summary DNO5'!$A$55:$T$137,2)*1000/VLOOKUP('Summary DNO5'!$A$84,'Summary DNO5'!$A$55:$T$137,3)))</f>
        <v>6708202.9649227634</v>
      </c>
      <c r="AE152" s="62">
        <f>IF(AD152=0,0,(VLOOKUP('Summary DNO5'!$A$84,'Summary DNO5'!$A$55:$T$137,15)*AD152*P152))</f>
        <v>0</v>
      </c>
      <c r="AF152" s="56">
        <f>IF(AD152=0,0,VLOOKUP('Summary DNO5'!$A$84,'Summary DNO5'!$A$55:$T$137,16)*AD152*Q152)</f>
        <v>0</v>
      </c>
      <c r="AG152" s="56">
        <f>IF(AD152=0,0,VLOOKUP('Summary DNO5'!$A$84,'Summary DNO5'!$A$55:$T$137,17)*AD152*R152)</f>
        <v>0</v>
      </c>
      <c r="AH152" s="56">
        <f t="shared" si="72"/>
        <v>0</v>
      </c>
      <c r="AI152" s="56">
        <f t="shared" si="73"/>
        <v>3.6499999999992738</v>
      </c>
      <c r="AJ152" s="62">
        <f>IF(VLOOKUP('Summary DNO5'!$A$84,'Summary DNO5'!$A$55:$V$137,21)=0,0,(VLOOKUP('Summary DNO5'!$A$84,'Summary DNO5'!$A$55:$V$137,21)/VLOOKUP('Summary DNO5'!$A$84,'Summary DNO5'!$A$55:$V$137,3)))*T152</f>
        <v>0</v>
      </c>
      <c r="AK152" s="62">
        <f>IF(VLOOKUP('Summary DNO5'!$A$84,'Summary DNO5'!$A$55:$V$137,22)=0,0,(VLOOKUP('Summary DNO5'!$A$84,'Summary DNO5'!$A$55:$V$137,22)*1000/VLOOKUP('Summary DNO5'!$A$84,'Summary DNO5'!$A$55:$V$137,3)))*U152</f>
        <v>0</v>
      </c>
      <c r="AL152" s="63">
        <f t="shared" si="74"/>
        <v>3.649999999999274E-2</v>
      </c>
    </row>
    <row r="153" spans="1:38" s="21" customFormat="1" ht="11.25">
      <c r="A153" s="16" t="s">
        <v>34</v>
      </c>
      <c r="B153" s="128">
        <v>-5.9829999999999997</v>
      </c>
      <c r="C153" s="129">
        <v>-0.11</v>
      </c>
      <c r="D153" s="129">
        <v>-3.4000000000000002E-2</v>
      </c>
      <c r="E153" s="129">
        <v>46.96</v>
      </c>
      <c r="F153" s="129">
        <v>0</v>
      </c>
      <c r="G153" s="130">
        <v>0.16400000000000001</v>
      </c>
      <c r="H153" s="124"/>
      <c r="I153" s="131">
        <v>-5.9829999999999997</v>
      </c>
      <c r="J153" s="132">
        <v>-0.11</v>
      </c>
      <c r="K153" s="132">
        <v>-3.4000000000000002E-2</v>
      </c>
      <c r="L153" s="132">
        <v>46.97</v>
      </c>
      <c r="M153" s="132">
        <v>0</v>
      </c>
      <c r="N153" s="133">
        <v>0.16400000000000001</v>
      </c>
      <c r="O153" s="17"/>
      <c r="P153" s="56">
        <f t="shared" si="60"/>
        <v>0</v>
      </c>
      <c r="Q153" s="56">
        <f t="shared" si="61"/>
        <v>0</v>
      </c>
      <c r="R153" s="56">
        <f t="shared" si="62"/>
        <v>0</v>
      </c>
      <c r="S153" s="56">
        <f t="shared" si="63"/>
        <v>9.9999999999980105E-3</v>
      </c>
      <c r="T153" s="56">
        <f t="shared" si="64"/>
        <v>0</v>
      </c>
      <c r="U153" s="56">
        <f t="shared" si="65"/>
        <v>0</v>
      </c>
      <c r="W153" s="61">
        <f t="shared" si="71"/>
        <v>0</v>
      </c>
      <c r="X153" s="61">
        <f t="shared" si="66"/>
        <v>0</v>
      </c>
      <c r="Y153" s="61">
        <f t="shared" si="67"/>
        <v>0</v>
      </c>
      <c r="Z153" s="61">
        <f t="shared" si="68"/>
        <v>2.1294718909703469E-4</v>
      </c>
      <c r="AA153" s="61">
        <f t="shared" si="69"/>
        <v>0</v>
      </c>
      <c r="AB153" s="61">
        <f t="shared" si="70"/>
        <v>0</v>
      </c>
      <c r="AD153" s="62">
        <f>IF(VLOOKUP('Summary DNO5'!$A$88,'Summary DNO5'!$A$55:$T$137,3)=0,0,(VLOOKUP('Summary DNO5'!$A$88,'Summary DNO5'!$A$55:$T$137,2)*1000/VLOOKUP('Summary DNO5'!$A$88,'Summary DNO5'!$A$55:$T$137,3)))</f>
        <v>3335013.6454727915</v>
      </c>
      <c r="AE153" s="62">
        <f>IF(AD153=0,0,(VLOOKUP('Summary DNO5'!$A$88,'Summary DNO5'!$A$55:$T$137,15)*AD153*P153))</f>
        <v>0</v>
      </c>
      <c r="AF153" s="56">
        <f>IF(AD153=0,0,VLOOKUP('Summary DNO5'!$A$88,'Summary DNO5'!$A$55:$T$137,16)*AD153*Q153)</f>
        <v>0</v>
      </c>
      <c r="AG153" s="56">
        <f>IF(AD153=0,0,VLOOKUP('Summary DNO5'!$A$88,'Summary DNO5'!$A$55:$T$137,17)*AD153*R153)</f>
        <v>0</v>
      </c>
      <c r="AH153" s="56">
        <f t="shared" si="72"/>
        <v>0</v>
      </c>
      <c r="AI153" s="56">
        <f t="shared" si="73"/>
        <v>3.6499999999992738</v>
      </c>
      <c r="AJ153" s="62">
        <f>IF(VLOOKUP('Summary DNO5'!$A$88,'Summary DNO5'!$A$55:$V$137,21)=0,0,(VLOOKUP('Summary DNO5'!$A$88,'Summary DNO5'!$A$55:$V$137,21)/VLOOKUP('Summary DNO5'!$A$88,'Summary DNO5'!$A$55:$V$137,3)))*T153</f>
        <v>0</v>
      </c>
      <c r="AK153" s="62">
        <f>IF(VLOOKUP('Summary DNO5'!$A$88,'Summary DNO5'!$A$55:$V$137,22)=0,0,(VLOOKUP('Summary DNO5'!$A$88,'Summary DNO5'!$A$55:$V$137,22)*1000/VLOOKUP('Summary DNO5'!$A$88,'Summary DNO5'!$A$55:$V$137,3)))*U153</f>
        <v>0</v>
      </c>
      <c r="AL153" s="63">
        <f t="shared" si="74"/>
        <v>3.649999999999274E-2</v>
      </c>
    </row>
    <row r="154" spans="1:38" s="21" customFormat="1" ht="11.25">
      <c r="A154" s="25" t="s">
        <v>35</v>
      </c>
      <c r="B154" s="134">
        <v>-0.59499999999999997</v>
      </c>
      <c r="C154" s="135">
        <v>0</v>
      </c>
      <c r="D154" s="135">
        <v>0</v>
      </c>
      <c r="E154" s="135">
        <v>46.96</v>
      </c>
      <c r="F154" s="135">
        <v>0</v>
      </c>
      <c r="G154" s="136">
        <v>0.16400000000000001</v>
      </c>
      <c r="H154" s="124"/>
      <c r="I154" s="137">
        <v>-0.59499999999999997</v>
      </c>
      <c r="J154" s="138">
        <v>0</v>
      </c>
      <c r="K154" s="138">
        <v>0</v>
      </c>
      <c r="L154" s="138">
        <v>46.97</v>
      </c>
      <c r="M154" s="138">
        <v>0</v>
      </c>
      <c r="N154" s="139">
        <v>0.16400000000000001</v>
      </c>
      <c r="O154" s="17"/>
      <c r="P154" s="56">
        <f t="shared" ref="P154:U154" si="75">IF(B154=0,0,IF(I154=0,0,(I154-B154)))</f>
        <v>0</v>
      </c>
      <c r="Q154" s="56">
        <f t="shared" si="75"/>
        <v>0</v>
      </c>
      <c r="R154" s="56">
        <f t="shared" si="75"/>
        <v>0</v>
      </c>
      <c r="S154" s="56">
        <f t="shared" si="75"/>
        <v>9.9999999999980105E-3</v>
      </c>
      <c r="T154" s="56">
        <f t="shared" si="75"/>
        <v>0</v>
      </c>
      <c r="U154" s="56">
        <f t="shared" si="75"/>
        <v>0</v>
      </c>
      <c r="W154" s="65">
        <f t="shared" si="71"/>
        <v>0</v>
      </c>
      <c r="X154" s="65">
        <f t="shared" si="66"/>
        <v>0</v>
      </c>
      <c r="Y154" s="65">
        <f t="shared" si="67"/>
        <v>0</v>
      </c>
      <c r="Z154" s="65">
        <f t="shared" si="68"/>
        <v>2.1294718909703469E-4</v>
      </c>
      <c r="AA154" s="65">
        <f t="shared" si="69"/>
        <v>0</v>
      </c>
      <c r="AB154" s="65">
        <f t="shared" si="70"/>
        <v>0</v>
      </c>
      <c r="AD154" s="66">
        <f>IF(VLOOKUP('Summary DNO5'!$A$87,'Summary DNO5'!$A$55:$T$137,3)=0,0,(VLOOKUP('Summary DNO5'!$A$87,'Summary DNO5'!$A$55:$T$137,2)*1000/VLOOKUP('Summary DNO5'!$A$87,'Summary DNO5'!$A$55:$T$137,3)))</f>
        <v>855660.78630913247</v>
      </c>
      <c r="AE154" s="66">
        <f>IF(AD154=0,0,(VLOOKUP('Summary DNO5'!$A$87,'Summary DNO5'!$A$55:$T$137,15)*AD154*P154))</f>
        <v>0</v>
      </c>
      <c r="AF154" s="64">
        <f>IF(AD154=0,0,VLOOKUP('Summary DNO5'!$A$87,'Summary DNO5'!$A$55:$T$137,16)*AD154*Q154)</f>
        <v>0</v>
      </c>
      <c r="AG154" s="64">
        <f>IF(AD154=0,0,VLOOKUP('Summary DNO5'!$A$87,'Summary DNO5'!$A$55:$T$137,17)*AD154*R154)</f>
        <v>0</v>
      </c>
      <c r="AH154" s="64">
        <f t="shared" si="72"/>
        <v>0</v>
      </c>
      <c r="AI154" s="64">
        <f t="shared" si="73"/>
        <v>3.6499999999992738</v>
      </c>
      <c r="AJ154" s="66">
        <f>IF(VLOOKUP('Summary DNO5'!$A$87,'Summary DNO5'!$A$55:$V$137,21)=0,0,(VLOOKUP('Summary DNO5'!$A$87,'Summary DNO5'!$A$55:$V$137,21)/VLOOKUP('Summary DNO5'!$A$87,'Summary DNO5'!$A$55:$V$137,3)))*T154</f>
        <v>0</v>
      </c>
      <c r="AK154" s="66">
        <f>IF(VLOOKUP('Summary DNO5'!$A$87,'Summary DNO5'!$A$55:$V$137,22)=0,0,(VLOOKUP('Summary DNO5'!$A$87,'Summary DNO5'!$A$55:$V$137,22)*1000/VLOOKUP('Summary DNO5'!$A$87,'Summary DNO5'!$A$55:$V$137,3)))*U154</f>
        <v>0</v>
      </c>
      <c r="AL154" s="67">
        <f t="shared" si="74"/>
        <v>3.649999999999274E-2</v>
      </c>
    </row>
    <row r="156" spans="1:38" s="3" customFormat="1" ht="15">
      <c r="A156" s="1" t="s">
        <v>0</v>
      </c>
      <c r="B156" s="2" t="s">
        <v>234</v>
      </c>
      <c r="D156" s="4" t="s">
        <v>224</v>
      </c>
      <c r="H156" s="5"/>
    </row>
    <row r="157" spans="1:38" s="7" customFormat="1" ht="15">
      <c r="A157" s="1"/>
      <c r="B157" s="203" t="s">
        <v>235</v>
      </c>
      <c r="C157" s="203"/>
      <c r="D157" s="203"/>
      <c r="E157" s="203"/>
      <c r="F157" s="203"/>
      <c r="G157" s="203"/>
      <c r="H157" s="6"/>
      <c r="J157" s="8"/>
      <c r="O157" s="9"/>
    </row>
    <row r="158" spans="1:38" ht="13.5" thickBot="1">
      <c r="H158" s="11"/>
      <c r="O158" s="11"/>
    </row>
    <row r="159" spans="1:38" ht="14.25" thickTop="1" thickBot="1">
      <c r="A159" s="194" t="s">
        <v>1</v>
      </c>
      <c r="B159" s="196" t="s">
        <v>2</v>
      </c>
      <c r="C159" s="197"/>
      <c r="D159" s="197"/>
      <c r="E159" s="197"/>
      <c r="F159" s="197"/>
      <c r="G159" s="198"/>
      <c r="H159" s="6"/>
      <c r="I159" s="199" t="s">
        <v>3</v>
      </c>
      <c r="J159" s="197"/>
      <c r="K159" s="197"/>
      <c r="L159" s="197"/>
      <c r="M159" s="197"/>
      <c r="N159" s="198"/>
      <c r="O159" s="6"/>
      <c r="P159" s="200" t="s">
        <v>214</v>
      </c>
      <c r="Q159" s="201"/>
      <c r="R159" s="201"/>
      <c r="S159" s="201"/>
      <c r="T159" s="201"/>
      <c r="U159" s="202"/>
      <c r="W159" s="189" t="s">
        <v>4</v>
      </c>
      <c r="X159" s="190"/>
      <c r="Y159" s="190"/>
      <c r="Z159" s="190"/>
      <c r="AA159" s="190"/>
      <c r="AB159" s="191"/>
      <c r="AD159" s="192" t="s">
        <v>215</v>
      </c>
      <c r="AE159" s="193"/>
      <c r="AF159" s="193"/>
      <c r="AG159" s="193"/>
      <c r="AH159" s="193"/>
      <c r="AI159" s="193"/>
      <c r="AJ159" s="193"/>
      <c r="AK159" s="193"/>
      <c r="AL159" s="193"/>
    </row>
    <row r="160" spans="1:38" ht="68.25" thickTop="1">
      <c r="A160" s="195"/>
      <c r="B160" s="12" t="s">
        <v>5</v>
      </c>
      <c r="C160" s="13" t="s">
        <v>6</v>
      </c>
      <c r="D160" s="13" t="s">
        <v>7</v>
      </c>
      <c r="E160" s="13" t="s">
        <v>8</v>
      </c>
      <c r="F160" s="13" t="s">
        <v>9</v>
      </c>
      <c r="G160" s="14" t="s">
        <v>10</v>
      </c>
      <c r="H160" s="15"/>
      <c r="I160" s="12" t="s">
        <v>5</v>
      </c>
      <c r="J160" s="13" t="s">
        <v>6</v>
      </c>
      <c r="K160" s="13" t="s">
        <v>7</v>
      </c>
      <c r="L160" s="13" t="s">
        <v>8</v>
      </c>
      <c r="M160" s="13" t="s">
        <v>9</v>
      </c>
      <c r="N160" s="14" t="s">
        <v>10</v>
      </c>
      <c r="O160" s="15"/>
      <c r="P160" s="52" t="s">
        <v>5</v>
      </c>
      <c r="Q160" s="52" t="s">
        <v>6</v>
      </c>
      <c r="R160" s="52" t="s">
        <v>7</v>
      </c>
      <c r="S160" s="52" t="s">
        <v>8</v>
      </c>
      <c r="T160" s="52" t="s">
        <v>9</v>
      </c>
      <c r="U160" s="52" t="s">
        <v>10</v>
      </c>
      <c r="W160" s="53" t="s">
        <v>5</v>
      </c>
      <c r="X160" s="54" t="s">
        <v>6</v>
      </c>
      <c r="Y160" s="54" t="s">
        <v>7</v>
      </c>
      <c r="Z160" s="54" t="s">
        <v>8</v>
      </c>
      <c r="AA160" s="54" t="s">
        <v>9</v>
      </c>
      <c r="AB160" s="55" t="s">
        <v>10</v>
      </c>
      <c r="AD160" s="52" t="s">
        <v>216</v>
      </c>
      <c r="AE160" s="52" t="s">
        <v>217</v>
      </c>
      <c r="AF160" s="52" t="s">
        <v>217</v>
      </c>
      <c r="AG160" s="52" t="s">
        <v>217</v>
      </c>
      <c r="AH160" s="52" t="s">
        <v>218</v>
      </c>
      <c r="AI160" s="52" t="s">
        <v>219</v>
      </c>
      <c r="AJ160" s="52" t="s">
        <v>220</v>
      </c>
      <c r="AK160" s="52" t="s">
        <v>221</v>
      </c>
      <c r="AL160" s="52" t="s">
        <v>222</v>
      </c>
    </row>
    <row r="161" spans="1:38" s="21" customFormat="1" ht="11.25" customHeight="1">
      <c r="A161" s="16" t="s">
        <v>11</v>
      </c>
      <c r="B161" s="180" t="s">
        <v>236</v>
      </c>
      <c r="C161" s="181"/>
      <c r="D161" s="181"/>
      <c r="E161" s="181"/>
      <c r="F161" s="181"/>
      <c r="G161" s="182"/>
      <c r="H161" s="17"/>
      <c r="I161" s="18"/>
      <c r="J161" s="19"/>
      <c r="K161" s="19"/>
      <c r="L161" s="19"/>
      <c r="M161" s="19"/>
      <c r="N161" s="20"/>
      <c r="O161" s="17"/>
      <c r="P161" s="56">
        <f t="shared" ref="P161:U176" si="76">IF(B161=0,0,IF(I161=0,0,(I161-B161)))</f>
        <v>0</v>
      </c>
      <c r="Q161" s="56">
        <f t="shared" si="76"/>
        <v>0</v>
      </c>
      <c r="R161" s="56">
        <f t="shared" si="76"/>
        <v>0</v>
      </c>
      <c r="S161" s="56">
        <f t="shared" si="76"/>
        <v>0</v>
      </c>
      <c r="T161" s="56">
        <f t="shared" si="76"/>
        <v>0</v>
      </c>
      <c r="U161" s="56">
        <f t="shared" si="76"/>
        <v>0</v>
      </c>
      <c r="W161" s="57">
        <f>IF(B161=0,0,IF(I161=0,0,(I161/B161)-1))</f>
        <v>0</v>
      </c>
      <c r="X161" s="57">
        <f t="shared" ref="X161:AB185" si="77">IF(C161=0,0,IF(J161=0,0,(J161/C161)-1))</f>
        <v>0</v>
      </c>
      <c r="Y161" s="57">
        <f t="shared" si="77"/>
        <v>0</v>
      </c>
      <c r="Z161" s="57">
        <f t="shared" si="77"/>
        <v>0</v>
      </c>
      <c r="AA161" s="57">
        <f t="shared" si="77"/>
        <v>0</v>
      </c>
      <c r="AB161" s="57">
        <f t="shared" si="77"/>
        <v>0</v>
      </c>
      <c r="AD161" s="58">
        <f>IF(VLOOKUP('Summary DNO6'!$A$82,'Summary DNO6'!$A$55:$T$137,3)=0,0,VLOOKUP('Summary DNO6'!$A$82,'Summary DNO6'!$A$55:$T$137,2)*1000/VLOOKUP('Summary DNO6'!$A$82,'Summary DNO6'!$A$55:$T$137,3))</f>
        <v>3672.5752831047507</v>
      </c>
      <c r="AE161" s="58">
        <f>IF(AD161=0,0,VLOOKUP('Summary DNO6'!$A$82,'Summary DNO6'!$A$55:$T$137,15)*AD161*P161)</f>
        <v>0</v>
      </c>
      <c r="AF161" s="59">
        <f>IF(AD161=0,0,VLOOKUP('Summary DNO6'!$A$82,'Summary DNO6'!$A$55:$T$137,16)*AD161*Q161)</f>
        <v>0</v>
      </c>
      <c r="AG161" s="59">
        <f>IF(AD161=0,0,VLOOKUP('Summary DNO6'!$A$82,'Summary DNO6'!$A$55:$T$137,17)*AD161*R161)</f>
        <v>0</v>
      </c>
      <c r="AH161" s="59">
        <f>AE161+AF161+AG161</f>
        <v>0</v>
      </c>
      <c r="AI161" s="59">
        <f>365*S161</f>
        <v>0</v>
      </c>
      <c r="AJ161" s="59">
        <f>IF(VLOOKUP('Summary DNO6'!$A$82,'Summary DNO6'!$A$55:$V$137,21)=0,0,VLOOKUP('Summary DNO6'!$A$82,'Summary DNO6'!$A$55:$V$137,21)/VLOOKUP('Summary DNO6'!$A$82,'Summary DNO6'!$A$55:$T$137,3))*T161</f>
        <v>0</v>
      </c>
      <c r="AK161" s="59">
        <f>IF(VLOOKUP('Summary DNO6'!$A$82,'Summary DNO6'!$A$55:$V$137,22)=0,0,VLOOKUP('Summary DNO6'!$A$82,'Summary DNO6'!$A$55:$V$137,22)*1000/VLOOKUP('Summary DNO6'!$A$82,'Summary DNO6'!$A$55:$T$137,3))*U161</f>
        <v>0</v>
      </c>
      <c r="AL161" s="60">
        <f>SUM(AH161:AK161)/100</f>
        <v>0</v>
      </c>
    </row>
    <row r="162" spans="1:38" s="21" customFormat="1" ht="11.25">
      <c r="A162" s="16" t="s">
        <v>12</v>
      </c>
      <c r="B162" s="183"/>
      <c r="C162" s="184"/>
      <c r="D162" s="184"/>
      <c r="E162" s="184"/>
      <c r="F162" s="184"/>
      <c r="G162" s="185"/>
      <c r="H162" s="17"/>
      <c r="I162" s="22"/>
      <c r="J162" s="23"/>
      <c r="K162" s="23"/>
      <c r="L162" s="23"/>
      <c r="M162" s="23"/>
      <c r="N162" s="24"/>
      <c r="O162" s="17"/>
      <c r="P162" s="56">
        <f t="shared" si="76"/>
        <v>0</v>
      </c>
      <c r="Q162" s="56">
        <f t="shared" si="76"/>
        <v>0</v>
      </c>
      <c r="R162" s="56">
        <f t="shared" si="76"/>
        <v>0</v>
      </c>
      <c r="S162" s="56">
        <f t="shared" si="76"/>
        <v>0</v>
      </c>
      <c r="T162" s="56">
        <f t="shared" si="76"/>
        <v>0</v>
      </c>
      <c r="U162" s="56">
        <f t="shared" si="76"/>
        <v>0</v>
      </c>
      <c r="W162" s="61">
        <f t="shared" ref="W162:W185" si="78">IF(B162=0,0,IF(I162=0,0,(I162/B162)-1))</f>
        <v>0</v>
      </c>
      <c r="X162" s="61">
        <f t="shared" si="77"/>
        <v>0</v>
      </c>
      <c r="Y162" s="61">
        <f t="shared" si="77"/>
        <v>0</v>
      </c>
      <c r="Z162" s="61">
        <f t="shared" si="77"/>
        <v>0</v>
      </c>
      <c r="AA162" s="61">
        <f t="shared" si="77"/>
        <v>0</v>
      </c>
      <c r="AB162" s="61">
        <f t="shared" si="77"/>
        <v>0</v>
      </c>
      <c r="AD162" s="62">
        <f>IF(VLOOKUP('Summary DNO6'!$A$81,'Summary DNO6'!$A$55:$T$137,3)=0,0,VLOOKUP('Summary DNO6'!$A$81,'Summary DNO6'!$A$55:$T$137,2)*1000/VLOOKUP('Summary DNO6'!$A$81,'Summary DNO6'!$A$55:$T$137,3))</f>
        <v>6493.4183601610484</v>
      </c>
      <c r="AE162" s="62">
        <f>IF(AD162=0,0,VLOOKUP('Summary DNO6'!$A$81,'Summary DNO6'!$A$55:$T$137,15)*AD162*P162)</f>
        <v>0</v>
      </c>
      <c r="AF162" s="56">
        <f>IF(AD162=0,0,VLOOKUP('Summary DNO6'!$A$81,'Summary DNO6'!$A$55:$T$137,16)*AD162*Q162)</f>
        <v>0</v>
      </c>
      <c r="AG162" s="56">
        <f>IF(AD162=0,0,VLOOKUP('Summary DNO6'!$A$81,'Summary DNO6'!$A$55:$T$137,17)*AD162*R162)</f>
        <v>0</v>
      </c>
      <c r="AH162" s="56">
        <f t="shared" ref="AH162:AH185" si="79">AE162+AF162+AG162</f>
        <v>0</v>
      </c>
      <c r="AI162" s="56">
        <f t="shared" ref="AI162:AI185" si="80">365*S162</f>
        <v>0</v>
      </c>
      <c r="AJ162" s="62">
        <f>IF(VLOOKUP('Summary DNO6'!$A$81,'Summary DNO6'!$A$55:$V$137,21)=0,0,VLOOKUP('Summary DNO6'!$A$81,'Summary DNO6'!$A$55:$V$137,21)/VLOOKUP('Summary DNO6'!$A$81,'Summary DNO6'!$A$55:$V$137,3))*T162</f>
        <v>0</v>
      </c>
      <c r="AK162" s="62">
        <f>IF(VLOOKUP('Summary DNO6'!$A$81,'Summary DNO6'!$A$55:$V$137,22)=0,0,VLOOKUP('Summary DNO6'!$A$81,'Summary DNO6'!$A$55:$V$137,22)*1000/VLOOKUP('Summary DNO6'!$A$81,'Summary DNO6'!$A$55:$V$137,3))*U162</f>
        <v>0</v>
      </c>
      <c r="AL162" s="63">
        <f t="shared" ref="AL162:AL185" si="81">SUM(AH162:AK162)/100</f>
        <v>0</v>
      </c>
    </row>
    <row r="163" spans="1:38" s="21" customFormat="1" ht="11.25">
      <c r="A163" s="16" t="s">
        <v>13</v>
      </c>
      <c r="B163" s="183"/>
      <c r="C163" s="184"/>
      <c r="D163" s="184"/>
      <c r="E163" s="184"/>
      <c r="F163" s="184"/>
      <c r="G163" s="185"/>
      <c r="H163" s="17"/>
      <c r="I163" s="22"/>
      <c r="J163" s="23"/>
      <c r="K163" s="23"/>
      <c r="L163" s="23"/>
      <c r="M163" s="23"/>
      <c r="N163" s="24"/>
      <c r="O163" s="17"/>
      <c r="P163" s="56">
        <f t="shared" si="76"/>
        <v>0</v>
      </c>
      <c r="Q163" s="56">
        <f t="shared" si="76"/>
        <v>0</v>
      </c>
      <c r="R163" s="56">
        <f t="shared" si="76"/>
        <v>0</v>
      </c>
      <c r="S163" s="56">
        <f t="shared" si="76"/>
        <v>0</v>
      </c>
      <c r="T163" s="56">
        <f t="shared" si="76"/>
        <v>0</v>
      </c>
      <c r="U163" s="56">
        <f t="shared" si="76"/>
        <v>0</v>
      </c>
      <c r="W163" s="61">
        <f t="shared" si="78"/>
        <v>0</v>
      </c>
      <c r="X163" s="61">
        <f t="shared" si="77"/>
        <v>0</v>
      </c>
      <c r="Y163" s="61">
        <f t="shared" si="77"/>
        <v>0</v>
      </c>
      <c r="Z163" s="61">
        <f t="shared" si="77"/>
        <v>0</v>
      </c>
      <c r="AA163" s="61">
        <f t="shared" si="77"/>
        <v>0</v>
      </c>
      <c r="AB163" s="61">
        <f t="shared" si="77"/>
        <v>0</v>
      </c>
      <c r="AD163" s="62">
        <f>IF(VLOOKUP('Summary DNO6'!$A$80,'Summary DNO6'!$A$55:$T$137,3)=0,0,(VLOOKUP('Summary DNO6'!$A$80,'Summary DNO6'!$A$55:$T$137,2)*1000/VLOOKUP('Summary DNO6'!$A$80,'Summary DNO6'!$A$55:$T$137,3)))</f>
        <v>8251.0614756224586</v>
      </c>
      <c r="AE163" s="62">
        <f>IF(AD163=0,0,VLOOKUP('Summary DNO6'!$A$80,'Summary DNO6'!$A$55:$T$137,15)*AD163*P163)</f>
        <v>0</v>
      </c>
      <c r="AF163" s="56">
        <f>IF(AD163=0,0,VLOOKUP('Summary DNO6'!$A$80,'Summary DNO6'!$A$55:$T$137,16)*AD163*Q163)</f>
        <v>0</v>
      </c>
      <c r="AG163" s="56">
        <f>IF(AD163=0,0,VLOOKUP('Summary DNO6'!$A$80,'Summary DNO6'!$A$55:$T$137,17)*AD163*R163)</f>
        <v>0</v>
      </c>
      <c r="AH163" s="56">
        <f t="shared" si="79"/>
        <v>0</v>
      </c>
      <c r="AI163" s="56">
        <f t="shared" si="80"/>
        <v>0</v>
      </c>
      <c r="AJ163" s="62">
        <f>IF(VLOOKUP('Summary DNO6'!$A$80,'Summary DNO6'!$A$55:$V$137,21)=0,0,(VLOOKUP('Summary DNO6'!$A$80,'Summary DNO6'!$A$55:$V$137,21)/VLOOKUP('Summary DNO6'!$A$80,'Summary DNO6'!$A$55:$V$137,3)))*T163</f>
        <v>0</v>
      </c>
      <c r="AK163" s="62">
        <f>IF(VLOOKUP('Summary DNO6'!$A$80,'Summary DNO6'!$A$55:$V$137,22)=0,0,(VLOOKUP('Summary DNO6'!$A$80,'Summary DNO6'!$A$55:$V$137,22)*1000/VLOOKUP('Summary DNO6'!$A$80,'Summary DNO6'!$A$55:$V$137,3)))*U163</f>
        <v>0</v>
      </c>
      <c r="AL163" s="63">
        <f t="shared" si="81"/>
        <v>0</v>
      </c>
    </row>
    <row r="164" spans="1:38" s="21" customFormat="1" ht="11.25">
      <c r="A164" s="16" t="s">
        <v>14</v>
      </c>
      <c r="B164" s="183"/>
      <c r="C164" s="184"/>
      <c r="D164" s="184"/>
      <c r="E164" s="184"/>
      <c r="F164" s="184"/>
      <c r="G164" s="185"/>
      <c r="H164" s="17"/>
      <c r="I164" s="22"/>
      <c r="J164" s="23"/>
      <c r="K164" s="23"/>
      <c r="L164" s="23"/>
      <c r="M164" s="23"/>
      <c r="N164" s="24"/>
      <c r="O164" s="17"/>
      <c r="P164" s="56">
        <f t="shared" si="76"/>
        <v>0</v>
      </c>
      <c r="Q164" s="56">
        <f t="shared" si="76"/>
        <v>0</v>
      </c>
      <c r="R164" s="56">
        <f t="shared" si="76"/>
        <v>0</v>
      </c>
      <c r="S164" s="56">
        <f t="shared" si="76"/>
        <v>0</v>
      </c>
      <c r="T164" s="56">
        <f t="shared" si="76"/>
        <v>0</v>
      </c>
      <c r="U164" s="56">
        <f t="shared" si="76"/>
        <v>0</v>
      </c>
      <c r="W164" s="61">
        <f t="shared" si="78"/>
        <v>0</v>
      </c>
      <c r="X164" s="61">
        <f t="shared" si="77"/>
        <v>0</v>
      </c>
      <c r="Y164" s="61">
        <f t="shared" si="77"/>
        <v>0</v>
      </c>
      <c r="Z164" s="61">
        <f t="shared" si="77"/>
        <v>0</v>
      </c>
      <c r="AA164" s="61">
        <f t="shared" si="77"/>
        <v>0</v>
      </c>
      <c r="AB164" s="61">
        <f t="shared" si="77"/>
        <v>0</v>
      </c>
      <c r="AD164" s="62">
        <f>IF(VLOOKUP('Summary DNO6'!$A$137,'Summary DNO6'!$A$55:$T$137,3)=0,0,(VLOOKUP('Summary DNO6'!$A$137,'Summary DNO6'!$A$55:$T$137,2)*1000/VLOOKUP('Summary DNO6'!$A$137,'Summary DNO6'!$A$55:$T$137,3)))</f>
        <v>12966.926336690467</v>
      </c>
      <c r="AE164" s="62">
        <f>IF(AD164=0,0,VLOOKUP('Summary DNO6'!$A$137,'Summary DNO6'!$A$55:$T$137,15)*AD164*P164)</f>
        <v>0</v>
      </c>
      <c r="AF164" s="56">
        <f>IF(AD164=0,0,VLOOKUP('Summary DNO6'!$A$137,'Summary DNO6'!$A$55:$T$137,16)*AD164*Q164)</f>
        <v>0</v>
      </c>
      <c r="AG164" s="56">
        <f>IF(AD164=0,0,VLOOKUP('Summary DNO6'!$A$137,'Summary DNO6'!$A$55:$T$137,17)*AD164*R164)</f>
        <v>0</v>
      </c>
      <c r="AH164" s="56">
        <f t="shared" si="79"/>
        <v>0</v>
      </c>
      <c r="AI164" s="56">
        <f t="shared" si="80"/>
        <v>0</v>
      </c>
      <c r="AJ164" s="62">
        <f>IF(VLOOKUP('Summary DNO6'!$A$137,'Summary DNO6'!$A$55:$V$137,21)=0,0,(VLOOKUP('Summary DNO6'!$A$137,'Summary DNO6'!$A$55:$V$137,21)/VLOOKUP('Summary DNO6'!$A$137,'Summary DNO6'!$A$55:$V$137,3)))*T164</f>
        <v>0</v>
      </c>
      <c r="AK164" s="62">
        <f>IF(VLOOKUP('Summary DNO6'!$A$137,'Summary DNO6'!$A$55:$V$137,22)=0,0,(VLOOKUP('Summary DNO6'!$A$137,'Summary DNO6'!$A$55:$V$137,22)*1000/VLOOKUP('Summary DNO6'!$A$137,'Summary DNO6'!$A$55:$V$137,3)))*U164</f>
        <v>0</v>
      </c>
      <c r="AL164" s="63">
        <f t="shared" si="81"/>
        <v>0</v>
      </c>
    </row>
    <row r="165" spans="1:38" s="21" customFormat="1" ht="11.25">
      <c r="A165" s="16" t="s">
        <v>15</v>
      </c>
      <c r="B165" s="183"/>
      <c r="C165" s="184"/>
      <c r="D165" s="184"/>
      <c r="E165" s="184"/>
      <c r="F165" s="184"/>
      <c r="G165" s="185"/>
      <c r="H165" s="17"/>
      <c r="I165" s="22"/>
      <c r="J165" s="23"/>
      <c r="K165" s="23"/>
      <c r="L165" s="23"/>
      <c r="M165" s="23"/>
      <c r="N165" s="24"/>
      <c r="O165" s="17"/>
      <c r="P165" s="56">
        <f t="shared" si="76"/>
        <v>0</v>
      </c>
      <c r="Q165" s="56">
        <f t="shared" si="76"/>
        <v>0</v>
      </c>
      <c r="R165" s="56">
        <f t="shared" si="76"/>
        <v>0</v>
      </c>
      <c r="S165" s="56">
        <f t="shared" si="76"/>
        <v>0</v>
      </c>
      <c r="T165" s="56">
        <f t="shared" si="76"/>
        <v>0</v>
      </c>
      <c r="U165" s="56">
        <f t="shared" si="76"/>
        <v>0</v>
      </c>
      <c r="W165" s="61">
        <f t="shared" si="78"/>
        <v>0</v>
      </c>
      <c r="X165" s="61">
        <f t="shared" si="77"/>
        <v>0</v>
      </c>
      <c r="Y165" s="61">
        <f t="shared" si="77"/>
        <v>0</v>
      </c>
      <c r="Z165" s="61">
        <f t="shared" si="77"/>
        <v>0</v>
      </c>
      <c r="AA165" s="61">
        <f t="shared" si="77"/>
        <v>0</v>
      </c>
      <c r="AB165" s="61">
        <f t="shared" si="77"/>
        <v>0</v>
      </c>
      <c r="AD165" s="62">
        <f>IF(VLOOKUP('Summary DNO6'!$A$136,'Summary DNO6'!$A$55:$T$137,3)=0,0,(VLOOKUP('Summary DNO6'!$A$136,'Summary DNO6'!$A$55:$T$137,2)*1000/VLOOKUP('Summary DNO6'!$A$136,'Summary DNO6'!$A$55:$T$136,3)))</f>
        <v>25562.593789225517</v>
      </c>
      <c r="AE165" s="62">
        <f>IF(AD165=0,0,VLOOKUP('Summary DNO6'!$A$136,'Summary DNO6'!$A$55:$T$137,15)*AD165*P165)</f>
        <v>0</v>
      </c>
      <c r="AF165" s="56">
        <f>IF(AD165=0,0,VLOOKUP('Summary DNO6'!$A$136,'Summary DNO6'!$A$55:$T$137,16)*AD165*Q165)</f>
        <v>0</v>
      </c>
      <c r="AG165" s="56">
        <f>IF(AD165=0,0,VLOOKUP('Summary DNO6'!$A$136,'Summary DNO6'!$A$55:$T$137,17)*AD165*R165)</f>
        <v>0</v>
      </c>
      <c r="AH165" s="56">
        <f t="shared" si="79"/>
        <v>0</v>
      </c>
      <c r="AI165" s="56">
        <f t="shared" si="80"/>
        <v>0</v>
      </c>
      <c r="AJ165" s="62">
        <f>IF(VLOOKUP('Summary DNO6'!$A$136,'Summary DNO6'!$A$55:$V$137,21)=0,0,(VLOOKUP('Summary DNO6'!$A$136,'Summary DNO6'!$A$55:$V$137,21)/VLOOKUP('Summary DNO6'!$A$136,'Summary DNO6'!$A$55:$V$136,3)))*T165</f>
        <v>0</v>
      </c>
      <c r="AK165" s="62">
        <f>IF(VLOOKUP('Summary DNO6'!$A$136,'Summary DNO6'!$A$55:$V$137,22)=0,0,(VLOOKUP('Summary DNO6'!$A$136,'Summary DNO6'!$A$55:$V$137,22)*1000/VLOOKUP('Summary DNO6'!$A$136,'Summary DNO6'!$A$55:$V$136,3)))*U165</f>
        <v>0</v>
      </c>
      <c r="AL165" s="63">
        <f t="shared" si="81"/>
        <v>0</v>
      </c>
    </row>
    <row r="166" spans="1:38" s="21" customFormat="1" ht="11.25">
      <c r="A166" s="16" t="s">
        <v>16</v>
      </c>
      <c r="B166" s="183"/>
      <c r="C166" s="184"/>
      <c r="D166" s="184"/>
      <c r="E166" s="184"/>
      <c r="F166" s="184"/>
      <c r="G166" s="185"/>
      <c r="H166" s="17"/>
      <c r="I166" s="22"/>
      <c r="J166" s="23"/>
      <c r="K166" s="23"/>
      <c r="L166" s="23"/>
      <c r="M166" s="23"/>
      <c r="N166" s="24"/>
      <c r="O166" s="17"/>
      <c r="P166" s="56">
        <f t="shared" si="76"/>
        <v>0</v>
      </c>
      <c r="Q166" s="56">
        <f t="shared" si="76"/>
        <v>0</v>
      </c>
      <c r="R166" s="56">
        <f t="shared" si="76"/>
        <v>0</v>
      </c>
      <c r="S166" s="56">
        <f t="shared" si="76"/>
        <v>0</v>
      </c>
      <c r="T166" s="56">
        <f t="shared" si="76"/>
        <v>0</v>
      </c>
      <c r="U166" s="56">
        <f t="shared" si="76"/>
        <v>0</v>
      </c>
      <c r="W166" s="61">
        <f t="shared" si="78"/>
        <v>0</v>
      </c>
      <c r="X166" s="61">
        <f t="shared" si="77"/>
        <v>0</v>
      </c>
      <c r="Y166" s="61">
        <f t="shared" si="77"/>
        <v>0</v>
      </c>
      <c r="Z166" s="61">
        <f t="shared" si="77"/>
        <v>0</v>
      </c>
      <c r="AA166" s="61">
        <f t="shared" si="77"/>
        <v>0</v>
      </c>
      <c r="AB166" s="61">
        <f t="shared" si="77"/>
        <v>0</v>
      </c>
      <c r="AD166" s="62">
        <f>IF(VLOOKUP('Summary DNO6'!$A$135,'Summary DNO6'!$A$55:$T$137,3)=0,0,(VLOOKUP('Summary DNO6'!$A$135,'Summary DNO6'!$A$55:$T$137,2)*1000/VLOOKUP('Summary DNO6'!$A$135,'Summary DNO6'!$A$55:$T$137,3)))</f>
        <v>11472.362632801507</v>
      </c>
      <c r="AE166" s="62">
        <f>IF(AD166=0,0,VLOOKUP('Summary DNO6'!$A$135,'Summary DNO6'!$A$55:$T$137,15)*AD166*P166)</f>
        <v>0</v>
      </c>
      <c r="AF166" s="56">
        <f>IF(AD166=0,0,VLOOKUP('Summary DNO6'!$A$135,'Summary DNO6'!$A$55:$T$137,16)*AD166*Q166)</f>
        <v>0</v>
      </c>
      <c r="AG166" s="56">
        <f>IF(AD166=0,0,VLOOKUP('Summary DNO6'!$A$135,'Summary DNO6'!$A$55:$T$137,17)*AD166*R166)</f>
        <v>0</v>
      </c>
      <c r="AH166" s="56">
        <f t="shared" si="79"/>
        <v>0</v>
      </c>
      <c r="AI166" s="56">
        <f t="shared" si="80"/>
        <v>0</v>
      </c>
      <c r="AJ166" s="62">
        <f>IF(VLOOKUP('Summary DNO6'!$A$135,'Summary DNO6'!$A$55:$V$137,21)=0,0,(VLOOKUP('Summary DNO6'!$A$135,'Summary DNO6'!$A$55:$V$137,21)/VLOOKUP('Summary DNO6'!$A$135,'Summary DNO6'!$A$55:$V$137,3)))*T166</f>
        <v>0</v>
      </c>
      <c r="AK166" s="62">
        <f>IF(VLOOKUP('Summary DNO6'!$A$135,'Summary DNO6'!$A$55:$V$137,22)=0,0,(VLOOKUP('Summary DNO6'!$A$135,'Summary DNO6'!$A$55:$V$137,22)*1000/VLOOKUP('Summary DNO6'!$A$135,'Summary DNO6'!$A$55:$V$137,3)))*U166</f>
        <v>0</v>
      </c>
      <c r="AL166" s="63">
        <f t="shared" si="81"/>
        <v>0</v>
      </c>
    </row>
    <row r="167" spans="1:38" s="21" customFormat="1" ht="11.25">
      <c r="A167" s="16" t="s">
        <v>17</v>
      </c>
      <c r="B167" s="183"/>
      <c r="C167" s="184"/>
      <c r="D167" s="184"/>
      <c r="E167" s="184"/>
      <c r="F167" s="184"/>
      <c r="G167" s="185"/>
      <c r="H167" s="17"/>
      <c r="I167" s="22"/>
      <c r="J167" s="23"/>
      <c r="K167" s="23"/>
      <c r="L167" s="23"/>
      <c r="M167" s="23"/>
      <c r="N167" s="24"/>
      <c r="O167" s="17"/>
      <c r="P167" s="56">
        <f t="shared" si="76"/>
        <v>0</v>
      </c>
      <c r="Q167" s="56">
        <f t="shared" si="76"/>
        <v>0</v>
      </c>
      <c r="R167" s="56">
        <f t="shared" si="76"/>
        <v>0</v>
      </c>
      <c r="S167" s="56">
        <f t="shared" si="76"/>
        <v>0</v>
      </c>
      <c r="T167" s="56">
        <f t="shared" si="76"/>
        <v>0</v>
      </c>
      <c r="U167" s="56">
        <f t="shared" si="76"/>
        <v>0</v>
      </c>
      <c r="W167" s="61">
        <f t="shared" si="78"/>
        <v>0</v>
      </c>
      <c r="X167" s="61">
        <f t="shared" si="77"/>
        <v>0</v>
      </c>
      <c r="Y167" s="61">
        <f t="shared" si="77"/>
        <v>0</v>
      </c>
      <c r="Z167" s="61">
        <f t="shared" si="77"/>
        <v>0</v>
      </c>
      <c r="AA167" s="61">
        <f t="shared" si="77"/>
        <v>0</v>
      </c>
      <c r="AB167" s="61">
        <f t="shared" si="77"/>
        <v>0</v>
      </c>
      <c r="AD167" s="62">
        <f>IF(VLOOKUP('Summary DNO6'!$A$127,'Summary DNO6'!$A$55:$T$137,3)=0,0,(VLOOKUP('Summary DNO6'!$A$127,'Summary DNO6'!$A$55:$T$137,2)*1000/VLOOKUP('Summary DNO6'!$A$127,'Summary DNO6'!$A$55:$T$137,3)))</f>
        <v>145815.44233042526</v>
      </c>
      <c r="AE167" s="62">
        <f>IF(AD167=0,0,VLOOKUP('Summary DNO6'!$A$127,'Summary DNO6'!$A$55:$T$137,15)*AD167*P167)</f>
        <v>0</v>
      </c>
      <c r="AF167" s="56">
        <f>IF(AD167=0,0,VLOOKUP('Summary DNO6'!$A$127,'Summary DNO6'!$A$55:$T$137,16)*AD167*Q167)</f>
        <v>0</v>
      </c>
      <c r="AG167" s="56">
        <f>IF(AD167=0,0,VLOOKUP('Summary DNO6'!$A$127,'Summary DNO6'!$A$55:$T$137,17)*AD167*R167)</f>
        <v>0</v>
      </c>
      <c r="AH167" s="56">
        <f t="shared" si="79"/>
        <v>0</v>
      </c>
      <c r="AI167" s="56">
        <f t="shared" si="80"/>
        <v>0</v>
      </c>
      <c r="AJ167" s="62">
        <f>IF(VLOOKUP('Summary DNO6'!$A$127,'Summary DNO6'!$A$55:$V$137,21)=0,0,(VLOOKUP('Summary DNO6'!$A$127,'Summary DNO6'!$A$55:$V$137,21)/VLOOKUP('Summary DNO6'!$A$127,'Summary DNO6'!$A$55:$V$137,3)))*T167</f>
        <v>0</v>
      </c>
      <c r="AK167" s="62">
        <f>IF(VLOOKUP('Summary DNO6'!$A$127,'Summary DNO6'!$A$55:$V$137,22)=0,0,(VLOOKUP('Summary DNO6'!$A$127,'Summary DNO6'!$A$55:$V$137,22)*1000/VLOOKUP('Summary DNO6'!$A$127,'Summary DNO6'!$A$55:$V$137,3)))*U167</f>
        <v>0</v>
      </c>
      <c r="AL167" s="63">
        <f t="shared" si="81"/>
        <v>0</v>
      </c>
    </row>
    <row r="168" spans="1:38" s="21" customFormat="1" ht="11.25">
      <c r="A168" s="16" t="s">
        <v>18</v>
      </c>
      <c r="B168" s="183"/>
      <c r="C168" s="184"/>
      <c r="D168" s="184"/>
      <c r="E168" s="184"/>
      <c r="F168" s="184"/>
      <c r="G168" s="185"/>
      <c r="H168" s="17"/>
      <c r="I168" s="22"/>
      <c r="J168" s="23"/>
      <c r="K168" s="23"/>
      <c r="L168" s="23"/>
      <c r="M168" s="23"/>
      <c r="N168" s="24"/>
      <c r="O168" s="17"/>
      <c r="P168" s="56">
        <f t="shared" si="76"/>
        <v>0</v>
      </c>
      <c r="Q168" s="56">
        <f t="shared" si="76"/>
        <v>0</v>
      </c>
      <c r="R168" s="56">
        <f t="shared" si="76"/>
        <v>0</v>
      </c>
      <c r="S168" s="56">
        <f t="shared" si="76"/>
        <v>0</v>
      </c>
      <c r="T168" s="56">
        <f t="shared" si="76"/>
        <v>0</v>
      </c>
      <c r="U168" s="56">
        <f t="shared" si="76"/>
        <v>0</v>
      </c>
      <c r="W168" s="61">
        <f t="shared" si="78"/>
        <v>0</v>
      </c>
      <c r="X168" s="61">
        <f t="shared" si="77"/>
        <v>0</v>
      </c>
      <c r="Y168" s="61">
        <f t="shared" si="77"/>
        <v>0</v>
      </c>
      <c r="Z168" s="61">
        <f t="shared" si="77"/>
        <v>0</v>
      </c>
      <c r="AA168" s="61">
        <f t="shared" si="77"/>
        <v>0</v>
      </c>
      <c r="AB168" s="61">
        <f t="shared" si="77"/>
        <v>0</v>
      </c>
      <c r="AD168" s="62">
        <f>IF(VLOOKUP('Summary DNO6'!$A$132,'Summary DNO6'!$A$55:$T$137,3)=0,0,(VLOOKUP('Summary DNO6'!$A$132,'Summary DNO6'!$A$55:$T$137,2)*1000/VLOOKUP('Summary DNO6'!$A$132,'Summary DNO6'!$A$55:$T$137,3)))</f>
        <v>0</v>
      </c>
      <c r="AE168" s="62">
        <f>IF(AD168=0,0,(VLOOKUP('Summary DNO6'!$A$132,'Summary DNO6'!$A$55:$T$137,15)*AD168*P168))</f>
        <v>0</v>
      </c>
      <c r="AF168" s="56">
        <f>IF(AD168=0,0,VLOOKUP('Summary DNO6'!$A$132,'Summary DNO6'!$A$55:$T$137,16)*AD168*Q168)</f>
        <v>0</v>
      </c>
      <c r="AG168" s="56">
        <f>IF(AD168=0,0,VLOOKUP('Summary DNO6'!$A$132,'Summary DNO6'!$A$55:$T$137,17)*AD168*R168)</f>
        <v>0</v>
      </c>
      <c r="AH168" s="56">
        <f t="shared" si="79"/>
        <v>0</v>
      </c>
      <c r="AI168" s="56">
        <f t="shared" si="80"/>
        <v>0</v>
      </c>
      <c r="AJ168" s="62">
        <f>IF(VLOOKUP('Summary DNO6'!$A$132,'Summary DNO6'!$A$55:$V$137,21)=0,0,(VLOOKUP('Summary DNO6'!$A$132,'Summary DNO6'!$A$55:$V$137,21)/VLOOKUP('Summary DNO6'!$A$132,'Summary DNO6'!$A$55:$V$137,3)))*T168</f>
        <v>0</v>
      </c>
      <c r="AK168" s="62">
        <f>IF(VLOOKUP('Summary DNO6'!$A$132,'Summary DNO6'!$A$55:$V$137,22)=0,0,(VLOOKUP('Summary DNO6'!$A$132,'Summary DNO6'!$A$55:$V$137,22)*1000/VLOOKUP('Summary DNO6'!$A$132,'Summary DNO6'!$A$55:$V$137,3)))*U168</f>
        <v>0</v>
      </c>
      <c r="AL168" s="63">
        <f t="shared" si="81"/>
        <v>0</v>
      </c>
    </row>
    <row r="169" spans="1:38" s="21" customFormat="1" ht="11.25">
      <c r="A169" s="16" t="s">
        <v>19</v>
      </c>
      <c r="B169" s="183"/>
      <c r="C169" s="184"/>
      <c r="D169" s="184"/>
      <c r="E169" s="184"/>
      <c r="F169" s="184"/>
      <c r="G169" s="185"/>
      <c r="H169" s="17"/>
      <c r="I169" s="22"/>
      <c r="J169" s="23"/>
      <c r="K169" s="23"/>
      <c r="L169" s="23"/>
      <c r="M169" s="23"/>
      <c r="N169" s="24"/>
      <c r="O169" s="17"/>
      <c r="P169" s="56">
        <f t="shared" si="76"/>
        <v>0</v>
      </c>
      <c r="Q169" s="56">
        <f t="shared" si="76"/>
        <v>0</v>
      </c>
      <c r="R169" s="56">
        <f t="shared" si="76"/>
        <v>0</v>
      </c>
      <c r="S169" s="56">
        <f t="shared" si="76"/>
        <v>0</v>
      </c>
      <c r="T169" s="56">
        <f t="shared" si="76"/>
        <v>0</v>
      </c>
      <c r="U169" s="56">
        <f t="shared" si="76"/>
        <v>0</v>
      </c>
      <c r="W169" s="61">
        <f t="shared" si="78"/>
        <v>0</v>
      </c>
      <c r="X169" s="61">
        <f t="shared" si="77"/>
        <v>0</v>
      </c>
      <c r="Y169" s="61">
        <f t="shared" si="77"/>
        <v>0</v>
      </c>
      <c r="Z169" s="61">
        <f t="shared" si="77"/>
        <v>0</v>
      </c>
      <c r="AA169" s="61">
        <f t="shared" si="77"/>
        <v>0</v>
      </c>
      <c r="AB169" s="61">
        <f t="shared" si="77"/>
        <v>0</v>
      </c>
      <c r="AD169" s="62">
        <f>IF(VLOOKUP('Summary DNO6'!$A$86,'Summary DNO6'!$A$55:$T$137,3)=0,0,(VLOOKUP('Summary DNO6'!$A$86,'Summary DNO6'!$A$55:$T$137,2)*1000/VLOOKUP('Summary DNO6'!$A$86,'Summary DNO6'!$A$55:$T$137,3)))</f>
        <v>0</v>
      </c>
      <c r="AE169" s="62">
        <f>IF(AD169=0,0,(VLOOKUP('Summary DNO6'!$A$86,'Summary DNO6'!$A$55:$T$137,15)*AD169*P169))</f>
        <v>0</v>
      </c>
      <c r="AF169" s="56">
        <f>IF(AD169=0,0,VLOOKUP('Summary DNO6'!$A$86,'Summary DNO6'!$A$55:$T$137,16)*AD169*Q169)</f>
        <v>0</v>
      </c>
      <c r="AG169" s="56">
        <f>IF(AD169=0,0,VLOOKUP('Summary DNO6'!$A$86,'Summary DNO6'!$A$55:$T$137,17)*AD169*R169)</f>
        <v>0</v>
      </c>
      <c r="AH169" s="56">
        <f t="shared" si="79"/>
        <v>0</v>
      </c>
      <c r="AI169" s="56">
        <f t="shared" si="80"/>
        <v>0</v>
      </c>
      <c r="AJ169" s="62">
        <f>IF(VLOOKUP('Summary DNO6'!$A$86,'Summary DNO6'!$A$55:$V$137,21)=0,0,(VLOOKUP('Summary DNO6'!$A$86,'Summary DNO6'!$A$55:$V$137,21)/VLOOKUP('Summary DNO6'!$A$86,'Summary DNO6'!$A$55:$V$137,3)))*T169</f>
        <v>0</v>
      </c>
      <c r="AK169" s="62">
        <f>IF(VLOOKUP('Summary DNO6'!$A$86,'Summary DNO6'!$A$55:$V$137,22)=0,0,(VLOOKUP('Summary DNO6'!$A$86,'Summary DNO6'!$A$55:$V$137,22)*1000/VLOOKUP('Summary DNO6'!$A$86,'Summary DNO6'!$A$55:$V$137,3)))*U169</f>
        <v>0</v>
      </c>
      <c r="AL169" s="63">
        <f t="shared" si="81"/>
        <v>0</v>
      </c>
    </row>
    <row r="170" spans="1:38" s="21" customFormat="1" ht="11.25">
      <c r="A170" s="16" t="s">
        <v>20</v>
      </c>
      <c r="B170" s="183"/>
      <c r="C170" s="184"/>
      <c r="D170" s="184"/>
      <c r="E170" s="184"/>
      <c r="F170" s="184"/>
      <c r="G170" s="185"/>
      <c r="H170" s="17"/>
      <c r="I170" s="22"/>
      <c r="J170" s="23"/>
      <c r="K170" s="23"/>
      <c r="L170" s="23"/>
      <c r="M170" s="23"/>
      <c r="N170" s="24"/>
      <c r="O170" s="17"/>
      <c r="P170" s="56">
        <f t="shared" si="76"/>
        <v>0</v>
      </c>
      <c r="Q170" s="56">
        <f t="shared" si="76"/>
        <v>0</v>
      </c>
      <c r="R170" s="56">
        <f t="shared" si="76"/>
        <v>0</v>
      </c>
      <c r="S170" s="56">
        <f t="shared" si="76"/>
        <v>0</v>
      </c>
      <c r="T170" s="56">
        <f t="shared" si="76"/>
        <v>0</v>
      </c>
      <c r="U170" s="56">
        <f t="shared" si="76"/>
        <v>0</v>
      </c>
      <c r="W170" s="61">
        <f t="shared" si="78"/>
        <v>0</v>
      </c>
      <c r="X170" s="61">
        <f t="shared" si="77"/>
        <v>0</v>
      </c>
      <c r="Y170" s="61">
        <f t="shared" si="77"/>
        <v>0</v>
      </c>
      <c r="Z170" s="61">
        <f t="shared" si="77"/>
        <v>0</v>
      </c>
      <c r="AA170" s="61">
        <f t="shared" si="77"/>
        <v>0</v>
      </c>
      <c r="AB170" s="61">
        <f t="shared" si="77"/>
        <v>0</v>
      </c>
      <c r="AD170" s="62">
        <f>IF(VLOOKUP('Summary DNO6'!$A$126,'Summary DNO6'!$A$55:$T$137,3)=0,0,(VLOOKUP('Summary DNO6'!$A$126,'Summary DNO6'!$A$55:$T$137,2)*1000/VLOOKUP('Summary DNO6'!$A$126,'Summary DNO6'!$A$55:$T$137,3)))</f>
        <v>672215.69504889997</v>
      </c>
      <c r="AE170" s="62">
        <f>IF(AD170=0,0,(VLOOKUP('Summary DNO6'!$A$126,'Summary DNO6'!$A$55:$T$137,15)*AD170*P170))</f>
        <v>0</v>
      </c>
      <c r="AF170" s="56">
        <f>IF(AD170=0,0,VLOOKUP('Summary DNO6'!$A$126,'Summary DNO6'!$A$55:$T$137,16)*AD170*Q170)</f>
        <v>0</v>
      </c>
      <c r="AG170" s="56">
        <f>IF(AD170=0,0,VLOOKUP('Summary DNO6'!$A$126,'Summary DNO6'!$A$55:$T$137,17)*AD170*R170)</f>
        <v>0</v>
      </c>
      <c r="AH170" s="56">
        <f t="shared" si="79"/>
        <v>0</v>
      </c>
      <c r="AI170" s="56">
        <f t="shared" si="80"/>
        <v>0</v>
      </c>
      <c r="AJ170" s="62">
        <f>IF(VLOOKUP('Summary DNO6'!$A$126,'Summary DNO6'!$A$55:$V$137,21)=0,0,(VLOOKUP('Summary DNO6'!$A$126,'Summary DNO6'!$A$55:$V$137,21)/VLOOKUP('Summary DNO6'!$A$126,'Summary DNO6'!$A$55:$V$137,3)))*T170</f>
        <v>0</v>
      </c>
      <c r="AK170" s="62">
        <f>IF(VLOOKUP('Summary DNO6'!$A$126,'Summary DNO6'!$A$55:$V$137,22)=0,0,(VLOOKUP('Summary DNO6'!$A$126,'Summary DNO6'!$A$55:$V$137,22)*1000/VLOOKUP('Summary DNO6'!$A$126,'Summary DNO6'!$A$55:$V$137,3)))*U170</f>
        <v>0</v>
      </c>
      <c r="AL170" s="63">
        <f t="shared" si="81"/>
        <v>0</v>
      </c>
    </row>
    <row r="171" spans="1:38" s="21" customFormat="1" ht="11.25">
      <c r="A171" s="16" t="s">
        <v>21</v>
      </c>
      <c r="B171" s="183"/>
      <c r="C171" s="184"/>
      <c r="D171" s="184"/>
      <c r="E171" s="184"/>
      <c r="F171" s="184"/>
      <c r="G171" s="185"/>
      <c r="H171" s="17"/>
      <c r="I171" s="22"/>
      <c r="J171" s="23"/>
      <c r="K171" s="23"/>
      <c r="L171" s="23"/>
      <c r="M171" s="23"/>
      <c r="N171" s="24"/>
      <c r="O171" s="17"/>
      <c r="P171" s="56">
        <f t="shared" si="76"/>
        <v>0</v>
      </c>
      <c r="Q171" s="56">
        <f t="shared" si="76"/>
        <v>0</v>
      </c>
      <c r="R171" s="56">
        <f t="shared" si="76"/>
        <v>0</v>
      </c>
      <c r="S171" s="56">
        <f t="shared" si="76"/>
        <v>0</v>
      </c>
      <c r="T171" s="56">
        <f t="shared" si="76"/>
        <v>0</v>
      </c>
      <c r="U171" s="56">
        <f t="shared" si="76"/>
        <v>0</v>
      </c>
      <c r="W171" s="61">
        <f t="shared" si="78"/>
        <v>0</v>
      </c>
      <c r="X171" s="61">
        <f t="shared" si="77"/>
        <v>0</v>
      </c>
      <c r="Y171" s="61">
        <f t="shared" si="77"/>
        <v>0</v>
      </c>
      <c r="Z171" s="61">
        <f t="shared" si="77"/>
        <v>0</v>
      </c>
      <c r="AA171" s="61">
        <f t="shared" si="77"/>
        <v>0</v>
      </c>
      <c r="AB171" s="61">
        <f t="shared" si="77"/>
        <v>0</v>
      </c>
      <c r="AD171" s="62">
        <f>IF(VLOOKUP('Summary DNO6'!$A$131,'Summary DNO6'!$A$55:$T$137,3)=0,0,(VLOOKUP('Summary DNO6'!$A$131,'Summary DNO6'!$A$55:$T$137,2)*1000/VLOOKUP('Summary DNO6'!$A$131,'Summary DNO6'!$A$55:$T$137,3)))</f>
        <v>687635.62312928471</v>
      </c>
      <c r="AE171" s="62">
        <f>IF(AD171=0,0,(VLOOKUP('Summary DNO6'!$A$131,'Summary DNO6'!$A$55:$T$137,15)*AD171*P171))</f>
        <v>0</v>
      </c>
      <c r="AF171" s="56">
        <f>IF(AD171=0,0,VLOOKUP('Summary DNO6'!$A$131,'Summary DNO6'!$A$55:$T$137,16)*AD171*Q171)</f>
        <v>0</v>
      </c>
      <c r="AG171" s="56">
        <f>IF(AD171=0,0,VLOOKUP('Summary DNO6'!$A$131,'Summary DNO6'!$A$55:$T$137,17)*AD171*R171)</f>
        <v>0</v>
      </c>
      <c r="AH171" s="56">
        <f t="shared" si="79"/>
        <v>0</v>
      </c>
      <c r="AI171" s="56">
        <f t="shared" si="80"/>
        <v>0</v>
      </c>
      <c r="AJ171" s="62">
        <f>IF(VLOOKUP('Summary DNO6'!$A$131,'Summary DNO6'!$A$55:$V$137,21)=0,0,(VLOOKUP('Summary DNO6'!$A$131,'Summary DNO6'!$A$55:$V$137,21)/VLOOKUP('Summary DNO6'!$A$131,'Summary DNO6'!$A$55:$V$137,3)))*T171</f>
        <v>0</v>
      </c>
      <c r="AK171" s="62">
        <f>IF(VLOOKUP('Summary DNO6'!$A$131,'Summary DNO6'!$A$55:$V$137,22)=0,0,(VLOOKUP('Summary DNO6'!$A$131,'Summary DNO6'!$A$55:$V$137,22)*1000/VLOOKUP('Summary DNO6'!$A$131,'Summary DNO6'!$A$55:$V$137,3)))*U171</f>
        <v>0</v>
      </c>
      <c r="AL171" s="63">
        <f t="shared" si="81"/>
        <v>0</v>
      </c>
    </row>
    <row r="172" spans="1:38" s="21" customFormat="1" ht="11.25">
      <c r="A172" s="16" t="s">
        <v>22</v>
      </c>
      <c r="B172" s="183"/>
      <c r="C172" s="184"/>
      <c r="D172" s="184"/>
      <c r="E172" s="184"/>
      <c r="F172" s="184"/>
      <c r="G172" s="185"/>
      <c r="H172" s="17"/>
      <c r="I172" s="22"/>
      <c r="J172" s="23"/>
      <c r="K172" s="23"/>
      <c r="L172" s="23"/>
      <c r="M172" s="23"/>
      <c r="N172" s="24"/>
      <c r="O172" s="17"/>
      <c r="P172" s="56">
        <f t="shared" si="76"/>
        <v>0</v>
      </c>
      <c r="Q172" s="56">
        <f t="shared" si="76"/>
        <v>0</v>
      </c>
      <c r="R172" s="56">
        <f t="shared" si="76"/>
        <v>0</v>
      </c>
      <c r="S172" s="56">
        <f t="shared" si="76"/>
        <v>0</v>
      </c>
      <c r="T172" s="56">
        <f t="shared" si="76"/>
        <v>0</v>
      </c>
      <c r="U172" s="56">
        <f t="shared" si="76"/>
        <v>0</v>
      </c>
      <c r="W172" s="61">
        <f t="shared" si="78"/>
        <v>0</v>
      </c>
      <c r="X172" s="61">
        <f t="shared" si="77"/>
        <v>0</v>
      </c>
      <c r="Y172" s="61">
        <f t="shared" si="77"/>
        <v>0</v>
      </c>
      <c r="Z172" s="61">
        <f t="shared" si="77"/>
        <v>0</v>
      </c>
      <c r="AA172" s="61">
        <f t="shared" si="77"/>
        <v>0</v>
      </c>
      <c r="AB172" s="61">
        <f t="shared" si="77"/>
        <v>0</v>
      </c>
      <c r="AD172" s="62">
        <f>IF(VLOOKUP('Summary DNO6'!$A$85,'Summary DNO6'!$A$55:$T$137,3)=0,0,(VLOOKUP('Summary DNO6'!$A$85,'Summary DNO6'!$A$55:$T$137,2)*1000/VLOOKUP('Summary DNO6'!$A$85,'Summary DNO6'!$A$55:$T$137,3)))</f>
        <v>6557594.0310621569</v>
      </c>
      <c r="AE172" s="62">
        <f>IF(AD172=0,0,(VLOOKUP('Summary DNO6'!$A$85,'Summary DNO6'!$A$55:$T$137,15)*AD172*P172))</f>
        <v>0</v>
      </c>
      <c r="AF172" s="56">
        <f>IF(AD172=0,0,VLOOKUP('Summary DNO6'!$A$85,'Summary DNO6'!$A$55:$T$137,16)*AD172*Q172)</f>
        <v>0</v>
      </c>
      <c r="AG172" s="56">
        <f>IF(AD172=0,0,VLOOKUP('Summary DNO6'!$A$85,'Summary DNO6'!$A$55:$T$137,17)*AD172*R172)</f>
        <v>0</v>
      </c>
      <c r="AH172" s="56">
        <f t="shared" si="79"/>
        <v>0</v>
      </c>
      <c r="AI172" s="56">
        <f t="shared" si="80"/>
        <v>0</v>
      </c>
      <c r="AJ172" s="62">
        <f>IF(VLOOKUP('Summary DNO6'!$A$85,'Summary DNO6'!$A$55:$V$137,21)=0,0,(VLOOKUP('Summary DNO6'!$A$85,'Summary DNO6'!$A$55:$V$137,21)/VLOOKUP('Summary DNO6'!$A$85,'Summary DNO6'!$A$55:$V$137,3)))*T172</f>
        <v>0</v>
      </c>
      <c r="AK172" s="62">
        <f>IF(VLOOKUP('Summary DNO6'!$A$85,'Summary DNO6'!$A$55:$V$137,22)=0,0,(VLOOKUP('Summary DNO6'!$A$85,'Summary DNO6'!$A$55:$V$137,22)*1000/VLOOKUP('Summary DNO6'!$A$85,'Summary DNO6'!$A$55:$V$137,3)))*U172</f>
        <v>0</v>
      </c>
      <c r="AL172" s="63">
        <f t="shared" si="81"/>
        <v>0</v>
      </c>
    </row>
    <row r="173" spans="1:38" s="21" customFormat="1" ht="11.25">
      <c r="A173" s="16" t="s">
        <v>23</v>
      </c>
      <c r="B173" s="183"/>
      <c r="C173" s="184"/>
      <c r="D173" s="184"/>
      <c r="E173" s="184"/>
      <c r="F173" s="184"/>
      <c r="G173" s="185"/>
      <c r="H173" s="17"/>
      <c r="I173" s="22"/>
      <c r="J173" s="23"/>
      <c r="K173" s="23"/>
      <c r="L173" s="23"/>
      <c r="M173" s="23"/>
      <c r="N173" s="24"/>
      <c r="O173" s="17"/>
      <c r="P173" s="56">
        <f t="shared" si="76"/>
        <v>0</v>
      </c>
      <c r="Q173" s="56">
        <f t="shared" si="76"/>
        <v>0</v>
      </c>
      <c r="R173" s="56">
        <f t="shared" si="76"/>
        <v>0</v>
      </c>
      <c r="S173" s="56">
        <f t="shared" si="76"/>
        <v>0</v>
      </c>
      <c r="T173" s="56">
        <f t="shared" si="76"/>
        <v>0</v>
      </c>
      <c r="U173" s="56">
        <f t="shared" si="76"/>
        <v>0</v>
      </c>
      <c r="W173" s="61">
        <f t="shared" si="78"/>
        <v>0</v>
      </c>
      <c r="X173" s="61">
        <f t="shared" si="77"/>
        <v>0</v>
      </c>
      <c r="Y173" s="61">
        <f t="shared" si="77"/>
        <v>0</v>
      </c>
      <c r="Z173" s="61">
        <f t="shared" si="77"/>
        <v>0</v>
      </c>
      <c r="AA173" s="61">
        <f t="shared" si="77"/>
        <v>0</v>
      </c>
      <c r="AB173" s="61">
        <f t="shared" si="77"/>
        <v>0</v>
      </c>
      <c r="AD173" s="62">
        <f>IF(VLOOKUP('Summary DNO6'!$A$89,'Summary DNO6'!$A$55:$T$137,3)=0,0,(VLOOKUP('Summary DNO6'!$A$89,'Summary DNO6'!$A$55:$T$137,2)*1000/VLOOKUP('Summary DNO6'!$A$89,'Summary DNO6'!$A$55:$T$137,3)))</f>
        <v>241799751.91166693</v>
      </c>
      <c r="AE173" s="62">
        <f>IF(AD173=0,0,(VLOOKUP('Summary DNO6'!$A$89,'Summary DNO6'!$A$55:$T$137,15)*AD173*P173))</f>
        <v>0</v>
      </c>
      <c r="AF173" s="56">
        <f>IF(AD173=0,0,VLOOKUP('Summary DNO6'!$A$89,'Summary DNO6'!$A$55:$T$137,16)*AD173*Q173)</f>
        <v>0</v>
      </c>
      <c r="AG173" s="56">
        <f>IF(AD173=0,0,VLOOKUP('Summary DNO6'!$A$89,'Summary DNO6'!$A$55:$T$137,17)*AD173*R173)</f>
        <v>0</v>
      </c>
      <c r="AH173" s="56">
        <f t="shared" si="79"/>
        <v>0</v>
      </c>
      <c r="AI173" s="56">
        <f t="shared" si="80"/>
        <v>0</v>
      </c>
      <c r="AJ173" s="62">
        <f>IF(VLOOKUP('Summary DNO6'!$A$89,'Summary DNO6'!$A$55:$V$137,21)=0,0,(VLOOKUP('Summary DNO6'!$A$89,'Summary DNO6'!$A$55:$V$137,21)/VLOOKUP('Summary DNO6'!$A$89,'Summary DNO6'!$A$55:$V$137,3)))*T173</f>
        <v>0</v>
      </c>
      <c r="AK173" s="62">
        <f>IF(VLOOKUP('Summary DNO6'!$A$89,'Summary DNO6'!$A$55:$V$137,22)=0,0,(VLOOKUP('Summary DNO6'!$A$89,'Summary DNO6'!$A$55:$V$137,22)*1000/VLOOKUP('Summary DNO6'!$A$89,'Summary DNO6'!$A$55:$V$137,3)))*U173</f>
        <v>0</v>
      </c>
      <c r="AL173" s="63">
        <f t="shared" si="81"/>
        <v>0</v>
      </c>
    </row>
    <row r="174" spans="1:38" s="21" customFormat="1" ht="11.25">
      <c r="A174" s="16" t="s">
        <v>24</v>
      </c>
      <c r="B174" s="183"/>
      <c r="C174" s="184"/>
      <c r="D174" s="184"/>
      <c r="E174" s="184"/>
      <c r="F174" s="184"/>
      <c r="G174" s="185"/>
      <c r="H174" s="17"/>
      <c r="I174" s="22"/>
      <c r="J174" s="23"/>
      <c r="K174" s="23"/>
      <c r="L174" s="23"/>
      <c r="M174" s="23"/>
      <c r="N174" s="24"/>
      <c r="O174" s="17"/>
      <c r="P174" s="56">
        <f t="shared" si="76"/>
        <v>0</v>
      </c>
      <c r="Q174" s="56">
        <f t="shared" si="76"/>
        <v>0</v>
      </c>
      <c r="R174" s="56">
        <f t="shared" si="76"/>
        <v>0</v>
      </c>
      <c r="S174" s="56">
        <f t="shared" si="76"/>
        <v>0</v>
      </c>
      <c r="T174" s="56">
        <f t="shared" si="76"/>
        <v>0</v>
      </c>
      <c r="U174" s="56">
        <f t="shared" si="76"/>
        <v>0</v>
      </c>
      <c r="W174" s="61">
        <f t="shared" si="78"/>
        <v>0</v>
      </c>
      <c r="X174" s="61">
        <f t="shared" si="77"/>
        <v>0</v>
      </c>
      <c r="Y174" s="61">
        <f t="shared" si="77"/>
        <v>0</v>
      </c>
      <c r="Z174" s="61">
        <f t="shared" si="77"/>
        <v>0</v>
      </c>
      <c r="AA174" s="61">
        <f t="shared" si="77"/>
        <v>0</v>
      </c>
      <c r="AB174" s="61">
        <f t="shared" si="77"/>
        <v>0</v>
      </c>
      <c r="AD174" s="62">
        <f>IF(VLOOKUP('Summary DNO6'!$A$134,'Summary DNO6'!$A$55:$T$137,3)=0,0,(VLOOKUP('Summary DNO6'!$A$134,'Summary DNO6'!$A$55:$T$137,2)*1000/VLOOKUP('Summary DNO6'!$A$134,'Summary DNO6'!$A$55:$T$137,3)))</f>
        <v>329528.25952468941</v>
      </c>
      <c r="AE174" s="62">
        <f>IF(AD174=0,0,(VLOOKUP('Summary DNO6'!$A$134,'Summary DNO6'!$A$55:$T$137,15)*AD174*P174))</f>
        <v>0</v>
      </c>
      <c r="AF174" s="56">
        <f>IF(AD174=0,0,VLOOKUP('Summary DNO6'!$A$134,'Summary DNO6'!$A$55:$T$137,16)*AD174*Q174)</f>
        <v>0</v>
      </c>
      <c r="AG174" s="56">
        <f>IF(AD174=0,0,VLOOKUP('Summary DNO6'!$A$134,'Summary DNO6'!$A$55:$T$137,17)*AD174*R174)</f>
        <v>0</v>
      </c>
      <c r="AH174" s="56">
        <f t="shared" si="79"/>
        <v>0</v>
      </c>
      <c r="AI174" s="56">
        <f t="shared" si="80"/>
        <v>0</v>
      </c>
      <c r="AJ174" s="62">
        <f>IF(VLOOKUP('Summary DNO6'!$A$134,'Summary DNO6'!$A$55:$V$137,21)=0,0,(VLOOKUP('Summary DNO6'!$A$134,'Summary DNO6'!$A$55:$V$137,21)/VLOOKUP('Summary DNO6'!$A$134,'Summary DNO6'!$A$55:$V$137,3)))*T174</f>
        <v>0</v>
      </c>
      <c r="AK174" s="62">
        <f>IF(VLOOKUP('Summary DNO6'!$A$134,'Summary DNO6'!$A$55:$V$137,22)=0,0,(VLOOKUP('Summary DNO6'!$A$134,'Summary DNO6'!$A$55:$V$137,22)*1000/VLOOKUP('Summary DNO6'!$A$134,'Summary DNO6'!$A$55:$V$137,3)))*U174</f>
        <v>0</v>
      </c>
      <c r="AL174" s="63">
        <f t="shared" si="81"/>
        <v>0</v>
      </c>
    </row>
    <row r="175" spans="1:38" s="21" customFormat="1" ht="11.25">
      <c r="A175" s="16" t="s">
        <v>25</v>
      </c>
      <c r="B175" s="183"/>
      <c r="C175" s="184"/>
      <c r="D175" s="184"/>
      <c r="E175" s="184"/>
      <c r="F175" s="184"/>
      <c r="G175" s="185"/>
      <c r="H175" s="17"/>
      <c r="I175" s="22"/>
      <c r="J175" s="23"/>
      <c r="K175" s="23"/>
      <c r="L175" s="23"/>
      <c r="M175" s="23"/>
      <c r="N175" s="24"/>
      <c r="O175" s="17"/>
      <c r="P175" s="56">
        <f t="shared" si="76"/>
        <v>0</v>
      </c>
      <c r="Q175" s="56">
        <f t="shared" si="76"/>
        <v>0</v>
      </c>
      <c r="R175" s="56">
        <f t="shared" si="76"/>
        <v>0</v>
      </c>
      <c r="S175" s="56">
        <f t="shared" si="76"/>
        <v>0</v>
      </c>
      <c r="T175" s="56">
        <f t="shared" si="76"/>
        <v>0</v>
      </c>
      <c r="U175" s="56">
        <f t="shared" si="76"/>
        <v>0</v>
      </c>
      <c r="W175" s="61">
        <f t="shared" si="78"/>
        <v>0</v>
      </c>
      <c r="X175" s="61">
        <f t="shared" si="77"/>
        <v>0</v>
      </c>
      <c r="Y175" s="61">
        <f t="shared" si="77"/>
        <v>0</v>
      </c>
      <c r="Z175" s="61">
        <f t="shared" si="77"/>
        <v>0</v>
      </c>
      <c r="AA175" s="61">
        <f t="shared" si="77"/>
        <v>0</v>
      </c>
      <c r="AB175" s="61">
        <f t="shared" si="77"/>
        <v>0</v>
      </c>
      <c r="AD175" s="62">
        <f>IF(VLOOKUP('Summary DNO6'!$A$133,'Summary DNO6'!$A$55:$T$137,3)=0,0,(VLOOKUP('Summary DNO6'!$A$133,'Summary DNO6'!$A$55:$T$137,2)*1000/VLOOKUP('Summary DNO6'!$A$133,'Summary DNO6'!$A$55:$T$137,3)))</f>
        <v>3848209.4939962188</v>
      </c>
      <c r="AE175" s="62">
        <f>IF(AD175=0,0,(VLOOKUP('Summary DNO6'!$A$133,'Summary DNO6'!$A$55:$T$137,15)*AD175*P175))</f>
        <v>0</v>
      </c>
      <c r="AF175" s="56">
        <f>IF(AD175=0,0,VLOOKUP('Summary DNO6'!$A$133,'Summary DNO6'!$A$55:$T$137,16)*AD175*Q175)</f>
        <v>0</v>
      </c>
      <c r="AG175" s="56">
        <f>IF(AD175=0,0,VLOOKUP('Summary DNO6'!$A$133,'Summary DNO6'!$A$55:$T$137,17)*AD175*R175)</f>
        <v>0</v>
      </c>
      <c r="AH175" s="56">
        <f t="shared" si="79"/>
        <v>0</v>
      </c>
      <c r="AI175" s="56">
        <f t="shared" si="80"/>
        <v>0</v>
      </c>
      <c r="AJ175" s="62">
        <f>IF(VLOOKUP('Summary DNO6'!$A$133,'Summary DNO6'!$A$55:$V$137,21)=0,0,(VLOOKUP('Summary DNO6'!$A$133,'Summary DNO6'!$A$55:$V$137,21)/VLOOKUP('Summary DNO6'!$A$133,'Summary DNO6'!$A$55:$V$137,3)))*T175</f>
        <v>0</v>
      </c>
      <c r="AK175" s="62">
        <f>IF(VLOOKUP('Summary DNO6'!$A$133,'Summary DNO6'!$A$55:$V$137,22)=0,0,(VLOOKUP('Summary DNO6'!$A$133,'Summary DNO6'!$A$55:$V$137,22)*1000/VLOOKUP('Summary DNO6'!$A$133,'Summary DNO6'!$A$55:$V$137,3)))*U175</f>
        <v>0</v>
      </c>
      <c r="AL175" s="63">
        <f t="shared" si="81"/>
        <v>0</v>
      </c>
    </row>
    <row r="176" spans="1:38" s="21" customFormat="1" ht="11.25">
      <c r="A176" s="16" t="s">
        <v>26</v>
      </c>
      <c r="B176" s="183"/>
      <c r="C176" s="184"/>
      <c r="D176" s="184"/>
      <c r="E176" s="184"/>
      <c r="F176" s="184"/>
      <c r="G176" s="185"/>
      <c r="H176" s="17"/>
      <c r="I176" s="22"/>
      <c r="J176" s="23"/>
      <c r="K176" s="23"/>
      <c r="L176" s="23"/>
      <c r="M176" s="23"/>
      <c r="N176" s="24"/>
      <c r="O176" s="17"/>
      <c r="P176" s="56">
        <f t="shared" si="76"/>
        <v>0</v>
      </c>
      <c r="Q176" s="56">
        <f t="shared" si="76"/>
        <v>0</v>
      </c>
      <c r="R176" s="56">
        <f t="shared" si="76"/>
        <v>0</v>
      </c>
      <c r="S176" s="56">
        <f t="shared" si="76"/>
        <v>0</v>
      </c>
      <c r="T176" s="56">
        <f t="shared" si="76"/>
        <v>0</v>
      </c>
      <c r="U176" s="56">
        <f t="shared" si="76"/>
        <v>0</v>
      </c>
      <c r="W176" s="61">
        <f t="shared" si="78"/>
        <v>0</v>
      </c>
      <c r="X176" s="61">
        <f t="shared" si="77"/>
        <v>0</v>
      </c>
      <c r="Y176" s="61">
        <f t="shared" si="77"/>
        <v>0</v>
      </c>
      <c r="Z176" s="61">
        <f t="shared" si="77"/>
        <v>0</v>
      </c>
      <c r="AA176" s="61">
        <f t="shared" si="77"/>
        <v>0</v>
      </c>
      <c r="AB176" s="61">
        <f t="shared" si="77"/>
        <v>0</v>
      </c>
      <c r="AD176" s="62">
        <f>IF(VLOOKUP('Summary DNO6'!$A$124,'Summary DNO6'!$A$55:$T$137,3)=0,0,(VLOOKUP('Summary DNO6'!$A$124,'Summary DNO6'!$A$55:$T$137,2)*1000/VLOOKUP('Summary DNO6'!$A$124,'Summary DNO6'!$A$55:$T$137,3)))</f>
        <v>23496.788509331316</v>
      </c>
      <c r="AE176" s="62">
        <f>IF(AD176=0,0,(VLOOKUP('Summary DNO6'!$A$124,'Summary DNO6'!$A$55:$T$137,15)*AD176*P176))</f>
        <v>0</v>
      </c>
      <c r="AF176" s="56">
        <f>IF(AD176=0,0,VLOOKUP('Summary DNO6'!$A$124,'Summary DNO6'!$A$55:$T$137,16)*AD176*Q176)</f>
        <v>0</v>
      </c>
      <c r="AG176" s="56">
        <f>IF(AD176=0,0,VLOOKUP('Summary DNO6'!$A$124,'Summary DNO6'!$A$55:$T$137,17)*AD176*R176)</f>
        <v>0</v>
      </c>
      <c r="AH176" s="56">
        <f t="shared" si="79"/>
        <v>0</v>
      </c>
      <c r="AI176" s="56">
        <f t="shared" si="80"/>
        <v>0</v>
      </c>
      <c r="AJ176" s="62">
        <f>IF(VLOOKUP('Summary DNO6'!$A$124,'Summary DNO6'!$A$55:$V$137,21)=0,0,(VLOOKUP('Summary DNO6'!$A$124,'Summary DNO6'!$A$55:$V$137,21)/VLOOKUP('Summary DNO6'!$A$124,'Summary DNO6'!$A$55:$V$137,3)))*T176</f>
        <v>0</v>
      </c>
      <c r="AK176" s="62">
        <f>IF(VLOOKUP('Summary DNO6'!$A$124,'Summary DNO6'!$A$55:$V$137,22)=0,0,(VLOOKUP('Summary DNO6'!$A$124,'Summary DNO6'!$A$55:$V$137,22)*1000/VLOOKUP('Summary DNO6'!$A$124,'Summary DNO6'!$A$55:$V$137,3)))*U176</f>
        <v>0</v>
      </c>
      <c r="AL176" s="63">
        <f t="shared" si="81"/>
        <v>0</v>
      </c>
    </row>
    <row r="177" spans="1:38" s="21" customFormat="1" ht="11.25">
      <c r="A177" s="16" t="s">
        <v>27</v>
      </c>
      <c r="B177" s="183"/>
      <c r="C177" s="184"/>
      <c r="D177" s="184"/>
      <c r="E177" s="184"/>
      <c r="F177" s="184"/>
      <c r="G177" s="185"/>
      <c r="H177" s="17"/>
      <c r="I177" s="22"/>
      <c r="J177" s="23"/>
      <c r="K177" s="23"/>
      <c r="L177" s="23"/>
      <c r="M177" s="23"/>
      <c r="N177" s="24"/>
      <c r="O177" s="17"/>
      <c r="P177" s="56">
        <f t="shared" ref="P177:U184" si="82">IF(B177=0,0,IF(I177=0,0,(I177-B177)))</f>
        <v>0</v>
      </c>
      <c r="Q177" s="56">
        <f t="shared" si="82"/>
        <v>0</v>
      </c>
      <c r="R177" s="56">
        <f t="shared" si="82"/>
        <v>0</v>
      </c>
      <c r="S177" s="56">
        <f t="shared" si="82"/>
        <v>0</v>
      </c>
      <c r="T177" s="56">
        <f t="shared" si="82"/>
        <v>0</v>
      </c>
      <c r="U177" s="56">
        <f t="shared" si="82"/>
        <v>0</v>
      </c>
      <c r="W177" s="61">
        <f t="shared" si="78"/>
        <v>0</v>
      </c>
      <c r="X177" s="61">
        <f t="shared" si="77"/>
        <v>0</v>
      </c>
      <c r="Y177" s="61">
        <f t="shared" si="77"/>
        <v>0</v>
      </c>
      <c r="Z177" s="61">
        <f t="shared" si="77"/>
        <v>0</v>
      </c>
      <c r="AA177" s="61">
        <f t="shared" si="77"/>
        <v>0</v>
      </c>
      <c r="AB177" s="61">
        <f t="shared" si="77"/>
        <v>0</v>
      </c>
      <c r="AD177" s="62">
        <f>IF(VLOOKUP('Summary DNO6'!$A$129,'Summary DNO6'!$A$55:$T$137,3)=0,0,(VLOOKUP('Summary DNO6'!$A$129,'Summary DNO6'!$A$55:$T$137,2)*1000/VLOOKUP('Summary DNO6'!$A$129,'Summary DNO6'!$A$55:$T$137,3)))</f>
        <v>0</v>
      </c>
      <c r="AE177" s="62">
        <f>IF(AD177=0,0,(VLOOKUP('Summary DNO6'!$A$129,'Summary DNO6'!$A$55:$T$137,15)*AD177*P177))</f>
        <v>0</v>
      </c>
      <c r="AF177" s="56">
        <f>IF(AD177=0,0,VLOOKUP('Summary DNO6'!$A$129,'Summary DNO6'!$A$55:$T$137,16)*AD177*Q177)</f>
        <v>0</v>
      </c>
      <c r="AG177" s="56">
        <f>IF(AD177=0,0,VLOOKUP('Summary DNO6'!$A$129,'Summary DNO6'!$A$55:$T$137,17)*AD177*R177)</f>
        <v>0</v>
      </c>
      <c r="AH177" s="56">
        <f t="shared" si="79"/>
        <v>0</v>
      </c>
      <c r="AI177" s="56">
        <f t="shared" si="80"/>
        <v>0</v>
      </c>
      <c r="AJ177" s="62">
        <f>IF(VLOOKUP('Summary DNO6'!$A$129,'Summary DNO6'!$A$55:$V$137,21)=0,0,(VLOOKUP('Summary DNO6'!$A$129,'Summary DNO6'!$A$55:$V$137,21)/VLOOKUP('Summary DNO6'!$A$129,'Summary DNO6'!$A$55:$V$137,3)))*T177</f>
        <v>0</v>
      </c>
      <c r="AK177" s="62">
        <f>IF(VLOOKUP('Summary DNO6'!$A$129,'Summary DNO6'!$A$55:$V$137,22)=0,0,(VLOOKUP('Summary DNO6'!$A$129,'Summary DNO6'!$A$55:$V$137,22)*1000/VLOOKUP('Summary DNO6'!$A$129,'Summary DNO6'!$A$55:$V$137,3)))*U177</f>
        <v>0</v>
      </c>
      <c r="AL177" s="63">
        <f t="shared" si="81"/>
        <v>0</v>
      </c>
    </row>
    <row r="178" spans="1:38" s="21" customFormat="1" ht="11.25">
      <c r="A178" s="16" t="s">
        <v>28</v>
      </c>
      <c r="B178" s="183"/>
      <c r="C178" s="184"/>
      <c r="D178" s="184"/>
      <c r="E178" s="184"/>
      <c r="F178" s="184"/>
      <c r="G178" s="185"/>
      <c r="H178" s="17"/>
      <c r="I178" s="22"/>
      <c r="J178" s="23"/>
      <c r="K178" s="23"/>
      <c r="L178" s="23"/>
      <c r="M178" s="23"/>
      <c r="N178" s="24"/>
      <c r="O178" s="17"/>
      <c r="P178" s="56">
        <f t="shared" si="82"/>
        <v>0</v>
      </c>
      <c r="Q178" s="56">
        <f t="shared" si="82"/>
        <v>0</v>
      </c>
      <c r="R178" s="56">
        <f t="shared" si="82"/>
        <v>0</v>
      </c>
      <c r="S178" s="56">
        <f t="shared" si="82"/>
        <v>0</v>
      </c>
      <c r="T178" s="56">
        <f t="shared" si="82"/>
        <v>0</v>
      </c>
      <c r="U178" s="56">
        <f t="shared" si="82"/>
        <v>0</v>
      </c>
      <c r="W178" s="61">
        <f t="shared" si="78"/>
        <v>0</v>
      </c>
      <c r="X178" s="61">
        <f t="shared" si="77"/>
        <v>0</v>
      </c>
      <c r="Y178" s="61">
        <f t="shared" si="77"/>
        <v>0</v>
      </c>
      <c r="Z178" s="61">
        <f t="shared" si="77"/>
        <v>0</v>
      </c>
      <c r="AA178" s="61">
        <f t="shared" si="77"/>
        <v>0</v>
      </c>
      <c r="AB178" s="61">
        <f t="shared" si="77"/>
        <v>0</v>
      </c>
      <c r="AD178" s="62">
        <f>IF(VLOOKUP('Summary DNO6'!$A$123,'Summary DNO6'!$A$55:$T$137,3)=0,0,(VLOOKUP('Summary DNO6'!$A$123,'Summary DNO6'!$A$55:$T$137,2)*1000/VLOOKUP('Summary DNO6'!$A$123,'Summary DNO6'!$A$55:$T$137,3)))</f>
        <v>61285.112292000013</v>
      </c>
      <c r="AE178" s="62">
        <f>IF(AD178=0,0,(VLOOKUP('Summary DNO6'!$A$123,'Summary DNO6'!$A$55:$T$137,15)*AD178*P178))</f>
        <v>0</v>
      </c>
      <c r="AF178" s="56">
        <f>IF(AD178=0,0,VLOOKUP('Summary DNO6'!$A$123,'Summary DNO6'!$A$55:$T$137,16)*AD178*Q178)</f>
        <v>0</v>
      </c>
      <c r="AG178" s="56">
        <f>IF(AD178=0,0,VLOOKUP('Summary DNO6'!$A$123,'Summary DNO6'!$A$55:$T$137,17)*AD178*R178)</f>
        <v>0</v>
      </c>
      <c r="AH178" s="56">
        <f t="shared" si="79"/>
        <v>0</v>
      </c>
      <c r="AI178" s="56">
        <f t="shared" si="80"/>
        <v>0</v>
      </c>
      <c r="AJ178" s="62">
        <f>IF(VLOOKUP('Summary DNO6'!$A$123,'Summary DNO6'!$A$55:$V$137,21)=0,0,(VLOOKUP('Summary DNO6'!$A$123,'Summary DNO6'!$A$55:$V$137,21)/VLOOKUP('Summary DNO6'!$A$123,'Summary DNO6'!$A$55:$V$137,3)))*T178</f>
        <v>0</v>
      </c>
      <c r="AK178" s="62">
        <f>IF(VLOOKUP('Summary DNO6'!$A$123,'Summary DNO6'!$A$55:$V$137,22)=0,0,(VLOOKUP('Summary DNO6'!$A$123,'Summary DNO6'!$A$55:$V$137,22)*1000/VLOOKUP('Summary DNO6'!$A$123,'Summary DNO6'!$A$55:$V$137,3)))*U178</f>
        <v>0</v>
      </c>
      <c r="AL178" s="63">
        <f t="shared" si="81"/>
        <v>0</v>
      </c>
    </row>
    <row r="179" spans="1:38" s="21" customFormat="1" ht="11.25">
      <c r="A179" s="16" t="s">
        <v>29</v>
      </c>
      <c r="B179" s="183"/>
      <c r="C179" s="184"/>
      <c r="D179" s="184"/>
      <c r="E179" s="184"/>
      <c r="F179" s="184"/>
      <c r="G179" s="185"/>
      <c r="H179" s="17"/>
      <c r="I179" s="22"/>
      <c r="J179" s="23"/>
      <c r="K179" s="23"/>
      <c r="L179" s="23"/>
      <c r="M179" s="23"/>
      <c r="N179" s="24"/>
      <c r="O179" s="17"/>
      <c r="P179" s="56">
        <f t="shared" si="82"/>
        <v>0</v>
      </c>
      <c r="Q179" s="56">
        <f t="shared" si="82"/>
        <v>0</v>
      </c>
      <c r="R179" s="56">
        <f t="shared" si="82"/>
        <v>0</v>
      </c>
      <c r="S179" s="56">
        <f t="shared" si="82"/>
        <v>0</v>
      </c>
      <c r="T179" s="56">
        <f t="shared" si="82"/>
        <v>0</v>
      </c>
      <c r="U179" s="56">
        <f t="shared" si="82"/>
        <v>0</v>
      </c>
      <c r="W179" s="61">
        <f t="shared" si="78"/>
        <v>0</v>
      </c>
      <c r="X179" s="61">
        <f t="shared" si="77"/>
        <v>0</v>
      </c>
      <c r="Y179" s="61">
        <f t="shared" si="77"/>
        <v>0</v>
      </c>
      <c r="Z179" s="61">
        <f t="shared" si="77"/>
        <v>0</v>
      </c>
      <c r="AA179" s="61">
        <f t="shared" si="77"/>
        <v>0</v>
      </c>
      <c r="AB179" s="61">
        <f t="shared" si="77"/>
        <v>0</v>
      </c>
      <c r="AD179" s="62">
        <f>IF(VLOOKUP('Summary DNO6'!$A$125,'Summary DNO6'!$A$55:$T$137,3)=0,0,(VLOOKUP('Summary DNO6'!$A$125,'Summary DNO6'!$A$55:$T$137,2)*1000/VLOOKUP('Summary DNO6'!$A$125,'Summary DNO6'!$A$55:$T$137,3)))</f>
        <v>186206.74416214289</v>
      </c>
      <c r="AE179" s="62">
        <f>IF(AD179=0,0,(VLOOKUP('Summary DNO6'!$A$125,'Summary DNO6'!$A$55:$T$137,15)*AD179*P179))</f>
        <v>0</v>
      </c>
      <c r="AF179" s="56">
        <f>IF(AD179=0,0,VLOOKUP('Summary DNO6'!$A$125,'Summary DNO6'!$A$55:$T$137,16)*AD179*Q179)</f>
        <v>0</v>
      </c>
      <c r="AG179" s="56">
        <f>IF(AD179=0,0,VLOOKUP('Summary DNO6'!$A$125,'Summary DNO6'!$A$55:$T$137,17)*AD179*R179)</f>
        <v>0</v>
      </c>
      <c r="AH179" s="56">
        <f t="shared" si="79"/>
        <v>0</v>
      </c>
      <c r="AI179" s="56">
        <f t="shared" si="80"/>
        <v>0</v>
      </c>
      <c r="AJ179" s="62">
        <f>IF(VLOOKUP('Summary DNO6'!$A$125,'Summary DNO6'!$A$55:$V$137,21)=0,0,(VLOOKUP('Summary DNO6'!$A$125,'Summary DNO6'!$A$55:$V$137,21)/VLOOKUP('Summary DNO6'!$A$125,'Summary DNO6'!$A$55:$V$137,3)))*T179</f>
        <v>0</v>
      </c>
      <c r="AK179" s="62">
        <f>IF(VLOOKUP('Summary DNO6'!$A$125,'Summary DNO6'!$A$55:$V$137,22)=0,0,(VLOOKUP('Summary DNO6'!$A$125,'Summary DNO6'!$A$55:$V$137,22)*1000/VLOOKUP('Summary DNO6'!$A$125,'Summary DNO6'!$A$55:$V$137,3)))*U179</f>
        <v>0</v>
      </c>
      <c r="AL179" s="63">
        <f t="shared" si="81"/>
        <v>0</v>
      </c>
    </row>
    <row r="180" spans="1:38" s="21" customFormat="1" ht="11.25">
      <c r="A180" s="16" t="s">
        <v>30</v>
      </c>
      <c r="B180" s="183"/>
      <c r="C180" s="184"/>
      <c r="D180" s="184"/>
      <c r="E180" s="184"/>
      <c r="F180" s="184"/>
      <c r="G180" s="185"/>
      <c r="H180" s="17"/>
      <c r="I180" s="22"/>
      <c r="J180" s="23"/>
      <c r="K180" s="23"/>
      <c r="L180" s="23"/>
      <c r="M180" s="23"/>
      <c r="N180" s="24"/>
      <c r="O180" s="17"/>
      <c r="P180" s="56">
        <f t="shared" si="82"/>
        <v>0</v>
      </c>
      <c r="Q180" s="56">
        <f t="shared" si="82"/>
        <v>0</v>
      </c>
      <c r="R180" s="56">
        <f t="shared" si="82"/>
        <v>0</v>
      </c>
      <c r="S180" s="56">
        <f t="shared" si="82"/>
        <v>0</v>
      </c>
      <c r="T180" s="56">
        <f t="shared" si="82"/>
        <v>0</v>
      </c>
      <c r="U180" s="56">
        <f t="shared" si="82"/>
        <v>0</v>
      </c>
      <c r="W180" s="61">
        <f t="shared" si="78"/>
        <v>0</v>
      </c>
      <c r="X180" s="61">
        <f t="shared" si="77"/>
        <v>0</v>
      </c>
      <c r="Y180" s="61">
        <f t="shared" si="77"/>
        <v>0</v>
      </c>
      <c r="Z180" s="61">
        <f t="shared" si="77"/>
        <v>0</v>
      </c>
      <c r="AA180" s="61">
        <f t="shared" si="77"/>
        <v>0</v>
      </c>
      <c r="AB180" s="61">
        <f t="shared" si="77"/>
        <v>0</v>
      </c>
      <c r="AD180" s="62">
        <f>IF(VLOOKUP('Summary DNO6'!$A$128,'Summary DNO6'!$A$55:$T$137,3)=0,0,(VLOOKUP('Summary DNO6'!$A$128,'Summary DNO6'!$A$55:$T$137,2)*1000/VLOOKUP('Summary DNO6'!$A$128,'Summary DNO6'!$A$55:$T$137,3)))</f>
        <v>0</v>
      </c>
      <c r="AE180" s="62">
        <f>IF(AD180=0,0,(VLOOKUP('Summary DNO6'!$A$128,'Summary DNO6'!$A$55:$T$137,15)*AD180*P180))</f>
        <v>0</v>
      </c>
      <c r="AF180" s="56">
        <f>IF(AD180=0,0,VLOOKUP('Summary DNO6'!$A$128,'Summary DNO6'!$A$55:$T$137,16)*AD180*Q180)</f>
        <v>0</v>
      </c>
      <c r="AG180" s="56">
        <f>IF(AD180=0,0,VLOOKUP('Summary DNO6'!$A$128,'Summary DNO6'!$A$55:$T$137,17)*AD180*R180)</f>
        <v>0</v>
      </c>
      <c r="AH180" s="56">
        <f t="shared" si="79"/>
        <v>0</v>
      </c>
      <c r="AI180" s="56">
        <f t="shared" si="80"/>
        <v>0</v>
      </c>
      <c r="AJ180" s="62">
        <f>IF(VLOOKUP('Summary DNO6'!$A$128,'Summary DNO6'!$A$55:$V$137,21)=0,0,(VLOOKUP('Summary DNO6'!$A$128,'Summary DNO6'!$A$55:$V$137,21)/VLOOKUP('Summary DNO6'!$A$128,'Summary DNO6'!$A$55:$V$137,3)))*T180</f>
        <v>0</v>
      </c>
      <c r="AK180" s="62">
        <f>IF(VLOOKUP('Summary DNO6'!$A$128,'Summary DNO6'!$A$55:$V$137,22)=0,0,(VLOOKUP('Summary DNO6'!$A$128,'Summary DNO6'!$A$55:$V$137,22)*1000/VLOOKUP('Summary DNO6'!$A$128,'Summary DNO6'!$A$55:$V$137,3)))*U180</f>
        <v>0</v>
      </c>
      <c r="AL180" s="63">
        <f t="shared" si="81"/>
        <v>0</v>
      </c>
    </row>
    <row r="181" spans="1:38" s="21" customFormat="1" ht="11.25">
      <c r="A181" s="16" t="s">
        <v>31</v>
      </c>
      <c r="B181" s="183"/>
      <c r="C181" s="184"/>
      <c r="D181" s="184"/>
      <c r="E181" s="184"/>
      <c r="F181" s="184"/>
      <c r="G181" s="185"/>
      <c r="H181" s="17"/>
      <c r="I181" s="22"/>
      <c r="J181" s="23"/>
      <c r="K181" s="23"/>
      <c r="L181" s="23"/>
      <c r="M181" s="23"/>
      <c r="N181" s="24"/>
      <c r="O181" s="17"/>
      <c r="P181" s="56">
        <f t="shared" si="82"/>
        <v>0</v>
      </c>
      <c r="Q181" s="56">
        <f t="shared" si="82"/>
        <v>0</v>
      </c>
      <c r="R181" s="56">
        <f t="shared" si="82"/>
        <v>0</v>
      </c>
      <c r="S181" s="56">
        <f t="shared" si="82"/>
        <v>0</v>
      </c>
      <c r="T181" s="56">
        <f t="shared" si="82"/>
        <v>0</v>
      </c>
      <c r="U181" s="56">
        <f t="shared" si="82"/>
        <v>0</v>
      </c>
      <c r="W181" s="61">
        <f t="shared" si="78"/>
        <v>0</v>
      </c>
      <c r="X181" s="61">
        <f t="shared" si="77"/>
        <v>0</v>
      </c>
      <c r="Y181" s="61">
        <f t="shared" si="77"/>
        <v>0</v>
      </c>
      <c r="Z181" s="61">
        <f t="shared" si="77"/>
        <v>0</v>
      </c>
      <c r="AA181" s="61">
        <f t="shared" si="77"/>
        <v>0</v>
      </c>
      <c r="AB181" s="61">
        <f t="shared" si="77"/>
        <v>0</v>
      </c>
      <c r="AD181" s="62">
        <f>IF(VLOOKUP('Summary DNO6'!$A$130,'Summary DNO6'!$A$55:$T$137,3)=0,0,(VLOOKUP('Summary DNO6'!$A$130,'Summary DNO6'!$A$55:$T$137,2)*1000/VLOOKUP('Summary DNO6'!$A$130,'Summary DNO6'!$A$55:$T$137,3)))</f>
        <v>0</v>
      </c>
      <c r="AE181" s="62">
        <f>IF(AD181=0,0,(VLOOKUP('Summary DNO6'!$A$130,'Summary DNO6'!$A$55:$T$137,15)*AD181*P181))</f>
        <v>0</v>
      </c>
      <c r="AF181" s="56">
        <f>IF(AD181=0,0,VLOOKUP('Summary DNO6'!$A$130,'Summary DNO6'!$A$55:$T$137,16)*AD181*Q181)</f>
        <v>0</v>
      </c>
      <c r="AG181" s="56">
        <f>IF(AD181=0,0,VLOOKUP('Summary DNO6'!$A$130,'Summary DNO6'!$A$55:$T$137,17)*AD181*R181)</f>
        <v>0</v>
      </c>
      <c r="AH181" s="56">
        <f t="shared" si="79"/>
        <v>0</v>
      </c>
      <c r="AI181" s="56">
        <f t="shared" si="80"/>
        <v>0</v>
      </c>
      <c r="AJ181" s="62">
        <f>IF(VLOOKUP('Summary DNO6'!$A$130,'Summary DNO6'!$A$55:$V$137,21)=0,0,(VLOOKUP('Summary DNO6'!$A$130,'Summary DNO6'!$A$55:$V$137,21)/VLOOKUP('Summary DNO6'!$A$130,'Summary DNO6'!$A$55:$V$137,3)))*T181</f>
        <v>0</v>
      </c>
      <c r="AK181" s="62">
        <f>IF(VLOOKUP('Summary DNO6'!$A$130,'Summary DNO6'!$A$55:$V$137,22)=0,0,(VLOOKUP('Summary DNO6'!$A$130,'Summary DNO6'!$A$55:$V$137,22)*1000/VLOOKUP('Summary DNO6'!$A$130,'Summary DNO6'!$A$55:$V$137,3)))*U181</f>
        <v>0</v>
      </c>
      <c r="AL181" s="63">
        <f t="shared" si="81"/>
        <v>0</v>
      </c>
    </row>
    <row r="182" spans="1:38" s="21" customFormat="1" ht="11.25">
      <c r="A182" s="16" t="s">
        <v>32</v>
      </c>
      <c r="B182" s="183"/>
      <c r="C182" s="184"/>
      <c r="D182" s="184"/>
      <c r="E182" s="184"/>
      <c r="F182" s="184"/>
      <c r="G182" s="185"/>
      <c r="H182" s="17"/>
      <c r="I182" s="22"/>
      <c r="J182" s="23"/>
      <c r="K182" s="23"/>
      <c r="L182" s="23"/>
      <c r="M182" s="23"/>
      <c r="N182" s="24"/>
      <c r="O182" s="17"/>
      <c r="P182" s="56">
        <f t="shared" si="82"/>
        <v>0</v>
      </c>
      <c r="Q182" s="56">
        <f t="shared" si="82"/>
        <v>0</v>
      </c>
      <c r="R182" s="56">
        <f t="shared" si="82"/>
        <v>0</v>
      </c>
      <c r="S182" s="56">
        <f t="shared" si="82"/>
        <v>0</v>
      </c>
      <c r="T182" s="56">
        <f t="shared" si="82"/>
        <v>0</v>
      </c>
      <c r="U182" s="56">
        <f t="shared" si="82"/>
        <v>0</v>
      </c>
      <c r="W182" s="61">
        <f t="shared" si="78"/>
        <v>0</v>
      </c>
      <c r="X182" s="61">
        <f t="shared" si="77"/>
        <v>0</v>
      </c>
      <c r="Y182" s="61">
        <f t="shared" si="77"/>
        <v>0</v>
      </c>
      <c r="Z182" s="61">
        <f t="shared" si="77"/>
        <v>0</v>
      </c>
      <c r="AA182" s="61">
        <f t="shared" si="77"/>
        <v>0</v>
      </c>
      <c r="AB182" s="61">
        <f t="shared" si="77"/>
        <v>0</v>
      </c>
      <c r="AD182" s="62">
        <f>IF(VLOOKUP('Summary DNO6'!$A$83,'Summary DNO6'!$A$55:$T$137,3)=0,0,(VLOOKUP('Summary DNO6'!$A$83,'Summary DNO6'!$A$55:$T$137,2)*1000/VLOOKUP('Summary DNO6'!$A$83,'Summary DNO6'!$A$55:$T$137,3)))</f>
        <v>599554.24959000014</v>
      </c>
      <c r="AE182" s="62">
        <f>IF(AD182=0,0,(VLOOKUP('Summary DNO6'!$A$83,'Summary DNO6'!$A$55:$T$137,15)*AD182*P182))</f>
        <v>0</v>
      </c>
      <c r="AF182" s="56">
        <f>IF(AD182=0,0,VLOOKUP('Summary DNO6'!$A$83,'Summary DNO6'!$A$55:$T$137,16)*AD182*Q182)</f>
        <v>0</v>
      </c>
      <c r="AG182" s="56">
        <f>IF(AD182=0,0,VLOOKUP('Summary DNO6'!$A$83,'Summary DNO6'!$A$55:$T$137,17)*AD182*R182)</f>
        <v>0</v>
      </c>
      <c r="AH182" s="56">
        <f t="shared" si="79"/>
        <v>0</v>
      </c>
      <c r="AI182" s="56">
        <f t="shared" si="80"/>
        <v>0</v>
      </c>
      <c r="AJ182" s="62">
        <f>IF(VLOOKUP('Summary DNO6'!$A$83,'Summary DNO6'!$A$55:$V$137,21)=0,0,(VLOOKUP('Summary DNO6'!$A$83,'Summary DNO6'!$A$55:$V$137,21)/VLOOKUP('Summary DNO6'!$A$83,'Summary DNO6'!$A$55:$V$137,3)))*T182</f>
        <v>0</v>
      </c>
      <c r="AK182" s="62">
        <f>IF(VLOOKUP('Summary DNO6'!$A$83,'Summary DNO6'!$A$55:$V$137,22)=0,0,(VLOOKUP('Summary DNO6'!$A$83,'Summary DNO6'!$A$55:$V$137,22)*1000/VLOOKUP('Summary DNO6'!$A$83,'Summary DNO6'!$A$55:$V$137,3)))*U182</f>
        <v>0</v>
      </c>
      <c r="AL182" s="63">
        <f t="shared" si="81"/>
        <v>0</v>
      </c>
    </row>
    <row r="183" spans="1:38" s="21" customFormat="1" ht="11.25">
      <c r="A183" s="16" t="s">
        <v>33</v>
      </c>
      <c r="B183" s="183"/>
      <c r="C183" s="184"/>
      <c r="D183" s="184"/>
      <c r="E183" s="184"/>
      <c r="F183" s="184"/>
      <c r="G183" s="185"/>
      <c r="H183" s="17"/>
      <c r="I183" s="22"/>
      <c r="J183" s="23"/>
      <c r="K183" s="23"/>
      <c r="L183" s="23"/>
      <c r="M183" s="23"/>
      <c r="N183" s="24"/>
      <c r="O183" s="17"/>
      <c r="P183" s="56">
        <f t="shared" si="82"/>
        <v>0</v>
      </c>
      <c r="Q183" s="56">
        <f t="shared" si="82"/>
        <v>0</v>
      </c>
      <c r="R183" s="56">
        <f t="shared" si="82"/>
        <v>0</v>
      </c>
      <c r="S183" s="56">
        <f t="shared" si="82"/>
        <v>0</v>
      </c>
      <c r="T183" s="56">
        <f t="shared" si="82"/>
        <v>0</v>
      </c>
      <c r="U183" s="56">
        <f t="shared" si="82"/>
        <v>0</v>
      </c>
      <c r="W183" s="61">
        <f t="shared" si="78"/>
        <v>0</v>
      </c>
      <c r="X183" s="61">
        <f t="shared" si="77"/>
        <v>0</v>
      </c>
      <c r="Y183" s="61">
        <f t="shared" si="77"/>
        <v>0</v>
      </c>
      <c r="Z183" s="61">
        <f t="shared" si="77"/>
        <v>0</v>
      </c>
      <c r="AA183" s="61">
        <f t="shared" si="77"/>
        <v>0</v>
      </c>
      <c r="AB183" s="61">
        <f t="shared" si="77"/>
        <v>0</v>
      </c>
      <c r="AD183" s="62">
        <f>IF(VLOOKUP('Summary DNO6'!$A$84,'Summary DNO6'!$A$55:$T$137,3)=0,0,(VLOOKUP('Summary DNO6'!$A$84,'Summary DNO6'!$A$55:$T$137,2)*1000/VLOOKUP('Summary DNO6'!$A$84,'Summary DNO6'!$A$55:$T$137,3)))</f>
        <v>3993130.0915786368</v>
      </c>
      <c r="AE183" s="62">
        <f>IF(AD183=0,0,(VLOOKUP('Summary DNO6'!$A$84,'Summary DNO6'!$A$55:$T$137,15)*AD183*P183))</f>
        <v>0</v>
      </c>
      <c r="AF183" s="56">
        <f>IF(AD183=0,0,VLOOKUP('Summary DNO6'!$A$84,'Summary DNO6'!$A$55:$T$137,16)*AD183*Q183)</f>
        <v>0</v>
      </c>
      <c r="AG183" s="56">
        <f>IF(AD183=0,0,VLOOKUP('Summary DNO6'!$A$84,'Summary DNO6'!$A$55:$T$137,17)*AD183*R183)</f>
        <v>0</v>
      </c>
      <c r="AH183" s="56">
        <f t="shared" si="79"/>
        <v>0</v>
      </c>
      <c r="AI183" s="56">
        <f t="shared" si="80"/>
        <v>0</v>
      </c>
      <c r="AJ183" s="62">
        <f>IF(VLOOKUP('Summary DNO6'!$A$84,'Summary DNO6'!$A$55:$V$137,21)=0,0,(VLOOKUP('Summary DNO6'!$A$84,'Summary DNO6'!$A$55:$V$137,21)/VLOOKUP('Summary DNO6'!$A$84,'Summary DNO6'!$A$55:$V$137,3)))*T183</f>
        <v>0</v>
      </c>
      <c r="AK183" s="62">
        <f>IF(VLOOKUP('Summary DNO6'!$A$84,'Summary DNO6'!$A$55:$V$137,22)=0,0,(VLOOKUP('Summary DNO6'!$A$84,'Summary DNO6'!$A$55:$V$137,22)*1000/VLOOKUP('Summary DNO6'!$A$84,'Summary DNO6'!$A$55:$V$137,3)))*U183</f>
        <v>0</v>
      </c>
      <c r="AL183" s="63">
        <f t="shared" si="81"/>
        <v>0</v>
      </c>
    </row>
    <row r="184" spans="1:38" s="21" customFormat="1" ht="11.25">
      <c r="A184" s="16" t="s">
        <v>34</v>
      </c>
      <c r="B184" s="183"/>
      <c r="C184" s="184"/>
      <c r="D184" s="184"/>
      <c r="E184" s="184"/>
      <c r="F184" s="184"/>
      <c r="G184" s="185"/>
      <c r="H184" s="17"/>
      <c r="I184" s="22"/>
      <c r="J184" s="23"/>
      <c r="K184" s="23"/>
      <c r="L184" s="23"/>
      <c r="M184" s="23"/>
      <c r="N184" s="24"/>
      <c r="O184" s="17"/>
      <c r="P184" s="56">
        <f t="shared" si="82"/>
        <v>0</v>
      </c>
      <c r="Q184" s="56">
        <f t="shared" si="82"/>
        <v>0</v>
      </c>
      <c r="R184" s="56">
        <f t="shared" si="82"/>
        <v>0</v>
      </c>
      <c r="S184" s="56">
        <f t="shared" si="82"/>
        <v>0</v>
      </c>
      <c r="T184" s="56">
        <f t="shared" si="82"/>
        <v>0</v>
      </c>
      <c r="U184" s="56">
        <f t="shared" si="82"/>
        <v>0</v>
      </c>
      <c r="W184" s="61">
        <f t="shared" si="78"/>
        <v>0</v>
      </c>
      <c r="X184" s="61">
        <f t="shared" si="77"/>
        <v>0</v>
      </c>
      <c r="Y184" s="61">
        <f t="shared" si="77"/>
        <v>0</v>
      </c>
      <c r="Z184" s="61">
        <f t="shared" si="77"/>
        <v>0</v>
      </c>
      <c r="AA184" s="61">
        <f t="shared" si="77"/>
        <v>0</v>
      </c>
      <c r="AB184" s="61">
        <f t="shared" si="77"/>
        <v>0</v>
      </c>
      <c r="AD184" s="62">
        <f>IF(VLOOKUP('Summary DNO6'!$A$88,'Summary DNO6'!$A$55:$T$137,3)=0,0,(VLOOKUP('Summary DNO6'!$A$88,'Summary DNO6'!$A$55:$T$137,2)*1000/VLOOKUP('Summary DNO6'!$A$88,'Summary DNO6'!$A$55:$T$137,3)))</f>
        <v>0</v>
      </c>
      <c r="AE184" s="62">
        <f>IF(AD184=0,0,(VLOOKUP('Summary DNO6'!$A$88,'Summary DNO6'!$A$55:$T$137,15)*AD184*P184))</f>
        <v>0</v>
      </c>
      <c r="AF184" s="56">
        <f>IF(AD184=0,0,VLOOKUP('Summary DNO6'!$A$88,'Summary DNO6'!$A$55:$T$137,16)*AD184*Q184)</f>
        <v>0</v>
      </c>
      <c r="AG184" s="56">
        <f>IF(AD184=0,0,VLOOKUP('Summary DNO6'!$A$88,'Summary DNO6'!$A$55:$T$137,17)*AD184*R184)</f>
        <v>0</v>
      </c>
      <c r="AH184" s="56">
        <f t="shared" si="79"/>
        <v>0</v>
      </c>
      <c r="AI184" s="56">
        <f t="shared" si="80"/>
        <v>0</v>
      </c>
      <c r="AJ184" s="62">
        <f>IF(VLOOKUP('Summary DNO6'!$A$88,'Summary DNO6'!$A$55:$V$137,21)=0,0,(VLOOKUP('Summary DNO6'!$A$88,'Summary DNO6'!$A$55:$V$137,21)/VLOOKUP('Summary DNO6'!$A$88,'Summary DNO6'!$A$55:$V$137,3)))*T184</f>
        <v>0</v>
      </c>
      <c r="AK184" s="62">
        <f>IF(VLOOKUP('Summary DNO6'!$A$88,'Summary DNO6'!$A$55:$V$137,22)=0,0,(VLOOKUP('Summary DNO6'!$A$88,'Summary DNO6'!$A$55:$V$137,22)*1000/VLOOKUP('Summary DNO6'!$A$88,'Summary DNO6'!$A$55:$V$137,3)))*U184</f>
        <v>0</v>
      </c>
      <c r="AL184" s="63">
        <f t="shared" si="81"/>
        <v>0</v>
      </c>
    </row>
    <row r="185" spans="1:38" s="21" customFormat="1" ht="11.25">
      <c r="A185" s="25" t="s">
        <v>35</v>
      </c>
      <c r="B185" s="186"/>
      <c r="C185" s="187"/>
      <c r="D185" s="187"/>
      <c r="E185" s="187"/>
      <c r="F185" s="187"/>
      <c r="G185" s="188"/>
      <c r="H185" s="17"/>
      <c r="I185" s="26"/>
      <c r="J185" s="27"/>
      <c r="K185" s="27"/>
      <c r="L185" s="27"/>
      <c r="M185" s="27"/>
      <c r="N185" s="28"/>
      <c r="O185" s="17"/>
      <c r="P185" s="56">
        <f t="shared" ref="P185:U185" si="83">IF(B185=0,0,IF(I185=0,0,(I185-B185)))</f>
        <v>0</v>
      </c>
      <c r="Q185" s="56">
        <f t="shared" si="83"/>
        <v>0</v>
      </c>
      <c r="R185" s="56">
        <f t="shared" si="83"/>
        <v>0</v>
      </c>
      <c r="S185" s="56">
        <f t="shared" si="83"/>
        <v>0</v>
      </c>
      <c r="T185" s="56">
        <f t="shared" si="83"/>
        <v>0</v>
      </c>
      <c r="U185" s="56">
        <f t="shared" si="83"/>
        <v>0</v>
      </c>
      <c r="W185" s="65">
        <f t="shared" si="78"/>
        <v>0</v>
      </c>
      <c r="X185" s="65">
        <f t="shared" si="77"/>
        <v>0</v>
      </c>
      <c r="Y185" s="65">
        <f t="shared" si="77"/>
        <v>0</v>
      </c>
      <c r="Z185" s="65">
        <f t="shared" si="77"/>
        <v>0</v>
      </c>
      <c r="AA185" s="65">
        <f t="shared" si="77"/>
        <v>0</v>
      </c>
      <c r="AB185" s="65">
        <f t="shared" si="77"/>
        <v>0</v>
      </c>
      <c r="AD185" s="66">
        <f>IF(VLOOKUP('Summary DNO6'!$A$87,'Summary DNO6'!$A$55:$T$137,3)=0,0,(VLOOKUP('Summary DNO6'!$A$87,'Summary DNO6'!$A$55:$T$137,2)*1000/VLOOKUP('Summary DNO6'!$A$87,'Summary DNO6'!$A$55:$T$137,3)))</f>
        <v>0</v>
      </c>
      <c r="AE185" s="66">
        <f>IF(AD185=0,0,(VLOOKUP('Summary DNO6'!$A$87,'Summary DNO6'!$A$55:$T$137,15)*AD185*P185))</f>
        <v>0</v>
      </c>
      <c r="AF185" s="64">
        <f>IF(AD185=0,0,VLOOKUP('Summary DNO6'!$A$87,'Summary DNO6'!$A$55:$T$137,16)*AD185*Q185)</f>
        <v>0</v>
      </c>
      <c r="AG185" s="64">
        <f>IF(AD185=0,0,VLOOKUP('Summary DNO6'!$A$87,'Summary DNO6'!$A$55:$T$137,17)*AD185*R185)</f>
        <v>0</v>
      </c>
      <c r="AH185" s="64">
        <f t="shared" si="79"/>
        <v>0</v>
      </c>
      <c r="AI185" s="64">
        <f t="shared" si="80"/>
        <v>0</v>
      </c>
      <c r="AJ185" s="66">
        <f>IF(VLOOKUP('Summary DNO6'!$A$87,'Summary DNO6'!$A$55:$V$137,21)=0,0,(VLOOKUP('Summary DNO6'!$A$87,'Summary DNO6'!$A$55:$V$137,21)/VLOOKUP('Summary DNO6'!$A$87,'Summary DNO6'!$A$55:$V$137,3)))*T185</f>
        <v>0</v>
      </c>
      <c r="AK185" s="66">
        <f>IF(VLOOKUP('Summary DNO6'!$A$87,'Summary DNO6'!$A$55:$V$137,22)=0,0,(VLOOKUP('Summary DNO6'!$A$87,'Summary DNO6'!$A$55:$V$137,22)*1000/VLOOKUP('Summary DNO6'!$A$87,'Summary DNO6'!$A$55:$V$137,3)))*U185</f>
        <v>0</v>
      </c>
      <c r="AL185" s="67">
        <f t="shared" si="81"/>
        <v>0</v>
      </c>
    </row>
    <row r="187" spans="1:38" s="3" customFormat="1" ht="15">
      <c r="A187" s="1" t="s">
        <v>0</v>
      </c>
      <c r="B187" s="2" t="s">
        <v>234</v>
      </c>
      <c r="D187" s="4" t="s">
        <v>225</v>
      </c>
      <c r="H187" s="5"/>
    </row>
    <row r="188" spans="1:38" s="7" customFormat="1" ht="15">
      <c r="A188" s="1"/>
      <c r="B188" s="203" t="s">
        <v>235</v>
      </c>
      <c r="C188" s="203"/>
      <c r="D188" s="203"/>
      <c r="E188" s="203"/>
      <c r="F188" s="203"/>
      <c r="G188" s="203"/>
      <c r="H188" s="6"/>
      <c r="J188" s="8"/>
      <c r="O188" s="9"/>
    </row>
    <row r="189" spans="1:38" ht="13.5" thickBot="1">
      <c r="H189" s="11"/>
      <c r="O189" s="11"/>
    </row>
    <row r="190" spans="1:38" ht="14.25" thickTop="1" thickBot="1">
      <c r="A190" s="194" t="s">
        <v>1</v>
      </c>
      <c r="B190" s="196" t="s">
        <v>2</v>
      </c>
      <c r="C190" s="197"/>
      <c r="D190" s="197"/>
      <c r="E190" s="197"/>
      <c r="F190" s="197"/>
      <c r="G190" s="198"/>
      <c r="H190" s="6"/>
      <c r="I190" s="199" t="s">
        <v>3</v>
      </c>
      <c r="J190" s="197"/>
      <c r="K190" s="197"/>
      <c r="L190" s="197"/>
      <c r="M190" s="197"/>
      <c r="N190" s="198"/>
      <c r="O190" s="6"/>
      <c r="P190" s="200" t="s">
        <v>214</v>
      </c>
      <c r="Q190" s="201"/>
      <c r="R190" s="201"/>
      <c r="S190" s="201"/>
      <c r="T190" s="201"/>
      <c r="U190" s="202"/>
      <c r="W190" s="189" t="s">
        <v>4</v>
      </c>
      <c r="X190" s="190"/>
      <c r="Y190" s="190"/>
      <c r="Z190" s="190"/>
      <c r="AA190" s="190"/>
      <c r="AB190" s="191"/>
      <c r="AD190" s="192" t="s">
        <v>215</v>
      </c>
      <c r="AE190" s="193"/>
      <c r="AF190" s="193"/>
      <c r="AG190" s="193"/>
      <c r="AH190" s="193"/>
      <c r="AI190" s="193"/>
      <c r="AJ190" s="193"/>
      <c r="AK190" s="193"/>
      <c r="AL190" s="193"/>
    </row>
    <row r="191" spans="1:38" ht="68.25" thickTop="1">
      <c r="A191" s="195"/>
      <c r="B191" s="12" t="s">
        <v>5</v>
      </c>
      <c r="C191" s="13" t="s">
        <v>6</v>
      </c>
      <c r="D191" s="13" t="s">
        <v>7</v>
      </c>
      <c r="E191" s="13" t="s">
        <v>8</v>
      </c>
      <c r="F191" s="13" t="s">
        <v>9</v>
      </c>
      <c r="G191" s="14" t="s">
        <v>10</v>
      </c>
      <c r="H191" s="15"/>
      <c r="I191" s="12" t="s">
        <v>5</v>
      </c>
      <c r="J191" s="13" t="s">
        <v>6</v>
      </c>
      <c r="K191" s="13" t="s">
        <v>7</v>
      </c>
      <c r="L191" s="13" t="s">
        <v>8</v>
      </c>
      <c r="M191" s="13" t="s">
        <v>9</v>
      </c>
      <c r="N191" s="14" t="s">
        <v>10</v>
      </c>
      <c r="O191" s="15"/>
      <c r="P191" s="52" t="s">
        <v>5</v>
      </c>
      <c r="Q191" s="52" t="s">
        <v>6</v>
      </c>
      <c r="R191" s="52" t="s">
        <v>7</v>
      </c>
      <c r="S191" s="52" t="s">
        <v>8</v>
      </c>
      <c r="T191" s="52" t="s">
        <v>9</v>
      </c>
      <c r="U191" s="52" t="s">
        <v>10</v>
      </c>
      <c r="W191" s="53" t="s">
        <v>5</v>
      </c>
      <c r="X191" s="54" t="s">
        <v>6</v>
      </c>
      <c r="Y191" s="54" t="s">
        <v>7</v>
      </c>
      <c r="Z191" s="54" t="s">
        <v>8</v>
      </c>
      <c r="AA191" s="54" t="s">
        <v>9</v>
      </c>
      <c r="AB191" s="55" t="s">
        <v>10</v>
      </c>
      <c r="AD191" s="52" t="s">
        <v>216</v>
      </c>
      <c r="AE191" s="52" t="s">
        <v>217</v>
      </c>
      <c r="AF191" s="52" t="s">
        <v>217</v>
      </c>
      <c r="AG191" s="52" t="s">
        <v>217</v>
      </c>
      <c r="AH191" s="52" t="s">
        <v>218</v>
      </c>
      <c r="AI191" s="52" t="s">
        <v>219</v>
      </c>
      <c r="AJ191" s="52" t="s">
        <v>220</v>
      </c>
      <c r="AK191" s="52" t="s">
        <v>221</v>
      </c>
      <c r="AL191" s="52" t="s">
        <v>222</v>
      </c>
    </row>
    <row r="192" spans="1:38" s="21" customFormat="1" ht="11.25">
      <c r="A192" s="16" t="s">
        <v>11</v>
      </c>
      <c r="B192" s="180" t="s">
        <v>236</v>
      </c>
      <c r="C192" s="181"/>
      <c r="D192" s="181"/>
      <c r="E192" s="181"/>
      <c r="F192" s="181"/>
      <c r="G192" s="182"/>
      <c r="H192" s="17"/>
      <c r="I192" s="18"/>
      <c r="J192" s="19"/>
      <c r="K192" s="19"/>
      <c r="L192" s="19"/>
      <c r="M192" s="19"/>
      <c r="N192" s="20"/>
      <c r="O192" s="17"/>
      <c r="P192" s="56">
        <f t="shared" ref="P192:P216" si="84">IF(B192=0,0,IF(I192=0,0,(I192-B192)))</f>
        <v>0</v>
      </c>
      <c r="Q192" s="56">
        <f t="shared" ref="Q192:Q216" si="85">IF(C192=0,0,IF(J192=0,0,(J192-C192)))</f>
        <v>0</v>
      </c>
      <c r="R192" s="56">
        <f t="shared" ref="R192:R216" si="86">IF(D192=0,0,IF(K192=0,0,(K192-D192)))</f>
        <v>0</v>
      </c>
      <c r="S192" s="56">
        <f t="shared" ref="S192:S216" si="87">IF(E192=0,0,IF(L192=0,0,(L192-E192)))</f>
        <v>0</v>
      </c>
      <c r="T192" s="56">
        <f t="shared" ref="T192:T216" si="88">IF(F192=0,0,IF(M192=0,0,(M192-F192)))</f>
        <v>0</v>
      </c>
      <c r="U192" s="56">
        <f t="shared" ref="U192:U216" si="89">IF(G192=0,0,IF(N192=0,0,(N192-G192)))</f>
        <v>0</v>
      </c>
      <c r="W192" s="57">
        <f>IF(B192=0,0,IF(I192=0,0,(I192/B192)-1))</f>
        <v>0</v>
      </c>
      <c r="X192" s="57">
        <f t="shared" ref="X192:X216" si="90">IF(C192=0,0,IF(J192=0,0,(J192/C192)-1))</f>
        <v>0</v>
      </c>
      <c r="Y192" s="57">
        <f t="shared" ref="Y192:Y216" si="91">IF(D192=0,0,IF(K192=0,0,(K192/D192)-1))</f>
        <v>0</v>
      </c>
      <c r="Z192" s="57">
        <f t="shared" ref="Z192:Z216" si="92">IF(E192=0,0,IF(L192=0,0,(L192/E192)-1))</f>
        <v>0</v>
      </c>
      <c r="AA192" s="57">
        <f t="shared" ref="AA192:AA216" si="93">IF(F192=0,0,IF(M192=0,0,(M192/F192)-1))</f>
        <v>0</v>
      </c>
      <c r="AB192" s="57">
        <f t="shared" ref="AB192:AB216" si="94">IF(G192=0,0,IF(N192=0,0,(N192/G192)-1))</f>
        <v>0</v>
      </c>
      <c r="AD192" s="58">
        <f>IF(VLOOKUP('Summary DNO7'!$A$82,'Summary DNO7'!$A$55:$T$137,3)=0,0,VLOOKUP('Summary DNO7'!$A$82,'Summary DNO7'!$A$55:$T$137,2)*1000/VLOOKUP('Summary DNO7'!$A$82,'Summary DNO7'!$A$55:$T$137,3))</f>
        <v>3840.0195942275009</v>
      </c>
      <c r="AE192" s="58">
        <f>IF(AD192=0,0,VLOOKUP('Summary DNO7'!$A$82,'Summary DNO7'!$A$55:$T$137,15)*AD192*P192)</f>
        <v>0</v>
      </c>
      <c r="AF192" s="59">
        <f>IF(AD192=0,0,VLOOKUP('Summary DNO7'!$A$82,'Summary DNO7'!$A$55:$T$137,16)*AD192*Q192)</f>
        <v>0</v>
      </c>
      <c r="AG192" s="59">
        <f>IF(AD192=0,0,VLOOKUP('Summary DNO7'!$A$82,'Summary DNO7'!$A$55:$T$137,17)*AD192*R192)</f>
        <v>0</v>
      </c>
      <c r="AH192" s="59">
        <f>AE192+AF192+AG192</f>
        <v>0</v>
      </c>
      <c r="AI192" s="59">
        <f>365*S192</f>
        <v>0</v>
      </c>
      <c r="AJ192" s="59">
        <f>IF(VLOOKUP('Summary DNO7'!$A$82,'Summary DNO7'!$A$55:$V$137,21)=0,0,VLOOKUP('Summary DNO7'!$A$82,'Summary DNO7'!$A$55:$V$137,21)/VLOOKUP('Summary DNO7'!$A$82,'Summary DNO7'!$A$55:$T$137,3))*T192</f>
        <v>0</v>
      </c>
      <c r="AK192" s="59">
        <f>IF(VLOOKUP('Summary DNO7'!$A$82,'Summary DNO7'!$A$55:$V$137,22)=0,0,VLOOKUP('Summary DNO7'!$A$82,'Summary DNO7'!$A$55:$V$137,22)*1000/VLOOKUP('Summary DNO7'!$A$82,'Summary DNO7'!$A$55:$T$137,3))*U192</f>
        <v>0</v>
      </c>
      <c r="AL192" s="60">
        <f>SUM(AH192:AK192)/100</f>
        <v>0</v>
      </c>
    </row>
    <row r="193" spans="1:38" s="21" customFormat="1" ht="11.25">
      <c r="A193" s="16" t="s">
        <v>12</v>
      </c>
      <c r="B193" s="183"/>
      <c r="C193" s="184"/>
      <c r="D193" s="184"/>
      <c r="E193" s="184"/>
      <c r="F193" s="184"/>
      <c r="G193" s="185"/>
      <c r="H193" s="17"/>
      <c r="I193" s="22"/>
      <c r="J193" s="23"/>
      <c r="K193" s="23"/>
      <c r="L193" s="23"/>
      <c r="M193" s="23"/>
      <c r="N193" s="24"/>
      <c r="O193" s="17"/>
      <c r="P193" s="56">
        <f t="shared" si="84"/>
        <v>0</v>
      </c>
      <c r="Q193" s="56">
        <f t="shared" si="85"/>
        <v>0</v>
      </c>
      <c r="R193" s="56">
        <f t="shared" si="86"/>
        <v>0</v>
      </c>
      <c r="S193" s="56">
        <f t="shared" si="87"/>
        <v>0</v>
      </c>
      <c r="T193" s="56">
        <f t="shared" si="88"/>
        <v>0</v>
      </c>
      <c r="U193" s="56">
        <f t="shared" si="89"/>
        <v>0</v>
      </c>
      <c r="W193" s="61">
        <f t="shared" ref="W193:W216" si="95">IF(B193=0,0,IF(I193=0,0,(I193/B193)-1))</f>
        <v>0</v>
      </c>
      <c r="X193" s="61">
        <f t="shared" si="90"/>
        <v>0</v>
      </c>
      <c r="Y193" s="61">
        <f t="shared" si="91"/>
        <v>0</v>
      </c>
      <c r="Z193" s="61">
        <f t="shared" si="92"/>
        <v>0</v>
      </c>
      <c r="AA193" s="61">
        <f t="shared" si="93"/>
        <v>0</v>
      </c>
      <c r="AB193" s="61">
        <f t="shared" si="94"/>
        <v>0</v>
      </c>
      <c r="AD193" s="62">
        <f>IF(VLOOKUP('Summary DNO7'!$A$81,'Summary DNO7'!$A$55:$T$137,3)=0,0,VLOOKUP('Summary DNO7'!$A$81,'Summary DNO7'!$A$55:$T$137,2)*1000/VLOOKUP('Summary DNO7'!$A$81,'Summary DNO7'!$A$55:$T$137,3))</f>
        <v>5936.1293340158991</v>
      </c>
      <c r="AE193" s="62">
        <f>IF(AD193=0,0,VLOOKUP('Summary DNO7'!$A$81,'Summary DNO7'!$A$55:$T$137,15)*AD193*P193)</f>
        <v>0</v>
      </c>
      <c r="AF193" s="56">
        <f>IF(AD193=0,0,VLOOKUP('Summary DNO7'!$A$81,'Summary DNO7'!$A$55:$T$137,16)*AD193*Q193)</f>
        <v>0</v>
      </c>
      <c r="AG193" s="56">
        <f>IF(AD193=0,0,VLOOKUP('Summary DNO7'!$A$81,'Summary DNO7'!$A$55:$T$137,17)*AD193*R193)</f>
        <v>0</v>
      </c>
      <c r="AH193" s="56">
        <f t="shared" ref="AH193:AH216" si="96">AE193+AF193+AG193</f>
        <v>0</v>
      </c>
      <c r="AI193" s="56">
        <f t="shared" ref="AI193:AI216" si="97">365*S193</f>
        <v>0</v>
      </c>
      <c r="AJ193" s="62">
        <f>IF(VLOOKUP('Summary DNO7'!$A$81,'Summary DNO7'!$A$55:$V$137,21)=0,0,VLOOKUP('Summary DNO7'!$A$81,'Summary DNO7'!$A$55:$V$137,21)/VLOOKUP('Summary DNO7'!$A$81,'Summary DNO7'!$A$55:$V$137,3))*T193</f>
        <v>0</v>
      </c>
      <c r="AK193" s="62">
        <f>IF(VLOOKUP('Summary DNO7'!$A$81,'Summary DNO7'!$A$55:$V$137,22)=0,0,VLOOKUP('Summary DNO7'!$A$81,'Summary DNO7'!$A$55:$V$137,22)*1000/VLOOKUP('Summary DNO7'!$A$81,'Summary DNO7'!$A$55:$V$137,3))*U193</f>
        <v>0</v>
      </c>
      <c r="AL193" s="63">
        <f t="shared" ref="AL193:AL216" si="98">SUM(AH193:AK193)/100</f>
        <v>0</v>
      </c>
    </row>
    <row r="194" spans="1:38" s="21" customFormat="1" ht="11.25">
      <c r="A194" s="16" t="s">
        <v>13</v>
      </c>
      <c r="B194" s="183"/>
      <c r="C194" s="184"/>
      <c r="D194" s="184"/>
      <c r="E194" s="184"/>
      <c r="F194" s="184"/>
      <c r="G194" s="185"/>
      <c r="H194" s="17"/>
      <c r="I194" s="22"/>
      <c r="J194" s="23"/>
      <c r="K194" s="23"/>
      <c r="L194" s="23"/>
      <c r="M194" s="23"/>
      <c r="N194" s="24"/>
      <c r="O194" s="17"/>
      <c r="P194" s="56">
        <f t="shared" si="84"/>
        <v>0</v>
      </c>
      <c r="Q194" s="56">
        <f t="shared" si="85"/>
        <v>0</v>
      </c>
      <c r="R194" s="56">
        <f t="shared" si="86"/>
        <v>0</v>
      </c>
      <c r="S194" s="56">
        <f t="shared" si="87"/>
        <v>0</v>
      </c>
      <c r="T194" s="56">
        <f t="shared" si="88"/>
        <v>0</v>
      </c>
      <c r="U194" s="56">
        <f t="shared" si="89"/>
        <v>0</v>
      </c>
      <c r="W194" s="61">
        <f t="shared" si="95"/>
        <v>0</v>
      </c>
      <c r="X194" s="61">
        <f t="shared" si="90"/>
        <v>0</v>
      </c>
      <c r="Y194" s="61">
        <f t="shared" si="91"/>
        <v>0</v>
      </c>
      <c r="Z194" s="61">
        <f t="shared" si="92"/>
        <v>0</v>
      </c>
      <c r="AA194" s="61">
        <f t="shared" si="93"/>
        <v>0</v>
      </c>
      <c r="AB194" s="61">
        <f t="shared" si="94"/>
        <v>0</v>
      </c>
      <c r="AD194" s="62">
        <f>IF(VLOOKUP('Summary DNO7'!$A$80,'Summary DNO7'!$A$55:$T$137,3)=0,0,(VLOOKUP('Summary DNO7'!$A$80,'Summary DNO7'!$A$55:$T$137,2)*1000/VLOOKUP('Summary DNO7'!$A$80,'Summary DNO7'!$A$55:$T$137,3)))</f>
        <v>4710.7790423183505</v>
      </c>
      <c r="AE194" s="62">
        <f>IF(AD194=0,0,VLOOKUP('Summary DNO7'!$A$80,'Summary DNO7'!$A$55:$T$137,15)*AD194*P194)</f>
        <v>0</v>
      </c>
      <c r="AF194" s="56">
        <f>IF(AD194=0,0,VLOOKUP('Summary DNO7'!$A$80,'Summary DNO7'!$A$55:$T$137,16)*AD194*Q194)</f>
        <v>0</v>
      </c>
      <c r="AG194" s="56">
        <f>IF(AD194=0,0,VLOOKUP('Summary DNO7'!$A$80,'Summary DNO7'!$A$55:$T$137,17)*AD194*R194)</f>
        <v>0</v>
      </c>
      <c r="AH194" s="56">
        <f t="shared" si="96"/>
        <v>0</v>
      </c>
      <c r="AI194" s="56">
        <f t="shared" si="97"/>
        <v>0</v>
      </c>
      <c r="AJ194" s="62">
        <f>IF(VLOOKUP('Summary DNO7'!$A$80,'Summary DNO7'!$A$55:$V$137,21)=0,0,(VLOOKUP('Summary DNO7'!$A$80,'Summary DNO7'!$A$55:$V$137,21)/VLOOKUP('Summary DNO7'!$A$80,'Summary DNO7'!$A$55:$V$137,3)))*T194</f>
        <v>0</v>
      </c>
      <c r="AK194" s="62">
        <f>IF(VLOOKUP('Summary DNO7'!$A$80,'Summary DNO7'!$A$55:$V$137,22)=0,0,(VLOOKUP('Summary DNO7'!$A$80,'Summary DNO7'!$A$55:$V$137,22)*1000/VLOOKUP('Summary DNO7'!$A$80,'Summary DNO7'!$A$55:$V$137,3)))*U194</f>
        <v>0</v>
      </c>
      <c r="AL194" s="63">
        <f t="shared" si="98"/>
        <v>0</v>
      </c>
    </row>
    <row r="195" spans="1:38" s="21" customFormat="1" ht="11.25">
      <c r="A195" s="16" t="s">
        <v>14</v>
      </c>
      <c r="B195" s="183"/>
      <c r="C195" s="184"/>
      <c r="D195" s="184"/>
      <c r="E195" s="184"/>
      <c r="F195" s="184"/>
      <c r="G195" s="185"/>
      <c r="H195" s="17"/>
      <c r="I195" s="22"/>
      <c r="J195" s="23"/>
      <c r="K195" s="23"/>
      <c r="L195" s="23"/>
      <c r="M195" s="23"/>
      <c r="N195" s="24"/>
      <c r="O195" s="17"/>
      <c r="P195" s="56">
        <f t="shared" si="84"/>
        <v>0</v>
      </c>
      <c r="Q195" s="56">
        <f t="shared" si="85"/>
        <v>0</v>
      </c>
      <c r="R195" s="56">
        <f t="shared" si="86"/>
        <v>0</v>
      </c>
      <c r="S195" s="56">
        <f t="shared" si="87"/>
        <v>0</v>
      </c>
      <c r="T195" s="56">
        <f t="shared" si="88"/>
        <v>0</v>
      </c>
      <c r="U195" s="56">
        <f t="shared" si="89"/>
        <v>0</v>
      </c>
      <c r="W195" s="61">
        <f t="shared" si="95"/>
        <v>0</v>
      </c>
      <c r="X195" s="61">
        <f t="shared" si="90"/>
        <v>0</v>
      </c>
      <c r="Y195" s="61">
        <f t="shared" si="91"/>
        <v>0</v>
      </c>
      <c r="Z195" s="61">
        <f t="shared" si="92"/>
        <v>0</v>
      </c>
      <c r="AA195" s="61">
        <f t="shared" si="93"/>
        <v>0</v>
      </c>
      <c r="AB195" s="61">
        <f t="shared" si="94"/>
        <v>0</v>
      </c>
      <c r="AD195" s="62">
        <f>IF(VLOOKUP('Summary DNO7'!$A$137,'Summary DNO7'!$A$55:$T$137,3)=0,0,(VLOOKUP('Summary DNO7'!$A$137,'Summary DNO7'!$A$55:$T$137,2)*1000/VLOOKUP('Summary DNO7'!$A$137,'Summary DNO7'!$A$55:$T$137,3)))</f>
        <v>10887.891325154702</v>
      </c>
      <c r="AE195" s="62">
        <f>IF(AD195=0,0,VLOOKUP('Summary DNO7'!$A$137,'Summary DNO7'!$A$55:$T$137,15)*AD195*P195)</f>
        <v>0</v>
      </c>
      <c r="AF195" s="56">
        <f>IF(AD195=0,0,VLOOKUP('Summary DNO7'!$A$137,'Summary DNO7'!$A$55:$T$137,16)*AD195*Q195)</f>
        <v>0</v>
      </c>
      <c r="AG195" s="56">
        <f>IF(AD195=0,0,VLOOKUP('Summary DNO7'!$A$137,'Summary DNO7'!$A$55:$T$137,17)*AD195*R195)</f>
        <v>0</v>
      </c>
      <c r="AH195" s="56">
        <f t="shared" si="96"/>
        <v>0</v>
      </c>
      <c r="AI195" s="56">
        <f t="shared" si="97"/>
        <v>0</v>
      </c>
      <c r="AJ195" s="62">
        <f>IF(VLOOKUP('Summary DNO7'!$A$137,'Summary DNO7'!$A$55:$V$137,21)=0,0,(VLOOKUP('Summary DNO7'!$A$137,'Summary DNO7'!$A$55:$V$137,21)/VLOOKUP('Summary DNO7'!$A$137,'Summary DNO7'!$A$55:$V$137,3)))*T195</f>
        <v>0</v>
      </c>
      <c r="AK195" s="62">
        <f>IF(VLOOKUP('Summary DNO7'!$A$137,'Summary DNO7'!$A$55:$V$137,22)=0,0,(VLOOKUP('Summary DNO7'!$A$137,'Summary DNO7'!$A$55:$V$137,22)*1000/VLOOKUP('Summary DNO7'!$A$137,'Summary DNO7'!$A$55:$V$137,3)))*U195</f>
        <v>0</v>
      </c>
      <c r="AL195" s="63">
        <f t="shared" si="98"/>
        <v>0</v>
      </c>
    </row>
    <row r="196" spans="1:38" s="21" customFormat="1" ht="11.25">
      <c r="A196" s="16" t="s">
        <v>15</v>
      </c>
      <c r="B196" s="183"/>
      <c r="C196" s="184"/>
      <c r="D196" s="184"/>
      <c r="E196" s="184"/>
      <c r="F196" s="184"/>
      <c r="G196" s="185"/>
      <c r="H196" s="17"/>
      <c r="I196" s="22"/>
      <c r="J196" s="23"/>
      <c r="K196" s="23"/>
      <c r="L196" s="23"/>
      <c r="M196" s="23"/>
      <c r="N196" s="24"/>
      <c r="O196" s="17"/>
      <c r="P196" s="56">
        <f t="shared" si="84"/>
        <v>0</v>
      </c>
      <c r="Q196" s="56">
        <f t="shared" si="85"/>
        <v>0</v>
      </c>
      <c r="R196" s="56">
        <f t="shared" si="86"/>
        <v>0</v>
      </c>
      <c r="S196" s="56">
        <f t="shared" si="87"/>
        <v>0</v>
      </c>
      <c r="T196" s="56">
        <f t="shared" si="88"/>
        <v>0</v>
      </c>
      <c r="U196" s="56">
        <f t="shared" si="89"/>
        <v>0</v>
      </c>
      <c r="W196" s="61">
        <f t="shared" si="95"/>
        <v>0</v>
      </c>
      <c r="X196" s="61">
        <f t="shared" si="90"/>
        <v>0</v>
      </c>
      <c r="Y196" s="61">
        <f t="shared" si="91"/>
        <v>0</v>
      </c>
      <c r="Z196" s="61">
        <f t="shared" si="92"/>
        <v>0</v>
      </c>
      <c r="AA196" s="61">
        <f t="shared" si="93"/>
        <v>0</v>
      </c>
      <c r="AB196" s="61">
        <f t="shared" si="94"/>
        <v>0</v>
      </c>
      <c r="AD196" s="62">
        <f>IF(VLOOKUP('Summary DNO7'!$A$136,'Summary DNO7'!$A$55:$T$137,3)=0,0,(VLOOKUP('Summary DNO7'!$A$136,'Summary DNO7'!$A$55:$T$137,2)*1000/VLOOKUP('Summary DNO7'!$A$136,'Summary DNO7'!$A$55:$T$136,3)))</f>
        <v>23891.256876381049</v>
      </c>
      <c r="AE196" s="62">
        <f>IF(AD196=0,0,VLOOKUP('Summary DNO7'!$A$136,'Summary DNO7'!$A$55:$T$137,15)*AD196*P196)</f>
        <v>0</v>
      </c>
      <c r="AF196" s="56">
        <f>IF(AD196=0,0,VLOOKUP('Summary DNO7'!$A$136,'Summary DNO7'!$A$55:$T$137,16)*AD196*Q196)</f>
        <v>0</v>
      </c>
      <c r="AG196" s="56">
        <f>IF(AD196=0,0,VLOOKUP('Summary DNO7'!$A$136,'Summary DNO7'!$A$55:$T$137,17)*AD196*R196)</f>
        <v>0</v>
      </c>
      <c r="AH196" s="56">
        <f t="shared" si="96"/>
        <v>0</v>
      </c>
      <c r="AI196" s="56">
        <f t="shared" si="97"/>
        <v>0</v>
      </c>
      <c r="AJ196" s="62">
        <f>IF(VLOOKUP('Summary DNO7'!$A$136,'Summary DNO7'!$A$55:$V$137,21)=0,0,(VLOOKUP('Summary DNO7'!$A$136,'Summary DNO7'!$A$55:$V$137,21)/VLOOKUP('Summary DNO7'!$A$136,'Summary DNO7'!$A$55:$V$136,3)))*T196</f>
        <v>0</v>
      </c>
      <c r="AK196" s="62">
        <f>IF(VLOOKUP('Summary DNO7'!$A$136,'Summary DNO7'!$A$55:$V$137,22)=0,0,(VLOOKUP('Summary DNO7'!$A$136,'Summary DNO7'!$A$55:$V$137,22)*1000/VLOOKUP('Summary DNO7'!$A$136,'Summary DNO7'!$A$55:$V$136,3)))*U196</f>
        <v>0</v>
      </c>
      <c r="AL196" s="63">
        <f t="shared" si="98"/>
        <v>0</v>
      </c>
    </row>
    <row r="197" spans="1:38" s="21" customFormat="1" ht="11.25">
      <c r="A197" s="16" t="s">
        <v>16</v>
      </c>
      <c r="B197" s="183"/>
      <c r="C197" s="184"/>
      <c r="D197" s="184"/>
      <c r="E197" s="184"/>
      <c r="F197" s="184"/>
      <c r="G197" s="185"/>
      <c r="H197" s="17"/>
      <c r="I197" s="22"/>
      <c r="J197" s="23"/>
      <c r="K197" s="23"/>
      <c r="L197" s="23"/>
      <c r="M197" s="23"/>
      <c r="N197" s="24"/>
      <c r="O197" s="17"/>
      <c r="P197" s="56">
        <f>IF(B197=0,0,IF(I197=0,0,(I197-B197)))</f>
        <v>0</v>
      </c>
      <c r="Q197" s="56">
        <f t="shared" si="85"/>
        <v>0</v>
      </c>
      <c r="R197" s="56">
        <f t="shared" si="86"/>
        <v>0</v>
      </c>
      <c r="S197" s="56">
        <f t="shared" si="87"/>
        <v>0</v>
      </c>
      <c r="T197" s="56">
        <f t="shared" si="88"/>
        <v>0</v>
      </c>
      <c r="U197" s="56">
        <f t="shared" si="89"/>
        <v>0</v>
      </c>
      <c r="W197" s="61">
        <f t="shared" si="95"/>
        <v>0</v>
      </c>
      <c r="X197" s="61">
        <f t="shared" si="90"/>
        <v>0</v>
      </c>
      <c r="Y197" s="61">
        <f t="shared" si="91"/>
        <v>0</v>
      </c>
      <c r="Z197" s="61">
        <f t="shared" si="92"/>
        <v>0</v>
      </c>
      <c r="AA197" s="61">
        <f t="shared" si="93"/>
        <v>0</v>
      </c>
      <c r="AB197" s="61">
        <f t="shared" si="94"/>
        <v>0</v>
      </c>
      <c r="AD197" s="62">
        <f>IF(VLOOKUP('Summary DNO7'!$A$135,'Summary DNO7'!$A$55:$T$137,3)=0,0,(VLOOKUP('Summary DNO7'!$A$135,'Summary DNO7'!$A$55:$T$137,2)*1000/VLOOKUP('Summary DNO7'!$A$135,'Summary DNO7'!$A$55:$T$137,3)))</f>
        <v>8653.4564752476199</v>
      </c>
      <c r="AE197" s="62">
        <f>IF(AD197=0,0,VLOOKUP('Summary DNO7'!$A$135,'Summary DNO7'!$A$55:$T$137,15)*AD197*P197)</f>
        <v>0</v>
      </c>
      <c r="AF197" s="56">
        <f>IF(AD197=0,0,VLOOKUP('Summary DNO7'!$A$136,'Summary DNO7'!$A$55:$T$137,16)*AD197*Q197)</f>
        <v>0</v>
      </c>
      <c r="AG197" s="56">
        <f>IF(AD197=0,0,VLOOKUP('Summary DNO7'!$A$136,'Summary DNO7'!$A$55:$T$137,17)*AD197*R197)</f>
        <v>0</v>
      </c>
      <c r="AH197" s="56">
        <f t="shared" si="96"/>
        <v>0</v>
      </c>
      <c r="AI197" s="56">
        <f t="shared" si="97"/>
        <v>0</v>
      </c>
      <c r="AJ197" s="62">
        <f>IF(VLOOKUP('Summary DNO7'!$A$135,'Summary DNO7'!$A$55:$V$137,21)=0,0,(VLOOKUP('Summary DNO7'!$A$135,'Summary DNO7'!$A$55:$V$137,21)/VLOOKUP('Summary DNO7'!$A$135,'Summary DNO7'!$A$55:$V$137,3)))*T197</f>
        <v>0</v>
      </c>
      <c r="AK197" s="62">
        <f>IF(VLOOKUP('Summary DNO7'!$A$135,'Summary DNO7'!$A$55:$V$137,22)=0,0,(VLOOKUP('Summary DNO7'!$A$135,'Summary DNO7'!$A$55:$V$137,22)*1000/VLOOKUP('Summary DNO7'!$A$135,'Summary DNO7'!$A$55:$V$137,3)))*U197</f>
        <v>0</v>
      </c>
      <c r="AL197" s="63">
        <f t="shared" si="98"/>
        <v>0</v>
      </c>
    </row>
    <row r="198" spans="1:38" s="21" customFormat="1" ht="11.25">
      <c r="A198" s="16" t="s">
        <v>17</v>
      </c>
      <c r="B198" s="183"/>
      <c r="C198" s="184"/>
      <c r="D198" s="184"/>
      <c r="E198" s="184"/>
      <c r="F198" s="184"/>
      <c r="G198" s="185"/>
      <c r="H198" s="17"/>
      <c r="I198" s="22"/>
      <c r="J198" s="23"/>
      <c r="K198" s="23"/>
      <c r="L198" s="23"/>
      <c r="M198" s="23"/>
      <c r="N198" s="24"/>
      <c r="O198" s="17"/>
      <c r="P198" s="56">
        <f t="shared" si="84"/>
        <v>0</v>
      </c>
      <c r="Q198" s="56">
        <f t="shared" si="85"/>
        <v>0</v>
      </c>
      <c r="R198" s="56">
        <f t="shared" si="86"/>
        <v>0</v>
      </c>
      <c r="S198" s="56">
        <f t="shared" si="87"/>
        <v>0</v>
      </c>
      <c r="T198" s="56">
        <f t="shared" si="88"/>
        <v>0</v>
      </c>
      <c r="U198" s="56">
        <f t="shared" si="89"/>
        <v>0</v>
      </c>
      <c r="W198" s="61">
        <f t="shared" si="95"/>
        <v>0</v>
      </c>
      <c r="X198" s="61">
        <f t="shared" si="90"/>
        <v>0</v>
      </c>
      <c r="Y198" s="61">
        <f t="shared" si="91"/>
        <v>0</v>
      </c>
      <c r="Z198" s="61">
        <f t="shared" si="92"/>
        <v>0</v>
      </c>
      <c r="AA198" s="61">
        <f t="shared" si="93"/>
        <v>0</v>
      </c>
      <c r="AB198" s="61">
        <f t="shared" si="94"/>
        <v>0</v>
      </c>
      <c r="AD198" s="62">
        <f>IF(VLOOKUP('Summary DNO7'!$A$127,'Summary DNO7'!$A$55:$T$137,3)=0,0,(VLOOKUP('Summary DNO7'!$A$127,'Summary DNO7'!$A$55:$T$137,2)*1000/VLOOKUP('Summary DNO7'!$A$127,'Summary DNO7'!$A$55:$T$137,3)))</f>
        <v>121597.08699510832</v>
      </c>
      <c r="AE198" s="62">
        <f>IF(AD198=0,0,VLOOKUP('Summary DNO7'!$A$127,'Summary DNO7'!$A$55:$T$137,15)*AD198*P198)</f>
        <v>0</v>
      </c>
      <c r="AF198" s="56">
        <f>IF(AD198=0,0,VLOOKUP('Summary DNO7'!$A$127,'Summary DNO7'!$A$55:$T$137,16)*AD198*Q198)</f>
        <v>0</v>
      </c>
      <c r="AG198" s="56">
        <f>IF(AD198=0,0,VLOOKUP('Summary DNO7'!$A$127,'Summary DNO7'!$A$55:$T$137,17)*AD198*R198)</f>
        <v>0</v>
      </c>
      <c r="AH198" s="56">
        <f t="shared" si="96"/>
        <v>0</v>
      </c>
      <c r="AI198" s="56">
        <f t="shared" si="97"/>
        <v>0</v>
      </c>
      <c r="AJ198" s="62">
        <f>IF(VLOOKUP('Summary DNO7'!$A$127,'Summary DNO7'!$A$55:$V$137,21)=0,0,(VLOOKUP('Summary DNO7'!$A$127,'Summary DNO7'!$A$55:$V$137,21)/VLOOKUP('Summary DNO7'!$A$127,'Summary DNO7'!$A$55:$V$137,3)))*T198</f>
        <v>0</v>
      </c>
      <c r="AK198" s="62">
        <f>IF(VLOOKUP('Summary DNO7'!$A$127,'Summary DNO7'!$A$55:$V$137,22)=0,0,(VLOOKUP('Summary DNO7'!$A$127,'Summary DNO7'!$A$55:$V$137,22)*1000/VLOOKUP('Summary DNO7'!$A$127,'Summary DNO7'!$A$55:$V$137,3)))*U198</f>
        <v>0</v>
      </c>
      <c r="AL198" s="63">
        <f t="shared" si="98"/>
        <v>0</v>
      </c>
    </row>
    <row r="199" spans="1:38" s="21" customFormat="1" ht="11.25">
      <c r="A199" s="16" t="s">
        <v>18</v>
      </c>
      <c r="B199" s="183"/>
      <c r="C199" s="184"/>
      <c r="D199" s="184"/>
      <c r="E199" s="184"/>
      <c r="F199" s="184"/>
      <c r="G199" s="185"/>
      <c r="H199" s="17"/>
      <c r="I199" s="22"/>
      <c r="J199" s="23"/>
      <c r="K199" s="23"/>
      <c r="L199" s="23"/>
      <c r="M199" s="23"/>
      <c r="N199" s="24"/>
      <c r="O199" s="17"/>
      <c r="P199" s="56">
        <f t="shared" si="84"/>
        <v>0</v>
      </c>
      <c r="Q199" s="56">
        <f t="shared" si="85"/>
        <v>0</v>
      </c>
      <c r="R199" s="56">
        <f t="shared" si="86"/>
        <v>0</v>
      </c>
      <c r="S199" s="56">
        <f t="shared" si="87"/>
        <v>0</v>
      </c>
      <c r="T199" s="56">
        <f t="shared" si="88"/>
        <v>0</v>
      </c>
      <c r="U199" s="56">
        <f t="shared" si="89"/>
        <v>0</v>
      </c>
      <c r="W199" s="61">
        <f t="shared" si="95"/>
        <v>0</v>
      </c>
      <c r="X199" s="61">
        <f t="shared" si="90"/>
        <v>0</v>
      </c>
      <c r="Y199" s="61">
        <f t="shared" si="91"/>
        <v>0</v>
      </c>
      <c r="Z199" s="61">
        <f t="shared" si="92"/>
        <v>0</v>
      </c>
      <c r="AA199" s="61">
        <f t="shared" si="93"/>
        <v>0</v>
      </c>
      <c r="AB199" s="61">
        <f t="shared" si="94"/>
        <v>0</v>
      </c>
      <c r="AD199" s="62">
        <f>IF(VLOOKUP('Summary DNO7'!$A$132,'Summary DNO7'!$A$55:$T$137,3)=0,0,(VLOOKUP('Summary DNO7'!$A$132,'Summary DNO7'!$A$55:$T$137,2)*1000/VLOOKUP('Summary DNO7'!$A$132,'Summary DNO7'!$A$55:$T$137,3)))</f>
        <v>0</v>
      </c>
      <c r="AE199" s="62">
        <f>IF(AD199=0,0,(VLOOKUP('Summary DNO7'!$A$132,'Summary DNO7'!$A$55:$T$137,15)*AD199*P199))</f>
        <v>0</v>
      </c>
      <c r="AF199" s="56">
        <f>IF(AD199=0,0,VLOOKUP('Summary DNO7'!$A$132,'Summary DNO7'!$A$55:$T$137,16)*AD199*Q199)</f>
        <v>0</v>
      </c>
      <c r="AG199" s="56">
        <f>IF(AD199=0,0,VLOOKUP('Summary DNO7'!$A$132,'Summary DNO7'!$A$55:$T$137,17)*AD199*R199)</f>
        <v>0</v>
      </c>
      <c r="AH199" s="56">
        <f t="shared" si="96"/>
        <v>0</v>
      </c>
      <c r="AI199" s="56">
        <f t="shared" si="97"/>
        <v>0</v>
      </c>
      <c r="AJ199" s="62">
        <f>IF(VLOOKUP('Summary DNO7'!$A$132,'Summary DNO7'!$A$55:$V$137,21)=0,0,(VLOOKUP('Summary DNO7'!$A$132,'Summary DNO7'!$A$55:$V$137,21)/VLOOKUP('Summary DNO7'!$A$132,'Summary DNO7'!$A$55:$V$137,3)))*T199</f>
        <v>0</v>
      </c>
      <c r="AK199" s="62">
        <f>IF(VLOOKUP('Summary DNO7'!$A$132,'Summary DNO7'!$A$55:$V$137,22)=0,0,(VLOOKUP('Summary DNO7'!$A$132,'Summary DNO7'!$A$55:$V$137,22)*1000/VLOOKUP('Summary DNO7'!$A$132,'Summary DNO7'!$A$55:$V$137,3)))*U199</f>
        <v>0</v>
      </c>
      <c r="AL199" s="63">
        <f t="shared" si="98"/>
        <v>0</v>
      </c>
    </row>
    <row r="200" spans="1:38" s="21" customFormat="1" ht="11.25">
      <c r="A200" s="16" t="s">
        <v>19</v>
      </c>
      <c r="B200" s="183"/>
      <c r="C200" s="184"/>
      <c r="D200" s="184"/>
      <c r="E200" s="184"/>
      <c r="F200" s="184"/>
      <c r="G200" s="185"/>
      <c r="H200" s="17"/>
      <c r="I200" s="22"/>
      <c r="J200" s="23"/>
      <c r="K200" s="23"/>
      <c r="L200" s="23"/>
      <c r="M200" s="23"/>
      <c r="N200" s="24"/>
      <c r="O200" s="17"/>
      <c r="P200" s="56">
        <f t="shared" si="84"/>
        <v>0</v>
      </c>
      <c r="Q200" s="56">
        <f t="shared" si="85"/>
        <v>0</v>
      </c>
      <c r="R200" s="56">
        <f t="shared" si="86"/>
        <v>0</v>
      </c>
      <c r="S200" s="56">
        <f t="shared" si="87"/>
        <v>0</v>
      </c>
      <c r="T200" s="56">
        <f t="shared" si="88"/>
        <v>0</v>
      </c>
      <c r="U200" s="56">
        <f t="shared" si="89"/>
        <v>0</v>
      </c>
      <c r="W200" s="61">
        <f t="shared" si="95"/>
        <v>0</v>
      </c>
      <c r="X200" s="61">
        <f t="shared" si="90"/>
        <v>0</v>
      </c>
      <c r="Y200" s="61">
        <f t="shared" si="91"/>
        <v>0</v>
      </c>
      <c r="Z200" s="61">
        <f t="shared" si="92"/>
        <v>0</v>
      </c>
      <c r="AA200" s="61">
        <f t="shared" si="93"/>
        <v>0</v>
      </c>
      <c r="AB200" s="61">
        <f t="shared" si="94"/>
        <v>0</v>
      </c>
      <c r="AD200" s="62">
        <f>IF(VLOOKUP('Summary DNO7'!$A$86,'Summary DNO7'!$A$55:$T$137,3)=0,0,(VLOOKUP('Summary DNO7'!$A$86,'Summary DNO7'!$A$55:$T$137,2)*1000/VLOOKUP('Summary DNO7'!$A$86,'Summary DNO7'!$A$55:$T$137,3)))</f>
        <v>0</v>
      </c>
      <c r="AE200" s="62">
        <f>IF(AD200=0,0,(VLOOKUP('Summary DNO7'!$A$86,'Summary DNO7'!$A$55:$T$137,15)*AD200*P200))</f>
        <v>0</v>
      </c>
      <c r="AF200" s="56">
        <f>IF(AD200=0,0,VLOOKUP('Summary DNO7'!$A$86,'Summary DNO7'!$A$55:$T$137,16)*AD200*Q200)</f>
        <v>0</v>
      </c>
      <c r="AG200" s="56">
        <f>IF(AD200=0,0,VLOOKUP('Summary DNO7'!$A$86,'Summary DNO7'!$A$55:$T$137,17)*AD200*R200)</f>
        <v>0</v>
      </c>
      <c r="AH200" s="56">
        <f t="shared" si="96"/>
        <v>0</v>
      </c>
      <c r="AI200" s="56">
        <f t="shared" si="97"/>
        <v>0</v>
      </c>
      <c r="AJ200" s="62">
        <f>IF(VLOOKUP('Summary DNO7'!$A$86,'Summary DNO7'!$A$55:$V$137,21)=0,0,(VLOOKUP('Summary DNO7'!$A$86,'Summary DNO7'!$A$55:$V$137,21)/VLOOKUP('Summary DNO7'!$A$86,'Summary DNO7'!$A$55:$V$137,3)))*T200</f>
        <v>0</v>
      </c>
      <c r="AK200" s="62">
        <f>IF(VLOOKUP('Summary DNO7'!$A$86,'Summary DNO7'!$A$55:$V$137,22)=0,0,(VLOOKUP('Summary DNO7'!$A$86,'Summary DNO7'!$A$55:$V$137,22)*1000/VLOOKUP('Summary DNO7'!$A$86,'Summary DNO7'!$A$55:$V$137,3)))*U200</f>
        <v>0</v>
      </c>
      <c r="AL200" s="63">
        <f t="shared" si="98"/>
        <v>0</v>
      </c>
    </row>
    <row r="201" spans="1:38" s="21" customFormat="1" ht="11.25">
      <c r="A201" s="16" t="s">
        <v>20</v>
      </c>
      <c r="B201" s="183"/>
      <c r="C201" s="184"/>
      <c r="D201" s="184"/>
      <c r="E201" s="184"/>
      <c r="F201" s="184"/>
      <c r="G201" s="185"/>
      <c r="H201" s="17"/>
      <c r="I201" s="22"/>
      <c r="J201" s="23"/>
      <c r="K201" s="23"/>
      <c r="L201" s="23"/>
      <c r="M201" s="23"/>
      <c r="N201" s="24"/>
      <c r="O201" s="17"/>
      <c r="P201" s="56">
        <f t="shared" si="84"/>
        <v>0</v>
      </c>
      <c r="Q201" s="56">
        <f t="shared" si="85"/>
        <v>0</v>
      </c>
      <c r="R201" s="56">
        <f t="shared" si="86"/>
        <v>0</v>
      </c>
      <c r="S201" s="56">
        <f t="shared" si="87"/>
        <v>0</v>
      </c>
      <c r="T201" s="56">
        <f t="shared" si="88"/>
        <v>0</v>
      </c>
      <c r="U201" s="56">
        <f t="shared" si="89"/>
        <v>0</v>
      </c>
      <c r="W201" s="61">
        <f t="shared" si="95"/>
        <v>0</v>
      </c>
      <c r="X201" s="61">
        <f t="shared" si="90"/>
        <v>0</v>
      </c>
      <c r="Y201" s="61">
        <f t="shared" si="91"/>
        <v>0</v>
      </c>
      <c r="Z201" s="61">
        <f t="shared" si="92"/>
        <v>0</v>
      </c>
      <c r="AA201" s="61">
        <f t="shared" si="93"/>
        <v>0</v>
      </c>
      <c r="AB201" s="61">
        <f t="shared" si="94"/>
        <v>0</v>
      </c>
      <c r="AD201" s="62">
        <f>IF(VLOOKUP('Summary DNO7'!$A$126,'Summary DNO7'!$A$55:$T$137,3)=0,0,(VLOOKUP('Summary DNO7'!$A$126,'Summary DNO7'!$A$55:$T$137,2)*1000/VLOOKUP('Summary DNO7'!$A$126,'Summary DNO7'!$A$55:$T$137,3)))</f>
        <v>497138.62647272076</v>
      </c>
      <c r="AE201" s="62">
        <f>IF(AD201=0,0,(VLOOKUP('Summary DNO7'!$A$126,'Summary DNO7'!$A$55:$T$137,15)*AD201*P201))</f>
        <v>0</v>
      </c>
      <c r="AF201" s="56">
        <f>IF(AD201=0,0,VLOOKUP('Summary DNO7'!$A$126,'Summary DNO7'!$A$55:$T$137,16)*AD201*Q201)</f>
        <v>0</v>
      </c>
      <c r="AG201" s="56">
        <f>IF(AD201=0,0,VLOOKUP('Summary DNO7'!$A$126,'Summary DNO7'!$A$55:$T$137,17)*AD201*R201)</f>
        <v>0</v>
      </c>
      <c r="AH201" s="56">
        <f t="shared" si="96"/>
        <v>0</v>
      </c>
      <c r="AI201" s="56">
        <f t="shared" si="97"/>
        <v>0</v>
      </c>
      <c r="AJ201" s="62">
        <f>IF(VLOOKUP('Summary DNO7'!$A$126,'Summary DNO7'!$A$55:$V$137,21)=0,0,(VLOOKUP('Summary DNO7'!$A$126,'Summary DNO7'!$A$55:$V$137,21)/VLOOKUP('Summary DNO7'!$A$126,'Summary DNO7'!$A$55:$V$137,3)))*T201</f>
        <v>0</v>
      </c>
      <c r="AK201" s="62">
        <f>IF(VLOOKUP('Summary DNO7'!$A$126,'Summary DNO7'!$A$55:$V$137,22)=0,0,(VLOOKUP('Summary DNO7'!$A$126,'Summary DNO7'!$A$55:$V$137,22)*1000/VLOOKUP('Summary DNO7'!$A$126,'Summary DNO7'!$A$55:$V$137,3)))*U201</f>
        <v>0</v>
      </c>
      <c r="AL201" s="63">
        <f t="shared" si="98"/>
        <v>0</v>
      </c>
    </row>
    <row r="202" spans="1:38" s="21" customFormat="1" ht="11.25">
      <c r="A202" s="16" t="s">
        <v>21</v>
      </c>
      <c r="B202" s="183"/>
      <c r="C202" s="184"/>
      <c r="D202" s="184"/>
      <c r="E202" s="184"/>
      <c r="F202" s="184"/>
      <c r="G202" s="185"/>
      <c r="H202" s="17"/>
      <c r="I202" s="22"/>
      <c r="J202" s="23"/>
      <c r="K202" s="23"/>
      <c r="L202" s="23"/>
      <c r="M202" s="23"/>
      <c r="N202" s="24"/>
      <c r="O202" s="17"/>
      <c r="P202" s="56">
        <f t="shared" si="84"/>
        <v>0</v>
      </c>
      <c r="Q202" s="56">
        <f t="shared" si="85"/>
        <v>0</v>
      </c>
      <c r="R202" s="56">
        <f t="shared" si="86"/>
        <v>0</v>
      </c>
      <c r="S202" s="56">
        <f t="shared" si="87"/>
        <v>0</v>
      </c>
      <c r="T202" s="56">
        <f t="shared" si="88"/>
        <v>0</v>
      </c>
      <c r="U202" s="56">
        <f t="shared" si="89"/>
        <v>0</v>
      </c>
      <c r="W202" s="61">
        <f t="shared" si="95"/>
        <v>0</v>
      </c>
      <c r="X202" s="61">
        <f t="shared" si="90"/>
        <v>0</v>
      </c>
      <c r="Y202" s="61">
        <f t="shared" si="91"/>
        <v>0</v>
      </c>
      <c r="Z202" s="61">
        <f t="shared" si="92"/>
        <v>0</v>
      </c>
      <c r="AA202" s="61">
        <f t="shared" si="93"/>
        <v>0</v>
      </c>
      <c r="AB202" s="61">
        <f t="shared" si="94"/>
        <v>0</v>
      </c>
      <c r="AD202" s="62">
        <f>IF(VLOOKUP('Summary DNO7'!$A$131,'Summary DNO7'!$A$55:$T$137,3)=0,0,(VLOOKUP('Summary DNO7'!$A$131,'Summary DNO7'!$A$55:$T$137,2)*1000/VLOOKUP('Summary DNO7'!$A$131,'Summary DNO7'!$A$55:$T$137,3)))</f>
        <v>523850.72431312047</v>
      </c>
      <c r="AE202" s="62">
        <f>IF(AD202=0,0,(VLOOKUP('Summary DNO7'!$A$131,'Summary DNO7'!$A$55:$T$137,15)*AD202*P202))</f>
        <v>0</v>
      </c>
      <c r="AF202" s="56">
        <f>IF(AD202=0,0,VLOOKUP('Summary DNO7'!$A$131,'Summary DNO7'!$A$55:$T$137,16)*AD202*Q202)</f>
        <v>0</v>
      </c>
      <c r="AG202" s="56">
        <f>IF(AD202=0,0,VLOOKUP('Summary DNO7'!$A$131,'Summary DNO7'!$A$55:$T$137,17)*AD202*R202)</f>
        <v>0</v>
      </c>
      <c r="AH202" s="56">
        <f t="shared" si="96"/>
        <v>0</v>
      </c>
      <c r="AI202" s="56">
        <f t="shared" si="97"/>
        <v>0</v>
      </c>
      <c r="AJ202" s="62">
        <f>IF(VLOOKUP('Summary DNO7'!$A$131,'Summary DNO7'!$A$55:$V$137,21)=0,0,(VLOOKUP('Summary DNO7'!$A$131,'Summary DNO7'!$A$55:$V$137,21)/VLOOKUP('Summary DNO7'!$A$131,'Summary DNO7'!$A$55:$V$137,3)))*T202</f>
        <v>0</v>
      </c>
      <c r="AK202" s="62">
        <f>IF(VLOOKUP('Summary DNO7'!$A$131,'Summary DNO7'!$A$55:$V$137,22)=0,0,(VLOOKUP('Summary DNO7'!$A$131,'Summary DNO7'!$A$55:$V$137,22)*1000/VLOOKUP('Summary DNO7'!$A$131,'Summary DNO7'!$A$55:$V$137,3)))*U202</f>
        <v>0</v>
      </c>
      <c r="AL202" s="63">
        <f t="shared" si="98"/>
        <v>0</v>
      </c>
    </row>
    <row r="203" spans="1:38" s="21" customFormat="1" ht="11.25">
      <c r="A203" s="16" t="s">
        <v>22</v>
      </c>
      <c r="B203" s="183"/>
      <c r="C203" s="184"/>
      <c r="D203" s="184"/>
      <c r="E203" s="184"/>
      <c r="F203" s="184"/>
      <c r="G203" s="185"/>
      <c r="H203" s="17"/>
      <c r="I203" s="22"/>
      <c r="J203" s="23"/>
      <c r="K203" s="23"/>
      <c r="L203" s="23"/>
      <c r="M203" s="23"/>
      <c r="N203" s="24"/>
      <c r="O203" s="17"/>
      <c r="P203" s="56">
        <f t="shared" si="84"/>
        <v>0</v>
      </c>
      <c r="Q203" s="56">
        <f t="shared" si="85"/>
        <v>0</v>
      </c>
      <c r="R203" s="56">
        <f t="shared" si="86"/>
        <v>0</v>
      </c>
      <c r="S203" s="56">
        <f t="shared" si="87"/>
        <v>0</v>
      </c>
      <c r="T203" s="56">
        <f t="shared" si="88"/>
        <v>0</v>
      </c>
      <c r="U203" s="56">
        <f t="shared" si="89"/>
        <v>0</v>
      </c>
      <c r="W203" s="61">
        <f t="shared" si="95"/>
        <v>0</v>
      </c>
      <c r="X203" s="61">
        <f t="shared" si="90"/>
        <v>0</v>
      </c>
      <c r="Y203" s="61">
        <f t="shared" si="91"/>
        <v>0</v>
      </c>
      <c r="Z203" s="61">
        <f t="shared" si="92"/>
        <v>0</v>
      </c>
      <c r="AA203" s="61">
        <f t="shared" si="93"/>
        <v>0</v>
      </c>
      <c r="AB203" s="61">
        <f t="shared" si="94"/>
        <v>0</v>
      </c>
      <c r="AD203" s="62">
        <f>IF(VLOOKUP('Summary DNO7'!$A$85,'Summary DNO7'!$A$55:$T$137,3)=0,0,(VLOOKUP('Summary DNO7'!$A$85,'Summary DNO7'!$A$55:$T$137,2)*1000/VLOOKUP('Summary DNO7'!$A$85,'Summary DNO7'!$A$55:$T$137,3)))</f>
        <v>3758223.3468216988</v>
      </c>
      <c r="AE203" s="62">
        <f>IF(AD203=0,0,(VLOOKUP('Summary DNO7'!$A$85,'Summary DNO7'!$A$55:$T$137,15)*AD203*P203))</f>
        <v>0</v>
      </c>
      <c r="AF203" s="56">
        <f>IF(AD203=0,0,VLOOKUP('Summary DNO7'!$A$85,'Summary DNO7'!$A$55:$T$137,16)*AD203*Q203)</f>
        <v>0</v>
      </c>
      <c r="AG203" s="56">
        <f>IF(AD203=0,0,VLOOKUP('Summary DNO7'!$A$85,'Summary DNO7'!$A$55:$T$137,17)*AD203*R203)</f>
        <v>0</v>
      </c>
      <c r="AH203" s="56">
        <f t="shared" si="96"/>
        <v>0</v>
      </c>
      <c r="AI203" s="56">
        <f t="shared" si="97"/>
        <v>0</v>
      </c>
      <c r="AJ203" s="62">
        <f>IF(VLOOKUP('Summary DNO7'!$A$85,'Summary DNO7'!$A$55:$V$137,21)=0,0,(VLOOKUP('Summary DNO7'!$A$85,'Summary DNO7'!$A$55:$V$137,21)/VLOOKUP('Summary DNO7'!$A$85,'Summary DNO7'!$A$55:$V$137,3)))*T203</f>
        <v>0</v>
      </c>
      <c r="AK203" s="62">
        <f>IF(VLOOKUP('Summary DNO7'!$A$85,'Summary DNO7'!$A$55:$V$137,22)=0,0,(VLOOKUP('Summary DNO7'!$A$85,'Summary DNO7'!$A$55:$V$137,22)*1000/VLOOKUP('Summary DNO7'!$A$85,'Summary DNO7'!$A$55:$V$137,3)))*U203</f>
        <v>0</v>
      </c>
      <c r="AL203" s="63">
        <f t="shared" si="98"/>
        <v>0</v>
      </c>
    </row>
    <row r="204" spans="1:38" s="21" customFormat="1" ht="11.25">
      <c r="A204" s="16" t="s">
        <v>23</v>
      </c>
      <c r="B204" s="183"/>
      <c r="C204" s="184"/>
      <c r="D204" s="184"/>
      <c r="E204" s="184"/>
      <c r="F204" s="184"/>
      <c r="G204" s="185"/>
      <c r="H204" s="17"/>
      <c r="I204" s="22"/>
      <c r="J204" s="23"/>
      <c r="K204" s="23"/>
      <c r="L204" s="23"/>
      <c r="M204" s="23"/>
      <c r="N204" s="24"/>
      <c r="O204" s="17"/>
      <c r="P204" s="56">
        <f t="shared" si="84"/>
        <v>0</v>
      </c>
      <c r="Q204" s="56">
        <f t="shared" si="85"/>
        <v>0</v>
      </c>
      <c r="R204" s="56">
        <f t="shared" si="86"/>
        <v>0</v>
      </c>
      <c r="S204" s="56">
        <f t="shared" si="87"/>
        <v>0</v>
      </c>
      <c r="T204" s="56">
        <f t="shared" si="88"/>
        <v>0</v>
      </c>
      <c r="U204" s="56">
        <f t="shared" si="89"/>
        <v>0</v>
      </c>
      <c r="W204" s="61">
        <f t="shared" si="95"/>
        <v>0</v>
      </c>
      <c r="X204" s="61">
        <f t="shared" si="90"/>
        <v>0</v>
      </c>
      <c r="Y204" s="61">
        <f t="shared" si="91"/>
        <v>0</v>
      </c>
      <c r="Z204" s="61">
        <f t="shared" si="92"/>
        <v>0</v>
      </c>
      <c r="AA204" s="61">
        <f t="shared" si="93"/>
        <v>0</v>
      </c>
      <c r="AB204" s="61">
        <f t="shared" si="94"/>
        <v>0</v>
      </c>
      <c r="AD204" s="62">
        <f>IF(VLOOKUP('Summary DNO7'!$A$89,'Summary DNO7'!$A$55:$T$137,3)=0,0,(VLOOKUP('Summary DNO7'!$A$89,'Summary DNO7'!$A$55:$T$137,2)*1000/VLOOKUP('Summary DNO7'!$A$89,'Summary DNO7'!$A$55:$T$137,3)))</f>
        <v>11696227.787891522</v>
      </c>
      <c r="AE204" s="62">
        <f>IF(AD204=0,0,(VLOOKUP('Summary DNO7'!$A$89,'Summary DNO7'!$A$55:$T$137,15)*AD204*P204))</f>
        <v>0</v>
      </c>
      <c r="AF204" s="56">
        <f>IF(AD204=0,0,VLOOKUP('Summary DNO7'!$A$89,'Summary DNO7'!$A$55:$T$137,16)*AD204*Q204)</f>
        <v>0</v>
      </c>
      <c r="AG204" s="56">
        <f>IF(AD204=0,0,VLOOKUP('Summary DNO7'!$A$89,'Summary DNO7'!$A$55:$T$137,17)*AD204*R204)</f>
        <v>0</v>
      </c>
      <c r="AH204" s="56">
        <f t="shared" si="96"/>
        <v>0</v>
      </c>
      <c r="AI204" s="56">
        <f t="shared" si="97"/>
        <v>0</v>
      </c>
      <c r="AJ204" s="62">
        <f>IF(VLOOKUP('Summary DNO7'!$A$89,'Summary DNO7'!$A$55:$V$137,21)=0,0,(VLOOKUP('Summary DNO7'!$A$89,'Summary DNO7'!$A$55:$V$137,21)/VLOOKUP('Summary DNO7'!$A$89,'Summary DNO7'!$A$55:$V$137,3)))*T204</f>
        <v>0</v>
      </c>
      <c r="AK204" s="62">
        <f>IF(VLOOKUP('Summary DNO7'!$A$89,'Summary DNO7'!$A$55:$V$137,22)=0,0,(VLOOKUP('Summary DNO7'!$A$89,'Summary DNO7'!$A$55:$V$137,22)*1000/VLOOKUP('Summary DNO7'!$A$89,'Summary DNO7'!$A$55:$V$137,3)))*U204</f>
        <v>0</v>
      </c>
      <c r="AL204" s="63">
        <f t="shared" si="98"/>
        <v>0</v>
      </c>
    </row>
    <row r="205" spans="1:38" s="21" customFormat="1" ht="11.25">
      <c r="A205" s="16" t="s">
        <v>24</v>
      </c>
      <c r="B205" s="183"/>
      <c r="C205" s="184"/>
      <c r="D205" s="184"/>
      <c r="E205" s="184"/>
      <c r="F205" s="184"/>
      <c r="G205" s="185"/>
      <c r="H205" s="17"/>
      <c r="I205" s="22"/>
      <c r="J205" s="23"/>
      <c r="K205" s="23"/>
      <c r="L205" s="23"/>
      <c r="M205" s="23"/>
      <c r="N205" s="24"/>
      <c r="O205" s="17"/>
      <c r="P205" s="56">
        <f t="shared" si="84"/>
        <v>0</v>
      </c>
      <c r="Q205" s="56">
        <f t="shared" si="85"/>
        <v>0</v>
      </c>
      <c r="R205" s="56">
        <f t="shared" si="86"/>
        <v>0</v>
      </c>
      <c r="S205" s="56">
        <f t="shared" si="87"/>
        <v>0</v>
      </c>
      <c r="T205" s="56">
        <f t="shared" si="88"/>
        <v>0</v>
      </c>
      <c r="U205" s="56">
        <f t="shared" si="89"/>
        <v>0</v>
      </c>
      <c r="W205" s="61">
        <f t="shared" si="95"/>
        <v>0</v>
      </c>
      <c r="X205" s="61">
        <f t="shared" si="90"/>
        <v>0</v>
      </c>
      <c r="Y205" s="61">
        <f t="shared" si="91"/>
        <v>0</v>
      </c>
      <c r="Z205" s="61">
        <f t="shared" si="92"/>
        <v>0</v>
      </c>
      <c r="AA205" s="61">
        <f t="shared" si="93"/>
        <v>0</v>
      </c>
      <c r="AB205" s="61">
        <f t="shared" si="94"/>
        <v>0</v>
      </c>
      <c r="AD205" s="62">
        <f>IF(VLOOKUP('Summary DNO7'!$A$134,'Summary DNO7'!$A$55:$T$137,3)=0,0,(VLOOKUP('Summary DNO7'!$A$134,'Summary DNO7'!$A$55:$T$137,2)*1000/VLOOKUP('Summary DNO7'!$A$134,'Summary DNO7'!$A$55:$T$137,3)))</f>
        <v>99302.857701387344</v>
      </c>
      <c r="AE205" s="62">
        <f>IF(AD205=0,0,(VLOOKUP('Summary DNO7'!$A$134,'Summary DNO7'!$A$55:$T$137,15)*AD205*P205))</f>
        <v>0</v>
      </c>
      <c r="AF205" s="56">
        <f>IF(AD205=0,0,VLOOKUP('Summary DNO7'!$A$134,'Summary DNO7'!$A$55:$T$137,16)*AD205*Q205)</f>
        <v>0</v>
      </c>
      <c r="AG205" s="56">
        <f>IF(AD205=0,0,VLOOKUP('Summary DNO7'!$A$134,'Summary DNO7'!$A$55:$T$137,17)*AD205*R205)</f>
        <v>0</v>
      </c>
      <c r="AH205" s="56">
        <f t="shared" si="96"/>
        <v>0</v>
      </c>
      <c r="AI205" s="56">
        <f t="shared" si="97"/>
        <v>0</v>
      </c>
      <c r="AJ205" s="62">
        <f>IF(VLOOKUP('Summary DNO7'!$A$134,'Summary DNO7'!$A$55:$V$137,21)=0,0,(VLOOKUP('Summary DNO7'!$A$134,'Summary DNO7'!$A$55:$V$137,21)/VLOOKUP('Summary DNO7'!$A$134,'Summary DNO7'!$A$55:$V$137,3)))*T205</f>
        <v>0</v>
      </c>
      <c r="AK205" s="62">
        <f>IF(VLOOKUP('Summary DNO7'!$A$134,'Summary DNO7'!$A$55:$V$137,22)=0,0,(VLOOKUP('Summary DNO7'!$A$134,'Summary DNO7'!$A$55:$V$137,22)*1000/VLOOKUP('Summary DNO7'!$A$134,'Summary DNO7'!$A$55:$V$137,3)))*U205</f>
        <v>0</v>
      </c>
      <c r="AL205" s="63">
        <f t="shared" si="98"/>
        <v>0</v>
      </c>
    </row>
    <row r="206" spans="1:38" s="21" customFormat="1" ht="11.25">
      <c r="A206" s="16" t="s">
        <v>25</v>
      </c>
      <c r="B206" s="183"/>
      <c r="C206" s="184"/>
      <c r="D206" s="184"/>
      <c r="E206" s="184"/>
      <c r="F206" s="184"/>
      <c r="G206" s="185"/>
      <c r="H206" s="17"/>
      <c r="I206" s="22"/>
      <c r="J206" s="23"/>
      <c r="K206" s="23"/>
      <c r="L206" s="23"/>
      <c r="M206" s="23"/>
      <c r="N206" s="24"/>
      <c r="O206" s="17"/>
      <c r="P206" s="56">
        <f t="shared" si="84"/>
        <v>0</v>
      </c>
      <c r="Q206" s="56">
        <f t="shared" si="85"/>
        <v>0</v>
      </c>
      <c r="R206" s="56">
        <f t="shared" si="86"/>
        <v>0</v>
      </c>
      <c r="S206" s="56">
        <f t="shared" si="87"/>
        <v>0</v>
      </c>
      <c r="T206" s="56">
        <f t="shared" si="88"/>
        <v>0</v>
      </c>
      <c r="U206" s="56">
        <f t="shared" si="89"/>
        <v>0</v>
      </c>
      <c r="W206" s="61">
        <f t="shared" si="95"/>
        <v>0</v>
      </c>
      <c r="X206" s="61">
        <f t="shared" si="90"/>
        <v>0</v>
      </c>
      <c r="Y206" s="61">
        <f t="shared" si="91"/>
        <v>0</v>
      </c>
      <c r="Z206" s="61">
        <f t="shared" si="92"/>
        <v>0</v>
      </c>
      <c r="AA206" s="61">
        <f t="shared" si="93"/>
        <v>0</v>
      </c>
      <c r="AB206" s="61">
        <f t="shared" si="94"/>
        <v>0</v>
      </c>
      <c r="AD206" s="62">
        <f>IF(VLOOKUP('Summary DNO7'!$A$133,'Summary DNO7'!$A$55:$T$137,3)=0,0,(VLOOKUP('Summary DNO7'!$A$133,'Summary DNO7'!$A$55:$T$137,2)*1000/VLOOKUP('Summary DNO7'!$A$133,'Summary DNO7'!$A$55:$T$137,3)))</f>
        <v>8560955.695373496</v>
      </c>
      <c r="AE206" s="62">
        <f>IF(AD206=0,0,(VLOOKUP('Summary DNO7'!$A$133,'Summary DNO7'!$A$55:$T$137,15)*AD206*P206))</f>
        <v>0</v>
      </c>
      <c r="AF206" s="56">
        <f>IF(AD206=0,0,VLOOKUP('Summary DNO7'!$A$133,'Summary DNO7'!$A$55:$T$137,16)*AD206*Q206)</f>
        <v>0</v>
      </c>
      <c r="AG206" s="56">
        <f>IF(AD206=0,0,VLOOKUP('Summary DNO7'!$A$133,'Summary DNO7'!$A$55:$T$137,17)*AD206*R206)</f>
        <v>0</v>
      </c>
      <c r="AH206" s="56">
        <f t="shared" si="96"/>
        <v>0</v>
      </c>
      <c r="AI206" s="56">
        <f t="shared" si="97"/>
        <v>0</v>
      </c>
      <c r="AJ206" s="62">
        <f>IF(VLOOKUP('Summary DNO7'!$A$133,'Summary DNO7'!$A$55:$V$137,21)=0,0,(VLOOKUP('Summary DNO7'!$A$133,'Summary DNO7'!$A$55:$V$137,21)/VLOOKUP('Summary DNO7'!$A$133,'Summary DNO7'!$A$55:$V$137,3)))*T206</f>
        <v>0</v>
      </c>
      <c r="AK206" s="62">
        <f>IF(VLOOKUP('Summary DNO7'!$A$133,'Summary DNO7'!$A$55:$V$137,22)=0,0,(VLOOKUP('Summary DNO7'!$A$133,'Summary DNO7'!$A$55:$V$137,22)*1000/VLOOKUP('Summary DNO7'!$A$133,'Summary DNO7'!$A$55:$V$137,3)))*U206</f>
        <v>0</v>
      </c>
      <c r="AL206" s="63">
        <f t="shared" si="98"/>
        <v>0</v>
      </c>
    </row>
    <row r="207" spans="1:38" s="21" customFormat="1" ht="11.25">
      <c r="A207" s="16" t="s">
        <v>26</v>
      </c>
      <c r="B207" s="183"/>
      <c r="C207" s="184"/>
      <c r="D207" s="184"/>
      <c r="E207" s="184"/>
      <c r="F207" s="184"/>
      <c r="G207" s="185"/>
      <c r="H207" s="17"/>
      <c r="I207" s="22"/>
      <c r="J207" s="23"/>
      <c r="K207" s="23"/>
      <c r="L207" s="23"/>
      <c r="M207" s="23"/>
      <c r="N207" s="24"/>
      <c r="O207" s="17"/>
      <c r="P207" s="56">
        <f t="shared" si="84"/>
        <v>0</v>
      </c>
      <c r="Q207" s="56">
        <f t="shared" si="85"/>
        <v>0</v>
      </c>
      <c r="R207" s="56">
        <f t="shared" si="86"/>
        <v>0</v>
      </c>
      <c r="S207" s="56">
        <f t="shared" si="87"/>
        <v>0</v>
      </c>
      <c r="T207" s="56">
        <f t="shared" si="88"/>
        <v>0</v>
      </c>
      <c r="U207" s="56">
        <f t="shared" si="89"/>
        <v>0</v>
      </c>
      <c r="W207" s="61">
        <f t="shared" si="95"/>
        <v>0</v>
      </c>
      <c r="X207" s="61">
        <f t="shared" si="90"/>
        <v>0</v>
      </c>
      <c r="Y207" s="61">
        <f t="shared" si="91"/>
        <v>0</v>
      </c>
      <c r="Z207" s="61">
        <f t="shared" si="92"/>
        <v>0</v>
      </c>
      <c r="AA207" s="61">
        <f t="shared" si="93"/>
        <v>0</v>
      </c>
      <c r="AB207" s="61">
        <f t="shared" si="94"/>
        <v>0</v>
      </c>
      <c r="AD207" s="62">
        <f>IF(VLOOKUP('Summary DNO7'!$A$124,'Summary DNO7'!$A$55:$T$137,3)=0,0,(VLOOKUP('Summary DNO7'!$A$124,'Summary DNO7'!$A$55:$T$137,2)*1000/VLOOKUP('Summary DNO7'!$A$124,'Summary DNO7'!$A$55:$T$137,3)))</f>
        <v>31882.915014143342</v>
      </c>
      <c r="AE207" s="62">
        <f>IF(AD207=0,0,(VLOOKUP('Summary DNO7'!$A$124,'Summary DNO7'!$A$55:$T$137,15)*AD207*P207))</f>
        <v>0</v>
      </c>
      <c r="AF207" s="56">
        <f>IF(AD207=0,0,VLOOKUP('Summary DNO7'!$A$124,'Summary DNO7'!$A$55:$T$137,16)*AD207*Q207)</f>
        <v>0</v>
      </c>
      <c r="AG207" s="56">
        <f>IF(AD207=0,0,VLOOKUP('Summary DNO7'!$A$124,'Summary DNO7'!$A$55:$T$137,17)*AD207*R207)</f>
        <v>0</v>
      </c>
      <c r="AH207" s="56">
        <f t="shared" si="96"/>
        <v>0</v>
      </c>
      <c r="AI207" s="56">
        <f t="shared" si="97"/>
        <v>0</v>
      </c>
      <c r="AJ207" s="62">
        <f>IF(VLOOKUP('Summary DNO7'!$A$124,'Summary DNO7'!$A$55:$V$137,21)=0,0,(VLOOKUP('Summary DNO7'!$A$124,'Summary DNO7'!$A$55:$V$137,21)/VLOOKUP('Summary DNO7'!$A$124,'Summary DNO7'!$A$55:$V$137,3)))*T207</f>
        <v>0</v>
      </c>
      <c r="AK207" s="62">
        <f>IF(VLOOKUP('Summary DNO7'!$A$124,'Summary DNO7'!$A$55:$V$137,22)=0,0,(VLOOKUP('Summary DNO7'!$A$124,'Summary DNO7'!$A$55:$V$137,22)*1000/VLOOKUP('Summary DNO7'!$A$124,'Summary DNO7'!$A$55:$V$137,3)))*U207</f>
        <v>0</v>
      </c>
      <c r="AL207" s="63">
        <f t="shared" si="98"/>
        <v>0</v>
      </c>
    </row>
    <row r="208" spans="1:38" s="21" customFormat="1" ht="11.25">
      <c r="A208" s="16" t="s">
        <v>27</v>
      </c>
      <c r="B208" s="183"/>
      <c r="C208" s="184"/>
      <c r="D208" s="184"/>
      <c r="E208" s="184"/>
      <c r="F208" s="184"/>
      <c r="G208" s="185"/>
      <c r="H208" s="17"/>
      <c r="I208" s="22"/>
      <c r="J208" s="23"/>
      <c r="K208" s="23"/>
      <c r="L208" s="23"/>
      <c r="M208" s="23"/>
      <c r="N208" s="24"/>
      <c r="O208" s="17"/>
      <c r="P208" s="56">
        <f t="shared" si="84"/>
        <v>0</v>
      </c>
      <c r="Q208" s="56">
        <f t="shared" si="85"/>
        <v>0</v>
      </c>
      <c r="R208" s="56">
        <f t="shared" si="86"/>
        <v>0</v>
      </c>
      <c r="S208" s="56">
        <f t="shared" si="87"/>
        <v>0</v>
      </c>
      <c r="T208" s="56">
        <f t="shared" si="88"/>
        <v>0</v>
      </c>
      <c r="U208" s="56">
        <f t="shared" si="89"/>
        <v>0</v>
      </c>
      <c r="W208" s="61">
        <f t="shared" si="95"/>
        <v>0</v>
      </c>
      <c r="X208" s="61">
        <f t="shared" si="90"/>
        <v>0</v>
      </c>
      <c r="Y208" s="61">
        <f t="shared" si="91"/>
        <v>0</v>
      </c>
      <c r="Z208" s="61">
        <f t="shared" si="92"/>
        <v>0</v>
      </c>
      <c r="AA208" s="61">
        <f t="shared" si="93"/>
        <v>0</v>
      </c>
      <c r="AB208" s="61">
        <f t="shared" si="94"/>
        <v>0</v>
      </c>
      <c r="AD208" s="62">
        <f>IF(VLOOKUP('Summary DNO7'!$A$129,'Summary DNO7'!$A$55:$T$137,3)=0,0,(VLOOKUP('Summary DNO7'!$A$129,'Summary DNO7'!$A$55:$T$137,2)*1000/VLOOKUP('Summary DNO7'!$A$129,'Summary DNO7'!$A$55:$T$137,3)))</f>
        <v>0</v>
      </c>
      <c r="AE208" s="62">
        <f>IF(AD208=0,0,(VLOOKUP('Summary DNO7'!$A$129,'Summary DNO7'!$A$55:$T$137,15)*AD208*P208))</f>
        <v>0</v>
      </c>
      <c r="AF208" s="56">
        <f>IF(AD208=0,0,VLOOKUP('Summary DNO7'!$A$129,'Summary DNO7'!$A$55:$T$137,16)*AD208*Q208)</f>
        <v>0</v>
      </c>
      <c r="AG208" s="56">
        <f>IF(AD208=0,0,VLOOKUP('Summary DNO7'!$A$129,'Summary DNO7'!$A$55:$T$137,17)*AD208*R208)</f>
        <v>0</v>
      </c>
      <c r="AH208" s="56">
        <f t="shared" si="96"/>
        <v>0</v>
      </c>
      <c r="AI208" s="56">
        <f t="shared" si="97"/>
        <v>0</v>
      </c>
      <c r="AJ208" s="62">
        <f>IF(VLOOKUP('Summary DNO7'!$A$129,'Summary DNO7'!$A$55:$V$137,21)=0,0,(VLOOKUP('Summary DNO7'!$A$129,'Summary DNO7'!$A$55:$V$137,21)/VLOOKUP('Summary DNO7'!$A$129,'Summary DNO7'!$A$55:$V$137,3)))*T208</f>
        <v>0</v>
      </c>
      <c r="AK208" s="62">
        <f>IF(VLOOKUP('Summary DNO7'!$A$129,'Summary DNO7'!$A$55:$V$137,22)=0,0,(VLOOKUP('Summary DNO7'!$A$129,'Summary DNO7'!$A$55:$V$137,22)*1000/VLOOKUP('Summary DNO7'!$A$129,'Summary DNO7'!$A$55:$V$137,3)))*U208</f>
        <v>0</v>
      </c>
      <c r="AL208" s="63">
        <f t="shared" si="98"/>
        <v>0</v>
      </c>
    </row>
    <row r="209" spans="1:38" s="21" customFormat="1" ht="11.25">
      <c r="A209" s="16" t="s">
        <v>28</v>
      </c>
      <c r="B209" s="183"/>
      <c r="C209" s="184"/>
      <c r="D209" s="184"/>
      <c r="E209" s="184"/>
      <c r="F209" s="184"/>
      <c r="G209" s="185"/>
      <c r="H209" s="17"/>
      <c r="I209" s="22"/>
      <c r="J209" s="23"/>
      <c r="K209" s="23"/>
      <c r="L209" s="23"/>
      <c r="M209" s="23"/>
      <c r="N209" s="24"/>
      <c r="O209" s="17"/>
      <c r="P209" s="56">
        <f t="shared" si="84"/>
        <v>0</v>
      </c>
      <c r="Q209" s="56">
        <f t="shared" si="85"/>
        <v>0</v>
      </c>
      <c r="R209" s="56">
        <f t="shared" si="86"/>
        <v>0</v>
      </c>
      <c r="S209" s="56">
        <f t="shared" si="87"/>
        <v>0</v>
      </c>
      <c r="T209" s="56">
        <f t="shared" si="88"/>
        <v>0</v>
      </c>
      <c r="U209" s="56">
        <f t="shared" si="89"/>
        <v>0</v>
      </c>
      <c r="W209" s="61">
        <f t="shared" si="95"/>
        <v>0</v>
      </c>
      <c r="X209" s="61">
        <f t="shared" si="90"/>
        <v>0</v>
      </c>
      <c r="Y209" s="61">
        <f t="shared" si="91"/>
        <v>0</v>
      </c>
      <c r="Z209" s="61">
        <f t="shared" si="92"/>
        <v>0</v>
      </c>
      <c r="AA209" s="61">
        <f t="shared" si="93"/>
        <v>0</v>
      </c>
      <c r="AB209" s="61">
        <f t="shared" si="94"/>
        <v>0</v>
      </c>
      <c r="AD209" s="62">
        <f>IF(VLOOKUP('Summary DNO7'!$A$123,'Summary DNO7'!$A$55:$T$137,3)=0,0,(VLOOKUP('Summary DNO7'!$A$123,'Summary DNO7'!$A$55:$T$137,2)*1000/VLOOKUP('Summary DNO7'!$A$123,'Summary DNO7'!$A$55:$T$137,3)))</f>
        <v>123246.83572270667</v>
      </c>
      <c r="AE209" s="62">
        <f>IF(AD209=0,0,(VLOOKUP('Summary DNO7'!$A$123,'Summary DNO7'!$A$55:$T$137,15)*AD209*P209))</f>
        <v>0</v>
      </c>
      <c r="AF209" s="56">
        <f>IF(AD209=0,0,VLOOKUP('Summary DNO7'!$A$123,'Summary DNO7'!$A$55:$T$137,16)*AD209*Q209)</f>
        <v>0</v>
      </c>
      <c r="AG209" s="56">
        <f>IF(AD209=0,0,VLOOKUP('Summary DNO7'!$A$123,'Summary DNO7'!$A$55:$T$137,17)*AD209*R209)</f>
        <v>0</v>
      </c>
      <c r="AH209" s="56">
        <f t="shared" si="96"/>
        <v>0</v>
      </c>
      <c r="AI209" s="56">
        <f t="shared" si="97"/>
        <v>0</v>
      </c>
      <c r="AJ209" s="62">
        <f>IF(VLOOKUP('Summary DNO7'!$A$123,'Summary DNO7'!$A$55:$V$137,21)=0,0,(VLOOKUP('Summary DNO7'!$A$123,'Summary DNO7'!$A$55:$V$137,21)/VLOOKUP('Summary DNO7'!$A$123,'Summary DNO7'!$A$55:$V$137,3)))*T209</f>
        <v>0</v>
      </c>
      <c r="AK209" s="62">
        <f>IF(VLOOKUP('Summary DNO7'!$A$123,'Summary DNO7'!$A$55:$V$137,22)=0,0,(VLOOKUP('Summary DNO7'!$A$123,'Summary DNO7'!$A$55:$V$137,22)*1000/VLOOKUP('Summary DNO7'!$A$123,'Summary DNO7'!$A$55:$V$137,3)))*U209</f>
        <v>0</v>
      </c>
      <c r="AL209" s="63">
        <f t="shared" si="98"/>
        <v>0</v>
      </c>
    </row>
    <row r="210" spans="1:38" s="21" customFormat="1" ht="11.25">
      <c r="A210" s="16" t="s">
        <v>29</v>
      </c>
      <c r="B210" s="183"/>
      <c r="C210" s="184"/>
      <c r="D210" s="184"/>
      <c r="E210" s="184"/>
      <c r="F210" s="184"/>
      <c r="G210" s="185"/>
      <c r="H210" s="17"/>
      <c r="I210" s="22"/>
      <c r="J210" s="23"/>
      <c r="K210" s="23"/>
      <c r="L210" s="23"/>
      <c r="M210" s="23"/>
      <c r="N210" s="24"/>
      <c r="O210" s="17"/>
      <c r="P210" s="56">
        <f t="shared" si="84"/>
        <v>0</v>
      </c>
      <c r="Q210" s="56">
        <f t="shared" si="85"/>
        <v>0</v>
      </c>
      <c r="R210" s="56">
        <f t="shared" si="86"/>
        <v>0</v>
      </c>
      <c r="S210" s="56">
        <f t="shared" si="87"/>
        <v>0</v>
      </c>
      <c r="T210" s="56">
        <f t="shared" si="88"/>
        <v>0</v>
      </c>
      <c r="U210" s="56">
        <f t="shared" si="89"/>
        <v>0</v>
      </c>
      <c r="W210" s="61">
        <f t="shared" si="95"/>
        <v>0</v>
      </c>
      <c r="X210" s="61">
        <f t="shared" si="90"/>
        <v>0</v>
      </c>
      <c r="Y210" s="61">
        <f t="shared" si="91"/>
        <v>0</v>
      </c>
      <c r="Z210" s="61">
        <f t="shared" si="92"/>
        <v>0</v>
      </c>
      <c r="AA210" s="61">
        <f t="shared" si="93"/>
        <v>0</v>
      </c>
      <c r="AB210" s="61">
        <f t="shared" si="94"/>
        <v>0</v>
      </c>
      <c r="AD210" s="62">
        <f>IF(VLOOKUP('Summary DNO7'!$A$125,'Summary DNO7'!$A$55:$T$137,3)=0,0,(VLOOKUP('Summary DNO7'!$A$125,'Summary DNO7'!$A$55:$T$137,2)*1000/VLOOKUP('Summary DNO7'!$A$125,'Summary DNO7'!$A$55:$T$137,3)))</f>
        <v>229802.76244292001</v>
      </c>
      <c r="AE210" s="62">
        <f>IF(AD210=0,0,(VLOOKUP('Summary DNO7'!$A$125,'Summary DNO7'!$A$55:$T$137,15)*AD210*P210))</f>
        <v>0</v>
      </c>
      <c r="AF210" s="56">
        <f>IF(AD210=0,0,VLOOKUP('Summary DNO7'!$A$125,'Summary DNO7'!$A$55:$T$137,16)*AD210*Q210)</f>
        <v>0</v>
      </c>
      <c r="AG210" s="56">
        <f>IF(AD210=0,0,VLOOKUP('Summary DNO7'!$A$125,'Summary DNO7'!$A$55:$T$137,17)*AD210*R210)</f>
        <v>0</v>
      </c>
      <c r="AH210" s="56">
        <f t="shared" si="96"/>
        <v>0</v>
      </c>
      <c r="AI210" s="56">
        <f t="shared" si="97"/>
        <v>0</v>
      </c>
      <c r="AJ210" s="62">
        <f>IF(VLOOKUP('Summary DNO7'!$A$125,'Summary DNO7'!$A$55:$V$137,21)=0,0,(VLOOKUP('Summary DNO7'!$A$125,'Summary DNO7'!$A$55:$V$137,21)/VLOOKUP('Summary DNO7'!$A$125,'Summary DNO7'!$A$55:$V$137,3)))*T210</f>
        <v>0</v>
      </c>
      <c r="AK210" s="62">
        <f>IF(VLOOKUP('Summary DNO7'!$A$125,'Summary DNO7'!$A$55:$V$137,22)=0,0,(VLOOKUP('Summary DNO7'!$A$125,'Summary DNO7'!$A$55:$V$137,22)*1000/VLOOKUP('Summary DNO7'!$A$125,'Summary DNO7'!$A$55:$V$137,3)))*U210</f>
        <v>0</v>
      </c>
      <c r="AL210" s="63">
        <f t="shared" si="98"/>
        <v>0</v>
      </c>
    </row>
    <row r="211" spans="1:38" s="21" customFormat="1" ht="11.25">
      <c r="A211" s="16" t="s">
        <v>30</v>
      </c>
      <c r="B211" s="183"/>
      <c r="C211" s="184"/>
      <c r="D211" s="184"/>
      <c r="E211" s="184"/>
      <c r="F211" s="184"/>
      <c r="G211" s="185"/>
      <c r="H211" s="17"/>
      <c r="I211" s="22"/>
      <c r="J211" s="23"/>
      <c r="K211" s="23"/>
      <c r="L211" s="23"/>
      <c r="M211" s="23"/>
      <c r="N211" s="24"/>
      <c r="O211" s="17"/>
      <c r="P211" s="56">
        <f t="shared" si="84"/>
        <v>0</v>
      </c>
      <c r="Q211" s="56">
        <f t="shared" si="85"/>
        <v>0</v>
      </c>
      <c r="R211" s="56">
        <f t="shared" si="86"/>
        <v>0</v>
      </c>
      <c r="S211" s="56">
        <f t="shared" si="87"/>
        <v>0</v>
      </c>
      <c r="T211" s="56">
        <f t="shared" si="88"/>
        <v>0</v>
      </c>
      <c r="U211" s="56">
        <f t="shared" si="89"/>
        <v>0</v>
      </c>
      <c r="W211" s="61">
        <f t="shared" si="95"/>
        <v>0</v>
      </c>
      <c r="X211" s="61">
        <f t="shared" si="90"/>
        <v>0</v>
      </c>
      <c r="Y211" s="61">
        <f t="shared" si="91"/>
        <v>0</v>
      </c>
      <c r="Z211" s="61">
        <f t="shared" si="92"/>
        <v>0</v>
      </c>
      <c r="AA211" s="61">
        <f t="shared" si="93"/>
        <v>0</v>
      </c>
      <c r="AB211" s="61">
        <f t="shared" si="94"/>
        <v>0</v>
      </c>
      <c r="AD211" s="62">
        <f>IF(VLOOKUP('Summary DNO7'!$A$128,'Summary DNO7'!$A$55:$T$137,3)=0,0,(VLOOKUP('Summary DNO7'!$A$128,'Summary DNO7'!$A$55:$T$137,2)*1000/VLOOKUP('Summary DNO7'!$A$128,'Summary DNO7'!$A$55:$T$137,3)))</f>
        <v>0</v>
      </c>
      <c r="AE211" s="62">
        <f>IF(AD211=0,0,(VLOOKUP('Summary DNO7'!$A$128,'Summary DNO7'!$A$55:$T$137,15)*AD211*P211))</f>
        <v>0</v>
      </c>
      <c r="AF211" s="56">
        <f>IF(AD211=0,0,VLOOKUP('Summary DNO7'!$A$128,'Summary DNO7'!$A$55:$T$137,16)*AD211*Q211)</f>
        <v>0</v>
      </c>
      <c r="AG211" s="56">
        <f>IF(AD211=0,0,VLOOKUP('Summary DNO7'!$A$128,'Summary DNO7'!$A$55:$T$137,17)*AD211*R211)</f>
        <v>0</v>
      </c>
      <c r="AH211" s="56">
        <f t="shared" si="96"/>
        <v>0</v>
      </c>
      <c r="AI211" s="56">
        <f t="shared" si="97"/>
        <v>0</v>
      </c>
      <c r="AJ211" s="62">
        <f>IF(VLOOKUP('Summary DNO7'!$A$128,'Summary DNO7'!$A$55:$V$137,21)=0,0,(VLOOKUP('Summary DNO7'!$A$128,'Summary DNO7'!$A$55:$V$137,21)/VLOOKUP('Summary DNO7'!$A$128,'Summary DNO7'!$A$55:$V$137,3)))*T211</f>
        <v>0</v>
      </c>
      <c r="AK211" s="62">
        <f>IF(VLOOKUP('Summary DNO7'!$A$128,'Summary DNO7'!$A$55:$V$137,22)=0,0,(VLOOKUP('Summary DNO7'!$A$128,'Summary DNO7'!$A$55:$V$137,22)*1000/VLOOKUP('Summary DNO7'!$A$128,'Summary DNO7'!$A$55:$V$137,3)))*U211</f>
        <v>0</v>
      </c>
      <c r="AL211" s="63">
        <f t="shared" si="98"/>
        <v>0</v>
      </c>
    </row>
    <row r="212" spans="1:38" s="21" customFormat="1" ht="11.25">
      <c r="A212" s="16" t="s">
        <v>31</v>
      </c>
      <c r="B212" s="183"/>
      <c r="C212" s="184"/>
      <c r="D212" s="184"/>
      <c r="E212" s="184"/>
      <c r="F212" s="184"/>
      <c r="G212" s="185"/>
      <c r="H212" s="17"/>
      <c r="I212" s="22"/>
      <c r="J212" s="23"/>
      <c r="K212" s="23"/>
      <c r="L212" s="23"/>
      <c r="M212" s="23"/>
      <c r="N212" s="24"/>
      <c r="O212" s="17"/>
      <c r="P212" s="56">
        <f t="shared" si="84"/>
        <v>0</v>
      </c>
      <c r="Q212" s="56">
        <f t="shared" si="85"/>
        <v>0</v>
      </c>
      <c r="R212" s="56">
        <f t="shared" si="86"/>
        <v>0</v>
      </c>
      <c r="S212" s="56">
        <f t="shared" si="87"/>
        <v>0</v>
      </c>
      <c r="T212" s="56">
        <f t="shared" si="88"/>
        <v>0</v>
      </c>
      <c r="U212" s="56">
        <f t="shared" si="89"/>
        <v>0</v>
      </c>
      <c r="W212" s="61">
        <f t="shared" si="95"/>
        <v>0</v>
      </c>
      <c r="X212" s="61">
        <f t="shared" si="90"/>
        <v>0</v>
      </c>
      <c r="Y212" s="61">
        <f t="shared" si="91"/>
        <v>0</v>
      </c>
      <c r="Z212" s="61">
        <f t="shared" si="92"/>
        <v>0</v>
      </c>
      <c r="AA212" s="61">
        <f t="shared" si="93"/>
        <v>0</v>
      </c>
      <c r="AB212" s="61">
        <f t="shared" si="94"/>
        <v>0</v>
      </c>
      <c r="AD212" s="62">
        <f>IF(VLOOKUP('Summary DNO7'!$A$130,'Summary DNO7'!$A$55:$T$137,3)=0,0,(VLOOKUP('Summary DNO7'!$A$130,'Summary DNO7'!$A$55:$T$137,2)*1000/VLOOKUP('Summary DNO7'!$A$130,'Summary DNO7'!$A$55:$T$137,3)))</f>
        <v>0</v>
      </c>
      <c r="AE212" s="62">
        <f>IF(AD212=0,0,(VLOOKUP('Summary DNO7'!$A$130,'Summary DNO7'!$A$55:$T$137,15)*AD212*P212))</f>
        <v>0</v>
      </c>
      <c r="AF212" s="56">
        <f>IF(AD212=0,0,VLOOKUP('Summary DNO7'!$A$130,'Summary DNO7'!$A$55:$T$137,16)*AD212*Q212)</f>
        <v>0</v>
      </c>
      <c r="AG212" s="56">
        <f>IF(AD212=0,0,VLOOKUP('Summary DNO7'!$A$130,'Summary DNO7'!$A$55:$T$137,17)*AD212*R212)</f>
        <v>0</v>
      </c>
      <c r="AH212" s="56">
        <f t="shared" si="96"/>
        <v>0</v>
      </c>
      <c r="AI212" s="56">
        <f t="shared" si="97"/>
        <v>0</v>
      </c>
      <c r="AJ212" s="62">
        <f>IF(VLOOKUP('Summary DNO7'!$A$130,'Summary DNO7'!$A$55:$V$137,21)=0,0,(VLOOKUP('Summary DNO7'!$A$130,'Summary DNO7'!$A$55:$V$137,21)/VLOOKUP('Summary DNO7'!$A$130,'Summary DNO7'!$A$55:$V$137,3)))*T212</f>
        <v>0</v>
      </c>
      <c r="AK212" s="62">
        <f>IF(VLOOKUP('Summary DNO7'!$A$130,'Summary DNO7'!$A$55:$V$137,22)=0,0,(VLOOKUP('Summary DNO7'!$A$130,'Summary DNO7'!$A$55:$V$137,22)*1000/VLOOKUP('Summary DNO7'!$A$130,'Summary DNO7'!$A$55:$V$137,3)))*U212</f>
        <v>0</v>
      </c>
      <c r="AL212" s="63">
        <f t="shared" si="98"/>
        <v>0</v>
      </c>
    </row>
    <row r="213" spans="1:38" s="21" customFormat="1" ht="11.25">
      <c r="A213" s="16" t="s">
        <v>32</v>
      </c>
      <c r="B213" s="183"/>
      <c r="C213" s="184"/>
      <c r="D213" s="184"/>
      <c r="E213" s="184"/>
      <c r="F213" s="184"/>
      <c r="G213" s="185"/>
      <c r="H213" s="17"/>
      <c r="I213" s="22"/>
      <c r="J213" s="23"/>
      <c r="K213" s="23"/>
      <c r="L213" s="23"/>
      <c r="M213" s="23"/>
      <c r="N213" s="24"/>
      <c r="O213" s="17"/>
      <c r="P213" s="56">
        <f t="shared" si="84"/>
        <v>0</v>
      </c>
      <c r="Q213" s="56">
        <f t="shared" si="85"/>
        <v>0</v>
      </c>
      <c r="R213" s="56">
        <f t="shared" si="86"/>
        <v>0</v>
      </c>
      <c r="S213" s="56">
        <f t="shared" si="87"/>
        <v>0</v>
      </c>
      <c r="T213" s="56">
        <f t="shared" si="88"/>
        <v>0</v>
      </c>
      <c r="U213" s="56">
        <f t="shared" si="89"/>
        <v>0</v>
      </c>
      <c r="W213" s="61">
        <f t="shared" si="95"/>
        <v>0</v>
      </c>
      <c r="X213" s="61">
        <f t="shared" si="90"/>
        <v>0</v>
      </c>
      <c r="Y213" s="61">
        <f t="shared" si="91"/>
        <v>0</v>
      </c>
      <c r="Z213" s="61">
        <f t="shared" si="92"/>
        <v>0</v>
      </c>
      <c r="AA213" s="61">
        <f t="shared" si="93"/>
        <v>0</v>
      </c>
      <c r="AB213" s="61">
        <f t="shared" si="94"/>
        <v>0</v>
      </c>
      <c r="AD213" s="62">
        <f>IF(VLOOKUP('Summary DNO7'!$A$83,'Summary DNO7'!$A$55:$T$137,3)=0,0,(VLOOKUP('Summary DNO7'!$A$83,'Summary DNO7'!$A$55:$T$137,2)*1000/VLOOKUP('Summary DNO7'!$A$83,'Summary DNO7'!$A$55:$T$137,3)))</f>
        <v>1773.0478857600003</v>
      </c>
      <c r="AE213" s="62">
        <f>IF(AD213=0,0,(VLOOKUP('Summary DNO7'!$A$83,'Summary DNO7'!$A$55:$T$137,15)*AD213*P213))</f>
        <v>0</v>
      </c>
      <c r="AF213" s="56">
        <f>IF(AD213=0,0,VLOOKUP('Summary DNO7'!$A$83,'Summary DNO7'!$A$55:$T$137,16)*AD213*Q213)</f>
        <v>0</v>
      </c>
      <c r="AG213" s="56">
        <f>IF(AD213=0,0,VLOOKUP('Summary DNO7'!$A$83,'Summary DNO7'!$A$55:$T$137,17)*AD213*R213)</f>
        <v>0</v>
      </c>
      <c r="AH213" s="56">
        <f t="shared" si="96"/>
        <v>0</v>
      </c>
      <c r="AI213" s="56">
        <f t="shared" si="97"/>
        <v>0</v>
      </c>
      <c r="AJ213" s="62">
        <f>IF(VLOOKUP('Summary DNO7'!$A$83,'Summary DNO7'!$A$55:$V$137,21)=0,0,(VLOOKUP('Summary DNO7'!$A$83,'Summary DNO7'!$A$55:$V$137,21)/VLOOKUP('Summary DNO7'!$A$83,'Summary DNO7'!$A$55:$V$137,3)))*T213</f>
        <v>0</v>
      </c>
      <c r="AK213" s="62">
        <f>IF(VLOOKUP('Summary DNO7'!$A$83,'Summary DNO7'!$A$55:$V$137,22)=0,0,(VLOOKUP('Summary DNO7'!$A$83,'Summary DNO7'!$A$55:$V$137,22)*1000/VLOOKUP('Summary DNO7'!$A$83,'Summary DNO7'!$A$55:$V$137,3)))*U213</f>
        <v>0</v>
      </c>
      <c r="AL213" s="63">
        <f t="shared" si="98"/>
        <v>0</v>
      </c>
    </row>
    <row r="214" spans="1:38" s="21" customFormat="1" ht="11.25">
      <c r="A214" s="16" t="s">
        <v>33</v>
      </c>
      <c r="B214" s="183"/>
      <c r="C214" s="184"/>
      <c r="D214" s="184"/>
      <c r="E214" s="184"/>
      <c r="F214" s="184"/>
      <c r="G214" s="185"/>
      <c r="H214" s="17"/>
      <c r="I214" s="22"/>
      <c r="J214" s="23"/>
      <c r="K214" s="23"/>
      <c r="L214" s="23"/>
      <c r="M214" s="23"/>
      <c r="N214" s="24"/>
      <c r="O214" s="17"/>
      <c r="P214" s="56">
        <f t="shared" si="84"/>
        <v>0</v>
      </c>
      <c r="Q214" s="56">
        <f t="shared" si="85"/>
        <v>0</v>
      </c>
      <c r="R214" s="56">
        <f t="shared" si="86"/>
        <v>0</v>
      </c>
      <c r="S214" s="56">
        <f t="shared" si="87"/>
        <v>0</v>
      </c>
      <c r="T214" s="56">
        <f t="shared" si="88"/>
        <v>0</v>
      </c>
      <c r="U214" s="56">
        <f t="shared" si="89"/>
        <v>0</v>
      </c>
      <c r="W214" s="61">
        <f t="shared" si="95"/>
        <v>0</v>
      </c>
      <c r="X214" s="61">
        <f t="shared" si="90"/>
        <v>0</v>
      </c>
      <c r="Y214" s="61">
        <f t="shared" si="91"/>
        <v>0</v>
      </c>
      <c r="Z214" s="61">
        <f t="shared" si="92"/>
        <v>0</v>
      </c>
      <c r="AA214" s="61">
        <f t="shared" si="93"/>
        <v>0</v>
      </c>
      <c r="AB214" s="61">
        <f t="shared" si="94"/>
        <v>0</v>
      </c>
      <c r="AD214" s="62">
        <f>IF(VLOOKUP('Summary DNO7'!$A$84,'Summary DNO7'!$A$55:$T$137,3)=0,0,(VLOOKUP('Summary DNO7'!$A$84,'Summary DNO7'!$A$55:$T$137,2)*1000/VLOOKUP('Summary DNO7'!$A$84,'Summary DNO7'!$A$55:$T$137,3)))</f>
        <v>4385148.8010439323</v>
      </c>
      <c r="AE214" s="62">
        <f>IF(AD214=0,0,(VLOOKUP('Summary DNO7'!$A$84,'Summary DNO7'!$A$55:$T$137,15)*AD214*P214))</f>
        <v>0</v>
      </c>
      <c r="AF214" s="56">
        <f>IF(AD214=0,0,VLOOKUP('Summary DNO7'!$A$84,'Summary DNO7'!$A$55:$T$137,16)*AD214*Q214)</f>
        <v>0</v>
      </c>
      <c r="AG214" s="56">
        <f>IF(AD214=0,0,VLOOKUP('Summary DNO7'!$A$84,'Summary DNO7'!$A$55:$T$137,17)*AD214*R214)</f>
        <v>0</v>
      </c>
      <c r="AH214" s="56">
        <f t="shared" si="96"/>
        <v>0</v>
      </c>
      <c r="AI214" s="56">
        <f t="shared" si="97"/>
        <v>0</v>
      </c>
      <c r="AJ214" s="62">
        <f>IF(VLOOKUP('Summary DNO7'!$A$84,'Summary DNO7'!$A$55:$V$137,21)=0,0,(VLOOKUP('Summary DNO7'!$A$84,'Summary DNO7'!$A$55:$V$137,21)/VLOOKUP('Summary DNO7'!$A$84,'Summary DNO7'!$A$55:$V$137,3)))*T214</f>
        <v>0</v>
      </c>
      <c r="AK214" s="62">
        <f>IF(VLOOKUP('Summary DNO7'!$A$84,'Summary DNO7'!$A$55:$V$137,22)=0,0,(VLOOKUP('Summary DNO7'!$A$84,'Summary DNO7'!$A$55:$V$137,22)*1000/VLOOKUP('Summary DNO7'!$A$84,'Summary DNO7'!$A$55:$V$137,3)))*U214</f>
        <v>0</v>
      </c>
      <c r="AL214" s="63">
        <f t="shared" si="98"/>
        <v>0</v>
      </c>
    </row>
    <row r="215" spans="1:38" s="21" customFormat="1" ht="11.25">
      <c r="A215" s="16" t="s">
        <v>34</v>
      </c>
      <c r="B215" s="183"/>
      <c r="C215" s="184"/>
      <c r="D215" s="184"/>
      <c r="E215" s="184"/>
      <c r="F215" s="184"/>
      <c r="G215" s="185"/>
      <c r="H215" s="17"/>
      <c r="I215" s="22"/>
      <c r="J215" s="23"/>
      <c r="K215" s="23"/>
      <c r="L215" s="23"/>
      <c r="M215" s="23"/>
      <c r="N215" s="24"/>
      <c r="O215" s="17"/>
      <c r="P215" s="56">
        <f t="shared" si="84"/>
        <v>0</v>
      </c>
      <c r="Q215" s="56">
        <f t="shared" si="85"/>
        <v>0</v>
      </c>
      <c r="R215" s="56">
        <f t="shared" si="86"/>
        <v>0</v>
      </c>
      <c r="S215" s="56">
        <f t="shared" si="87"/>
        <v>0</v>
      </c>
      <c r="T215" s="56">
        <f t="shared" si="88"/>
        <v>0</v>
      </c>
      <c r="U215" s="56">
        <f t="shared" si="89"/>
        <v>0</v>
      </c>
      <c r="W215" s="61">
        <f t="shared" si="95"/>
        <v>0</v>
      </c>
      <c r="X215" s="61">
        <f t="shared" si="90"/>
        <v>0</v>
      </c>
      <c r="Y215" s="61">
        <f t="shared" si="91"/>
        <v>0</v>
      </c>
      <c r="Z215" s="61">
        <f t="shared" si="92"/>
        <v>0</v>
      </c>
      <c r="AA215" s="61">
        <f t="shared" si="93"/>
        <v>0</v>
      </c>
      <c r="AB215" s="61">
        <f t="shared" si="94"/>
        <v>0</v>
      </c>
      <c r="AD215" s="62">
        <f>IF(VLOOKUP('Summary DNO7'!$A$88,'Summary DNO7'!$A$55:$T$137,3)=0,0,(VLOOKUP('Summary DNO7'!$A$88,'Summary DNO7'!$A$55:$T$137,2)*1000/VLOOKUP('Summary DNO7'!$A$88,'Summary DNO7'!$A$55:$T$137,3)))</f>
        <v>0</v>
      </c>
      <c r="AE215" s="62">
        <f>IF(AD215=0,0,(VLOOKUP('Summary DNO7'!$A$88,'Summary DNO7'!$A$55:$T$137,15)*AD215*P215))</f>
        <v>0</v>
      </c>
      <c r="AF215" s="56">
        <f>IF(AD215=0,0,VLOOKUP('Summary DNO7'!$A$88,'Summary DNO7'!$A$55:$T$137,16)*AD215*Q215)</f>
        <v>0</v>
      </c>
      <c r="AG215" s="56">
        <f>IF(AD215=0,0,VLOOKUP('Summary DNO7'!$A$88,'Summary DNO7'!$A$55:$T$137,17)*AD215*R215)</f>
        <v>0</v>
      </c>
      <c r="AH215" s="56">
        <f t="shared" si="96"/>
        <v>0</v>
      </c>
      <c r="AI215" s="56">
        <f t="shared" si="97"/>
        <v>0</v>
      </c>
      <c r="AJ215" s="62">
        <f>IF(VLOOKUP('Summary DNO7'!$A$88,'Summary DNO7'!$A$55:$V$137,21)=0,0,(VLOOKUP('Summary DNO7'!$A$88,'Summary DNO7'!$A$55:$V$137,21)/VLOOKUP('Summary DNO7'!$A$88,'Summary DNO7'!$A$55:$V$137,3)))*T215</f>
        <v>0</v>
      </c>
      <c r="AK215" s="62">
        <f>IF(VLOOKUP('Summary DNO7'!$A$88,'Summary DNO7'!$A$55:$V$137,22)=0,0,(VLOOKUP('Summary DNO7'!$A$88,'Summary DNO7'!$A$55:$V$137,22)*1000/VLOOKUP('Summary DNO7'!$A$88,'Summary DNO7'!$A$55:$V$137,3)))*U215</f>
        <v>0</v>
      </c>
      <c r="AL215" s="63">
        <f t="shared" si="98"/>
        <v>0</v>
      </c>
    </row>
    <row r="216" spans="1:38" s="21" customFormat="1" ht="11.25">
      <c r="A216" s="25" t="s">
        <v>35</v>
      </c>
      <c r="B216" s="186"/>
      <c r="C216" s="187"/>
      <c r="D216" s="187"/>
      <c r="E216" s="187"/>
      <c r="F216" s="187"/>
      <c r="G216" s="188"/>
      <c r="H216" s="17"/>
      <c r="I216" s="26"/>
      <c r="J216" s="27"/>
      <c r="K216" s="27"/>
      <c r="L216" s="27"/>
      <c r="M216" s="27"/>
      <c r="N216" s="28"/>
      <c r="O216" s="17"/>
      <c r="P216" s="56">
        <f t="shared" si="84"/>
        <v>0</v>
      </c>
      <c r="Q216" s="56">
        <f t="shared" si="85"/>
        <v>0</v>
      </c>
      <c r="R216" s="56">
        <f t="shared" si="86"/>
        <v>0</v>
      </c>
      <c r="S216" s="56">
        <f t="shared" si="87"/>
        <v>0</v>
      </c>
      <c r="T216" s="56">
        <f t="shared" si="88"/>
        <v>0</v>
      </c>
      <c r="U216" s="56">
        <f t="shared" si="89"/>
        <v>0</v>
      </c>
      <c r="W216" s="65">
        <f t="shared" si="95"/>
        <v>0</v>
      </c>
      <c r="X216" s="65">
        <f t="shared" si="90"/>
        <v>0</v>
      </c>
      <c r="Y216" s="65">
        <f t="shared" si="91"/>
        <v>0</v>
      </c>
      <c r="Z216" s="65">
        <f t="shared" si="92"/>
        <v>0</v>
      </c>
      <c r="AA216" s="65">
        <f t="shared" si="93"/>
        <v>0</v>
      </c>
      <c r="AB216" s="65">
        <f t="shared" si="94"/>
        <v>0</v>
      </c>
      <c r="AD216" s="66">
        <f>IF(VLOOKUP('Summary DNO7'!$A$87,'Summary DNO7'!$A$55:$T$137,3)=0,0,(VLOOKUP('Summary DNO7'!$A$87,'Summary DNO7'!$A$55:$T$137,2)*1000/VLOOKUP('Summary DNO7'!$A$87,'Summary DNO7'!$A$55:$T$137,3)))</f>
        <v>0</v>
      </c>
      <c r="AE216" s="66">
        <f>IF(AD216=0,0,(VLOOKUP('Summary DNO7'!$A$87,'Summary DNO7'!$A$55:$T$137,15)*AD216*P216))</f>
        <v>0</v>
      </c>
      <c r="AF216" s="64">
        <f>IF(AD216=0,0,VLOOKUP('Summary DNO7'!$A$87,'Summary DNO7'!$A$55:$T$137,16)*AD216*Q216)</f>
        <v>0</v>
      </c>
      <c r="AG216" s="64">
        <f>IF(AD216=0,0,VLOOKUP('Summary DNO7'!$A$87,'Summary DNO7'!$A$55:$T$137,17)*AD216*R216)</f>
        <v>0</v>
      </c>
      <c r="AH216" s="64">
        <f t="shared" si="96"/>
        <v>0</v>
      </c>
      <c r="AI216" s="64">
        <f t="shared" si="97"/>
        <v>0</v>
      </c>
      <c r="AJ216" s="66">
        <f>IF(VLOOKUP('Summary DNO7'!$A$87,'Summary DNO7'!$A$55:$V$137,21)=0,0,(VLOOKUP('Summary DNO7'!$A$87,'Summary DNO7'!$A$55:$V$137,21)/VLOOKUP('Summary DNO7'!$A$87,'Summary DNO7'!$A$55:$V$137,3)))*T216</f>
        <v>0</v>
      </c>
      <c r="AK216" s="66">
        <f>IF(VLOOKUP('Summary DNO7'!$A$87,'Summary DNO7'!$A$55:$V$137,22)=0,0,(VLOOKUP('Summary DNO7'!$A$87,'Summary DNO7'!$A$55:$V$137,22)*1000/VLOOKUP('Summary DNO7'!$A$87,'Summary DNO7'!$A$55:$V$137,3)))*U216</f>
        <v>0</v>
      </c>
      <c r="AL216" s="67">
        <f t="shared" si="98"/>
        <v>0</v>
      </c>
    </row>
    <row r="218" spans="1:38" s="3" customFormat="1" ht="15">
      <c r="A218" s="1" t="s">
        <v>0</v>
      </c>
      <c r="B218" s="2" t="s">
        <v>234</v>
      </c>
      <c r="D218" s="4" t="s">
        <v>226</v>
      </c>
      <c r="H218" s="5"/>
    </row>
    <row r="219" spans="1:38" s="7" customFormat="1" ht="15">
      <c r="A219" s="1"/>
      <c r="B219" s="203" t="s">
        <v>235</v>
      </c>
      <c r="C219" s="203"/>
      <c r="D219" s="203"/>
      <c r="E219" s="203"/>
      <c r="F219" s="203"/>
      <c r="G219" s="203"/>
      <c r="H219" s="6"/>
      <c r="J219" s="8"/>
      <c r="O219" s="9"/>
    </row>
    <row r="220" spans="1:38" ht="13.5" thickBot="1">
      <c r="H220" s="11"/>
      <c r="O220" s="11"/>
    </row>
    <row r="221" spans="1:38" ht="14.25" thickTop="1" thickBot="1">
      <c r="A221" s="194" t="s">
        <v>1</v>
      </c>
      <c r="B221" s="196" t="s">
        <v>2</v>
      </c>
      <c r="C221" s="197"/>
      <c r="D221" s="197"/>
      <c r="E221" s="197"/>
      <c r="F221" s="197"/>
      <c r="G221" s="198"/>
      <c r="H221" s="6"/>
      <c r="I221" s="199" t="s">
        <v>3</v>
      </c>
      <c r="J221" s="197"/>
      <c r="K221" s="197"/>
      <c r="L221" s="197"/>
      <c r="M221" s="197"/>
      <c r="N221" s="198"/>
      <c r="O221" s="6"/>
      <c r="P221" s="200" t="s">
        <v>214</v>
      </c>
      <c r="Q221" s="201"/>
      <c r="R221" s="201"/>
      <c r="S221" s="201"/>
      <c r="T221" s="201"/>
      <c r="U221" s="202"/>
      <c r="W221" s="189" t="s">
        <v>4</v>
      </c>
      <c r="X221" s="190"/>
      <c r="Y221" s="190"/>
      <c r="Z221" s="190"/>
      <c r="AA221" s="190"/>
      <c r="AB221" s="191"/>
      <c r="AD221" s="192" t="s">
        <v>215</v>
      </c>
      <c r="AE221" s="193"/>
      <c r="AF221" s="193"/>
      <c r="AG221" s="193"/>
      <c r="AH221" s="193"/>
      <c r="AI221" s="193"/>
      <c r="AJ221" s="193"/>
      <c r="AK221" s="193"/>
      <c r="AL221" s="193"/>
    </row>
    <row r="222" spans="1:38" ht="68.25" thickTop="1">
      <c r="A222" s="195"/>
      <c r="B222" s="12" t="s">
        <v>5</v>
      </c>
      <c r="C222" s="13" t="s">
        <v>6</v>
      </c>
      <c r="D222" s="13" t="s">
        <v>7</v>
      </c>
      <c r="E222" s="13" t="s">
        <v>8</v>
      </c>
      <c r="F222" s="13" t="s">
        <v>9</v>
      </c>
      <c r="G222" s="14" t="s">
        <v>10</v>
      </c>
      <c r="H222" s="15"/>
      <c r="I222" s="12" t="s">
        <v>5</v>
      </c>
      <c r="J222" s="13" t="s">
        <v>6</v>
      </c>
      <c r="K222" s="13" t="s">
        <v>7</v>
      </c>
      <c r="L222" s="13" t="s">
        <v>8</v>
      </c>
      <c r="M222" s="13" t="s">
        <v>9</v>
      </c>
      <c r="N222" s="14" t="s">
        <v>10</v>
      </c>
      <c r="O222" s="15"/>
      <c r="P222" s="52" t="s">
        <v>5</v>
      </c>
      <c r="Q222" s="52" t="s">
        <v>6</v>
      </c>
      <c r="R222" s="52" t="s">
        <v>7</v>
      </c>
      <c r="S222" s="52" t="s">
        <v>8</v>
      </c>
      <c r="T222" s="52" t="s">
        <v>9</v>
      </c>
      <c r="U222" s="52" t="s">
        <v>10</v>
      </c>
      <c r="W222" s="53" t="s">
        <v>5</v>
      </c>
      <c r="X222" s="54" t="s">
        <v>6</v>
      </c>
      <c r="Y222" s="54" t="s">
        <v>7</v>
      </c>
      <c r="Z222" s="54" t="s">
        <v>8</v>
      </c>
      <c r="AA222" s="54" t="s">
        <v>9</v>
      </c>
      <c r="AB222" s="55" t="s">
        <v>10</v>
      </c>
      <c r="AD222" s="52" t="s">
        <v>216</v>
      </c>
      <c r="AE222" s="52" t="s">
        <v>217</v>
      </c>
      <c r="AF222" s="52" t="s">
        <v>217</v>
      </c>
      <c r="AG222" s="52" t="s">
        <v>217</v>
      </c>
      <c r="AH222" s="52" t="s">
        <v>218</v>
      </c>
      <c r="AI222" s="52" t="s">
        <v>219</v>
      </c>
      <c r="AJ222" s="52" t="s">
        <v>220</v>
      </c>
      <c r="AK222" s="52" t="s">
        <v>221</v>
      </c>
      <c r="AL222" s="52" t="s">
        <v>222</v>
      </c>
    </row>
    <row r="223" spans="1:38" s="21" customFormat="1" ht="11.25">
      <c r="A223" s="16" t="s">
        <v>11</v>
      </c>
      <c r="B223" s="180" t="s">
        <v>236</v>
      </c>
      <c r="C223" s="181"/>
      <c r="D223" s="181"/>
      <c r="E223" s="181"/>
      <c r="F223" s="181"/>
      <c r="G223" s="182"/>
      <c r="H223" s="17"/>
      <c r="I223" s="18"/>
      <c r="J223" s="19"/>
      <c r="K223" s="19"/>
      <c r="L223" s="19"/>
      <c r="M223" s="19"/>
      <c r="N223" s="20"/>
      <c r="O223" s="17"/>
      <c r="P223" s="56">
        <f t="shared" ref="P223:P247" si="99">IF(B223=0,0,IF(I223=0,0,(I223-B223)))</f>
        <v>0</v>
      </c>
      <c r="Q223" s="56">
        <f t="shared" ref="Q223:Q247" si="100">IF(C223=0,0,IF(J223=0,0,(J223-C223)))</f>
        <v>0</v>
      </c>
      <c r="R223" s="56">
        <f t="shared" ref="R223:R247" si="101">IF(D223=0,0,IF(K223=0,0,(K223-D223)))</f>
        <v>0</v>
      </c>
      <c r="S223" s="56">
        <f t="shared" ref="S223:S247" si="102">IF(E223=0,0,IF(L223=0,0,(L223-E223)))</f>
        <v>0</v>
      </c>
      <c r="T223" s="56">
        <f t="shared" ref="T223:T247" si="103">IF(F223=0,0,IF(M223=0,0,(M223-F223)))</f>
        <v>0</v>
      </c>
      <c r="U223" s="56">
        <f t="shared" ref="U223:U247" si="104">IF(G223=0,0,IF(N223=0,0,(N223-G223)))</f>
        <v>0</v>
      </c>
      <c r="W223" s="57">
        <f>IF(B223=0,0,IF(I223=0,0,(I223/B223)-1))</f>
        <v>0</v>
      </c>
      <c r="X223" s="57">
        <f t="shared" ref="X223:X247" si="105">IF(C223=0,0,IF(J223=0,0,(J223/C223)-1))</f>
        <v>0</v>
      </c>
      <c r="Y223" s="57">
        <f t="shared" ref="Y223:Y247" si="106">IF(D223=0,0,IF(K223=0,0,(K223/D223)-1))</f>
        <v>0</v>
      </c>
      <c r="Z223" s="57">
        <f t="shared" ref="Z223:Z247" si="107">IF(E223=0,0,IF(L223=0,0,(L223/E223)-1))</f>
        <v>0</v>
      </c>
      <c r="AA223" s="57">
        <f t="shared" ref="AA223:AA247" si="108">IF(F223=0,0,IF(M223=0,0,(M223/F223)-1))</f>
        <v>0</v>
      </c>
      <c r="AB223" s="57">
        <f t="shared" ref="AB223:AB247" si="109">IF(G223=0,0,IF(N223=0,0,(N223/G223)-1))</f>
        <v>0</v>
      </c>
      <c r="AD223" s="58">
        <f>IF(VLOOKUP('Summary DNO8'!$A$82,'Summary DNO8'!$A$55:$T$137,3)=0,0,VLOOKUP('Summary DNO8'!$A$82,'Summary DNO8'!$A$55:$T$137,2)*1000/VLOOKUP('Summary DNO8'!$A$82,'Summary DNO8'!$A$55:$T$137,3))</f>
        <v>3797.1726715172858</v>
      </c>
      <c r="AE223" s="58">
        <f>IF(AD223=0,0,VLOOKUP('Summary DNO8'!$A$82,'Summary DNO8'!$A$55:$T$137,15)*AD223*P223)</f>
        <v>0</v>
      </c>
      <c r="AF223" s="59">
        <f>IF(AD223=0,0,VLOOKUP('Summary DNO8'!$A$82,'Summary DNO8'!$A$55:$T$137,16)*AD223*Q223)</f>
        <v>0</v>
      </c>
      <c r="AG223" s="59">
        <f>IF(AD223=0,0,VLOOKUP('Summary DNO8'!$A$82,'Summary DNO8'!$A$55:$T$137,17)*AD223*R223)</f>
        <v>0</v>
      </c>
      <c r="AH223" s="59">
        <f>AE223+AF223+AG223</f>
        <v>0</v>
      </c>
      <c r="AI223" s="59">
        <f>365*S223</f>
        <v>0</v>
      </c>
      <c r="AJ223" s="59">
        <f>IF(VLOOKUP('Summary DNO8'!$A$82,'Summary DNO8'!$A$55:$V$137,21)=0,0,VLOOKUP('Summary DNO8'!$A$82,'Summary DNO8'!$A$55:$V$137,21)/VLOOKUP('Summary DNO8'!$A$82,'Summary DNO8'!$A$55:$T$137,3))*T223</f>
        <v>0</v>
      </c>
      <c r="AK223" s="59">
        <f>IF(VLOOKUP('Summary DNO8'!$A$82,'Summary DNO8'!$A$55:$V$137,22)=0,0,VLOOKUP('Summary DNO8'!$A$82,'Summary DNO8'!$A$55:$V$137,22)*1000/VLOOKUP('Summary DNO8'!$A$82,'Summary DNO8'!$A$55:$T$137,3))*U223</f>
        <v>0</v>
      </c>
      <c r="AL223" s="60">
        <f>SUM(AH223:AK223)/100</f>
        <v>0</v>
      </c>
    </row>
    <row r="224" spans="1:38" s="21" customFormat="1" ht="11.25">
      <c r="A224" s="16" t="s">
        <v>12</v>
      </c>
      <c r="B224" s="183"/>
      <c r="C224" s="184"/>
      <c r="D224" s="184"/>
      <c r="E224" s="184"/>
      <c r="F224" s="184"/>
      <c r="G224" s="185"/>
      <c r="H224" s="17"/>
      <c r="I224" s="22"/>
      <c r="J224" s="23"/>
      <c r="K224" s="23"/>
      <c r="L224" s="23"/>
      <c r="M224" s="23"/>
      <c r="N224" s="24"/>
      <c r="O224" s="17"/>
      <c r="P224" s="56">
        <f t="shared" si="99"/>
        <v>0</v>
      </c>
      <c r="Q224" s="56">
        <f t="shared" si="100"/>
        <v>0</v>
      </c>
      <c r="R224" s="56">
        <f t="shared" si="101"/>
        <v>0</v>
      </c>
      <c r="S224" s="56">
        <f t="shared" si="102"/>
        <v>0</v>
      </c>
      <c r="T224" s="56">
        <f t="shared" si="103"/>
        <v>0</v>
      </c>
      <c r="U224" s="56">
        <f t="shared" si="104"/>
        <v>0</v>
      </c>
      <c r="W224" s="61">
        <f t="shared" ref="W224:W247" si="110">IF(B224=0,0,IF(I224=0,0,(I224/B224)-1))</f>
        <v>0</v>
      </c>
      <c r="X224" s="61">
        <f t="shared" si="105"/>
        <v>0</v>
      </c>
      <c r="Y224" s="61">
        <f t="shared" si="106"/>
        <v>0</v>
      </c>
      <c r="Z224" s="61">
        <f t="shared" si="107"/>
        <v>0</v>
      </c>
      <c r="AA224" s="61">
        <f t="shared" si="108"/>
        <v>0</v>
      </c>
      <c r="AB224" s="61">
        <f t="shared" si="109"/>
        <v>0</v>
      </c>
      <c r="AD224" s="62">
        <f>IF(VLOOKUP('Summary DNO8'!$A$81,'Summary DNO8'!$A$55:$T$137,3)=0,0,VLOOKUP('Summary DNO8'!$A$81,'Summary DNO8'!$A$55:$T$137,2)*1000/VLOOKUP('Summary DNO8'!$A$81,'Summary DNO8'!$A$55:$T$137,3))</f>
        <v>5850.318757533184</v>
      </c>
      <c r="AE224" s="62">
        <f>IF(AD224=0,0,VLOOKUP('Summary DNO8'!$A$81,'Summary DNO8'!$A$55:$T$137,15)*AD224*P224)</f>
        <v>0</v>
      </c>
      <c r="AF224" s="56">
        <f>IF(AD224=0,0,VLOOKUP('Summary DNO8'!$A$81,'Summary DNO8'!$A$55:$T$137,16)*AD224*Q224)</f>
        <v>0</v>
      </c>
      <c r="AG224" s="56">
        <f>IF(AD224=0,0,VLOOKUP('Summary DNO8'!$A$81,'Summary DNO8'!$A$55:$T$137,17)*AD224*R224)</f>
        <v>0</v>
      </c>
      <c r="AH224" s="56">
        <f t="shared" ref="AH224:AH247" si="111">AE224+AF224+AG224</f>
        <v>0</v>
      </c>
      <c r="AI224" s="56">
        <f t="shared" ref="AI224:AI247" si="112">365*S224</f>
        <v>0</v>
      </c>
      <c r="AJ224" s="62">
        <f>IF(VLOOKUP('Summary DNO8'!$A$81,'Summary DNO8'!$A$55:$V$137,21)=0,0,VLOOKUP('Summary DNO8'!$A$81,'Summary DNO8'!$A$55:$V$137,21)/VLOOKUP('Summary DNO8'!$A$81,'Summary DNO8'!$A$55:$V$137,3))*T224</f>
        <v>0</v>
      </c>
      <c r="AK224" s="62">
        <f>IF(VLOOKUP('Summary DNO8'!$A$81,'Summary DNO8'!$A$55:$V$137,22)=0,0,VLOOKUP('Summary DNO8'!$A$81,'Summary DNO8'!$A$55:$V$137,22)*1000/VLOOKUP('Summary DNO8'!$A$81,'Summary DNO8'!$A$55:$V$137,3))*U224</f>
        <v>0</v>
      </c>
      <c r="AL224" s="63">
        <f t="shared" ref="AL224:AL247" si="113">SUM(AH224:AK224)/100</f>
        <v>0</v>
      </c>
    </row>
    <row r="225" spans="1:38" s="21" customFormat="1" ht="11.25">
      <c r="A225" s="16" t="s">
        <v>13</v>
      </c>
      <c r="B225" s="183"/>
      <c r="C225" s="184"/>
      <c r="D225" s="184"/>
      <c r="E225" s="184"/>
      <c r="F225" s="184"/>
      <c r="G225" s="185"/>
      <c r="H225" s="17"/>
      <c r="I225" s="22"/>
      <c r="J225" s="23"/>
      <c r="K225" s="23"/>
      <c r="L225" s="23"/>
      <c r="M225" s="23"/>
      <c r="N225" s="24"/>
      <c r="O225" s="17"/>
      <c r="P225" s="56">
        <f t="shared" si="99"/>
        <v>0</v>
      </c>
      <c r="Q225" s="56">
        <f t="shared" si="100"/>
        <v>0</v>
      </c>
      <c r="R225" s="56">
        <f t="shared" si="101"/>
        <v>0</v>
      </c>
      <c r="S225" s="56">
        <f t="shared" si="102"/>
        <v>0</v>
      </c>
      <c r="T225" s="56">
        <f t="shared" si="103"/>
        <v>0</v>
      </c>
      <c r="U225" s="56">
        <f t="shared" si="104"/>
        <v>0</v>
      </c>
      <c r="W225" s="61">
        <f t="shared" si="110"/>
        <v>0</v>
      </c>
      <c r="X225" s="61">
        <f t="shared" si="105"/>
        <v>0</v>
      </c>
      <c r="Y225" s="61">
        <f t="shared" si="106"/>
        <v>0</v>
      </c>
      <c r="Z225" s="61">
        <f t="shared" si="107"/>
        <v>0</v>
      </c>
      <c r="AA225" s="61">
        <f t="shared" si="108"/>
        <v>0</v>
      </c>
      <c r="AB225" s="61">
        <f t="shared" si="109"/>
        <v>0</v>
      </c>
      <c r="AD225" s="62">
        <f>IF(VLOOKUP('Summary DNO8'!$A$80,'Summary DNO8'!$A$55:$T$137,3)=0,0,(VLOOKUP('Summary DNO8'!$A$80,'Summary DNO8'!$A$55:$T$137,2)*1000/VLOOKUP('Summary DNO8'!$A$80,'Summary DNO8'!$A$55:$T$137,3)))</f>
        <v>4354.1836887861709</v>
      </c>
      <c r="AE225" s="62">
        <f>IF(AD225=0,0,VLOOKUP('Summary DNO8'!$A$80,'Summary DNO8'!$A$55:$T$137,15)*AD225*P225)</f>
        <v>0</v>
      </c>
      <c r="AF225" s="56">
        <f>IF(AD225=0,0,VLOOKUP('Summary DNO8'!$A$80,'Summary DNO8'!$A$55:$T$137,16)*AD225*Q225)</f>
        <v>0</v>
      </c>
      <c r="AG225" s="56">
        <f>IF(AD225=0,0,VLOOKUP('Summary DNO8'!$A$80,'Summary DNO8'!$A$55:$T$137,17)*AD225*R225)</f>
        <v>0</v>
      </c>
      <c r="AH225" s="56">
        <f t="shared" si="111"/>
        <v>0</v>
      </c>
      <c r="AI225" s="56">
        <f t="shared" si="112"/>
        <v>0</v>
      </c>
      <c r="AJ225" s="62">
        <f>IF(VLOOKUP('Summary DNO8'!$A$80,'Summary DNO8'!$A$55:$V$137,21)=0,0,(VLOOKUP('Summary DNO8'!$A$80,'Summary DNO8'!$A$55:$V$137,21)/VLOOKUP('Summary DNO8'!$A$80,'Summary DNO8'!$A$55:$V$137,3)))*T225</f>
        <v>0</v>
      </c>
      <c r="AK225" s="62">
        <f>IF(VLOOKUP('Summary DNO8'!$A$80,'Summary DNO8'!$A$55:$V$137,22)=0,0,(VLOOKUP('Summary DNO8'!$A$80,'Summary DNO8'!$A$55:$V$137,22)*1000/VLOOKUP('Summary DNO8'!$A$80,'Summary DNO8'!$A$55:$V$137,3)))*U225</f>
        <v>0</v>
      </c>
      <c r="AL225" s="63">
        <f t="shared" si="113"/>
        <v>0</v>
      </c>
    </row>
    <row r="226" spans="1:38" s="21" customFormat="1" ht="11.25">
      <c r="A226" s="16" t="s">
        <v>14</v>
      </c>
      <c r="B226" s="183"/>
      <c r="C226" s="184"/>
      <c r="D226" s="184"/>
      <c r="E226" s="184"/>
      <c r="F226" s="184"/>
      <c r="G226" s="185"/>
      <c r="H226" s="17"/>
      <c r="I226" s="22"/>
      <c r="J226" s="23"/>
      <c r="K226" s="23"/>
      <c r="L226" s="23"/>
      <c r="M226" s="23"/>
      <c r="N226" s="24"/>
      <c r="O226" s="17"/>
      <c r="P226" s="56">
        <f t="shared" si="99"/>
        <v>0</v>
      </c>
      <c r="Q226" s="56">
        <f t="shared" si="100"/>
        <v>0</v>
      </c>
      <c r="R226" s="56">
        <f t="shared" si="101"/>
        <v>0</v>
      </c>
      <c r="S226" s="56">
        <f t="shared" si="102"/>
        <v>0</v>
      </c>
      <c r="T226" s="56">
        <f t="shared" si="103"/>
        <v>0</v>
      </c>
      <c r="U226" s="56">
        <f t="shared" si="104"/>
        <v>0</v>
      </c>
      <c r="W226" s="61">
        <f t="shared" si="110"/>
        <v>0</v>
      </c>
      <c r="X226" s="61">
        <f t="shared" si="105"/>
        <v>0</v>
      </c>
      <c r="Y226" s="61">
        <f t="shared" si="106"/>
        <v>0</v>
      </c>
      <c r="Z226" s="61">
        <f t="shared" si="107"/>
        <v>0</v>
      </c>
      <c r="AA226" s="61">
        <f t="shared" si="108"/>
        <v>0</v>
      </c>
      <c r="AB226" s="61">
        <f t="shared" si="109"/>
        <v>0</v>
      </c>
      <c r="AD226" s="62">
        <f>IF(VLOOKUP('Summary DNO8'!$A$137,'Summary DNO8'!$A$55:$T$137,3)=0,0,(VLOOKUP('Summary DNO8'!$A$137,'Summary DNO8'!$A$55:$T$137,2)*1000/VLOOKUP('Summary DNO8'!$A$137,'Summary DNO8'!$A$55:$T$137,3)))</f>
        <v>14636.657378133132</v>
      </c>
      <c r="AE226" s="62">
        <f>IF(AD226=0,0,VLOOKUP('Summary DNO8'!$A$137,'Summary DNO8'!$A$55:$T$137,15)*AD226*P226)</f>
        <v>0</v>
      </c>
      <c r="AF226" s="56">
        <f>IF(AD226=0,0,VLOOKUP('Summary DNO8'!$A$137,'Summary DNO8'!$A$55:$T$137,16)*AD226*Q226)</f>
        <v>0</v>
      </c>
      <c r="AG226" s="56">
        <f>IF(AD226=0,0,VLOOKUP('Summary DNO8'!$A$137,'Summary DNO8'!$A$55:$T$137,17)*AD226*R226)</f>
        <v>0</v>
      </c>
      <c r="AH226" s="56">
        <f t="shared" si="111"/>
        <v>0</v>
      </c>
      <c r="AI226" s="56">
        <f t="shared" si="112"/>
        <v>0</v>
      </c>
      <c r="AJ226" s="62">
        <f>IF(VLOOKUP('Summary DNO8'!$A$137,'Summary DNO8'!$A$55:$V$137,21)=0,0,(VLOOKUP('Summary DNO8'!$A$137,'Summary DNO8'!$A$55:$V$137,21)/VLOOKUP('Summary DNO8'!$A$137,'Summary DNO8'!$A$55:$V$137,3)))*T226</f>
        <v>0</v>
      </c>
      <c r="AK226" s="62">
        <f>IF(VLOOKUP('Summary DNO8'!$A$137,'Summary DNO8'!$A$55:$V$137,22)=0,0,(VLOOKUP('Summary DNO8'!$A$137,'Summary DNO8'!$A$55:$V$137,22)*1000/VLOOKUP('Summary DNO8'!$A$137,'Summary DNO8'!$A$55:$V$137,3)))*U226</f>
        <v>0</v>
      </c>
      <c r="AL226" s="63">
        <f t="shared" si="113"/>
        <v>0</v>
      </c>
    </row>
    <row r="227" spans="1:38" s="21" customFormat="1" ht="11.25">
      <c r="A227" s="16" t="s">
        <v>15</v>
      </c>
      <c r="B227" s="183"/>
      <c r="C227" s="184"/>
      <c r="D227" s="184"/>
      <c r="E227" s="184"/>
      <c r="F227" s="184"/>
      <c r="G227" s="185"/>
      <c r="H227" s="17"/>
      <c r="I227" s="22"/>
      <c r="J227" s="23"/>
      <c r="K227" s="23"/>
      <c r="L227" s="23"/>
      <c r="M227" s="23"/>
      <c r="N227" s="24"/>
      <c r="O227" s="17"/>
      <c r="P227" s="56">
        <f t="shared" si="99"/>
        <v>0</v>
      </c>
      <c r="Q227" s="56">
        <f t="shared" si="100"/>
        <v>0</v>
      </c>
      <c r="R227" s="56">
        <f t="shared" si="101"/>
        <v>0</v>
      </c>
      <c r="S227" s="56">
        <f t="shared" si="102"/>
        <v>0</v>
      </c>
      <c r="T227" s="56">
        <f t="shared" si="103"/>
        <v>0</v>
      </c>
      <c r="U227" s="56">
        <f t="shared" si="104"/>
        <v>0</v>
      </c>
      <c r="W227" s="61">
        <f t="shared" si="110"/>
        <v>0</v>
      </c>
      <c r="X227" s="61">
        <f t="shared" si="105"/>
        <v>0</v>
      </c>
      <c r="Y227" s="61">
        <f t="shared" si="106"/>
        <v>0</v>
      </c>
      <c r="Z227" s="61">
        <f t="shared" si="107"/>
        <v>0</v>
      </c>
      <c r="AA227" s="61">
        <f t="shared" si="108"/>
        <v>0</v>
      </c>
      <c r="AB227" s="61">
        <f t="shared" si="109"/>
        <v>0</v>
      </c>
      <c r="AD227" s="62">
        <f>IF(VLOOKUP('Summary DNO8'!$A$136,'Summary DNO8'!$A$55:$T$137,3)=0,0,(VLOOKUP('Summary DNO8'!$A$136,'Summary DNO8'!$A$55:$T$137,2)*1000/VLOOKUP('Summary DNO8'!$A$136,'Summary DNO8'!$A$55:$T$136,3)))</f>
        <v>22977.499494837622</v>
      </c>
      <c r="AE227" s="62">
        <f>IF(AD227=0,0,VLOOKUP('Summary DNO8'!$A$136,'Summary DNO8'!$A$55:$T$137,15)*AD227*P227)</f>
        <v>0</v>
      </c>
      <c r="AF227" s="56">
        <f>IF(AD227=0,0,VLOOKUP('Summary DNO8'!$A$136,'Summary DNO8'!$A$55:$T$137,16)*AD227*Q227)</f>
        <v>0</v>
      </c>
      <c r="AG227" s="56">
        <f>IF(AD227=0,0,VLOOKUP('Summary DNO8'!$A$136,'Summary DNO8'!$A$55:$T$137,17)*AD227*R227)</f>
        <v>0</v>
      </c>
      <c r="AH227" s="56">
        <f t="shared" si="111"/>
        <v>0</v>
      </c>
      <c r="AI227" s="56">
        <f t="shared" si="112"/>
        <v>0</v>
      </c>
      <c r="AJ227" s="62">
        <f>IF(VLOOKUP('Summary DNO8'!$A$136,'Summary DNO8'!$A$55:$V$137,21)=0,0,(VLOOKUP('Summary DNO8'!$A$136,'Summary DNO8'!$A$55:$V$137,21)/VLOOKUP('Summary DNO8'!$A$136,'Summary DNO8'!$A$55:$V$136,3)))*T227</f>
        <v>0</v>
      </c>
      <c r="AK227" s="62">
        <f>IF(VLOOKUP('Summary DNO8'!$A$136,'Summary DNO8'!$A$55:$V$137,22)=0,0,(VLOOKUP('Summary DNO8'!$A$136,'Summary DNO8'!$A$55:$V$137,22)*1000/VLOOKUP('Summary DNO8'!$A$136,'Summary DNO8'!$A$55:$V$136,3)))*U227</f>
        <v>0</v>
      </c>
      <c r="AL227" s="63">
        <f t="shared" si="113"/>
        <v>0</v>
      </c>
    </row>
    <row r="228" spans="1:38" s="21" customFormat="1" ht="11.25">
      <c r="A228" s="16" t="s">
        <v>16</v>
      </c>
      <c r="B228" s="183"/>
      <c r="C228" s="184"/>
      <c r="D228" s="184"/>
      <c r="E228" s="184"/>
      <c r="F228" s="184"/>
      <c r="G228" s="185"/>
      <c r="H228" s="17"/>
      <c r="I228" s="22"/>
      <c r="J228" s="23"/>
      <c r="K228" s="23"/>
      <c r="L228" s="23"/>
      <c r="M228" s="23"/>
      <c r="N228" s="24"/>
      <c r="O228" s="17"/>
      <c r="P228" s="56">
        <f t="shared" si="99"/>
        <v>0</v>
      </c>
      <c r="Q228" s="56">
        <f t="shared" si="100"/>
        <v>0</v>
      </c>
      <c r="R228" s="56">
        <f t="shared" si="101"/>
        <v>0</v>
      </c>
      <c r="S228" s="56">
        <f t="shared" si="102"/>
        <v>0</v>
      </c>
      <c r="T228" s="56">
        <f t="shared" si="103"/>
        <v>0</v>
      </c>
      <c r="U228" s="56">
        <f t="shared" si="104"/>
        <v>0</v>
      </c>
      <c r="W228" s="61">
        <f t="shared" si="110"/>
        <v>0</v>
      </c>
      <c r="X228" s="61">
        <f t="shared" si="105"/>
        <v>0</v>
      </c>
      <c r="Y228" s="61">
        <f t="shared" si="106"/>
        <v>0</v>
      </c>
      <c r="Z228" s="61">
        <f t="shared" si="107"/>
        <v>0</v>
      </c>
      <c r="AA228" s="61">
        <f t="shared" si="108"/>
        <v>0</v>
      </c>
      <c r="AB228" s="61">
        <f t="shared" si="109"/>
        <v>0</v>
      </c>
      <c r="AD228" s="62">
        <f>IF(VLOOKUP('Summary DNO8'!$A$135,'Summary DNO8'!$A$55:$T$137,3)=0,0,(VLOOKUP('Summary DNO8'!$A$135,'Summary DNO8'!$A$55:$T$137,2)*1000/VLOOKUP('Summary DNO8'!$A$135,'Summary DNO8'!$A$55:$T$137,3)))</f>
        <v>11618.097711967017</v>
      </c>
      <c r="AE228" s="62">
        <f>IF(AD228=0,0,VLOOKUP('Summary DNO8'!$A$135,'Summary DNO8'!$A$55:$T$137,15)*AD228*P228)</f>
        <v>0</v>
      </c>
      <c r="AF228" s="56">
        <f>IF(AD228=0,0,VLOOKUP('Summary DNO8'!$A$135,'Summary DNO8'!$A$55:$T$137,16)*AD228*Q228)</f>
        <v>0</v>
      </c>
      <c r="AG228" s="56">
        <f>IF(AD228=0,0,VLOOKUP('Summary DNO8'!$A$135,'Summary DNO8'!$A$55:$T$137,17)*AD228*R228)</f>
        <v>0</v>
      </c>
      <c r="AH228" s="56">
        <f t="shared" si="111"/>
        <v>0</v>
      </c>
      <c r="AI228" s="56">
        <f t="shared" si="112"/>
        <v>0</v>
      </c>
      <c r="AJ228" s="62">
        <f>IF(VLOOKUP('Summary DNO8'!$A$135,'Summary DNO8'!$A$55:$V$137,21)=0,0,(VLOOKUP('Summary DNO8'!$A$135,'Summary DNO8'!$A$55:$V$137,21)/VLOOKUP('Summary DNO8'!$A$135,'Summary DNO8'!$A$55:$V$137,3)))*T228</f>
        <v>0</v>
      </c>
      <c r="AK228" s="62">
        <f>IF(VLOOKUP('Summary DNO8'!$A$135,'Summary DNO8'!$A$55:$V$137,22)=0,0,(VLOOKUP('Summary DNO8'!$A$135,'Summary DNO8'!$A$55:$V$137,22)*1000/VLOOKUP('Summary DNO8'!$A$135,'Summary DNO8'!$A$55:$V$137,3)))*U228</f>
        <v>0</v>
      </c>
      <c r="AL228" s="63">
        <f t="shared" si="113"/>
        <v>0</v>
      </c>
    </row>
    <row r="229" spans="1:38" s="21" customFormat="1" ht="11.25">
      <c r="A229" s="16" t="s">
        <v>17</v>
      </c>
      <c r="B229" s="183"/>
      <c r="C229" s="184"/>
      <c r="D229" s="184"/>
      <c r="E229" s="184"/>
      <c r="F229" s="184"/>
      <c r="G229" s="185"/>
      <c r="H229" s="17"/>
      <c r="I229" s="22"/>
      <c r="J229" s="23"/>
      <c r="K229" s="23"/>
      <c r="L229" s="23"/>
      <c r="M229" s="23"/>
      <c r="N229" s="24"/>
      <c r="O229" s="17"/>
      <c r="P229" s="56">
        <f t="shared" si="99"/>
        <v>0</v>
      </c>
      <c r="Q229" s="56">
        <f t="shared" si="100"/>
        <v>0</v>
      </c>
      <c r="R229" s="56">
        <f t="shared" si="101"/>
        <v>0</v>
      </c>
      <c r="S229" s="56">
        <f t="shared" si="102"/>
        <v>0</v>
      </c>
      <c r="T229" s="56">
        <f t="shared" si="103"/>
        <v>0</v>
      </c>
      <c r="U229" s="56">
        <f t="shared" si="104"/>
        <v>0</v>
      </c>
      <c r="W229" s="61">
        <f t="shared" si="110"/>
        <v>0</v>
      </c>
      <c r="X229" s="61">
        <f t="shared" si="105"/>
        <v>0</v>
      </c>
      <c r="Y229" s="61">
        <f t="shared" si="106"/>
        <v>0</v>
      </c>
      <c r="Z229" s="61">
        <f t="shared" si="107"/>
        <v>0</v>
      </c>
      <c r="AA229" s="61">
        <f t="shared" si="108"/>
        <v>0</v>
      </c>
      <c r="AB229" s="61">
        <f t="shared" si="109"/>
        <v>0</v>
      </c>
      <c r="AD229" s="62">
        <f>IF(VLOOKUP('Summary DNO8'!$A$127,'Summary DNO8'!$A$55:$T$137,3)=0,0,(VLOOKUP('Summary DNO8'!$A$127,'Summary DNO8'!$A$55:$T$137,2)*1000/VLOOKUP('Summary DNO8'!$A$127,'Summary DNO8'!$A$55:$T$137,3)))</f>
        <v>111257.29281273668</v>
      </c>
      <c r="AE229" s="62">
        <f>IF(AD229=0,0,VLOOKUP('Summary DNO8'!$A$127,'Summary DNO8'!$A$55:$T$137,15)*AD229*P229)</f>
        <v>0</v>
      </c>
      <c r="AF229" s="56">
        <f>IF(AD229=0,0,VLOOKUP('Summary DNO8'!$A$127,'Summary DNO8'!$A$55:$T$137,16)*AD229*Q229)</f>
        <v>0</v>
      </c>
      <c r="AG229" s="56">
        <f>IF(AD229=0,0,VLOOKUP('Summary DNO8'!$A$127,'Summary DNO8'!$A$55:$T$137,17)*AD229*R229)</f>
        <v>0</v>
      </c>
      <c r="AH229" s="56">
        <f t="shared" si="111"/>
        <v>0</v>
      </c>
      <c r="AI229" s="56">
        <f t="shared" si="112"/>
        <v>0</v>
      </c>
      <c r="AJ229" s="62">
        <f>IF(VLOOKUP('Summary DNO8'!$A$127,'Summary DNO8'!$A$55:$V$137,21)=0,0,(VLOOKUP('Summary DNO8'!$A$127,'Summary DNO8'!$A$55:$V$137,21)/VLOOKUP('Summary DNO8'!$A$127,'Summary DNO8'!$A$55:$V$137,3)))*T229</f>
        <v>0</v>
      </c>
      <c r="AK229" s="62">
        <f>IF(VLOOKUP('Summary DNO8'!$A$127,'Summary DNO8'!$A$55:$V$137,22)=0,0,(VLOOKUP('Summary DNO8'!$A$127,'Summary DNO8'!$A$55:$V$137,22)*1000/VLOOKUP('Summary DNO8'!$A$127,'Summary DNO8'!$A$55:$V$137,3)))*U229</f>
        <v>0</v>
      </c>
      <c r="AL229" s="63">
        <f t="shared" si="113"/>
        <v>0</v>
      </c>
    </row>
    <row r="230" spans="1:38" s="21" customFormat="1" ht="11.25">
      <c r="A230" s="16" t="s">
        <v>18</v>
      </c>
      <c r="B230" s="183"/>
      <c r="C230" s="184"/>
      <c r="D230" s="184"/>
      <c r="E230" s="184"/>
      <c r="F230" s="184"/>
      <c r="G230" s="185"/>
      <c r="H230" s="17"/>
      <c r="I230" s="22"/>
      <c r="J230" s="23"/>
      <c r="K230" s="23"/>
      <c r="L230" s="23"/>
      <c r="M230" s="23"/>
      <c r="N230" s="24"/>
      <c r="O230" s="17"/>
      <c r="P230" s="56">
        <f t="shared" si="99"/>
        <v>0</v>
      </c>
      <c r="Q230" s="56">
        <f t="shared" si="100"/>
        <v>0</v>
      </c>
      <c r="R230" s="56">
        <f t="shared" si="101"/>
        <v>0</v>
      </c>
      <c r="S230" s="56">
        <f t="shared" si="102"/>
        <v>0</v>
      </c>
      <c r="T230" s="56">
        <f t="shared" si="103"/>
        <v>0</v>
      </c>
      <c r="U230" s="56">
        <f t="shared" si="104"/>
        <v>0</v>
      </c>
      <c r="W230" s="61">
        <f t="shared" si="110"/>
        <v>0</v>
      </c>
      <c r="X230" s="61">
        <f t="shared" si="105"/>
        <v>0</v>
      </c>
      <c r="Y230" s="61">
        <f t="shared" si="106"/>
        <v>0</v>
      </c>
      <c r="Z230" s="61">
        <f t="shared" si="107"/>
        <v>0</v>
      </c>
      <c r="AA230" s="61">
        <f t="shared" si="108"/>
        <v>0</v>
      </c>
      <c r="AB230" s="61">
        <f t="shared" si="109"/>
        <v>0</v>
      </c>
      <c r="AD230" s="62">
        <f>IF(VLOOKUP('Summary DNO8'!$A$132,'Summary DNO8'!$A$55:$T$137,3)=0,0,(VLOOKUP('Summary DNO8'!$A$132,'Summary DNO8'!$A$55:$T$137,2)*1000/VLOOKUP('Summary DNO8'!$A$132,'Summary DNO8'!$A$55:$T$137,3)))</f>
        <v>0</v>
      </c>
      <c r="AE230" s="62">
        <f>IF(AD230=0,0,(VLOOKUP('Summary DNO8'!$A$132,'Summary DNO8'!$A$55:$T$137,15)*AD230*P230))</f>
        <v>0</v>
      </c>
      <c r="AF230" s="56">
        <f>IF(AD230=0,0,VLOOKUP('Summary DNO8'!$A$132,'Summary DNO8'!$A$55:$T$137,16)*AD230*Q230)</f>
        <v>0</v>
      </c>
      <c r="AG230" s="56">
        <f>IF(AD230=0,0,VLOOKUP('Summary DNO8'!$A$132,'Summary DNO8'!$A$55:$T$137,17)*AD230*R230)</f>
        <v>0</v>
      </c>
      <c r="AH230" s="56">
        <f t="shared" si="111"/>
        <v>0</v>
      </c>
      <c r="AI230" s="56">
        <f t="shared" si="112"/>
        <v>0</v>
      </c>
      <c r="AJ230" s="62">
        <f>IF(VLOOKUP('Summary DNO8'!$A$132,'Summary DNO8'!$A$55:$V$137,21)=0,0,(VLOOKUP('Summary DNO8'!$A$132,'Summary DNO8'!$A$55:$V$137,21)/VLOOKUP('Summary DNO8'!$A$132,'Summary DNO8'!$A$55:$V$137,3)))*T230</f>
        <v>0</v>
      </c>
      <c r="AK230" s="62">
        <f>IF(VLOOKUP('Summary DNO8'!$A$132,'Summary DNO8'!$A$55:$V$137,22)=0,0,(VLOOKUP('Summary DNO8'!$A$132,'Summary DNO8'!$A$55:$V$137,22)*1000/VLOOKUP('Summary DNO8'!$A$132,'Summary DNO8'!$A$55:$V$137,3)))*U230</f>
        <v>0</v>
      </c>
      <c r="AL230" s="63">
        <f t="shared" si="113"/>
        <v>0</v>
      </c>
    </row>
    <row r="231" spans="1:38" s="21" customFormat="1" ht="11.25">
      <c r="A231" s="16" t="s">
        <v>19</v>
      </c>
      <c r="B231" s="183"/>
      <c r="C231" s="184"/>
      <c r="D231" s="184"/>
      <c r="E231" s="184"/>
      <c r="F231" s="184"/>
      <c r="G231" s="185"/>
      <c r="H231" s="17"/>
      <c r="I231" s="22"/>
      <c r="J231" s="23"/>
      <c r="K231" s="23"/>
      <c r="L231" s="23"/>
      <c r="M231" s="23"/>
      <c r="N231" s="24"/>
      <c r="O231" s="17"/>
      <c r="P231" s="56">
        <f t="shared" si="99"/>
        <v>0</v>
      </c>
      <c r="Q231" s="56">
        <f t="shared" si="100"/>
        <v>0</v>
      </c>
      <c r="R231" s="56">
        <f t="shared" si="101"/>
        <v>0</v>
      </c>
      <c r="S231" s="56">
        <f t="shared" si="102"/>
        <v>0</v>
      </c>
      <c r="T231" s="56">
        <f t="shared" si="103"/>
        <v>0</v>
      </c>
      <c r="U231" s="56">
        <f t="shared" si="104"/>
        <v>0</v>
      </c>
      <c r="W231" s="61">
        <f t="shared" si="110"/>
        <v>0</v>
      </c>
      <c r="X231" s="61">
        <f t="shared" si="105"/>
        <v>0</v>
      </c>
      <c r="Y231" s="61">
        <f t="shared" si="106"/>
        <v>0</v>
      </c>
      <c r="Z231" s="61">
        <f t="shared" si="107"/>
        <v>0</v>
      </c>
      <c r="AA231" s="61">
        <f t="shared" si="108"/>
        <v>0</v>
      </c>
      <c r="AB231" s="61">
        <f t="shared" si="109"/>
        <v>0</v>
      </c>
      <c r="AD231" s="62">
        <f>IF(VLOOKUP('Summary DNO8'!$A$86,'Summary DNO8'!$A$55:$T$137,3)=0,0,(VLOOKUP('Summary DNO8'!$A$86,'Summary DNO8'!$A$55:$T$137,2)*1000/VLOOKUP('Summary DNO8'!$A$86,'Summary DNO8'!$A$55:$T$137,3)))</f>
        <v>0</v>
      </c>
      <c r="AE231" s="62">
        <f>IF(AD231=0,0,(VLOOKUP('Summary DNO8'!$A$86,'Summary DNO8'!$A$55:$T$137,15)*AD231*P231))</f>
        <v>0</v>
      </c>
      <c r="AF231" s="56">
        <f>IF(AD231=0,0,VLOOKUP('Summary DNO8'!$A$86,'Summary DNO8'!$A$55:$T$137,16)*AD231*Q231)</f>
        <v>0</v>
      </c>
      <c r="AG231" s="56">
        <f>IF(AD231=0,0,VLOOKUP('Summary DNO8'!$A$86,'Summary DNO8'!$A$55:$T$137,17)*AD231*R231)</f>
        <v>0</v>
      </c>
      <c r="AH231" s="56">
        <f t="shared" si="111"/>
        <v>0</v>
      </c>
      <c r="AI231" s="56">
        <f t="shared" si="112"/>
        <v>0</v>
      </c>
      <c r="AJ231" s="62">
        <f>IF(VLOOKUP('Summary DNO8'!$A$86,'Summary DNO8'!$A$55:$V$137,21)=0,0,(VLOOKUP('Summary DNO8'!$A$86,'Summary DNO8'!$A$55:$V$137,21)/VLOOKUP('Summary DNO8'!$A$86,'Summary DNO8'!$A$55:$V$137,3)))*T231</f>
        <v>0</v>
      </c>
      <c r="AK231" s="62">
        <f>IF(VLOOKUP('Summary DNO8'!$A$86,'Summary DNO8'!$A$55:$V$137,22)=0,0,(VLOOKUP('Summary DNO8'!$A$86,'Summary DNO8'!$A$55:$V$137,22)*1000/VLOOKUP('Summary DNO8'!$A$86,'Summary DNO8'!$A$55:$V$137,3)))*U231</f>
        <v>0</v>
      </c>
      <c r="AL231" s="63">
        <f t="shared" si="113"/>
        <v>0</v>
      </c>
    </row>
    <row r="232" spans="1:38" s="21" customFormat="1" ht="11.25">
      <c r="A232" s="16" t="s">
        <v>20</v>
      </c>
      <c r="B232" s="183"/>
      <c r="C232" s="184"/>
      <c r="D232" s="184"/>
      <c r="E232" s="184"/>
      <c r="F232" s="184"/>
      <c r="G232" s="185"/>
      <c r="H232" s="17"/>
      <c r="I232" s="22"/>
      <c r="J232" s="23"/>
      <c r="K232" s="23"/>
      <c r="L232" s="23"/>
      <c r="M232" s="23"/>
      <c r="N232" s="24"/>
      <c r="O232" s="17"/>
      <c r="P232" s="56">
        <f t="shared" si="99"/>
        <v>0</v>
      </c>
      <c r="Q232" s="56">
        <f t="shared" si="100"/>
        <v>0</v>
      </c>
      <c r="R232" s="56">
        <f t="shared" si="101"/>
        <v>0</v>
      </c>
      <c r="S232" s="56">
        <f t="shared" si="102"/>
        <v>0</v>
      </c>
      <c r="T232" s="56">
        <f t="shared" si="103"/>
        <v>0</v>
      </c>
      <c r="U232" s="56">
        <f t="shared" si="104"/>
        <v>0</v>
      </c>
      <c r="W232" s="61">
        <f t="shared" si="110"/>
        <v>0</v>
      </c>
      <c r="X232" s="61">
        <f t="shared" si="105"/>
        <v>0</v>
      </c>
      <c r="Y232" s="61">
        <f t="shared" si="106"/>
        <v>0</v>
      </c>
      <c r="Z232" s="61">
        <f t="shared" si="107"/>
        <v>0</v>
      </c>
      <c r="AA232" s="61">
        <f t="shared" si="108"/>
        <v>0</v>
      </c>
      <c r="AB232" s="61">
        <f t="shared" si="109"/>
        <v>0</v>
      </c>
      <c r="AD232" s="62">
        <f>IF(VLOOKUP('Summary DNO8'!$A$126,'Summary DNO8'!$A$55:$T$137,3)=0,0,(VLOOKUP('Summary DNO8'!$A$126,'Summary DNO8'!$A$55:$T$137,2)*1000/VLOOKUP('Summary DNO8'!$A$126,'Summary DNO8'!$A$55:$T$137,3)))</f>
        <v>381969.53959517262</v>
      </c>
      <c r="AE232" s="62">
        <f>IF(AD232=0,0,(VLOOKUP('Summary DNO8'!$A$126,'Summary DNO8'!$A$55:$T$137,15)*AD232*P232))</f>
        <v>0</v>
      </c>
      <c r="AF232" s="56">
        <f>IF(AD232=0,0,VLOOKUP('Summary DNO8'!$A$126,'Summary DNO8'!$A$55:$T$137,16)*AD232*Q232)</f>
        <v>0</v>
      </c>
      <c r="AG232" s="56">
        <f>IF(AD232=0,0,VLOOKUP('Summary DNO8'!$A$126,'Summary DNO8'!$A$55:$T$137,17)*AD232*R232)</f>
        <v>0</v>
      </c>
      <c r="AH232" s="56">
        <f t="shared" si="111"/>
        <v>0</v>
      </c>
      <c r="AI232" s="56">
        <f t="shared" si="112"/>
        <v>0</v>
      </c>
      <c r="AJ232" s="62">
        <f>IF(VLOOKUP('Summary DNO8'!$A$126,'Summary DNO8'!$A$55:$V$137,21)=0,0,(VLOOKUP('Summary DNO8'!$A$126,'Summary DNO8'!$A$55:$V$137,21)/VLOOKUP('Summary DNO8'!$A$126,'Summary DNO8'!$A$55:$V$137,3)))*T232</f>
        <v>0</v>
      </c>
      <c r="AK232" s="62">
        <f>IF(VLOOKUP('Summary DNO8'!$A$126,'Summary DNO8'!$A$55:$V$137,22)=0,0,(VLOOKUP('Summary DNO8'!$A$126,'Summary DNO8'!$A$55:$V$137,22)*1000/VLOOKUP('Summary DNO8'!$A$126,'Summary DNO8'!$A$55:$V$137,3)))*U232</f>
        <v>0</v>
      </c>
      <c r="AL232" s="63">
        <f t="shared" si="113"/>
        <v>0</v>
      </c>
    </row>
    <row r="233" spans="1:38" s="21" customFormat="1" ht="11.25">
      <c r="A233" s="16" t="s">
        <v>21</v>
      </c>
      <c r="B233" s="183"/>
      <c r="C233" s="184"/>
      <c r="D233" s="184"/>
      <c r="E233" s="184"/>
      <c r="F233" s="184"/>
      <c r="G233" s="185"/>
      <c r="H233" s="17"/>
      <c r="I233" s="22"/>
      <c r="J233" s="23"/>
      <c r="K233" s="23"/>
      <c r="L233" s="23"/>
      <c r="M233" s="23"/>
      <c r="N233" s="24"/>
      <c r="O233" s="17"/>
      <c r="P233" s="56">
        <f t="shared" si="99"/>
        <v>0</v>
      </c>
      <c r="Q233" s="56">
        <f t="shared" si="100"/>
        <v>0</v>
      </c>
      <c r="R233" s="56">
        <f t="shared" si="101"/>
        <v>0</v>
      </c>
      <c r="S233" s="56">
        <f t="shared" si="102"/>
        <v>0</v>
      </c>
      <c r="T233" s="56">
        <f t="shared" si="103"/>
        <v>0</v>
      </c>
      <c r="U233" s="56">
        <f t="shared" si="104"/>
        <v>0</v>
      </c>
      <c r="W233" s="61">
        <f t="shared" si="110"/>
        <v>0</v>
      </c>
      <c r="X233" s="61">
        <f t="shared" si="105"/>
        <v>0</v>
      </c>
      <c r="Y233" s="61">
        <f t="shared" si="106"/>
        <v>0</v>
      </c>
      <c r="Z233" s="61">
        <f t="shared" si="107"/>
        <v>0</v>
      </c>
      <c r="AA233" s="61">
        <f t="shared" si="108"/>
        <v>0</v>
      </c>
      <c r="AB233" s="61">
        <f t="shared" si="109"/>
        <v>0</v>
      </c>
      <c r="AD233" s="62">
        <f>IF(VLOOKUP('Summary DNO8'!$A$131,'Summary DNO8'!$A$55:$T$137,3)=0,0,(VLOOKUP('Summary DNO8'!$A$131,'Summary DNO8'!$A$55:$T$137,2)*1000/VLOOKUP('Summary DNO8'!$A$131,'Summary DNO8'!$A$55:$T$137,3)))</f>
        <v>958180.97998809814</v>
      </c>
      <c r="AE233" s="62">
        <f>IF(AD233=0,0,(VLOOKUP('Summary DNO8'!$A$131,'Summary DNO8'!$A$55:$T$137,15)*AD233*P233))</f>
        <v>0</v>
      </c>
      <c r="AF233" s="56">
        <f>IF(AD233=0,0,VLOOKUP('Summary DNO8'!$A$131,'Summary DNO8'!$A$55:$T$137,16)*AD233*Q233)</f>
        <v>0</v>
      </c>
      <c r="AG233" s="56">
        <f>IF(AD233=0,0,VLOOKUP('Summary DNO8'!$A$131,'Summary DNO8'!$A$55:$T$137,17)*AD233*R233)</f>
        <v>0</v>
      </c>
      <c r="AH233" s="56">
        <f t="shared" si="111"/>
        <v>0</v>
      </c>
      <c r="AI233" s="56">
        <f t="shared" si="112"/>
        <v>0</v>
      </c>
      <c r="AJ233" s="62">
        <f>IF(VLOOKUP('Summary DNO8'!$A$131,'Summary DNO8'!$A$55:$V$137,21)=0,0,(VLOOKUP('Summary DNO8'!$A$131,'Summary DNO8'!$A$55:$V$137,21)/VLOOKUP('Summary DNO8'!$A$131,'Summary DNO8'!$A$55:$V$137,3)))*T233</f>
        <v>0</v>
      </c>
      <c r="AK233" s="62">
        <f>IF(VLOOKUP('Summary DNO8'!$A$131,'Summary DNO8'!$A$55:$V$137,22)=0,0,(VLOOKUP('Summary DNO8'!$A$131,'Summary DNO8'!$A$55:$V$137,22)*1000/VLOOKUP('Summary DNO8'!$A$131,'Summary DNO8'!$A$55:$V$137,3)))*U233</f>
        <v>0</v>
      </c>
      <c r="AL233" s="63">
        <f t="shared" si="113"/>
        <v>0</v>
      </c>
    </row>
    <row r="234" spans="1:38" s="21" customFormat="1" ht="11.25">
      <c r="A234" s="16" t="s">
        <v>22</v>
      </c>
      <c r="B234" s="183"/>
      <c r="C234" s="184"/>
      <c r="D234" s="184"/>
      <c r="E234" s="184"/>
      <c r="F234" s="184"/>
      <c r="G234" s="185"/>
      <c r="H234" s="17"/>
      <c r="I234" s="22"/>
      <c r="J234" s="23"/>
      <c r="K234" s="23"/>
      <c r="L234" s="23"/>
      <c r="M234" s="23"/>
      <c r="N234" s="24"/>
      <c r="O234" s="17"/>
      <c r="P234" s="56">
        <f t="shared" si="99"/>
        <v>0</v>
      </c>
      <c r="Q234" s="56">
        <f t="shared" si="100"/>
        <v>0</v>
      </c>
      <c r="R234" s="56">
        <f t="shared" si="101"/>
        <v>0</v>
      </c>
      <c r="S234" s="56">
        <f t="shared" si="102"/>
        <v>0</v>
      </c>
      <c r="T234" s="56">
        <f t="shared" si="103"/>
        <v>0</v>
      </c>
      <c r="U234" s="56">
        <f t="shared" si="104"/>
        <v>0</v>
      </c>
      <c r="W234" s="61">
        <f t="shared" si="110"/>
        <v>0</v>
      </c>
      <c r="X234" s="61">
        <f t="shared" si="105"/>
        <v>0</v>
      </c>
      <c r="Y234" s="61">
        <f t="shared" si="106"/>
        <v>0</v>
      </c>
      <c r="Z234" s="61">
        <f t="shared" si="107"/>
        <v>0</v>
      </c>
      <c r="AA234" s="61">
        <f t="shared" si="108"/>
        <v>0</v>
      </c>
      <c r="AB234" s="61">
        <f t="shared" si="109"/>
        <v>0</v>
      </c>
      <c r="AD234" s="62">
        <f>IF(VLOOKUP('Summary DNO8'!$A$85,'Summary DNO8'!$A$55:$T$137,3)=0,0,(VLOOKUP('Summary DNO8'!$A$85,'Summary DNO8'!$A$55:$T$137,2)*1000/VLOOKUP('Summary DNO8'!$A$85,'Summary DNO8'!$A$55:$T$137,3)))</f>
        <v>3811776.4206569972</v>
      </c>
      <c r="AE234" s="62">
        <f>IF(AD234=0,0,(VLOOKUP('Summary DNO8'!$A$85,'Summary DNO8'!$A$55:$T$137,15)*AD234*P234))</f>
        <v>0</v>
      </c>
      <c r="AF234" s="56">
        <f>IF(AD234=0,0,VLOOKUP('Summary DNO8'!$A$85,'Summary DNO8'!$A$55:$T$137,16)*AD234*Q234)</f>
        <v>0</v>
      </c>
      <c r="AG234" s="56">
        <f>IF(AD234=0,0,VLOOKUP('Summary DNO8'!$A$85,'Summary DNO8'!$A$55:$T$137,17)*AD234*R234)</f>
        <v>0</v>
      </c>
      <c r="AH234" s="56">
        <f t="shared" si="111"/>
        <v>0</v>
      </c>
      <c r="AI234" s="56">
        <f t="shared" si="112"/>
        <v>0</v>
      </c>
      <c r="AJ234" s="62">
        <f>IF(VLOOKUP('Summary DNO8'!$A$85,'Summary DNO8'!$A$55:$V$137,21)=0,0,(VLOOKUP('Summary DNO8'!$A$85,'Summary DNO8'!$A$55:$V$137,21)/VLOOKUP('Summary DNO8'!$A$85,'Summary DNO8'!$A$55:$V$137,3)))*T234</f>
        <v>0</v>
      </c>
      <c r="AK234" s="62">
        <f>IF(VLOOKUP('Summary DNO8'!$A$85,'Summary DNO8'!$A$55:$V$137,22)=0,0,(VLOOKUP('Summary DNO8'!$A$85,'Summary DNO8'!$A$55:$V$137,22)*1000/VLOOKUP('Summary DNO8'!$A$85,'Summary DNO8'!$A$55:$V$137,3)))*U234</f>
        <v>0</v>
      </c>
      <c r="AL234" s="63">
        <f t="shared" si="113"/>
        <v>0</v>
      </c>
    </row>
    <row r="235" spans="1:38" s="21" customFormat="1" ht="11.25">
      <c r="A235" s="16" t="s">
        <v>23</v>
      </c>
      <c r="B235" s="183"/>
      <c r="C235" s="184"/>
      <c r="D235" s="184"/>
      <c r="E235" s="184"/>
      <c r="F235" s="184"/>
      <c r="G235" s="185"/>
      <c r="H235" s="17"/>
      <c r="I235" s="22"/>
      <c r="J235" s="23"/>
      <c r="K235" s="23"/>
      <c r="L235" s="23"/>
      <c r="M235" s="23"/>
      <c r="N235" s="24"/>
      <c r="O235" s="17"/>
      <c r="P235" s="56">
        <f t="shared" si="99"/>
        <v>0</v>
      </c>
      <c r="Q235" s="56">
        <f t="shared" si="100"/>
        <v>0</v>
      </c>
      <c r="R235" s="56">
        <f t="shared" si="101"/>
        <v>0</v>
      </c>
      <c r="S235" s="56">
        <f t="shared" si="102"/>
        <v>0</v>
      </c>
      <c r="T235" s="56">
        <f t="shared" si="103"/>
        <v>0</v>
      </c>
      <c r="U235" s="56">
        <f t="shared" si="104"/>
        <v>0</v>
      </c>
      <c r="W235" s="61">
        <f t="shared" si="110"/>
        <v>0</v>
      </c>
      <c r="X235" s="61">
        <f t="shared" si="105"/>
        <v>0</v>
      </c>
      <c r="Y235" s="61">
        <f t="shared" si="106"/>
        <v>0</v>
      </c>
      <c r="Z235" s="61">
        <f t="shared" si="107"/>
        <v>0</v>
      </c>
      <c r="AA235" s="61">
        <f t="shared" si="108"/>
        <v>0</v>
      </c>
      <c r="AB235" s="61">
        <f t="shared" si="109"/>
        <v>0</v>
      </c>
      <c r="AD235" s="62">
        <f>IF(VLOOKUP('Summary DNO8'!$A$89,'Summary DNO8'!$A$55:$T$137,3)=0,0,(VLOOKUP('Summary DNO8'!$A$89,'Summary DNO8'!$A$55:$T$137,2)*1000/VLOOKUP('Summary DNO8'!$A$89,'Summary DNO8'!$A$55:$T$137,3)))</f>
        <v>22230531.775392991</v>
      </c>
      <c r="AE235" s="62">
        <f>IF(AD235=0,0,(VLOOKUP('Summary DNO8'!$A$89,'Summary DNO8'!$A$55:$T$137,15)*AD235*P235))</f>
        <v>0</v>
      </c>
      <c r="AF235" s="56">
        <f>IF(AD235=0,0,VLOOKUP('Summary DNO8'!$A$89,'Summary DNO8'!$A$55:$T$137,16)*AD235*Q235)</f>
        <v>0</v>
      </c>
      <c r="AG235" s="56">
        <f>IF(AD235=0,0,VLOOKUP('Summary DNO8'!$A$89,'Summary DNO8'!$A$55:$T$137,17)*AD235*R235)</f>
        <v>0</v>
      </c>
      <c r="AH235" s="56">
        <f t="shared" si="111"/>
        <v>0</v>
      </c>
      <c r="AI235" s="56">
        <f t="shared" si="112"/>
        <v>0</v>
      </c>
      <c r="AJ235" s="62">
        <f>IF(VLOOKUP('Summary DNO8'!$A$89,'Summary DNO8'!$A$55:$V$137,21)=0,0,(VLOOKUP('Summary DNO8'!$A$89,'Summary DNO8'!$A$55:$V$137,21)/VLOOKUP('Summary DNO8'!$A$89,'Summary DNO8'!$A$55:$V$137,3)))*T235</f>
        <v>0</v>
      </c>
      <c r="AK235" s="62">
        <f>IF(VLOOKUP('Summary DNO8'!$A$89,'Summary DNO8'!$A$55:$V$137,22)=0,0,(VLOOKUP('Summary DNO8'!$A$89,'Summary DNO8'!$A$55:$V$137,22)*1000/VLOOKUP('Summary DNO8'!$A$89,'Summary DNO8'!$A$55:$V$137,3)))*U235</f>
        <v>0</v>
      </c>
      <c r="AL235" s="63">
        <f t="shared" si="113"/>
        <v>0</v>
      </c>
    </row>
    <row r="236" spans="1:38" s="21" customFormat="1" ht="11.25">
      <c r="A236" s="16" t="s">
        <v>24</v>
      </c>
      <c r="B236" s="183"/>
      <c r="C236" s="184"/>
      <c r="D236" s="184"/>
      <c r="E236" s="184"/>
      <c r="F236" s="184"/>
      <c r="G236" s="185"/>
      <c r="H236" s="17"/>
      <c r="I236" s="22"/>
      <c r="J236" s="23"/>
      <c r="K236" s="23"/>
      <c r="L236" s="23"/>
      <c r="M236" s="23"/>
      <c r="N236" s="24"/>
      <c r="O236" s="17"/>
      <c r="P236" s="56">
        <f t="shared" si="99"/>
        <v>0</v>
      </c>
      <c r="Q236" s="56">
        <f t="shared" si="100"/>
        <v>0</v>
      </c>
      <c r="R236" s="56">
        <f t="shared" si="101"/>
        <v>0</v>
      </c>
      <c r="S236" s="56">
        <f t="shared" si="102"/>
        <v>0</v>
      </c>
      <c r="T236" s="56">
        <f t="shared" si="103"/>
        <v>0</v>
      </c>
      <c r="U236" s="56">
        <f t="shared" si="104"/>
        <v>0</v>
      </c>
      <c r="W236" s="61">
        <f t="shared" si="110"/>
        <v>0</v>
      </c>
      <c r="X236" s="61">
        <f t="shared" si="105"/>
        <v>0</v>
      </c>
      <c r="Y236" s="61">
        <f t="shared" si="106"/>
        <v>0</v>
      </c>
      <c r="Z236" s="61">
        <f t="shared" si="107"/>
        <v>0</v>
      </c>
      <c r="AA236" s="61">
        <f t="shared" si="108"/>
        <v>0</v>
      </c>
      <c r="AB236" s="61">
        <f t="shared" si="109"/>
        <v>0</v>
      </c>
      <c r="AD236" s="62">
        <f>IF(VLOOKUP('Summary DNO8'!$A$134,'Summary DNO8'!$A$55:$T$137,3)=0,0,(VLOOKUP('Summary DNO8'!$A$134,'Summary DNO8'!$A$55:$T$137,2)*1000/VLOOKUP('Summary DNO8'!$A$134,'Summary DNO8'!$A$55:$T$137,3)))</f>
        <v>24599.187713320254</v>
      </c>
      <c r="AE236" s="62">
        <f>IF(AD236=0,0,(VLOOKUP('Summary DNO8'!$A$134,'Summary DNO8'!$A$55:$T$137,15)*AD236*P236))</f>
        <v>0</v>
      </c>
      <c r="AF236" s="56">
        <f>IF(AD236=0,0,VLOOKUP('Summary DNO8'!$A$134,'Summary DNO8'!$A$55:$T$137,16)*AD236*Q236)</f>
        <v>0</v>
      </c>
      <c r="AG236" s="56">
        <f>IF(AD236=0,0,VLOOKUP('Summary DNO8'!$A$134,'Summary DNO8'!$A$55:$T$137,17)*AD236*R236)</f>
        <v>0</v>
      </c>
      <c r="AH236" s="56">
        <f t="shared" si="111"/>
        <v>0</v>
      </c>
      <c r="AI236" s="56">
        <f t="shared" si="112"/>
        <v>0</v>
      </c>
      <c r="AJ236" s="62">
        <f>IF(VLOOKUP('Summary DNO8'!$A$134,'Summary DNO8'!$A$55:$V$137,21)=0,0,(VLOOKUP('Summary DNO8'!$A$134,'Summary DNO8'!$A$55:$V$137,21)/VLOOKUP('Summary DNO8'!$A$134,'Summary DNO8'!$A$55:$V$137,3)))*T236</f>
        <v>0</v>
      </c>
      <c r="AK236" s="62">
        <f>IF(VLOOKUP('Summary DNO8'!$A$134,'Summary DNO8'!$A$55:$V$137,22)=0,0,(VLOOKUP('Summary DNO8'!$A$134,'Summary DNO8'!$A$55:$V$137,22)*1000/VLOOKUP('Summary DNO8'!$A$134,'Summary DNO8'!$A$55:$V$137,3)))*U236</f>
        <v>0</v>
      </c>
      <c r="AL236" s="63">
        <f t="shared" si="113"/>
        <v>0</v>
      </c>
    </row>
    <row r="237" spans="1:38" s="21" customFormat="1" ht="11.25">
      <c r="A237" s="16" t="s">
        <v>25</v>
      </c>
      <c r="B237" s="183"/>
      <c r="C237" s="184"/>
      <c r="D237" s="184"/>
      <c r="E237" s="184"/>
      <c r="F237" s="184"/>
      <c r="G237" s="185"/>
      <c r="H237" s="17"/>
      <c r="I237" s="22"/>
      <c r="J237" s="23"/>
      <c r="K237" s="23"/>
      <c r="L237" s="23"/>
      <c r="M237" s="23"/>
      <c r="N237" s="24"/>
      <c r="O237" s="17"/>
      <c r="P237" s="56">
        <f t="shared" si="99"/>
        <v>0</v>
      </c>
      <c r="Q237" s="56">
        <f t="shared" si="100"/>
        <v>0</v>
      </c>
      <c r="R237" s="56">
        <f t="shared" si="101"/>
        <v>0</v>
      </c>
      <c r="S237" s="56">
        <f t="shared" si="102"/>
        <v>0</v>
      </c>
      <c r="T237" s="56">
        <f t="shared" si="103"/>
        <v>0</v>
      </c>
      <c r="U237" s="56">
        <f t="shared" si="104"/>
        <v>0</v>
      </c>
      <c r="W237" s="61">
        <f t="shared" si="110"/>
        <v>0</v>
      </c>
      <c r="X237" s="61">
        <f t="shared" si="105"/>
        <v>0</v>
      </c>
      <c r="Y237" s="61">
        <f t="shared" si="106"/>
        <v>0</v>
      </c>
      <c r="Z237" s="61">
        <f t="shared" si="107"/>
        <v>0</v>
      </c>
      <c r="AA237" s="61">
        <f t="shared" si="108"/>
        <v>0</v>
      </c>
      <c r="AB237" s="61">
        <f t="shared" si="109"/>
        <v>0</v>
      </c>
      <c r="AD237" s="62">
        <f>IF(VLOOKUP('Summary DNO8'!$A$133,'Summary DNO8'!$A$55:$T$137,3)=0,0,(VLOOKUP('Summary DNO8'!$A$133,'Summary DNO8'!$A$55:$T$137,2)*1000/VLOOKUP('Summary DNO8'!$A$133,'Summary DNO8'!$A$55:$T$137,3)))</f>
        <v>4154831.0499305245</v>
      </c>
      <c r="AE237" s="62">
        <f>IF(AD237=0,0,(VLOOKUP('Summary DNO8'!$A$133,'Summary DNO8'!$A$55:$T$137,15)*AD237*P237))</f>
        <v>0</v>
      </c>
      <c r="AF237" s="56">
        <f>IF(AD237=0,0,VLOOKUP('Summary DNO8'!$A$133,'Summary DNO8'!$A$55:$T$137,16)*AD237*Q237)</f>
        <v>0</v>
      </c>
      <c r="AG237" s="56">
        <f>IF(AD237=0,0,VLOOKUP('Summary DNO8'!$A$133,'Summary DNO8'!$A$55:$T$137,17)*AD237*R237)</f>
        <v>0</v>
      </c>
      <c r="AH237" s="56">
        <f t="shared" si="111"/>
        <v>0</v>
      </c>
      <c r="AI237" s="56">
        <f t="shared" si="112"/>
        <v>0</v>
      </c>
      <c r="AJ237" s="62">
        <f>IF(VLOOKUP('Summary DNO8'!$A$133,'Summary DNO8'!$A$55:$V$137,21)=0,0,(VLOOKUP('Summary DNO8'!$A$133,'Summary DNO8'!$A$55:$V$137,21)/VLOOKUP('Summary DNO8'!$A$133,'Summary DNO8'!$A$55:$V$137,3)))*T237</f>
        <v>0</v>
      </c>
      <c r="AK237" s="62">
        <f>IF(VLOOKUP('Summary DNO8'!$A$133,'Summary DNO8'!$A$55:$V$137,22)=0,0,(VLOOKUP('Summary DNO8'!$A$133,'Summary DNO8'!$A$55:$V$137,22)*1000/VLOOKUP('Summary DNO8'!$A$133,'Summary DNO8'!$A$55:$V$137,3)))*U237</f>
        <v>0</v>
      </c>
      <c r="AL237" s="63">
        <f t="shared" si="113"/>
        <v>0</v>
      </c>
    </row>
    <row r="238" spans="1:38" s="21" customFormat="1" ht="11.25">
      <c r="A238" s="16" t="s">
        <v>26</v>
      </c>
      <c r="B238" s="183"/>
      <c r="C238" s="184"/>
      <c r="D238" s="184"/>
      <c r="E238" s="184"/>
      <c r="F238" s="184"/>
      <c r="G238" s="185"/>
      <c r="H238" s="17"/>
      <c r="I238" s="22"/>
      <c r="J238" s="23"/>
      <c r="K238" s="23"/>
      <c r="L238" s="23"/>
      <c r="M238" s="23"/>
      <c r="N238" s="24"/>
      <c r="O238" s="17"/>
      <c r="P238" s="56">
        <f t="shared" si="99"/>
        <v>0</v>
      </c>
      <c r="Q238" s="56">
        <f t="shared" si="100"/>
        <v>0</v>
      </c>
      <c r="R238" s="56">
        <f t="shared" si="101"/>
        <v>0</v>
      </c>
      <c r="S238" s="56">
        <f t="shared" si="102"/>
        <v>0</v>
      </c>
      <c r="T238" s="56">
        <f t="shared" si="103"/>
        <v>0</v>
      </c>
      <c r="U238" s="56">
        <f t="shared" si="104"/>
        <v>0</v>
      </c>
      <c r="W238" s="61">
        <f t="shared" si="110"/>
        <v>0</v>
      </c>
      <c r="X238" s="61">
        <f t="shared" si="105"/>
        <v>0</v>
      </c>
      <c r="Y238" s="61">
        <f t="shared" si="106"/>
        <v>0</v>
      </c>
      <c r="Z238" s="61">
        <f t="shared" si="107"/>
        <v>0</v>
      </c>
      <c r="AA238" s="61">
        <f t="shared" si="108"/>
        <v>0</v>
      </c>
      <c r="AB238" s="61">
        <f t="shared" si="109"/>
        <v>0</v>
      </c>
      <c r="AD238" s="62">
        <f>IF(VLOOKUP('Summary DNO8'!$A$124,'Summary DNO8'!$A$55:$T$137,3)=0,0,(VLOOKUP('Summary DNO8'!$A$124,'Summary DNO8'!$A$55:$T$137,2)*1000/VLOOKUP('Summary DNO8'!$A$124,'Summary DNO8'!$A$55:$T$137,3)))</f>
        <v>2559.0441609531827</v>
      </c>
      <c r="AE238" s="62">
        <f>IF(AD238=0,0,(VLOOKUP('Summary DNO8'!$A$124,'Summary DNO8'!$A$55:$T$137,15)*AD238*P238))</f>
        <v>0</v>
      </c>
      <c r="AF238" s="56">
        <f>IF(AD238=0,0,VLOOKUP('Summary DNO8'!$A$124,'Summary DNO8'!$A$55:$T$137,16)*AD238*Q238)</f>
        <v>0</v>
      </c>
      <c r="AG238" s="56">
        <f>IF(AD238=0,0,VLOOKUP('Summary DNO8'!$A$124,'Summary DNO8'!$A$55:$T$137,17)*AD238*R238)</f>
        <v>0</v>
      </c>
      <c r="AH238" s="56">
        <f t="shared" si="111"/>
        <v>0</v>
      </c>
      <c r="AI238" s="56">
        <f t="shared" si="112"/>
        <v>0</v>
      </c>
      <c r="AJ238" s="62">
        <f>IF(VLOOKUP('Summary DNO8'!$A$124,'Summary DNO8'!$A$55:$V$137,21)=0,0,(VLOOKUP('Summary DNO8'!$A$124,'Summary DNO8'!$A$55:$V$137,21)/VLOOKUP('Summary DNO8'!$A$124,'Summary DNO8'!$A$55:$V$137,3)))*T238</f>
        <v>0</v>
      </c>
      <c r="AK238" s="62">
        <f>IF(VLOOKUP('Summary DNO8'!$A$124,'Summary DNO8'!$A$55:$V$137,22)=0,0,(VLOOKUP('Summary DNO8'!$A$124,'Summary DNO8'!$A$55:$V$137,22)*1000/VLOOKUP('Summary DNO8'!$A$124,'Summary DNO8'!$A$55:$V$137,3)))*U238</f>
        <v>0</v>
      </c>
      <c r="AL238" s="63">
        <f t="shared" si="113"/>
        <v>0</v>
      </c>
    </row>
    <row r="239" spans="1:38" s="21" customFormat="1" ht="11.25">
      <c r="A239" s="16" t="s">
        <v>27</v>
      </c>
      <c r="B239" s="183"/>
      <c r="C239" s="184"/>
      <c r="D239" s="184"/>
      <c r="E239" s="184"/>
      <c r="F239" s="184"/>
      <c r="G239" s="185"/>
      <c r="H239" s="17"/>
      <c r="I239" s="22"/>
      <c r="J239" s="23"/>
      <c r="K239" s="23"/>
      <c r="L239" s="23"/>
      <c r="M239" s="23"/>
      <c r="N239" s="24"/>
      <c r="O239" s="17"/>
      <c r="P239" s="56">
        <f t="shared" si="99"/>
        <v>0</v>
      </c>
      <c r="Q239" s="56">
        <f t="shared" si="100"/>
        <v>0</v>
      </c>
      <c r="R239" s="56">
        <f t="shared" si="101"/>
        <v>0</v>
      </c>
      <c r="S239" s="56">
        <f t="shared" si="102"/>
        <v>0</v>
      </c>
      <c r="T239" s="56">
        <f t="shared" si="103"/>
        <v>0</v>
      </c>
      <c r="U239" s="56">
        <f t="shared" si="104"/>
        <v>0</v>
      </c>
      <c r="W239" s="61">
        <f t="shared" si="110"/>
        <v>0</v>
      </c>
      <c r="X239" s="61">
        <f t="shared" si="105"/>
        <v>0</v>
      </c>
      <c r="Y239" s="61">
        <f t="shared" si="106"/>
        <v>0</v>
      </c>
      <c r="Z239" s="61">
        <f t="shared" si="107"/>
        <v>0</v>
      </c>
      <c r="AA239" s="61">
        <f t="shared" si="108"/>
        <v>0</v>
      </c>
      <c r="AB239" s="61">
        <f t="shared" si="109"/>
        <v>0</v>
      </c>
      <c r="AD239" s="62">
        <f>IF(VLOOKUP('Summary DNO8'!$A$129,'Summary DNO8'!$A$55:$T$137,3)=0,0,(VLOOKUP('Summary DNO8'!$A$129,'Summary DNO8'!$A$55:$T$137,2)*1000/VLOOKUP('Summary DNO8'!$A$129,'Summary DNO8'!$A$55:$T$137,3)))</f>
        <v>0</v>
      </c>
      <c r="AE239" s="62">
        <f>IF(AD239=0,0,(VLOOKUP('Summary DNO8'!$A$129,'Summary DNO8'!$A$55:$T$137,15)*AD239*P239))</f>
        <v>0</v>
      </c>
      <c r="AF239" s="56">
        <f>IF(AD239=0,0,VLOOKUP('Summary DNO8'!$A$129,'Summary DNO8'!$A$55:$T$137,16)*AD239*Q239)</f>
        <v>0</v>
      </c>
      <c r="AG239" s="56">
        <f>IF(AD239=0,0,VLOOKUP('Summary DNO8'!$A$129,'Summary DNO8'!$A$55:$T$137,17)*AD239*R239)</f>
        <v>0</v>
      </c>
      <c r="AH239" s="56">
        <f t="shared" si="111"/>
        <v>0</v>
      </c>
      <c r="AI239" s="56">
        <f t="shared" si="112"/>
        <v>0</v>
      </c>
      <c r="AJ239" s="62">
        <f>IF(VLOOKUP('Summary DNO8'!$A$129,'Summary DNO8'!$A$55:$V$137,21)=0,0,(VLOOKUP('Summary DNO8'!$A$129,'Summary DNO8'!$A$55:$V$137,21)/VLOOKUP('Summary DNO8'!$A$129,'Summary DNO8'!$A$55:$V$137,3)))*T239</f>
        <v>0</v>
      </c>
      <c r="AK239" s="62">
        <f>IF(VLOOKUP('Summary DNO8'!$A$129,'Summary DNO8'!$A$55:$V$137,22)=0,0,(VLOOKUP('Summary DNO8'!$A$129,'Summary DNO8'!$A$55:$V$137,22)*1000/VLOOKUP('Summary DNO8'!$A$129,'Summary DNO8'!$A$55:$V$137,3)))*U239</f>
        <v>0</v>
      </c>
      <c r="AL239" s="63">
        <f t="shared" si="113"/>
        <v>0</v>
      </c>
    </row>
    <row r="240" spans="1:38" s="21" customFormat="1" ht="11.25">
      <c r="A240" s="16" t="s">
        <v>28</v>
      </c>
      <c r="B240" s="183"/>
      <c r="C240" s="184"/>
      <c r="D240" s="184"/>
      <c r="E240" s="184"/>
      <c r="F240" s="184"/>
      <c r="G240" s="185"/>
      <c r="H240" s="17"/>
      <c r="I240" s="22"/>
      <c r="J240" s="23"/>
      <c r="K240" s="23"/>
      <c r="L240" s="23"/>
      <c r="M240" s="23"/>
      <c r="N240" s="24"/>
      <c r="O240" s="17"/>
      <c r="P240" s="56">
        <f t="shared" si="99"/>
        <v>0</v>
      </c>
      <c r="Q240" s="56">
        <f t="shared" si="100"/>
        <v>0</v>
      </c>
      <c r="R240" s="56">
        <f t="shared" si="101"/>
        <v>0</v>
      </c>
      <c r="S240" s="56">
        <f t="shared" si="102"/>
        <v>0</v>
      </c>
      <c r="T240" s="56">
        <f t="shared" si="103"/>
        <v>0</v>
      </c>
      <c r="U240" s="56">
        <f t="shared" si="104"/>
        <v>0</v>
      </c>
      <c r="W240" s="61">
        <f t="shared" si="110"/>
        <v>0</v>
      </c>
      <c r="X240" s="61">
        <f t="shared" si="105"/>
        <v>0</v>
      </c>
      <c r="Y240" s="61">
        <f t="shared" si="106"/>
        <v>0</v>
      </c>
      <c r="Z240" s="61">
        <f t="shared" si="107"/>
        <v>0</v>
      </c>
      <c r="AA240" s="61">
        <f t="shared" si="108"/>
        <v>0</v>
      </c>
      <c r="AB240" s="61">
        <f t="shared" si="109"/>
        <v>0</v>
      </c>
      <c r="AD240" s="62">
        <f>IF(VLOOKUP('Summary DNO8'!$A$123,'Summary DNO8'!$A$55:$T$137,3)=0,0,(VLOOKUP('Summary DNO8'!$A$123,'Summary DNO8'!$A$55:$T$137,2)*1000/VLOOKUP('Summary DNO8'!$A$123,'Summary DNO8'!$A$55:$T$137,3)))</f>
        <v>70450.998865535992</v>
      </c>
      <c r="AE240" s="62">
        <f>IF(AD240=0,0,(VLOOKUP('Summary DNO8'!$A$123,'Summary DNO8'!$A$55:$T$137,15)*AD240*P240))</f>
        <v>0</v>
      </c>
      <c r="AF240" s="56">
        <f>IF(AD240=0,0,VLOOKUP('Summary DNO8'!$A$123,'Summary DNO8'!$A$55:$T$137,16)*AD240*Q240)</f>
        <v>0</v>
      </c>
      <c r="AG240" s="56">
        <f>IF(AD240=0,0,VLOOKUP('Summary DNO8'!$A$123,'Summary DNO8'!$A$55:$T$137,17)*AD240*R240)</f>
        <v>0</v>
      </c>
      <c r="AH240" s="56">
        <f t="shared" si="111"/>
        <v>0</v>
      </c>
      <c r="AI240" s="56">
        <f t="shared" si="112"/>
        <v>0</v>
      </c>
      <c r="AJ240" s="62">
        <f>IF(VLOOKUP('Summary DNO8'!$A$123,'Summary DNO8'!$A$55:$V$137,21)=0,0,(VLOOKUP('Summary DNO8'!$A$123,'Summary DNO8'!$A$55:$V$137,21)/VLOOKUP('Summary DNO8'!$A$123,'Summary DNO8'!$A$55:$V$137,3)))*T240</f>
        <v>0</v>
      </c>
      <c r="AK240" s="62">
        <f>IF(VLOOKUP('Summary DNO8'!$A$123,'Summary DNO8'!$A$55:$V$137,22)=0,0,(VLOOKUP('Summary DNO8'!$A$123,'Summary DNO8'!$A$55:$V$137,22)*1000/VLOOKUP('Summary DNO8'!$A$123,'Summary DNO8'!$A$55:$V$137,3)))*U240</f>
        <v>0</v>
      </c>
      <c r="AL240" s="63">
        <f t="shared" si="113"/>
        <v>0</v>
      </c>
    </row>
    <row r="241" spans="1:38" s="21" customFormat="1" ht="11.25">
      <c r="A241" s="16" t="s">
        <v>29</v>
      </c>
      <c r="B241" s="183"/>
      <c r="C241" s="184"/>
      <c r="D241" s="184"/>
      <c r="E241" s="184"/>
      <c r="F241" s="184"/>
      <c r="G241" s="185"/>
      <c r="H241" s="17"/>
      <c r="I241" s="22"/>
      <c r="J241" s="23"/>
      <c r="K241" s="23"/>
      <c r="L241" s="23"/>
      <c r="M241" s="23"/>
      <c r="N241" s="24"/>
      <c r="O241" s="17"/>
      <c r="P241" s="56">
        <f t="shared" si="99"/>
        <v>0</v>
      </c>
      <c r="Q241" s="56">
        <f t="shared" si="100"/>
        <v>0</v>
      </c>
      <c r="R241" s="56">
        <f t="shared" si="101"/>
        <v>0</v>
      </c>
      <c r="S241" s="56">
        <f t="shared" si="102"/>
        <v>0</v>
      </c>
      <c r="T241" s="56">
        <f t="shared" si="103"/>
        <v>0</v>
      </c>
      <c r="U241" s="56">
        <f t="shared" si="104"/>
        <v>0</v>
      </c>
      <c r="W241" s="61">
        <f t="shared" si="110"/>
        <v>0</v>
      </c>
      <c r="X241" s="61">
        <f t="shared" si="105"/>
        <v>0</v>
      </c>
      <c r="Y241" s="61">
        <f t="shared" si="106"/>
        <v>0</v>
      </c>
      <c r="Z241" s="61">
        <f t="shared" si="107"/>
        <v>0</v>
      </c>
      <c r="AA241" s="61">
        <f t="shared" si="108"/>
        <v>0</v>
      </c>
      <c r="AB241" s="61">
        <f t="shared" si="109"/>
        <v>0</v>
      </c>
      <c r="AD241" s="62">
        <f>IF(VLOOKUP('Summary DNO8'!$A$125,'Summary DNO8'!$A$55:$T$137,3)=0,0,(VLOOKUP('Summary DNO8'!$A$125,'Summary DNO8'!$A$55:$T$137,2)*1000/VLOOKUP('Summary DNO8'!$A$125,'Summary DNO8'!$A$55:$T$137,3)))</f>
        <v>389121.42680692358</v>
      </c>
      <c r="AE241" s="62">
        <f>IF(AD241=0,0,(VLOOKUP('Summary DNO8'!$A$125,'Summary DNO8'!$A$55:$T$137,15)*AD241*P241))</f>
        <v>0</v>
      </c>
      <c r="AF241" s="56">
        <f>IF(AD241=0,0,VLOOKUP('Summary DNO8'!$A$125,'Summary DNO8'!$A$55:$T$137,16)*AD241*Q241)</f>
        <v>0</v>
      </c>
      <c r="AG241" s="56">
        <f>IF(AD241=0,0,VLOOKUP('Summary DNO8'!$A$125,'Summary DNO8'!$A$55:$T$137,17)*AD241*R241)</f>
        <v>0</v>
      </c>
      <c r="AH241" s="56">
        <f t="shared" si="111"/>
        <v>0</v>
      </c>
      <c r="AI241" s="56">
        <f t="shared" si="112"/>
        <v>0</v>
      </c>
      <c r="AJ241" s="62">
        <f>IF(VLOOKUP('Summary DNO8'!$A$125,'Summary DNO8'!$A$55:$V$137,21)=0,0,(VLOOKUP('Summary DNO8'!$A$125,'Summary DNO8'!$A$55:$V$137,21)/VLOOKUP('Summary DNO8'!$A$125,'Summary DNO8'!$A$55:$V$137,3)))*T241</f>
        <v>0</v>
      </c>
      <c r="AK241" s="62">
        <f>IF(VLOOKUP('Summary DNO8'!$A$125,'Summary DNO8'!$A$55:$V$137,22)=0,0,(VLOOKUP('Summary DNO8'!$A$125,'Summary DNO8'!$A$55:$V$137,22)*1000/VLOOKUP('Summary DNO8'!$A$125,'Summary DNO8'!$A$55:$V$137,3)))*U241</f>
        <v>0</v>
      </c>
      <c r="AL241" s="63">
        <f t="shared" si="113"/>
        <v>0</v>
      </c>
    </row>
    <row r="242" spans="1:38" s="21" customFormat="1" ht="11.25">
      <c r="A242" s="16" t="s">
        <v>30</v>
      </c>
      <c r="B242" s="183"/>
      <c r="C242" s="184"/>
      <c r="D242" s="184"/>
      <c r="E242" s="184"/>
      <c r="F242" s="184"/>
      <c r="G242" s="185"/>
      <c r="H242" s="17"/>
      <c r="I242" s="22"/>
      <c r="J242" s="23"/>
      <c r="K242" s="23"/>
      <c r="L242" s="23"/>
      <c r="M242" s="23"/>
      <c r="N242" s="24"/>
      <c r="O242" s="17"/>
      <c r="P242" s="56">
        <f t="shared" si="99"/>
        <v>0</v>
      </c>
      <c r="Q242" s="56">
        <f t="shared" si="100"/>
        <v>0</v>
      </c>
      <c r="R242" s="56">
        <f t="shared" si="101"/>
        <v>0</v>
      </c>
      <c r="S242" s="56">
        <f t="shared" si="102"/>
        <v>0</v>
      </c>
      <c r="T242" s="56">
        <f t="shared" si="103"/>
        <v>0</v>
      </c>
      <c r="U242" s="56">
        <f t="shared" si="104"/>
        <v>0</v>
      </c>
      <c r="W242" s="61">
        <f t="shared" si="110"/>
        <v>0</v>
      </c>
      <c r="X242" s="61">
        <f t="shared" si="105"/>
        <v>0</v>
      </c>
      <c r="Y242" s="61">
        <f t="shared" si="106"/>
        <v>0</v>
      </c>
      <c r="Z242" s="61">
        <f t="shared" si="107"/>
        <v>0</v>
      </c>
      <c r="AA242" s="61">
        <f t="shared" si="108"/>
        <v>0</v>
      </c>
      <c r="AB242" s="61">
        <f t="shared" si="109"/>
        <v>0</v>
      </c>
      <c r="AD242" s="62">
        <f>IF(VLOOKUP('Summary DNO8'!$A$128,'Summary DNO8'!$A$55:$T$137,3)=0,0,(VLOOKUP('Summary DNO8'!$A$128,'Summary DNO8'!$A$55:$T$137,2)*1000/VLOOKUP('Summary DNO8'!$A$128,'Summary DNO8'!$A$55:$T$137,3)))</f>
        <v>0</v>
      </c>
      <c r="AE242" s="62">
        <f>IF(AD242=0,0,(VLOOKUP('Summary DNO8'!$A$128,'Summary DNO8'!$A$55:$T$137,15)*AD242*P242))</f>
        <v>0</v>
      </c>
      <c r="AF242" s="56">
        <f>IF(AD242=0,0,VLOOKUP('Summary DNO8'!$A$128,'Summary DNO8'!$A$55:$T$137,16)*AD242*Q242)</f>
        <v>0</v>
      </c>
      <c r="AG242" s="56">
        <f>IF(AD242=0,0,VLOOKUP('Summary DNO8'!$A$128,'Summary DNO8'!$A$55:$T$137,17)*AD242*R242)</f>
        <v>0</v>
      </c>
      <c r="AH242" s="56">
        <f t="shared" si="111"/>
        <v>0</v>
      </c>
      <c r="AI242" s="56">
        <f t="shared" si="112"/>
        <v>0</v>
      </c>
      <c r="AJ242" s="62">
        <f>IF(VLOOKUP('Summary DNO8'!$A$128,'Summary DNO8'!$A$55:$V$137,21)=0,0,(VLOOKUP('Summary DNO8'!$A$128,'Summary DNO8'!$A$55:$V$137,21)/VLOOKUP('Summary DNO8'!$A$128,'Summary DNO8'!$A$55:$V$137,3)))*T242</f>
        <v>0</v>
      </c>
      <c r="AK242" s="62">
        <f>IF(VLOOKUP('Summary DNO8'!$A$128,'Summary DNO8'!$A$55:$V$137,22)=0,0,(VLOOKUP('Summary DNO8'!$A$128,'Summary DNO8'!$A$55:$V$137,22)*1000/VLOOKUP('Summary DNO8'!$A$128,'Summary DNO8'!$A$55:$V$137,3)))*U242</f>
        <v>0</v>
      </c>
      <c r="AL242" s="63">
        <f t="shared" si="113"/>
        <v>0</v>
      </c>
    </row>
    <row r="243" spans="1:38" s="21" customFormat="1" ht="11.25">
      <c r="A243" s="16" t="s">
        <v>31</v>
      </c>
      <c r="B243" s="183"/>
      <c r="C243" s="184"/>
      <c r="D243" s="184"/>
      <c r="E243" s="184"/>
      <c r="F243" s="184"/>
      <c r="G243" s="185"/>
      <c r="H243" s="17"/>
      <c r="I243" s="22"/>
      <c r="J243" s="23"/>
      <c r="K243" s="23"/>
      <c r="L243" s="23"/>
      <c r="M243" s="23"/>
      <c r="N243" s="24"/>
      <c r="O243" s="17"/>
      <c r="P243" s="56">
        <f t="shared" si="99"/>
        <v>0</v>
      </c>
      <c r="Q243" s="56">
        <f t="shared" si="100"/>
        <v>0</v>
      </c>
      <c r="R243" s="56">
        <f t="shared" si="101"/>
        <v>0</v>
      </c>
      <c r="S243" s="56">
        <f t="shared" si="102"/>
        <v>0</v>
      </c>
      <c r="T243" s="56">
        <f t="shared" si="103"/>
        <v>0</v>
      </c>
      <c r="U243" s="56">
        <f t="shared" si="104"/>
        <v>0</v>
      </c>
      <c r="W243" s="61">
        <f t="shared" si="110"/>
        <v>0</v>
      </c>
      <c r="X243" s="61">
        <f t="shared" si="105"/>
        <v>0</v>
      </c>
      <c r="Y243" s="61">
        <f t="shared" si="106"/>
        <v>0</v>
      </c>
      <c r="Z243" s="61">
        <f t="shared" si="107"/>
        <v>0</v>
      </c>
      <c r="AA243" s="61">
        <f t="shared" si="108"/>
        <v>0</v>
      </c>
      <c r="AB243" s="61">
        <f t="shared" si="109"/>
        <v>0</v>
      </c>
      <c r="AD243" s="62">
        <f>IF(VLOOKUP('Summary DNO8'!$A$130,'Summary DNO8'!$A$55:$T$137,3)=0,0,(VLOOKUP('Summary DNO8'!$A$130,'Summary DNO8'!$A$55:$T$137,2)*1000/VLOOKUP('Summary DNO8'!$A$130,'Summary DNO8'!$A$55:$T$137,3)))</f>
        <v>163034.18881871997</v>
      </c>
      <c r="AE243" s="62">
        <f>IF(AD243=0,0,(VLOOKUP('Summary DNO8'!$A$130,'Summary DNO8'!$A$55:$T$137,15)*AD243*P243))</f>
        <v>0</v>
      </c>
      <c r="AF243" s="56">
        <f>IF(AD243=0,0,VLOOKUP('Summary DNO8'!$A$130,'Summary DNO8'!$A$55:$T$137,16)*AD243*Q243)</f>
        <v>0</v>
      </c>
      <c r="AG243" s="56">
        <f>IF(AD243=0,0,VLOOKUP('Summary DNO8'!$A$130,'Summary DNO8'!$A$55:$T$137,17)*AD243*R243)</f>
        <v>0</v>
      </c>
      <c r="AH243" s="56">
        <f t="shared" si="111"/>
        <v>0</v>
      </c>
      <c r="AI243" s="56">
        <f t="shared" si="112"/>
        <v>0</v>
      </c>
      <c r="AJ243" s="62">
        <f>IF(VLOOKUP('Summary DNO8'!$A$130,'Summary DNO8'!$A$55:$V$137,21)=0,0,(VLOOKUP('Summary DNO8'!$A$130,'Summary DNO8'!$A$55:$V$137,21)/VLOOKUP('Summary DNO8'!$A$130,'Summary DNO8'!$A$55:$V$137,3)))*T243</f>
        <v>0</v>
      </c>
      <c r="AK243" s="62">
        <f>IF(VLOOKUP('Summary DNO8'!$A$130,'Summary DNO8'!$A$55:$V$137,22)=0,0,(VLOOKUP('Summary DNO8'!$A$130,'Summary DNO8'!$A$55:$V$137,22)*1000/VLOOKUP('Summary DNO8'!$A$130,'Summary DNO8'!$A$55:$V$137,3)))*U243</f>
        <v>0</v>
      </c>
      <c r="AL243" s="63">
        <f t="shared" si="113"/>
        <v>0</v>
      </c>
    </row>
    <row r="244" spans="1:38" s="21" customFormat="1" ht="11.25">
      <c r="A244" s="16" t="s">
        <v>32</v>
      </c>
      <c r="B244" s="183"/>
      <c r="C244" s="184"/>
      <c r="D244" s="184"/>
      <c r="E244" s="184"/>
      <c r="F244" s="184"/>
      <c r="G244" s="185"/>
      <c r="H244" s="17"/>
      <c r="I244" s="22"/>
      <c r="J244" s="23"/>
      <c r="K244" s="23"/>
      <c r="L244" s="23"/>
      <c r="M244" s="23"/>
      <c r="N244" s="24"/>
      <c r="O244" s="17"/>
      <c r="P244" s="56">
        <f t="shared" si="99"/>
        <v>0</v>
      </c>
      <c r="Q244" s="56">
        <f t="shared" si="100"/>
        <v>0</v>
      </c>
      <c r="R244" s="56">
        <f t="shared" si="101"/>
        <v>0</v>
      </c>
      <c r="S244" s="56">
        <f t="shared" si="102"/>
        <v>0</v>
      </c>
      <c r="T244" s="56">
        <f t="shared" si="103"/>
        <v>0</v>
      </c>
      <c r="U244" s="56">
        <f t="shared" si="104"/>
        <v>0</v>
      </c>
      <c r="W244" s="61">
        <f t="shared" si="110"/>
        <v>0</v>
      </c>
      <c r="X244" s="61">
        <f t="shared" si="105"/>
        <v>0</v>
      </c>
      <c r="Y244" s="61">
        <f t="shared" si="106"/>
        <v>0</v>
      </c>
      <c r="Z244" s="61">
        <f t="shared" si="107"/>
        <v>0</v>
      </c>
      <c r="AA244" s="61">
        <f t="shared" si="108"/>
        <v>0</v>
      </c>
      <c r="AB244" s="61">
        <f t="shared" si="109"/>
        <v>0</v>
      </c>
      <c r="AD244" s="62">
        <f>IF(VLOOKUP('Summary DNO8'!$A$83,'Summary DNO8'!$A$55:$T$137,3)=0,0,(VLOOKUP('Summary DNO8'!$A$83,'Summary DNO8'!$A$55:$T$137,2)*1000/VLOOKUP('Summary DNO8'!$A$83,'Summary DNO8'!$A$55:$T$137,3)))</f>
        <v>2826456.7504631034</v>
      </c>
      <c r="AE244" s="62">
        <f>IF(AD244=0,0,(VLOOKUP('Summary DNO8'!$A$83,'Summary DNO8'!$A$55:$T$137,15)*AD244*P244))</f>
        <v>0</v>
      </c>
      <c r="AF244" s="56">
        <f>IF(AD244=0,0,VLOOKUP('Summary DNO8'!$A$83,'Summary DNO8'!$A$55:$T$137,16)*AD244*Q244)</f>
        <v>0</v>
      </c>
      <c r="AG244" s="56">
        <f>IF(AD244=0,0,VLOOKUP('Summary DNO8'!$A$83,'Summary DNO8'!$A$55:$T$137,17)*AD244*R244)</f>
        <v>0</v>
      </c>
      <c r="AH244" s="56">
        <f t="shared" si="111"/>
        <v>0</v>
      </c>
      <c r="AI244" s="56">
        <f t="shared" si="112"/>
        <v>0</v>
      </c>
      <c r="AJ244" s="62">
        <f>IF(VLOOKUP('Summary DNO8'!$A$83,'Summary DNO8'!$A$55:$V$137,21)=0,0,(VLOOKUP('Summary DNO8'!$A$83,'Summary DNO8'!$A$55:$V$137,21)/VLOOKUP('Summary DNO8'!$A$83,'Summary DNO8'!$A$55:$V$137,3)))*T244</f>
        <v>0</v>
      </c>
      <c r="AK244" s="62">
        <f>IF(VLOOKUP('Summary DNO8'!$A$83,'Summary DNO8'!$A$55:$V$137,22)=0,0,(VLOOKUP('Summary DNO8'!$A$83,'Summary DNO8'!$A$55:$V$137,22)*1000/VLOOKUP('Summary DNO8'!$A$83,'Summary DNO8'!$A$55:$V$137,3)))*U244</f>
        <v>0</v>
      </c>
      <c r="AL244" s="63">
        <f t="shared" si="113"/>
        <v>0</v>
      </c>
    </row>
    <row r="245" spans="1:38" s="21" customFormat="1" ht="11.25">
      <c r="A245" s="16" t="s">
        <v>33</v>
      </c>
      <c r="B245" s="183"/>
      <c r="C245" s="184"/>
      <c r="D245" s="184"/>
      <c r="E245" s="184"/>
      <c r="F245" s="184"/>
      <c r="G245" s="185"/>
      <c r="H245" s="17"/>
      <c r="I245" s="22"/>
      <c r="J245" s="23"/>
      <c r="K245" s="23"/>
      <c r="L245" s="23"/>
      <c r="M245" s="23"/>
      <c r="N245" s="24"/>
      <c r="O245" s="17"/>
      <c r="P245" s="56">
        <f t="shared" si="99"/>
        <v>0</v>
      </c>
      <c r="Q245" s="56">
        <f t="shared" si="100"/>
        <v>0</v>
      </c>
      <c r="R245" s="56">
        <f t="shared" si="101"/>
        <v>0</v>
      </c>
      <c r="S245" s="56">
        <f t="shared" si="102"/>
        <v>0</v>
      </c>
      <c r="T245" s="56">
        <f t="shared" si="103"/>
        <v>0</v>
      </c>
      <c r="U245" s="56">
        <f t="shared" si="104"/>
        <v>0</v>
      </c>
      <c r="W245" s="61">
        <f t="shared" si="110"/>
        <v>0</v>
      </c>
      <c r="X245" s="61">
        <f t="shared" si="105"/>
        <v>0</v>
      </c>
      <c r="Y245" s="61">
        <f t="shared" si="106"/>
        <v>0</v>
      </c>
      <c r="Z245" s="61">
        <f t="shared" si="107"/>
        <v>0</v>
      </c>
      <c r="AA245" s="61">
        <f t="shared" si="108"/>
        <v>0</v>
      </c>
      <c r="AB245" s="61">
        <f t="shared" si="109"/>
        <v>0</v>
      </c>
      <c r="AD245" s="62">
        <f>IF(VLOOKUP('Summary DNO8'!$A$84,'Summary DNO8'!$A$55:$T$137,3)=0,0,(VLOOKUP('Summary DNO8'!$A$84,'Summary DNO8'!$A$55:$T$137,2)*1000/VLOOKUP('Summary DNO8'!$A$84,'Summary DNO8'!$A$55:$T$137,3)))</f>
        <v>5546059.161322522</v>
      </c>
      <c r="AE245" s="62">
        <f>IF(AD245=0,0,(VLOOKUP('Summary DNO8'!$A$84,'Summary DNO8'!$A$55:$T$137,15)*AD245*P245))</f>
        <v>0</v>
      </c>
      <c r="AF245" s="56">
        <f>IF(AD245=0,0,VLOOKUP('Summary DNO8'!$A$84,'Summary DNO8'!$A$55:$T$137,16)*AD245*Q245)</f>
        <v>0</v>
      </c>
      <c r="AG245" s="56">
        <f>IF(AD245=0,0,VLOOKUP('Summary DNO8'!$A$84,'Summary DNO8'!$A$55:$T$137,17)*AD245*R245)</f>
        <v>0</v>
      </c>
      <c r="AH245" s="56">
        <f t="shared" si="111"/>
        <v>0</v>
      </c>
      <c r="AI245" s="56">
        <f t="shared" si="112"/>
        <v>0</v>
      </c>
      <c r="AJ245" s="62">
        <f>IF(VLOOKUP('Summary DNO8'!$A$84,'Summary DNO8'!$A$55:$V$137,21)=0,0,(VLOOKUP('Summary DNO8'!$A$84,'Summary DNO8'!$A$55:$V$137,21)/VLOOKUP('Summary DNO8'!$A$84,'Summary DNO8'!$A$55:$V$137,3)))*T245</f>
        <v>0</v>
      </c>
      <c r="AK245" s="62">
        <f>IF(VLOOKUP('Summary DNO8'!$A$84,'Summary DNO8'!$A$55:$V$137,22)=0,0,(VLOOKUP('Summary DNO8'!$A$84,'Summary DNO8'!$A$55:$V$137,22)*1000/VLOOKUP('Summary DNO8'!$A$84,'Summary DNO8'!$A$55:$V$137,3)))*U245</f>
        <v>0</v>
      </c>
      <c r="AL245" s="63">
        <f t="shared" si="113"/>
        <v>0</v>
      </c>
    </row>
    <row r="246" spans="1:38" s="21" customFormat="1" ht="11.25">
      <c r="A246" s="16" t="s">
        <v>34</v>
      </c>
      <c r="B246" s="183"/>
      <c r="C246" s="184"/>
      <c r="D246" s="184"/>
      <c r="E246" s="184"/>
      <c r="F246" s="184"/>
      <c r="G246" s="185"/>
      <c r="H246" s="17"/>
      <c r="I246" s="22"/>
      <c r="J246" s="23"/>
      <c r="K246" s="23"/>
      <c r="L246" s="23"/>
      <c r="M246" s="23"/>
      <c r="N246" s="24"/>
      <c r="O246" s="17"/>
      <c r="P246" s="56">
        <f t="shared" si="99"/>
        <v>0</v>
      </c>
      <c r="Q246" s="56">
        <f t="shared" si="100"/>
        <v>0</v>
      </c>
      <c r="R246" s="56">
        <f t="shared" si="101"/>
        <v>0</v>
      </c>
      <c r="S246" s="56">
        <f t="shared" si="102"/>
        <v>0</v>
      </c>
      <c r="T246" s="56">
        <f t="shared" si="103"/>
        <v>0</v>
      </c>
      <c r="U246" s="56">
        <f t="shared" si="104"/>
        <v>0</v>
      </c>
      <c r="W246" s="61">
        <f t="shared" si="110"/>
        <v>0</v>
      </c>
      <c r="X246" s="61">
        <f t="shared" si="105"/>
        <v>0</v>
      </c>
      <c r="Y246" s="61">
        <f t="shared" si="106"/>
        <v>0</v>
      </c>
      <c r="Z246" s="61">
        <f t="shared" si="107"/>
        <v>0</v>
      </c>
      <c r="AA246" s="61">
        <f t="shared" si="108"/>
        <v>0</v>
      </c>
      <c r="AB246" s="61">
        <f t="shared" si="109"/>
        <v>0</v>
      </c>
      <c r="AD246" s="62">
        <f>IF(VLOOKUP('Summary DNO8'!$A$88,'Summary DNO8'!$A$55:$T$137,3)=0,0,(VLOOKUP('Summary DNO8'!$A$88,'Summary DNO8'!$A$55:$T$137,2)*1000/VLOOKUP('Summary DNO8'!$A$88,'Summary DNO8'!$A$55:$T$137,3)))</f>
        <v>2037579.8237798407</v>
      </c>
      <c r="AE246" s="62">
        <f>IF(AD246=0,0,(VLOOKUP('Summary DNO8'!$A$88,'Summary DNO8'!$A$55:$T$137,15)*AD246*P246))</f>
        <v>0</v>
      </c>
      <c r="AF246" s="56">
        <f>IF(AD246=0,0,VLOOKUP('Summary DNO8'!$A$88,'Summary DNO8'!$A$55:$T$137,16)*AD246*Q246)</f>
        <v>0</v>
      </c>
      <c r="AG246" s="56">
        <f>IF(AD246=0,0,VLOOKUP('Summary DNO8'!$A$88,'Summary DNO8'!$A$55:$T$137,17)*AD246*R246)</f>
        <v>0</v>
      </c>
      <c r="AH246" s="56">
        <f t="shared" si="111"/>
        <v>0</v>
      </c>
      <c r="AI246" s="56">
        <f t="shared" si="112"/>
        <v>0</v>
      </c>
      <c r="AJ246" s="62">
        <f>IF(VLOOKUP('Summary DNO8'!$A$88,'Summary DNO8'!$A$55:$V$137,21)=0,0,(VLOOKUP('Summary DNO8'!$A$88,'Summary DNO8'!$A$55:$V$137,21)/VLOOKUP('Summary DNO8'!$A$88,'Summary DNO8'!$A$55:$V$137,3)))*T246</f>
        <v>0</v>
      </c>
      <c r="AK246" s="62">
        <f>IF(VLOOKUP('Summary DNO8'!$A$88,'Summary DNO8'!$A$55:$V$137,22)=0,0,(VLOOKUP('Summary DNO8'!$A$88,'Summary DNO8'!$A$55:$V$137,22)*1000/VLOOKUP('Summary DNO8'!$A$88,'Summary DNO8'!$A$55:$V$137,3)))*U246</f>
        <v>0</v>
      </c>
      <c r="AL246" s="63">
        <f t="shared" si="113"/>
        <v>0</v>
      </c>
    </row>
    <row r="247" spans="1:38" s="21" customFormat="1" ht="11.25">
      <c r="A247" s="25" t="s">
        <v>35</v>
      </c>
      <c r="B247" s="186"/>
      <c r="C247" s="187"/>
      <c r="D247" s="187"/>
      <c r="E247" s="187"/>
      <c r="F247" s="187"/>
      <c r="G247" s="188"/>
      <c r="H247" s="17"/>
      <c r="I247" s="26"/>
      <c r="J247" s="27"/>
      <c r="K247" s="27"/>
      <c r="L247" s="27"/>
      <c r="M247" s="27"/>
      <c r="N247" s="28"/>
      <c r="O247" s="17"/>
      <c r="P247" s="56">
        <f t="shared" si="99"/>
        <v>0</v>
      </c>
      <c r="Q247" s="56">
        <f t="shared" si="100"/>
        <v>0</v>
      </c>
      <c r="R247" s="56">
        <f t="shared" si="101"/>
        <v>0</v>
      </c>
      <c r="S247" s="56">
        <f t="shared" si="102"/>
        <v>0</v>
      </c>
      <c r="T247" s="56">
        <f t="shared" si="103"/>
        <v>0</v>
      </c>
      <c r="U247" s="56">
        <f t="shared" si="104"/>
        <v>0</v>
      </c>
      <c r="W247" s="65">
        <f t="shared" si="110"/>
        <v>0</v>
      </c>
      <c r="X247" s="65">
        <f t="shared" si="105"/>
        <v>0</v>
      </c>
      <c r="Y247" s="65">
        <f t="shared" si="106"/>
        <v>0</v>
      </c>
      <c r="Z247" s="65">
        <f t="shared" si="107"/>
        <v>0</v>
      </c>
      <c r="AA247" s="65">
        <f t="shared" si="108"/>
        <v>0</v>
      </c>
      <c r="AB247" s="65">
        <f t="shared" si="109"/>
        <v>0</v>
      </c>
      <c r="AD247" s="66">
        <f>IF(VLOOKUP('Summary DNO8'!$A$87,'Summary DNO8'!$A$55:$T$137,3)=0,0,(VLOOKUP('Summary DNO8'!$A$87,'Summary DNO8'!$A$55:$T$137,2)*1000/VLOOKUP('Summary DNO8'!$A$87,'Summary DNO8'!$A$55:$T$137,3)))</f>
        <v>0</v>
      </c>
      <c r="AE247" s="66">
        <f>IF(AD247=0,0,(VLOOKUP('Summary DNO8'!$A$87,'Summary DNO8'!$A$55:$T$137,15)*AD247*P247))</f>
        <v>0</v>
      </c>
      <c r="AF247" s="64">
        <f>IF(AD247=0,0,VLOOKUP('Summary DNO8'!$A$87,'Summary DNO8'!$A$55:$T$137,16)*AD247*Q247)</f>
        <v>0</v>
      </c>
      <c r="AG247" s="64">
        <f>IF(AD247=0,0,VLOOKUP('Summary DNO8'!$A$87,'Summary DNO8'!$A$55:$T$137,17)*AD247*R247)</f>
        <v>0</v>
      </c>
      <c r="AH247" s="64">
        <f t="shared" si="111"/>
        <v>0</v>
      </c>
      <c r="AI247" s="64">
        <f t="shared" si="112"/>
        <v>0</v>
      </c>
      <c r="AJ247" s="66">
        <f>IF(VLOOKUP('Summary DNO8'!$A$87,'Summary DNO8'!$A$55:$V$137,21)=0,0,(VLOOKUP('Summary DNO8'!$A$87,'Summary DNO8'!$A$55:$V$137,21)/VLOOKUP('Summary DNO8'!$A$87,'Summary DNO8'!$A$55:$V$137,3)))*T247</f>
        <v>0</v>
      </c>
      <c r="AK247" s="66">
        <f>IF(VLOOKUP('Summary DNO8'!$A$87,'Summary DNO8'!$A$55:$V$137,22)=0,0,(VLOOKUP('Summary DNO8'!$A$87,'Summary DNO8'!$A$55:$V$137,22)*1000/VLOOKUP('Summary DNO8'!$A$87,'Summary DNO8'!$A$55:$V$137,3)))*U247</f>
        <v>0</v>
      </c>
      <c r="AL247" s="67">
        <f t="shared" si="113"/>
        <v>0</v>
      </c>
    </row>
    <row r="249" spans="1:38" s="3" customFormat="1" ht="15">
      <c r="A249" s="1" t="s">
        <v>0</v>
      </c>
      <c r="B249" s="2" t="s">
        <v>234</v>
      </c>
      <c r="D249" s="4" t="s">
        <v>227</v>
      </c>
      <c r="H249" s="5"/>
    </row>
    <row r="250" spans="1:38" s="7" customFormat="1" ht="15">
      <c r="A250" s="1"/>
      <c r="B250" s="203" t="s">
        <v>235</v>
      </c>
      <c r="C250" s="203"/>
      <c r="D250" s="203"/>
      <c r="E250" s="203"/>
      <c r="F250" s="203"/>
      <c r="G250" s="203"/>
      <c r="H250" s="6"/>
      <c r="J250" s="8"/>
      <c r="O250" s="9"/>
    </row>
    <row r="251" spans="1:38" ht="13.5" thickBot="1">
      <c r="H251" s="11"/>
      <c r="O251" s="11"/>
    </row>
    <row r="252" spans="1:38" ht="14.25" thickTop="1" thickBot="1">
      <c r="A252" s="194" t="s">
        <v>1</v>
      </c>
      <c r="B252" s="196" t="s">
        <v>2</v>
      </c>
      <c r="C252" s="197"/>
      <c r="D252" s="197"/>
      <c r="E252" s="197"/>
      <c r="F252" s="197"/>
      <c r="G252" s="198"/>
      <c r="H252" s="115"/>
      <c r="I252" s="199" t="s">
        <v>3</v>
      </c>
      <c r="J252" s="197"/>
      <c r="K252" s="197"/>
      <c r="L252" s="197"/>
      <c r="M252" s="197"/>
      <c r="N252" s="198"/>
      <c r="O252" s="6"/>
      <c r="P252" s="200" t="s">
        <v>214</v>
      </c>
      <c r="Q252" s="201"/>
      <c r="R252" s="201"/>
      <c r="S252" s="201"/>
      <c r="T252" s="201"/>
      <c r="U252" s="202"/>
      <c r="W252" s="189" t="s">
        <v>4</v>
      </c>
      <c r="X252" s="190"/>
      <c r="Y252" s="190"/>
      <c r="Z252" s="190"/>
      <c r="AA252" s="190"/>
      <c r="AB252" s="191"/>
      <c r="AD252" s="192" t="s">
        <v>215</v>
      </c>
      <c r="AE252" s="193"/>
      <c r="AF252" s="193"/>
      <c r="AG252" s="193"/>
      <c r="AH252" s="193"/>
      <c r="AI252" s="193"/>
      <c r="AJ252" s="193"/>
      <c r="AK252" s="193"/>
      <c r="AL252" s="193"/>
    </row>
    <row r="253" spans="1:38" ht="68.25" thickTop="1">
      <c r="A253" s="195"/>
      <c r="B253" s="140" t="s">
        <v>5</v>
      </c>
      <c r="C253" s="141" t="s">
        <v>6</v>
      </c>
      <c r="D253" s="141" t="s">
        <v>7</v>
      </c>
      <c r="E253" s="141" t="s">
        <v>8</v>
      </c>
      <c r="F253" s="141" t="s">
        <v>9</v>
      </c>
      <c r="G253" s="142" t="s">
        <v>10</v>
      </c>
      <c r="H253" s="143"/>
      <c r="I253" s="140" t="s">
        <v>5</v>
      </c>
      <c r="J253" s="141" t="s">
        <v>6</v>
      </c>
      <c r="K253" s="141" t="s">
        <v>7</v>
      </c>
      <c r="L253" s="141" t="s">
        <v>8</v>
      </c>
      <c r="M253" s="141" t="s">
        <v>9</v>
      </c>
      <c r="N253" s="142" t="s">
        <v>10</v>
      </c>
      <c r="O253" s="15"/>
      <c r="P253" s="52" t="s">
        <v>5</v>
      </c>
      <c r="Q253" s="52" t="s">
        <v>6</v>
      </c>
      <c r="R253" s="52" t="s">
        <v>7</v>
      </c>
      <c r="S253" s="52" t="s">
        <v>8</v>
      </c>
      <c r="T253" s="52" t="s">
        <v>9</v>
      </c>
      <c r="U253" s="52" t="s">
        <v>10</v>
      </c>
      <c r="W253" s="53" t="s">
        <v>5</v>
      </c>
      <c r="X253" s="54" t="s">
        <v>6</v>
      </c>
      <c r="Y253" s="54" t="s">
        <v>7</v>
      </c>
      <c r="Z253" s="54" t="s">
        <v>8</v>
      </c>
      <c r="AA253" s="54" t="s">
        <v>9</v>
      </c>
      <c r="AB253" s="55" t="s">
        <v>10</v>
      </c>
      <c r="AD253" s="52" t="s">
        <v>216</v>
      </c>
      <c r="AE253" s="52" t="s">
        <v>217</v>
      </c>
      <c r="AF253" s="52" t="s">
        <v>217</v>
      </c>
      <c r="AG253" s="52" t="s">
        <v>217</v>
      </c>
      <c r="AH253" s="52" t="s">
        <v>218</v>
      </c>
      <c r="AI253" s="52" t="s">
        <v>219</v>
      </c>
      <c r="AJ253" s="52" t="s">
        <v>220</v>
      </c>
      <c r="AK253" s="52" t="s">
        <v>221</v>
      </c>
      <c r="AL253" s="52" t="s">
        <v>222</v>
      </c>
    </row>
    <row r="254" spans="1:38" s="21" customFormat="1" ht="11.25">
      <c r="A254" s="16" t="s">
        <v>11</v>
      </c>
      <c r="B254" s="144">
        <v>1.71</v>
      </c>
      <c r="C254" s="145">
        <v>0</v>
      </c>
      <c r="D254" s="145">
        <v>0</v>
      </c>
      <c r="E254" s="145">
        <v>3.67</v>
      </c>
      <c r="F254" s="145">
        <v>0</v>
      </c>
      <c r="G254" s="146">
        <v>0</v>
      </c>
      <c r="H254" s="147"/>
      <c r="I254" s="148">
        <v>1.71</v>
      </c>
      <c r="J254" s="149">
        <v>0</v>
      </c>
      <c r="K254" s="149">
        <v>0</v>
      </c>
      <c r="L254" s="149">
        <v>3.67</v>
      </c>
      <c r="M254" s="149">
        <v>0</v>
      </c>
      <c r="N254" s="150">
        <v>0</v>
      </c>
      <c r="O254" s="17"/>
      <c r="P254" s="56">
        <f t="shared" ref="P254:P278" si="114">IF(B254=0,0,IF(I254=0,0,(I254-B254)))</f>
        <v>0</v>
      </c>
      <c r="Q254" s="56">
        <f t="shared" ref="Q254:Q278" si="115">IF(C254=0,0,IF(J254=0,0,(J254-C254)))</f>
        <v>0</v>
      </c>
      <c r="R254" s="56">
        <f t="shared" ref="R254:R278" si="116">IF(D254=0,0,IF(K254=0,0,(K254-D254)))</f>
        <v>0</v>
      </c>
      <c r="S254" s="56">
        <f t="shared" ref="S254:S278" si="117">IF(E254=0,0,IF(L254=0,0,(L254-E254)))</f>
        <v>0</v>
      </c>
      <c r="T254" s="56">
        <f t="shared" ref="T254:T278" si="118">IF(F254=0,0,IF(M254=0,0,(M254-F254)))</f>
        <v>0</v>
      </c>
      <c r="U254" s="56">
        <f t="shared" ref="U254:U278" si="119">IF(G254=0,0,IF(N254=0,0,(N254-G254)))</f>
        <v>0</v>
      </c>
      <c r="W254" s="57">
        <f>IF(B254=0,0,IF(I254=0,0,(I254/B254)-1))</f>
        <v>0</v>
      </c>
      <c r="X254" s="57">
        <f t="shared" ref="X254:X278" si="120">IF(C254=0,0,IF(J254=0,0,(J254/C254)-1))</f>
        <v>0</v>
      </c>
      <c r="Y254" s="57">
        <f t="shared" ref="Y254:Y278" si="121">IF(D254=0,0,IF(K254=0,0,(K254/D254)-1))</f>
        <v>0</v>
      </c>
      <c r="Z254" s="57">
        <f t="shared" ref="Z254:Z278" si="122">IF(E254=0,0,IF(L254=0,0,(L254/E254)-1))</f>
        <v>0</v>
      </c>
      <c r="AA254" s="57">
        <f t="shared" ref="AA254:AA278" si="123">IF(F254=0,0,IF(M254=0,0,(M254/F254)-1))</f>
        <v>0</v>
      </c>
      <c r="AB254" s="57">
        <f t="shared" ref="AB254:AB278" si="124">IF(G254=0,0,IF(N254=0,0,(N254/G254)-1))</f>
        <v>0</v>
      </c>
      <c r="AD254" s="58">
        <f>IF(VLOOKUP('Summary DNO9'!$A$82,'Summary DNO9'!$A$55:$T$137,3)=0,0,VLOOKUP('Summary DNO9'!$A$82,'Summary DNO9'!$A$55:$T$137,2)*1000/VLOOKUP('Summary DNO9'!$A$82,'Summary DNO9'!$A$55:$T$137,3))</f>
        <v>3987.9907597945953</v>
      </c>
      <c r="AE254" s="58">
        <f>IF(AD254=0,0,VLOOKUP('Summary DNO9'!$A$82,'Summary DNO9'!$A$55:$T$137,15)*AD254*P254)</f>
        <v>0</v>
      </c>
      <c r="AF254" s="59">
        <f>IF(AD254=0,0,VLOOKUP('Summary DNO9'!$A$82,'Summary DNO9'!$A$55:$T$137,16)*AD254*Q254)</f>
        <v>0</v>
      </c>
      <c r="AG254" s="59">
        <f>IF(AD254=0,0,VLOOKUP('Summary DNO9'!$A$82,'Summary DNO9'!$A$55:$T$137,17)*AD254*R254)</f>
        <v>0</v>
      </c>
      <c r="AH254" s="59">
        <f>AE254+AF254+AG254</f>
        <v>0</v>
      </c>
      <c r="AI254" s="59">
        <f>365*S254</f>
        <v>0</v>
      </c>
      <c r="AJ254" s="59">
        <f>IF(VLOOKUP('Summary DNO9'!$A$82,'Summary DNO9'!$A$55:$V$137,21)=0,0,VLOOKUP('Summary DNO9'!$A$82,'Summary DNO9'!$A$55:$V$137,21)/VLOOKUP('Summary DNO9'!$A$82,'Summary DNO9'!$A$55:$T$137,3))*T254</f>
        <v>0</v>
      </c>
      <c r="AK254" s="59">
        <f>IF(VLOOKUP('Summary DNO9'!$A$82,'Summary DNO9'!$A$55:$V$137,22)=0,0,VLOOKUP('Summary DNO9'!$A$82,'Summary DNO9'!$A$55:$V$137,22)*1000/VLOOKUP('Summary DNO9'!$A$82,'Summary DNO9'!$A$55:$T$137,3))*U254</f>
        <v>0</v>
      </c>
      <c r="AL254" s="60">
        <f>SUM(AH254:AK254)/100</f>
        <v>0</v>
      </c>
    </row>
    <row r="255" spans="1:38" s="21" customFormat="1" ht="11.25">
      <c r="A255" s="16" t="s">
        <v>12</v>
      </c>
      <c r="B255" s="151">
        <v>1.976</v>
      </c>
      <c r="C255" s="152">
        <v>6.6000000000000003E-2</v>
      </c>
      <c r="D255" s="152">
        <v>0</v>
      </c>
      <c r="E255" s="152">
        <v>3.67</v>
      </c>
      <c r="F255" s="152">
        <v>0</v>
      </c>
      <c r="G255" s="153">
        <v>0</v>
      </c>
      <c r="H255" s="147"/>
      <c r="I255" s="154">
        <v>1.976</v>
      </c>
      <c r="J255" s="155">
        <v>6.6000000000000003E-2</v>
      </c>
      <c r="K255" s="155">
        <v>0</v>
      </c>
      <c r="L255" s="155">
        <v>3.67</v>
      </c>
      <c r="M255" s="155">
        <v>0</v>
      </c>
      <c r="N255" s="156">
        <v>0</v>
      </c>
      <c r="O255" s="17"/>
      <c r="P255" s="56">
        <f t="shared" si="114"/>
        <v>0</v>
      </c>
      <c r="Q255" s="56">
        <f t="shared" si="115"/>
        <v>0</v>
      </c>
      <c r="R255" s="56">
        <f t="shared" si="116"/>
        <v>0</v>
      </c>
      <c r="S255" s="56">
        <f t="shared" si="117"/>
        <v>0</v>
      </c>
      <c r="T255" s="56">
        <f t="shared" si="118"/>
        <v>0</v>
      </c>
      <c r="U255" s="56">
        <f t="shared" si="119"/>
        <v>0</v>
      </c>
      <c r="W255" s="61">
        <f t="shared" ref="W255:W278" si="125">IF(B255=0,0,IF(I255=0,0,(I255/B255)-1))</f>
        <v>0</v>
      </c>
      <c r="X255" s="61">
        <f t="shared" si="120"/>
        <v>0</v>
      </c>
      <c r="Y255" s="61">
        <f t="shared" si="121"/>
        <v>0</v>
      </c>
      <c r="Z255" s="61">
        <f t="shared" si="122"/>
        <v>0</v>
      </c>
      <c r="AA255" s="61">
        <f t="shared" si="123"/>
        <v>0</v>
      </c>
      <c r="AB255" s="61">
        <f t="shared" si="124"/>
        <v>0</v>
      </c>
      <c r="AD255" s="62">
        <f>IF(VLOOKUP('Summary DNO9'!$A$81,'Summary DNO9'!$A$55:$T$137,3)=0,0,VLOOKUP('Summary DNO9'!$A$81,'Summary DNO9'!$A$55:$T$137,2)*1000/VLOOKUP('Summary DNO9'!$A$81,'Summary DNO9'!$A$55:$T$137,3))</f>
        <v>6076.5437690364533</v>
      </c>
      <c r="AE255" s="62">
        <f>IF(AD255=0,0,VLOOKUP('Summary DNO9'!$A$81,'Summary DNO9'!$A$55:$T$137,15)*AD255*P255)</f>
        <v>0</v>
      </c>
      <c r="AF255" s="56">
        <f>IF(AD255=0,0,VLOOKUP('Summary DNO9'!$A$81,'Summary DNO9'!$A$55:$T$137,16)*AD255*Q255)</f>
        <v>0</v>
      </c>
      <c r="AG255" s="56">
        <f>IF(AD255=0,0,VLOOKUP('Summary DNO9'!$A$81,'Summary DNO9'!$A$55:$T$137,17)*AD255*R255)</f>
        <v>0</v>
      </c>
      <c r="AH255" s="56">
        <f t="shared" ref="AH255:AH278" si="126">AE255+AF255+AG255</f>
        <v>0</v>
      </c>
      <c r="AI255" s="56">
        <f t="shared" ref="AI255:AI278" si="127">365*S255</f>
        <v>0</v>
      </c>
      <c r="AJ255" s="62">
        <f>IF(VLOOKUP('Summary DNO9'!$A$81,'Summary DNO9'!$A$55:$V$137,21)=0,0,VLOOKUP('Summary DNO9'!$A$81,'Summary DNO9'!$A$55:$V$137,21)/VLOOKUP('Summary DNO9'!$A$81,'Summary DNO9'!$A$55:$V$137,3))*T255</f>
        <v>0</v>
      </c>
      <c r="AK255" s="62">
        <f>IF(VLOOKUP('Summary DNO9'!$A$81,'Summary DNO9'!$A$55:$V$137,22)=0,0,VLOOKUP('Summary DNO9'!$A$81,'Summary DNO9'!$A$55:$V$137,22)*1000/VLOOKUP('Summary DNO9'!$A$81,'Summary DNO9'!$A$55:$V$137,3))*U255</f>
        <v>0</v>
      </c>
      <c r="AL255" s="63">
        <f t="shared" ref="AL255:AL278" si="128">SUM(AH255:AK255)/100</f>
        <v>0</v>
      </c>
    </row>
    <row r="256" spans="1:38" s="21" customFormat="1" ht="11.25">
      <c r="A256" s="16" t="s">
        <v>13</v>
      </c>
      <c r="B256" s="151">
        <v>0.187</v>
      </c>
      <c r="C256" s="152">
        <v>0</v>
      </c>
      <c r="D256" s="152">
        <v>0</v>
      </c>
      <c r="E256" s="152">
        <v>0</v>
      </c>
      <c r="F256" s="152">
        <v>0</v>
      </c>
      <c r="G256" s="153">
        <v>0</v>
      </c>
      <c r="H256" s="147"/>
      <c r="I256" s="154">
        <v>0.187</v>
      </c>
      <c r="J256" s="155">
        <v>0</v>
      </c>
      <c r="K256" s="155">
        <v>0</v>
      </c>
      <c r="L256" s="155">
        <v>0</v>
      </c>
      <c r="M256" s="155">
        <v>0</v>
      </c>
      <c r="N256" s="156">
        <v>0</v>
      </c>
      <c r="O256" s="17"/>
      <c r="P256" s="56">
        <f t="shared" si="114"/>
        <v>0</v>
      </c>
      <c r="Q256" s="56">
        <f t="shared" si="115"/>
        <v>0</v>
      </c>
      <c r="R256" s="56">
        <f t="shared" si="116"/>
        <v>0</v>
      </c>
      <c r="S256" s="56">
        <f t="shared" si="117"/>
        <v>0</v>
      </c>
      <c r="T256" s="56">
        <f t="shared" si="118"/>
        <v>0</v>
      </c>
      <c r="U256" s="56">
        <f t="shared" si="119"/>
        <v>0</v>
      </c>
      <c r="W256" s="61">
        <f t="shared" si="125"/>
        <v>0</v>
      </c>
      <c r="X256" s="61">
        <f t="shared" si="120"/>
        <v>0</v>
      </c>
      <c r="Y256" s="61">
        <f t="shared" si="121"/>
        <v>0</v>
      </c>
      <c r="Z256" s="61">
        <f t="shared" si="122"/>
        <v>0</v>
      </c>
      <c r="AA256" s="61">
        <f t="shared" si="123"/>
        <v>0</v>
      </c>
      <c r="AB256" s="61">
        <f t="shared" si="124"/>
        <v>0</v>
      </c>
      <c r="AD256" s="62">
        <f>IF(VLOOKUP('Summary DNO9'!$A$80,'Summary DNO9'!$A$55:$T$137,3)=0,0,(VLOOKUP('Summary DNO9'!$A$80,'Summary DNO9'!$A$55:$T$137,2)*1000/VLOOKUP('Summary DNO9'!$A$80,'Summary DNO9'!$A$55:$T$137,3)))</f>
        <v>3909.4453743066451</v>
      </c>
      <c r="AE256" s="62">
        <f>IF(AD256=0,0,VLOOKUP('Summary DNO9'!$A$80,'Summary DNO9'!$A$55:$T$137,15)*AD256*P256)</f>
        <v>0</v>
      </c>
      <c r="AF256" s="56">
        <f>IF(AD256=0,0,VLOOKUP('Summary DNO9'!$A$80,'Summary DNO9'!$A$55:$T$137,16)*AD256*Q256)</f>
        <v>0</v>
      </c>
      <c r="AG256" s="56">
        <f>IF(AD256=0,0,VLOOKUP('Summary DNO9'!$A$80,'Summary DNO9'!$A$55:$T$137,17)*AD256*R256)</f>
        <v>0</v>
      </c>
      <c r="AH256" s="56">
        <f t="shared" si="126"/>
        <v>0</v>
      </c>
      <c r="AI256" s="56">
        <f t="shared" si="127"/>
        <v>0</v>
      </c>
      <c r="AJ256" s="62">
        <f>IF(VLOOKUP('Summary DNO9'!$A$80,'Summary DNO9'!$A$55:$V$137,21)=0,0,(VLOOKUP('Summary DNO9'!$A$80,'Summary DNO9'!$A$55:$V$137,21)/VLOOKUP('Summary DNO9'!$A$80,'Summary DNO9'!$A$55:$V$137,3)))*T256</f>
        <v>0</v>
      </c>
      <c r="AK256" s="62">
        <f>IF(VLOOKUP('Summary DNO9'!$A$80,'Summary DNO9'!$A$55:$V$137,22)=0,0,(VLOOKUP('Summary DNO9'!$A$80,'Summary DNO9'!$A$55:$V$137,22)*1000/VLOOKUP('Summary DNO9'!$A$80,'Summary DNO9'!$A$55:$V$137,3)))*U256</f>
        <v>0</v>
      </c>
      <c r="AL256" s="63">
        <f t="shared" si="128"/>
        <v>0</v>
      </c>
    </row>
    <row r="257" spans="1:38" s="21" customFormat="1" ht="11.25">
      <c r="A257" s="16" t="s">
        <v>14</v>
      </c>
      <c r="B257" s="151">
        <v>1.516</v>
      </c>
      <c r="C257" s="152">
        <v>0</v>
      </c>
      <c r="D257" s="152">
        <v>0</v>
      </c>
      <c r="E257" s="152">
        <v>4.71</v>
      </c>
      <c r="F257" s="152">
        <v>0</v>
      </c>
      <c r="G257" s="153">
        <v>0</v>
      </c>
      <c r="H257" s="147"/>
      <c r="I257" s="154">
        <v>1.516</v>
      </c>
      <c r="J257" s="155">
        <v>0</v>
      </c>
      <c r="K257" s="155">
        <v>0</v>
      </c>
      <c r="L257" s="155">
        <v>4.71</v>
      </c>
      <c r="M257" s="155">
        <v>0</v>
      </c>
      <c r="N257" s="156">
        <v>0</v>
      </c>
      <c r="O257" s="17"/>
      <c r="P257" s="56">
        <f t="shared" si="114"/>
        <v>0</v>
      </c>
      <c r="Q257" s="56">
        <f t="shared" si="115"/>
        <v>0</v>
      </c>
      <c r="R257" s="56">
        <f t="shared" si="116"/>
        <v>0</v>
      </c>
      <c r="S257" s="56">
        <f t="shared" si="117"/>
        <v>0</v>
      </c>
      <c r="T257" s="56">
        <f t="shared" si="118"/>
        <v>0</v>
      </c>
      <c r="U257" s="56">
        <f t="shared" si="119"/>
        <v>0</v>
      </c>
      <c r="W257" s="61">
        <f t="shared" si="125"/>
        <v>0</v>
      </c>
      <c r="X257" s="61">
        <f t="shared" si="120"/>
        <v>0</v>
      </c>
      <c r="Y257" s="61">
        <f t="shared" si="121"/>
        <v>0</v>
      </c>
      <c r="Z257" s="61">
        <f t="shared" si="122"/>
        <v>0</v>
      </c>
      <c r="AA257" s="61">
        <f t="shared" si="123"/>
        <v>0</v>
      </c>
      <c r="AB257" s="61">
        <f t="shared" si="124"/>
        <v>0</v>
      </c>
      <c r="AD257" s="62">
        <f>IF(VLOOKUP('Summary DNO9'!$A$137,'Summary DNO9'!$A$55:$T$137,3)=0,0,(VLOOKUP('Summary DNO9'!$A$137,'Summary DNO9'!$A$55:$T$137,2)*1000/VLOOKUP('Summary DNO9'!$A$137,'Summary DNO9'!$A$55:$T$137,3)))</f>
        <v>13089.83318925501</v>
      </c>
      <c r="AE257" s="62">
        <f>IF(AD257=0,0,VLOOKUP('Summary DNO9'!$A$137,'Summary DNO9'!$A$55:$T$137,15)*AD257*P257)</f>
        <v>0</v>
      </c>
      <c r="AF257" s="56">
        <f>IF(AD257=0,0,VLOOKUP('Summary DNO9'!$A$137,'Summary DNO9'!$A$55:$T$137,16)*AD257*Q257)</f>
        <v>0</v>
      </c>
      <c r="AG257" s="56">
        <f>IF(AD257=0,0,VLOOKUP('Summary DNO9'!$A$137,'Summary DNO9'!$A$55:$T$137,17)*AD257*R257)</f>
        <v>0</v>
      </c>
      <c r="AH257" s="56">
        <f t="shared" si="126"/>
        <v>0</v>
      </c>
      <c r="AI257" s="56">
        <f t="shared" si="127"/>
        <v>0</v>
      </c>
      <c r="AJ257" s="62">
        <f>IF(VLOOKUP('Summary DNO9'!$A$137,'Summary DNO9'!$A$55:$V$137,21)=0,0,(VLOOKUP('Summary DNO9'!$A$137,'Summary DNO9'!$A$55:$V$137,21)/VLOOKUP('Summary DNO9'!$A$137,'Summary DNO9'!$A$55:$V$137,3)))*T257</f>
        <v>0</v>
      </c>
      <c r="AK257" s="62">
        <f>IF(VLOOKUP('Summary DNO9'!$A$137,'Summary DNO9'!$A$55:$V$137,22)=0,0,(VLOOKUP('Summary DNO9'!$A$137,'Summary DNO9'!$A$55:$V$137,22)*1000/VLOOKUP('Summary DNO9'!$A$137,'Summary DNO9'!$A$55:$V$137,3)))*U257</f>
        <v>0</v>
      </c>
      <c r="AL257" s="63">
        <f t="shared" si="128"/>
        <v>0</v>
      </c>
    </row>
    <row r="258" spans="1:38" s="21" customFormat="1" ht="11.25">
      <c r="A258" s="16" t="s">
        <v>15</v>
      </c>
      <c r="B258" s="151">
        <v>1.6539999999999999</v>
      </c>
      <c r="C258" s="152">
        <v>5.6000000000000001E-2</v>
      </c>
      <c r="D258" s="152">
        <v>0</v>
      </c>
      <c r="E258" s="152">
        <v>4.71</v>
      </c>
      <c r="F258" s="152">
        <v>0</v>
      </c>
      <c r="G258" s="153">
        <v>0</v>
      </c>
      <c r="H258" s="147"/>
      <c r="I258" s="154">
        <v>1.6539999999999999</v>
      </c>
      <c r="J258" s="155">
        <v>5.6000000000000001E-2</v>
      </c>
      <c r="K258" s="155">
        <v>0</v>
      </c>
      <c r="L258" s="155">
        <v>4.71</v>
      </c>
      <c r="M258" s="155">
        <v>0</v>
      </c>
      <c r="N258" s="156">
        <v>0</v>
      </c>
      <c r="O258" s="17"/>
      <c r="P258" s="56">
        <f t="shared" si="114"/>
        <v>0</v>
      </c>
      <c r="Q258" s="56">
        <f t="shared" si="115"/>
        <v>0</v>
      </c>
      <c r="R258" s="56">
        <f t="shared" si="116"/>
        <v>0</v>
      </c>
      <c r="S258" s="56">
        <f t="shared" si="117"/>
        <v>0</v>
      </c>
      <c r="T258" s="56">
        <f t="shared" si="118"/>
        <v>0</v>
      </c>
      <c r="U258" s="56">
        <f t="shared" si="119"/>
        <v>0</v>
      </c>
      <c r="W258" s="61">
        <f t="shared" si="125"/>
        <v>0</v>
      </c>
      <c r="X258" s="61">
        <f t="shared" si="120"/>
        <v>0</v>
      </c>
      <c r="Y258" s="61">
        <f t="shared" si="121"/>
        <v>0</v>
      </c>
      <c r="Z258" s="61">
        <f t="shared" si="122"/>
        <v>0</v>
      </c>
      <c r="AA258" s="61">
        <f t="shared" si="123"/>
        <v>0</v>
      </c>
      <c r="AB258" s="61">
        <f t="shared" si="124"/>
        <v>0</v>
      </c>
      <c r="AD258" s="62">
        <f>IF(VLOOKUP('Summary DNO9'!$A$136,'Summary DNO9'!$A$55:$T$137,3)=0,0,(VLOOKUP('Summary DNO9'!$A$136,'Summary DNO9'!$A$55:$T$137,2)*1000/VLOOKUP('Summary DNO9'!$A$136,'Summary DNO9'!$A$55:$T$136,3)))</f>
        <v>21622.897761046846</v>
      </c>
      <c r="AE258" s="62">
        <f>IF(AD258=0,0,VLOOKUP('Summary DNO9'!$A$136,'Summary DNO9'!$A$55:$T$137,15)*AD258*P258)</f>
        <v>0</v>
      </c>
      <c r="AF258" s="56">
        <f>IF(AD258=0,0,VLOOKUP('Summary DNO9'!$A$136,'Summary DNO9'!$A$55:$T$137,16)*AD258*Q258)</f>
        <v>0</v>
      </c>
      <c r="AG258" s="56">
        <f>IF(AD258=0,0,VLOOKUP('Summary DNO9'!$A$136,'Summary DNO9'!$A$55:$T$137,17)*AD258*R258)</f>
        <v>0</v>
      </c>
      <c r="AH258" s="56">
        <f t="shared" si="126"/>
        <v>0</v>
      </c>
      <c r="AI258" s="56">
        <f t="shared" si="127"/>
        <v>0</v>
      </c>
      <c r="AJ258" s="62">
        <f>IF(VLOOKUP('Summary DNO9'!$A$136,'Summary DNO9'!$A$55:$V$137,21)=0,0,(VLOOKUP('Summary DNO9'!$A$136,'Summary DNO9'!$A$55:$V$137,21)/VLOOKUP('Summary DNO9'!$A$136,'Summary DNO9'!$A$55:$V$136,3)))*T258</f>
        <v>0</v>
      </c>
      <c r="AK258" s="62">
        <f>IF(VLOOKUP('Summary DNO9'!$A$136,'Summary DNO9'!$A$55:$V$137,22)=0,0,(VLOOKUP('Summary DNO9'!$A$136,'Summary DNO9'!$A$55:$V$137,22)*1000/VLOOKUP('Summary DNO9'!$A$136,'Summary DNO9'!$A$55:$V$136,3)))*U258</f>
        <v>0</v>
      </c>
      <c r="AL258" s="63">
        <f t="shared" si="128"/>
        <v>0</v>
      </c>
    </row>
    <row r="259" spans="1:38" s="21" customFormat="1" ht="11.25">
      <c r="A259" s="16" t="s">
        <v>16</v>
      </c>
      <c r="B259" s="151">
        <v>0.29199999999999998</v>
      </c>
      <c r="C259" s="152">
        <v>0</v>
      </c>
      <c r="D259" s="152">
        <v>0</v>
      </c>
      <c r="E259" s="152">
        <v>0</v>
      </c>
      <c r="F259" s="152">
        <v>0</v>
      </c>
      <c r="G259" s="153">
        <v>0</v>
      </c>
      <c r="H259" s="147"/>
      <c r="I259" s="154">
        <v>0.29199999999999998</v>
      </c>
      <c r="J259" s="155">
        <v>0</v>
      </c>
      <c r="K259" s="155">
        <v>0</v>
      </c>
      <c r="L259" s="155">
        <v>0</v>
      </c>
      <c r="M259" s="155">
        <v>0</v>
      </c>
      <c r="N259" s="156">
        <v>0</v>
      </c>
      <c r="O259" s="17"/>
      <c r="P259" s="56">
        <f t="shared" si="114"/>
        <v>0</v>
      </c>
      <c r="Q259" s="56">
        <f t="shared" si="115"/>
        <v>0</v>
      </c>
      <c r="R259" s="56">
        <f t="shared" si="116"/>
        <v>0</v>
      </c>
      <c r="S259" s="56">
        <f t="shared" si="117"/>
        <v>0</v>
      </c>
      <c r="T259" s="56">
        <f t="shared" si="118"/>
        <v>0</v>
      </c>
      <c r="U259" s="56">
        <f t="shared" si="119"/>
        <v>0</v>
      </c>
      <c r="W259" s="61">
        <f t="shared" si="125"/>
        <v>0</v>
      </c>
      <c r="X259" s="61">
        <f t="shared" si="120"/>
        <v>0</v>
      </c>
      <c r="Y259" s="61">
        <f t="shared" si="121"/>
        <v>0</v>
      </c>
      <c r="Z259" s="61">
        <f t="shared" si="122"/>
        <v>0</v>
      </c>
      <c r="AA259" s="61">
        <f t="shared" si="123"/>
        <v>0</v>
      </c>
      <c r="AB259" s="61">
        <f t="shared" si="124"/>
        <v>0</v>
      </c>
      <c r="AD259" s="62">
        <f>IF(VLOOKUP('Summary DNO9'!$A$135,'Summary DNO9'!$A$55:$T$137,3)=0,0,(VLOOKUP('Summary DNO9'!$A$135,'Summary DNO9'!$A$55:$T$137,2)*1000/VLOOKUP('Summary DNO9'!$A$135,'Summary DNO9'!$A$55:$T$137,3)))</f>
        <v>8895.674344653311</v>
      </c>
      <c r="AE259" s="62">
        <f>IF(AD259=0,0,VLOOKUP('Summary DNO9'!$A$135,'Summary DNO9'!$A$55:$T$137,15)*AD259*P259)</f>
        <v>0</v>
      </c>
      <c r="AF259" s="56">
        <f>IF(AD259=0,0,VLOOKUP('Summary DNO9'!$A$135,'Summary DNO9'!$A$55:$T$137,16)*AD259*Q259)</f>
        <v>0</v>
      </c>
      <c r="AG259" s="56">
        <f>IF(AD259=0,0,VLOOKUP('Summary DNO9'!$A$135,'Summary DNO9'!$A$55:$T$137,17)*AD259*R259)</f>
        <v>0</v>
      </c>
      <c r="AH259" s="56">
        <f t="shared" si="126"/>
        <v>0</v>
      </c>
      <c r="AI259" s="56">
        <f t="shared" si="127"/>
        <v>0</v>
      </c>
      <c r="AJ259" s="62">
        <f>IF(VLOOKUP('Summary DNO9'!$A$135,'Summary DNO9'!$A$55:$V$137,21)=0,0,(VLOOKUP('Summary DNO9'!$A$135,'Summary DNO9'!$A$55:$V$137,21)/VLOOKUP('Summary DNO9'!$A$135,'Summary DNO9'!$A$55:$V$137,3)))*T259</f>
        <v>0</v>
      </c>
      <c r="AK259" s="62">
        <f>IF(VLOOKUP('Summary DNO9'!$A$135,'Summary DNO9'!$A$55:$V$137,22)=0,0,(VLOOKUP('Summary DNO9'!$A$135,'Summary DNO9'!$A$55:$V$137,22)*1000/VLOOKUP('Summary DNO9'!$A$135,'Summary DNO9'!$A$55:$V$137,3)))*U259</f>
        <v>0</v>
      </c>
      <c r="AL259" s="63">
        <f t="shared" si="128"/>
        <v>0</v>
      </c>
    </row>
    <row r="260" spans="1:38" s="21" customFormat="1" ht="11.25">
      <c r="A260" s="16" t="s">
        <v>17</v>
      </c>
      <c r="B260" s="151">
        <v>1.5269999999999999</v>
      </c>
      <c r="C260" s="152">
        <v>5.0999999999999997E-2</v>
      </c>
      <c r="D260" s="152">
        <v>0</v>
      </c>
      <c r="E260" s="152">
        <v>27.87</v>
      </c>
      <c r="F260" s="152">
        <v>0</v>
      </c>
      <c r="G260" s="153">
        <v>0</v>
      </c>
      <c r="H260" s="147"/>
      <c r="I260" s="154">
        <v>1.5269999999999999</v>
      </c>
      <c r="J260" s="155">
        <v>5.0999999999999997E-2</v>
      </c>
      <c r="K260" s="155">
        <v>0</v>
      </c>
      <c r="L260" s="155">
        <v>27.87</v>
      </c>
      <c r="M260" s="155">
        <v>0</v>
      </c>
      <c r="N260" s="156">
        <v>0</v>
      </c>
      <c r="O260" s="17"/>
      <c r="P260" s="56">
        <f t="shared" si="114"/>
        <v>0</v>
      </c>
      <c r="Q260" s="56">
        <f t="shared" si="115"/>
        <v>0</v>
      </c>
      <c r="R260" s="56">
        <f t="shared" si="116"/>
        <v>0</v>
      </c>
      <c r="S260" s="56">
        <f t="shared" si="117"/>
        <v>0</v>
      </c>
      <c r="T260" s="56">
        <f t="shared" si="118"/>
        <v>0</v>
      </c>
      <c r="U260" s="56">
        <f t="shared" si="119"/>
        <v>0</v>
      </c>
      <c r="W260" s="61">
        <f t="shared" si="125"/>
        <v>0</v>
      </c>
      <c r="X260" s="61">
        <f t="shared" si="120"/>
        <v>0</v>
      </c>
      <c r="Y260" s="61">
        <f t="shared" si="121"/>
        <v>0</v>
      </c>
      <c r="Z260" s="61">
        <f t="shared" si="122"/>
        <v>0</v>
      </c>
      <c r="AA260" s="61">
        <f t="shared" si="123"/>
        <v>0</v>
      </c>
      <c r="AB260" s="61">
        <f t="shared" si="124"/>
        <v>0</v>
      </c>
      <c r="AD260" s="62">
        <f>IF(VLOOKUP('Summary DNO9'!$A$127,'Summary DNO9'!$A$55:$T$137,3)=0,0,(VLOOKUP('Summary DNO9'!$A$127,'Summary DNO9'!$A$55:$T$137,2)*1000/VLOOKUP('Summary DNO9'!$A$127,'Summary DNO9'!$A$55:$T$137,3)))</f>
        <v>96098.568156230816</v>
      </c>
      <c r="AE260" s="62">
        <f>IF(AD260=0,0,VLOOKUP('Summary DNO9'!$A$127,'Summary DNO9'!$A$55:$T$137,15)*AD260*P260)</f>
        <v>0</v>
      </c>
      <c r="AF260" s="56">
        <f>IF(AD260=0,0,VLOOKUP('Summary DNO9'!$A$127,'Summary DNO9'!$A$55:$T$137,16)*AD260*Q260)</f>
        <v>0</v>
      </c>
      <c r="AG260" s="56">
        <f>IF(AD260=0,0,VLOOKUP('Summary DNO9'!$A$127,'Summary DNO9'!$A$55:$T$137,17)*AD260*R260)</f>
        <v>0</v>
      </c>
      <c r="AH260" s="56">
        <f t="shared" si="126"/>
        <v>0</v>
      </c>
      <c r="AI260" s="56">
        <f t="shared" si="127"/>
        <v>0</v>
      </c>
      <c r="AJ260" s="62">
        <f>IF(VLOOKUP('Summary DNO9'!$A$127,'Summary DNO9'!$A$55:$V$137,21)=0,0,(VLOOKUP('Summary DNO9'!$A$127,'Summary DNO9'!$A$55:$V$137,21)/VLOOKUP('Summary DNO9'!$A$127,'Summary DNO9'!$A$55:$V$137,3)))*T260</f>
        <v>0</v>
      </c>
      <c r="AK260" s="62">
        <f>IF(VLOOKUP('Summary DNO9'!$A$127,'Summary DNO9'!$A$55:$V$137,22)=0,0,(VLOOKUP('Summary DNO9'!$A$127,'Summary DNO9'!$A$55:$V$137,22)*1000/VLOOKUP('Summary DNO9'!$A$127,'Summary DNO9'!$A$55:$V$137,3)))*U260</f>
        <v>0</v>
      </c>
      <c r="AL260" s="63">
        <f t="shared" si="128"/>
        <v>0</v>
      </c>
    </row>
    <row r="261" spans="1:38" s="21" customFormat="1" ht="11.25">
      <c r="A261" s="16" t="s">
        <v>18</v>
      </c>
      <c r="B261" s="151">
        <v>1.097</v>
      </c>
      <c r="C261" s="152">
        <v>3.6999999999999998E-2</v>
      </c>
      <c r="D261" s="152">
        <v>0</v>
      </c>
      <c r="E261" s="152">
        <v>7.57</v>
      </c>
      <c r="F261" s="152">
        <v>0</v>
      </c>
      <c r="G261" s="153">
        <v>0</v>
      </c>
      <c r="H261" s="147"/>
      <c r="I261" s="154">
        <v>1.097</v>
      </c>
      <c r="J261" s="155">
        <v>3.6999999999999998E-2</v>
      </c>
      <c r="K261" s="155">
        <v>0</v>
      </c>
      <c r="L261" s="155">
        <v>7.57</v>
      </c>
      <c r="M261" s="155">
        <v>0</v>
      </c>
      <c r="N261" s="156">
        <v>0</v>
      </c>
      <c r="O261" s="17"/>
      <c r="P261" s="56">
        <f t="shared" si="114"/>
        <v>0</v>
      </c>
      <c r="Q261" s="56">
        <f t="shared" si="115"/>
        <v>0</v>
      </c>
      <c r="R261" s="56">
        <f t="shared" si="116"/>
        <v>0</v>
      </c>
      <c r="S261" s="56">
        <f t="shared" si="117"/>
        <v>0</v>
      </c>
      <c r="T261" s="56">
        <f t="shared" si="118"/>
        <v>0</v>
      </c>
      <c r="U261" s="56">
        <f t="shared" si="119"/>
        <v>0</v>
      </c>
      <c r="W261" s="61">
        <f t="shared" si="125"/>
        <v>0</v>
      </c>
      <c r="X261" s="61">
        <f t="shared" si="120"/>
        <v>0</v>
      </c>
      <c r="Y261" s="61">
        <f t="shared" si="121"/>
        <v>0</v>
      </c>
      <c r="Z261" s="61">
        <f t="shared" si="122"/>
        <v>0</v>
      </c>
      <c r="AA261" s="61">
        <f t="shared" si="123"/>
        <v>0</v>
      </c>
      <c r="AB261" s="61">
        <f t="shared" si="124"/>
        <v>0</v>
      </c>
      <c r="AD261" s="62">
        <f>IF(VLOOKUP('Summary DNO9'!$A$132,'Summary DNO9'!$A$55:$T$137,3)=0,0,(VLOOKUP('Summary DNO9'!$A$132,'Summary DNO9'!$A$55:$T$137,2)*1000/VLOOKUP('Summary DNO9'!$A$132,'Summary DNO9'!$A$55:$T$137,3)))</f>
        <v>0</v>
      </c>
      <c r="AE261" s="62">
        <f>IF(AD261=0,0,(VLOOKUP('Summary DNO9'!$A$132,'Summary DNO9'!$A$55:$T$137,15)*AD261*P261))</f>
        <v>0</v>
      </c>
      <c r="AF261" s="56">
        <f>IF(AD261=0,0,VLOOKUP('Summary DNO9'!$A$132,'Summary DNO9'!$A$55:$T$137,16)*AD261*Q261)</f>
        <v>0</v>
      </c>
      <c r="AG261" s="56">
        <f>IF(AD261=0,0,VLOOKUP('Summary DNO9'!$A$132,'Summary DNO9'!$A$55:$T$137,17)*AD261*R261)</f>
        <v>0</v>
      </c>
      <c r="AH261" s="56">
        <f t="shared" si="126"/>
        <v>0</v>
      </c>
      <c r="AI261" s="56">
        <f t="shared" si="127"/>
        <v>0</v>
      </c>
      <c r="AJ261" s="62">
        <f>IF(VLOOKUP('Summary DNO9'!$A$132,'Summary DNO9'!$A$55:$V$137,21)=0,0,(VLOOKUP('Summary DNO9'!$A$132,'Summary DNO9'!$A$55:$V$137,21)/VLOOKUP('Summary DNO9'!$A$132,'Summary DNO9'!$A$55:$V$137,3)))*T261</f>
        <v>0</v>
      </c>
      <c r="AK261" s="62">
        <f>IF(VLOOKUP('Summary DNO9'!$A$132,'Summary DNO9'!$A$55:$V$137,22)=0,0,(VLOOKUP('Summary DNO9'!$A$132,'Summary DNO9'!$A$55:$V$137,22)*1000/VLOOKUP('Summary DNO9'!$A$132,'Summary DNO9'!$A$55:$V$137,3)))*U261</f>
        <v>0</v>
      </c>
      <c r="AL261" s="63">
        <f t="shared" si="128"/>
        <v>0</v>
      </c>
    </row>
    <row r="262" spans="1:38" s="21" customFormat="1" ht="11.25">
      <c r="A262" s="16" t="s">
        <v>19</v>
      </c>
      <c r="B262" s="151">
        <v>0.72099999999999997</v>
      </c>
      <c r="C262" s="152">
        <v>2.5000000000000001E-2</v>
      </c>
      <c r="D262" s="152">
        <v>0</v>
      </c>
      <c r="E262" s="152">
        <v>212.2</v>
      </c>
      <c r="F262" s="152">
        <v>0</v>
      </c>
      <c r="G262" s="153">
        <v>0</v>
      </c>
      <c r="H262" s="147"/>
      <c r="I262" s="154">
        <v>0.72099999999999997</v>
      </c>
      <c r="J262" s="155">
        <v>2.5000000000000001E-2</v>
      </c>
      <c r="K262" s="155">
        <v>0</v>
      </c>
      <c r="L262" s="155">
        <v>212.21</v>
      </c>
      <c r="M262" s="155">
        <v>0</v>
      </c>
      <c r="N262" s="156">
        <v>0</v>
      </c>
      <c r="O262" s="17"/>
      <c r="P262" s="56">
        <f t="shared" si="114"/>
        <v>0</v>
      </c>
      <c r="Q262" s="56">
        <f t="shared" si="115"/>
        <v>0</v>
      </c>
      <c r="R262" s="56">
        <f t="shared" si="116"/>
        <v>0</v>
      </c>
      <c r="S262" s="56">
        <f t="shared" si="117"/>
        <v>1.0000000000019327E-2</v>
      </c>
      <c r="T262" s="56">
        <f t="shared" si="118"/>
        <v>0</v>
      </c>
      <c r="U262" s="56">
        <f t="shared" si="119"/>
        <v>0</v>
      </c>
      <c r="W262" s="61">
        <f t="shared" si="125"/>
        <v>0</v>
      </c>
      <c r="X262" s="61">
        <f t="shared" si="120"/>
        <v>0</v>
      </c>
      <c r="Y262" s="61">
        <f t="shared" si="121"/>
        <v>0</v>
      </c>
      <c r="Z262" s="61">
        <f t="shared" si="122"/>
        <v>4.7125353440202744E-5</v>
      </c>
      <c r="AA262" s="61">
        <f t="shared" si="123"/>
        <v>0</v>
      </c>
      <c r="AB262" s="61">
        <f t="shared" si="124"/>
        <v>0</v>
      </c>
      <c r="AD262" s="62">
        <f>IF(VLOOKUP('Summary DNO9'!$A$86,'Summary DNO9'!$A$55:$T$137,3)=0,0,(VLOOKUP('Summary DNO9'!$A$86,'Summary DNO9'!$A$55:$T$137,2)*1000/VLOOKUP('Summary DNO9'!$A$86,'Summary DNO9'!$A$55:$T$137,3)))</f>
        <v>121345.21001307071</v>
      </c>
      <c r="AE262" s="62">
        <f>IF(AD262=0,0,(VLOOKUP('Summary DNO9'!$A$86,'Summary DNO9'!$A$55:$T$137,15)*AD262*P262))</f>
        <v>0</v>
      </c>
      <c r="AF262" s="56">
        <f>IF(AD262=0,0,VLOOKUP('Summary DNO9'!$A$86,'Summary DNO9'!$A$55:$T$137,16)*AD262*Q262)</f>
        <v>0</v>
      </c>
      <c r="AG262" s="56">
        <f>IF(AD262=0,0,VLOOKUP('Summary DNO9'!$A$86,'Summary DNO9'!$A$55:$T$137,17)*AD262*R262)</f>
        <v>0</v>
      </c>
      <c r="AH262" s="56">
        <f t="shared" si="126"/>
        <v>0</v>
      </c>
      <c r="AI262" s="56">
        <f t="shared" si="127"/>
        <v>3.6500000000070543</v>
      </c>
      <c r="AJ262" s="62">
        <f>IF(VLOOKUP('Summary DNO9'!$A$86,'Summary DNO9'!$A$55:$V$137,21)=0,0,(VLOOKUP('Summary DNO9'!$A$86,'Summary DNO9'!$A$55:$V$137,21)/VLOOKUP('Summary DNO9'!$A$86,'Summary DNO9'!$A$55:$V$137,3)))*T262</f>
        <v>0</v>
      </c>
      <c r="AK262" s="62">
        <f>IF(VLOOKUP('Summary DNO9'!$A$86,'Summary DNO9'!$A$55:$V$137,22)=0,0,(VLOOKUP('Summary DNO9'!$A$86,'Summary DNO9'!$A$55:$V$137,22)*1000/VLOOKUP('Summary DNO9'!$A$86,'Summary DNO9'!$A$55:$V$137,3)))*U262</f>
        <v>0</v>
      </c>
      <c r="AL262" s="63">
        <f t="shared" si="128"/>
        <v>3.6500000000070545E-2</v>
      </c>
    </row>
    <row r="263" spans="1:38" s="21" customFormat="1" ht="11.25">
      <c r="A263" s="16" t="s">
        <v>20</v>
      </c>
      <c r="B263" s="151">
        <v>6.8920000000000003</v>
      </c>
      <c r="C263" s="152">
        <v>0.70899999999999996</v>
      </c>
      <c r="D263" s="152">
        <v>4.5999999999999999E-2</v>
      </c>
      <c r="E263" s="152">
        <v>7.57</v>
      </c>
      <c r="F263" s="152">
        <v>2.64</v>
      </c>
      <c r="G263" s="153">
        <v>0.31900000000000001</v>
      </c>
      <c r="H263" s="147"/>
      <c r="I263" s="154">
        <v>6.8920000000000003</v>
      </c>
      <c r="J263" s="155">
        <v>0.70899999999999996</v>
      </c>
      <c r="K263" s="155">
        <v>4.5999999999999999E-2</v>
      </c>
      <c r="L263" s="155">
        <v>7.57</v>
      </c>
      <c r="M263" s="155">
        <v>2.64</v>
      </c>
      <c r="N263" s="156">
        <v>0.31900000000000001</v>
      </c>
      <c r="O263" s="17"/>
      <c r="P263" s="56">
        <f t="shared" si="114"/>
        <v>0</v>
      </c>
      <c r="Q263" s="56">
        <f t="shared" si="115"/>
        <v>0</v>
      </c>
      <c r="R263" s="56">
        <f t="shared" si="116"/>
        <v>0</v>
      </c>
      <c r="S263" s="56">
        <f t="shared" si="117"/>
        <v>0</v>
      </c>
      <c r="T263" s="56">
        <f t="shared" si="118"/>
        <v>0</v>
      </c>
      <c r="U263" s="56">
        <f t="shared" si="119"/>
        <v>0</v>
      </c>
      <c r="W263" s="61">
        <f t="shared" si="125"/>
        <v>0</v>
      </c>
      <c r="X263" s="61">
        <f t="shared" si="120"/>
        <v>0</v>
      </c>
      <c r="Y263" s="61">
        <f t="shared" si="121"/>
        <v>0</v>
      </c>
      <c r="Z263" s="61">
        <f t="shared" si="122"/>
        <v>0</v>
      </c>
      <c r="AA263" s="61">
        <f t="shared" si="123"/>
        <v>0</v>
      </c>
      <c r="AB263" s="61">
        <f t="shared" si="124"/>
        <v>0</v>
      </c>
      <c r="AD263" s="62">
        <f>IF(VLOOKUP('Summary DNO9'!$A$126,'Summary DNO9'!$A$55:$T$137,3)=0,0,(VLOOKUP('Summary DNO9'!$A$126,'Summary DNO9'!$A$55:$T$137,2)*1000/VLOOKUP('Summary DNO9'!$A$126,'Summary DNO9'!$A$55:$T$137,3)))</f>
        <v>338577.27762995986</v>
      </c>
      <c r="AE263" s="62">
        <f>IF(AD263=0,0,(VLOOKUP('Summary DNO9'!$A$126,'Summary DNO9'!$A$55:$T$137,15)*AD263*P263))</f>
        <v>0</v>
      </c>
      <c r="AF263" s="56">
        <f>IF(AD263=0,0,VLOOKUP('Summary DNO9'!$A$126,'Summary DNO9'!$A$55:$T$137,16)*AD263*Q263)</f>
        <v>0</v>
      </c>
      <c r="AG263" s="56">
        <f>IF(AD263=0,0,VLOOKUP('Summary DNO9'!$A$126,'Summary DNO9'!$A$55:$T$137,17)*AD263*R263)</f>
        <v>0</v>
      </c>
      <c r="AH263" s="56">
        <f t="shared" si="126"/>
        <v>0</v>
      </c>
      <c r="AI263" s="56">
        <f t="shared" si="127"/>
        <v>0</v>
      </c>
      <c r="AJ263" s="62">
        <f>IF(VLOOKUP('Summary DNO9'!$A$126,'Summary DNO9'!$A$55:$V$137,21)=0,0,(VLOOKUP('Summary DNO9'!$A$126,'Summary DNO9'!$A$55:$V$137,21)/VLOOKUP('Summary DNO9'!$A$126,'Summary DNO9'!$A$55:$V$137,3)))*T263</f>
        <v>0</v>
      </c>
      <c r="AK263" s="62">
        <f>IF(VLOOKUP('Summary DNO9'!$A$126,'Summary DNO9'!$A$55:$V$137,22)=0,0,(VLOOKUP('Summary DNO9'!$A$126,'Summary DNO9'!$A$55:$V$137,22)*1000/VLOOKUP('Summary DNO9'!$A$126,'Summary DNO9'!$A$55:$V$137,3)))*U263</f>
        <v>0</v>
      </c>
      <c r="AL263" s="63">
        <f t="shared" si="128"/>
        <v>0</v>
      </c>
    </row>
    <row r="264" spans="1:38" s="21" customFormat="1" ht="11.25">
      <c r="A264" s="16" t="s">
        <v>21</v>
      </c>
      <c r="B264" s="151">
        <v>4.4960000000000004</v>
      </c>
      <c r="C264" s="152">
        <v>0.39500000000000002</v>
      </c>
      <c r="D264" s="152">
        <v>0.03</v>
      </c>
      <c r="E264" s="152">
        <v>7.57</v>
      </c>
      <c r="F264" s="152">
        <v>3.6</v>
      </c>
      <c r="G264" s="153">
        <v>0.26</v>
      </c>
      <c r="H264" s="147"/>
      <c r="I264" s="154">
        <v>4.4960000000000004</v>
      </c>
      <c r="J264" s="155">
        <v>0.39500000000000002</v>
      </c>
      <c r="K264" s="155">
        <v>0.03</v>
      </c>
      <c r="L264" s="155">
        <v>7.57</v>
      </c>
      <c r="M264" s="155">
        <v>3.6</v>
      </c>
      <c r="N264" s="156">
        <v>0.26</v>
      </c>
      <c r="O264" s="17"/>
      <c r="P264" s="56">
        <f t="shared" si="114"/>
        <v>0</v>
      </c>
      <c r="Q264" s="56">
        <f t="shared" si="115"/>
        <v>0</v>
      </c>
      <c r="R264" s="56">
        <f t="shared" si="116"/>
        <v>0</v>
      </c>
      <c r="S264" s="56">
        <f t="shared" si="117"/>
        <v>0</v>
      </c>
      <c r="T264" s="56">
        <f t="shared" si="118"/>
        <v>0</v>
      </c>
      <c r="U264" s="56">
        <f t="shared" si="119"/>
        <v>0</v>
      </c>
      <c r="W264" s="61">
        <f t="shared" si="125"/>
        <v>0</v>
      </c>
      <c r="X264" s="61">
        <f t="shared" si="120"/>
        <v>0</v>
      </c>
      <c r="Y264" s="61">
        <f t="shared" si="121"/>
        <v>0</v>
      </c>
      <c r="Z264" s="61">
        <f t="shared" si="122"/>
        <v>0</v>
      </c>
      <c r="AA264" s="61">
        <f t="shared" si="123"/>
        <v>0</v>
      </c>
      <c r="AB264" s="61">
        <f t="shared" si="124"/>
        <v>0</v>
      </c>
      <c r="AD264" s="62">
        <f>IF(VLOOKUP('Summary DNO9'!$A$131,'Summary DNO9'!$A$55:$T$137,3)=0,0,(VLOOKUP('Summary DNO9'!$A$131,'Summary DNO9'!$A$55:$T$137,2)*1000/VLOOKUP('Summary DNO9'!$A$131,'Summary DNO9'!$A$55:$T$137,3)))</f>
        <v>0</v>
      </c>
      <c r="AE264" s="62">
        <f>IF(AD264=0,0,(VLOOKUP('Summary DNO9'!$A$131,'Summary DNO9'!$A$55:$T$137,15)*AD264*P264))</f>
        <v>0</v>
      </c>
      <c r="AF264" s="56">
        <f>IF(AD264=0,0,VLOOKUP('Summary DNO9'!$A$131,'Summary DNO9'!$A$55:$T$137,16)*AD264*Q264)</f>
        <v>0</v>
      </c>
      <c r="AG264" s="56">
        <f>IF(AD264=0,0,VLOOKUP('Summary DNO9'!$A$131,'Summary DNO9'!$A$55:$T$137,17)*AD264*R264)</f>
        <v>0</v>
      </c>
      <c r="AH264" s="56">
        <f t="shared" si="126"/>
        <v>0</v>
      </c>
      <c r="AI264" s="56">
        <f t="shared" si="127"/>
        <v>0</v>
      </c>
      <c r="AJ264" s="62">
        <f>IF(VLOOKUP('Summary DNO9'!$A$131,'Summary DNO9'!$A$55:$V$137,21)=0,0,(VLOOKUP('Summary DNO9'!$A$131,'Summary DNO9'!$A$55:$V$137,21)/VLOOKUP('Summary DNO9'!$A$131,'Summary DNO9'!$A$55:$V$137,3)))*T264</f>
        <v>0</v>
      </c>
      <c r="AK264" s="62">
        <f>IF(VLOOKUP('Summary DNO9'!$A$131,'Summary DNO9'!$A$55:$V$137,22)=0,0,(VLOOKUP('Summary DNO9'!$A$131,'Summary DNO9'!$A$55:$V$137,22)*1000/VLOOKUP('Summary DNO9'!$A$131,'Summary DNO9'!$A$55:$V$137,3)))*U264</f>
        <v>0</v>
      </c>
      <c r="AL264" s="63">
        <f t="shared" si="128"/>
        <v>0</v>
      </c>
    </row>
    <row r="265" spans="1:38" s="21" customFormat="1" ht="11.25">
      <c r="A265" s="16" t="s">
        <v>22</v>
      </c>
      <c r="B265" s="151">
        <v>3.9169999999999998</v>
      </c>
      <c r="C265" s="152">
        <v>0.27500000000000002</v>
      </c>
      <c r="D265" s="152">
        <v>2.3E-2</v>
      </c>
      <c r="E265" s="152">
        <v>76.11</v>
      </c>
      <c r="F265" s="152">
        <v>4.22</v>
      </c>
      <c r="G265" s="153">
        <v>0.161</v>
      </c>
      <c r="H265" s="147"/>
      <c r="I265" s="154">
        <v>3.9180000000000001</v>
      </c>
      <c r="J265" s="155">
        <v>0.27500000000000002</v>
      </c>
      <c r="K265" s="155">
        <v>2.3E-2</v>
      </c>
      <c r="L265" s="155">
        <v>76.11</v>
      </c>
      <c r="M265" s="155">
        <v>4.22</v>
      </c>
      <c r="N265" s="156">
        <v>0.161</v>
      </c>
      <c r="O265" s="17"/>
      <c r="P265" s="56">
        <f t="shared" si="114"/>
        <v>1.000000000000334E-3</v>
      </c>
      <c r="Q265" s="56">
        <f t="shared" si="115"/>
        <v>0</v>
      </c>
      <c r="R265" s="56">
        <f t="shared" si="116"/>
        <v>0</v>
      </c>
      <c r="S265" s="56">
        <f t="shared" si="117"/>
        <v>0</v>
      </c>
      <c r="T265" s="56">
        <f t="shared" si="118"/>
        <v>0</v>
      </c>
      <c r="U265" s="56">
        <f t="shared" si="119"/>
        <v>0</v>
      </c>
      <c r="W265" s="61">
        <f t="shared" si="125"/>
        <v>2.5529742149621448E-4</v>
      </c>
      <c r="X265" s="61">
        <f t="shared" si="120"/>
        <v>0</v>
      </c>
      <c r="Y265" s="61">
        <f t="shared" si="121"/>
        <v>0</v>
      </c>
      <c r="Z265" s="61">
        <f t="shared" si="122"/>
        <v>0</v>
      </c>
      <c r="AA265" s="61">
        <f t="shared" si="123"/>
        <v>0</v>
      </c>
      <c r="AB265" s="61">
        <f t="shared" si="124"/>
        <v>0</v>
      </c>
      <c r="AD265" s="62">
        <f>IF(VLOOKUP('Summary DNO9'!$A$85,'Summary DNO9'!$A$55:$T$137,3)=0,0,(VLOOKUP('Summary DNO9'!$A$85,'Summary DNO9'!$A$55:$T$137,2)*1000/VLOOKUP('Summary DNO9'!$A$85,'Summary DNO9'!$A$55:$T$137,3)))</f>
        <v>2269444.178184825</v>
      </c>
      <c r="AE265" s="62">
        <f>IF(AD265=0,0,(VLOOKUP('Summary DNO9'!$A$85,'Summary DNO9'!$A$55:$T$137,15)*AD265*P265))</f>
        <v>1720.6380870772439</v>
      </c>
      <c r="AF265" s="56">
        <f>IF(AD265=0,0,VLOOKUP('Summary DNO9'!$A$85,'Summary DNO9'!$A$55:$T$137,16)*AD265*Q265)</f>
        <v>0</v>
      </c>
      <c r="AG265" s="56">
        <f>IF(AD265=0,0,VLOOKUP('Summary DNO9'!$A$85,'Summary DNO9'!$A$55:$T$137,17)*AD265*R265)</f>
        <v>0</v>
      </c>
      <c r="AH265" s="56">
        <f t="shared" si="126"/>
        <v>1720.6380870772439</v>
      </c>
      <c r="AI265" s="56">
        <f t="shared" si="127"/>
        <v>0</v>
      </c>
      <c r="AJ265" s="62">
        <f>IF(VLOOKUP('Summary DNO9'!$A$85,'Summary DNO9'!$A$55:$V$137,21)=0,0,(VLOOKUP('Summary DNO9'!$A$85,'Summary DNO9'!$A$55:$V$137,21)/VLOOKUP('Summary DNO9'!$A$85,'Summary DNO9'!$A$55:$V$137,3)))*T265</f>
        <v>0</v>
      </c>
      <c r="AK265" s="62">
        <f>IF(VLOOKUP('Summary DNO9'!$A$85,'Summary DNO9'!$A$55:$V$137,22)=0,0,(VLOOKUP('Summary DNO9'!$A$85,'Summary DNO9'!$A$55:$V$137,22)*1000/VLOOKUP('Summary DNO9'!$A$85,'Summary DNO9'!$A$55:$V$137,3)))*U265</f>
        <v>0</v>
      </c>
      <c r="AL265" s="63">
        <f t="shared" si="128"/>
        <v>17.206380870772438</v>
      </c>
    </row>
    <row r="266" spans="1:38" s="21" customFormat="1" ht="11.25">
      <c r="A266" s="16" t="s">
        <v>23</v>
      </c>
      <c r="B266" s="151">
        <v>4.0289999999999999</v>
      </c>
      <c r="C266" s="152">
        <v>0.28799999999999998</v>
      </c>
      <c r="D266" s="152">
        <v>2.8000000000000001E-2</v>
      </c>
      <c r="E266" s="152">
        <v>76.11</v>
      </c>
      <c r="F266" s="152">
        <v>3.67</v>
      </c>
      <c r="G266" s="153">
        <v>0.193</v>
      </c>
      <c r="H266" s="147"/>
      <c r="I266" s="154">
        <v>4.03</v>
      </c>
      <c r="J266" s="155">
        <v>0.28799999999999998</v>
      </c>
      <c r="K266" s="155">
        <v>2.8000000000000001E-2</v>
      </c>
      <c r="L266" s="155">
        <v>76.11</v>
      </c>
      <c r="M266" s="155">
        <v>3.67</v>
      </c>
      <c r="N266" s="156">
        <v>0.193</v>
      </c>
      <c r="O266" s="17"/>
      <c r="P266" s="56">
        <f t="shared" si="114"/>
        <v>1.000000000000334E-3</v>
      </c>
      <c r="Q266" s="56">
        <f t="shared" si="115"/>
        <v>0</v>
      </c>
      <c r="R266" s="56">
        <f t="shared" si="116"/>
        <v>0</v>
      </c>
      <c r="S266" s="56">
        <f t="shared" si="117"/>
        <v>0</v>
      </c>
      <c r="T266" s="56">
        <f t="shared" si="118"/>
        <v>0</v>
      </c>
      <c r="U266" s="56">
        <f t="shared" si="119"/>
        <v>0</v>
      </c>
      <c r="W266" s="61">
        <f t="shared" si="125"/>
        <v>2.48200546041355E-4</v>
      </c>
      <c r="X266" s="61">
        <f t="shared" si="120"/>
        <v>0</v>
      </c>
      <c r="Y266" s="61">
        <f t="shared" si="121"/>
        <v>0</v>
      </c>
      <c r="Z266" s="61">
        <f t="shared" si="122"/>
        <v>0</v>
      </c>
      <c r="AA266" s="61">
        <f t="shared" si="123"/>
        <v>0</v>
      </c>
      <c r="AB266" s="61">
        <f t="shared" si="124"/>
        <v>0</v>
      </c>
      <c r="AD266" s="62">
        <f>IF(VLOOKUP('Summary DNO9'!$A$89,'Summary DNO9'!$A$55:$T$137,3)=0,0,(VLOOKUP('Summary DNO9'!$A$89,'Summary DNO9'!$A$55:$T$137,2)*1000/VLOOKUP('Summary DNO9'!$A$89,'Summary DNO9'!$A$55:$T$137,3)))</f>
        <v>0</v>
      </c>
      <c r="AE266" s="62">
        <f>IF(AD266=0,0,(VLOOKUP('Summary DNO9'!$A$89,'Summary DNO9'!$A$55:$T$137,15)*AD266*P266))</f>
        <v>0</v>
      </c>
      <c r="AF266" s="56">
        <f>IF(AD266=0,0,VLOOKUP('Summary DNO9'!$A$89,'Summary DNO9'!$A$55:$T$137,16)*AD266*Q266)</f>
        <v>0</v>
      </c>
      <c r="AG266" s="56">
        <f>IF(AD266=0,0,VLOOKUP('Summary DNO9'!$A$89,'Summary DNO9'!$A$55:$T$137,17)*AD266*R266)</f>
        <v>0</v>
      </c>
      <c r="AH266" s="56">
        <f t="shared" si="126"/>
        <v>0</v>
      </c>
      <c r="AI266" s="56">
        <f t="shared" si="127"/>
        <v>0</v>
      </c>
      <c r="AJ266" s="62">
        <f>IF(VLOOKUP('Summary DNO9'!$A$89,'Summary DNO9'!$A$55:$V$137,21)=0,0,(VLOOKUP('Summary DNO9'!$A$89,'Summary DNO9'!$A$55:$V$137,21)/VLOOKUP('Summary DNO9'!$A$89,'Summary DNO9'!$A$55:$V$137,3)))*T266</f>
        <v>0</v>
      </c>
      <c r="AK266" s="62">
        <f>IF(VLOOKUP('Summary DNO9'!$A$89,'Summary DNO9'!$A$55:$V$137,22)=0,0,(VLOOKUP('Summary DNO9'!$A$89,'Summary DNO9'!$A$55:$V$137,22)*1000/VLOOKUP('Summary DNO9'!$A$89,'Summary DNO9'!$A$55:$V$137,3)))*U266</f>
        <v>0</v>
      </c>
      <c r="AL266" s="63">
        <f t="shared" si="128"/>
        <v>0</v>
      </c>
    </row>
    <row r="267" spans="1:38" s="21" customFormat="1" ht="11.25">
      <c r="A267" s="16" t="s">
        <v>24</v>
      </c>
      <c r="B267" s="151">
        <v>2.17</v>
      </c>
      <c r="C267" s="152">
        <v>0</v>
      </c>
      <c r="D267" s="152">
        <v>0</v>
      </c>
      <c r="E267" s="152">
        <v>0</v>
      </c>
      <c r="F267" s="152">
        <v>0</v>
      </c>
      <c r="G267" s="153">
        <v>0</v>
      </c>
      <c r="H267" s="147"/>
      <c r="I267" s="154">
        <v>2.17</v>
      </c>
      <c r="J267" s="155">
        <v>0</v>
      </c>
      <c r="K267" s="155">
        <v>0</v>
      </c>
      <c r="L267" s="155">
        <v>0</v>
      </c>
      <c r="M267" s="155">
        <v>0</v>
      </c>
      <c r="N267" s="156">
        <v>0</v>
      </c>
      <c r="O267" s="17"/>
      <c r="P267" s="56">
        <f t="shared" si="114"/>
        <v>0</v>
      </c>
      <c r="Q267" s="56">
        <f t="shared" si="115"/>
        <v>0</v>
      </c>
      <c r="R267" s="56">
        <f t="shared" si="116"/>
        <v>0</v>
      </c>
      <c r="S267" s="56">
        <f t="shared" si="117"/>
        <v>0</v>
      </c>
      <c r="T267" s="56">
        <f t="shared" si="118"/>
        <v>0</v>
      </c>
      <c r="U267" s="56">
        <f t="shared" si="119"/>
        <v>0</v>
      </c>
      <c r="W267" s="61">
        <f t="shared" si="125"/>
        <v>0</v>
      </c>
      <c r="X267" s="61">
        <f t="shared" si="120"/>
        <v>0</v>
      </c>
      <c r="Y267" s="61">
        <f t="shared" si="121"/>
        <v>0</v>
      </c>
      <c r="Z267" s="61">
        <f t="shared" si="122"/>
        <v>0</v>
      </c>
      <c r="AA267" s="61">
        <f t="shared" si="123"/>
        <v>0</v>
      </c>
      <c r="AB267" s="61">
        <f t="shared" si="124"/>
        <v>0</v>
      </c>
      <c r="AD267" s="62">
        <f>IF(VLOOKUP('Summary DNO9'!$A$134,'Summary DNO9'!$A$55:$T$137,3)=0,0,(VLOOKUP('Summary DNO9'!$A$134,'Summary DNO9'!$A$55:$T$137,2)*1000/VLOOKUP('Summary DNO9'!$A$134,'Summary DNO9'!$A$55:$T$137,3)))</f>
        <v>80496.642984257647</v>
      </c>
      <c r="AE267" s="62">
        <f>IF(AD267=0,0,(VLOOKUP('Summary DNO9'!$A$134,'Summary DNO9'!$A$55:$T$137,15)*AD267*P267))</f>
        <v>0</v>
      </c>
      <c r="AF267" s="56">
        <f>IF(AD267=0,0,VLOOKUP('Summary DNO9'!$A$134,'Summary DNO9'!$A$55:$T$137,16)*AD267*Q267)</f>
        <v>0</v>
      </c>
      <c r="AG267" s="56">
        <f>IF(AD267=0,0,VLOOKUP('Summary DNO9'!$A$134,'Summary DNO9'!$A$55:$T$137,17)*AD267*R267)</f>
        <v>0</v>
      </c>
      <c r="AH267" s="56">
        <f t="shared" si="126"/>
        <v>0</v>
      </c>
      <c r="AI267" s="56">
        <f t="shared" si="127"/>
        <v>0</v>
      </c>
      <c r="AJ267" s="62">
        <f>IF(VLOOKUP('Summary DNO9'!$A$134,'Summary DNO9'!$A$55:$V$137,21)=0,0,(VLOOKUP('Summary DNO9'!$A$134,'Summary DNO9'!$A$55:$V$137,21)/VLOOKUP('Summary DNO9'!$A$134,'Summary DNO9'!$A$55:$V$137,3)))*T267</f>
        <v>0</v>
      </c>
      <c r="AK267" s="62">
        <f>IF(VLOOKUP('Summary DNO9'!$A$134,'Summary DNO9'!$A$55:$V$137,22)=0,0,(VLOOKUP('Summary DNO9'!$A$134,'Summary DNO9'!$A$55:$V$137,22)*1000/VLOOKUP('Summary DNO9'!$A$134,'Summary DNO9'!$A$55:$V$137,3)))*U267</f>
        <v>0</v>
      </c>
      <c r="AL267" s="63">
        <f t="shared" si="128"/>
        <v>0</v>
      </c>
    </row>
    <row r="268" spans="1:38" s="21" customFormat="1" ht="11.25">
      <c r="A268" s="16" t="s">
        <v>25</v>
      </c>
      <c r="B268" s="151">
        <v>21.582000000000001</v>
      </c>
      <c r="C268" s="152">
        <v>2.9319999999999999</v>
      </c>
      <c r="D268" s="152">
        <v>0.60899999999999999</v>
      </c>
      <c r="E268" s="152">
        <v>0</v>
      </c>
      <c r="F268" s="152">
        <v>0</v>
      </c>
      <c r="G268" s="153">
        <v>0</v>
      </c>
      <c r="H268" s="147"/>
      <c r="I268" s="154">
        <v>21.582999999999998</v>
      </c>
      <c r="J268" s="155">
        <v>2.9319999999999999</v>
      </c>
      <c r="K268" s="155">
        <v>0.60899999999999999</v>
      </c>
      <c r="L268" s="155">
        <v>0</v>
      </c>
      <c r="M268" s="155">
        <v>0</v>
      </c>
      <c r="N268" s="156">
        <v>0</v>
      </c>
      <c r="O268" s="17"/>
      <c r="P268" s="56">
        <f t="shared" si="114"/>
        <v>9.9999999999766942E-4</v>
      </c>
      <c r="Q268" s="56">
        <f t="shared" si="115"/>
        <v>0</v>
      </c>
      <c r="R268" s="56">
        <f t="shared" si="116"/>
        <v>0</v>
      </c>
      <c r="S268" s="56">
        <f t="shared" si="117"/>
        <v>0</v>
      </c>
      <c r="T268" s="56">
        <f t="shared" si="118"/>
        <v>0</v>
      </c>
      <c r="U268" s="56">
        <f t="shared" si="119"/>
        <v>0</v>
      </c>
      <c r="W268" s="61">
        <f t="shared" si="125"/>
        <v>4.6334908720080392E-5</v>
      </c>
      <c r="X268" s="61">
        <f t="shared" si="120"/>
        <v>0</v>
      </c>
      <c r="Y268" s="61">
        <f t="shared" si="121"/>
        <v>0</v>
      </c>
      <c r="Z268" s="61">
        <f t="shared" si="122"/>
        <v>0</v>
      </c>
      <c r="AA268" s="61">
        <f t="shared" si="123"/>
        <v>0</v>
      </c>
      <c r="AB268" s="61">
        <f t="shared" si="124"/>
        <v>0</v>
      </c>
      <c r="AD268" s="62">
        <f>IF(VLOOKUP('Summary DNO9'!$A$133,'Summary DNO9'!$A$55:$T$137,3)=0,0,(VLOOKUP('Summary DNO9'!$A$133,'Summary DNO9'!$A$55:$T$137,2)*1000/VLOOKUP('Summary DNO9'!$A$133,'Summary DNO9'!$A$55:$T$137,3)))</f>
        <v>16079698.70963734</v>
      </c>
      <c r="AE268" s="62">
        <f>IF(AD268=0,0,(VLOOKUP('Summary DNO9'!$A$133,'Summary DNO9'!$A$55:$T$137,15)*AD268*P268))</f>
        <v>9569.83069957306</v>
      </c>
      <c r="AF268" s="56">
        <f>IF(AD268=0,0,VLOOKUP('Summary DNO9'!$A$133,'Summary DNO9'!$A$55:$T$137,16)*AD268*Q268)</f>
        <v>0</v>
      </c>
      <c r="AG268" s="56">
        <f>IF(AD268=0,0,VLOOKUP('Summary DNO9'!$A$133,'Summary DNO9'!$A$55:$T$137,17)*AD268*R268)</f>
        <v>0</v>
      </c>
      <c r="AH268" s="56">
        <f t="shared" si="126"/>
        <v>9569.83069957306</v>
      </c>
      <c r="AI268" s="56">
        <f t="shared" si="127"/>
        <v>0</v>
      </c>
      <c r="AJ268" s="62">
        <f>IF(VLOOKUP('Summary DNO9'!$A$133,'Summary DNO9'!$A$55:$V$137,21)=0,0,(VLOOKUP('Summary DNO9'!$A$133,'Summary DNO9'!$A$55:$V$137,21)/VLOOKUP('Summary DNO9'!$A$133,'Summary DNO9'!$A$55:$V$137,3)))*T268</f>
        <v>0</v>
      </c>
      <c r="AK268" s="62">
        <f>IF(VLOOKUP('Summary DNO9'!$A$133,'Summary DNO9'!$A$55:$V$137,22)=0,0,(VLOOKUP('Summary DNO9'!$A$133,'Summary DNO9'!$A$55:$V$137,22)*1000/VLOOKUP('Summary DNO9'!$A$133,'Summary DNO9'!$A$55:$V$137,3)))*U268</f>
        <v>0</v>
      </c>
      <c r="AL268" s="63">
        <f t="shared" si="128"/>
        <v>95.698306995730604</v>
      </c>
    </row>
    <row r="269" spans="1:38" s="21" customFormat="1" ht="11.25">
      <c r="A269" s="16" t="s">
        <v>26</v>
      </c>
      <c r="B269" s="151">
        <v>-0.61199999999999999</v>
      </c>
      <c r="C269" s="152">
        <v>0</v>
      </c>
      <c r="D269" s="152">
        <v>0</v>
      </c>
      <c r="E269" s="152">
        <v>0</v>
      </c>
      <c r="F269" s="152">
        <v>0</v>
      </c>
      <c r="G269" s="153">
        <v>0</v>
      </c>
      <c r="H269" s="147"/>
      <c r="I269" s="154">
        <v>-0.61199999999999999</v>
      </c>
      <c r="J269" s="155">
        <v>0</v>
      </c>
      <c r="K269" s="155">
        <v>0</v>
      </c>
      <c r="L269" s="155">
        <v>0</v>
      </c>
      <c r="M269" s="155">
        <v>0</v>
      </c>
      <c r="N269" s="156">
        <v>0</v>
      </c>
      <c r="O269" s="17"/>
      <c r="P269" s="56">
        <f t="shared" si="114"/>
        <v>0</v>
      </c>
      <c r="Q269" s="56">
        <f t="shared" si="115"/>
        <v>0</v>
      </c>
      <c r="R269" s="56">
        <f t="shared" si="116"/>
        <v>0</v>
      </c>
      <c r="S269" s="56">
        <f t="shared" si="117"/>
        <v>0</v>
      </c>
      <c r="T269" s="56">
        <f t="shared" si="118"/>
        <v>0</v>
      </c>
      <c r="U269" s="56">
        <f t="shared" si="119"/>
        <v>0</v>
      </c>
      <c r="W269" s="61">
        <f t="shared" si="125"/>
        <v>0</v>
      </c>
      <c r="X269" s="61">
        <f t="shared" si="120"/>
        <v>0</v>
      </c>
      <c r="Y269" s="61">
        <f t="shared" si="121"/>
        <v>0</v>
      </c>
      <c r="Z269" s="61">
        <f t="shared" si="122"/>
        <v>0</v>
      </c>
      <c r="AA269" s="61">
        <f t="shared" si="123"/>
        <v>0</v>
      </c>
      <c r="AB269" s="61">
        <f t="shared" si="124"/>
        <v>0</v>
      </c>
      <c r="AD269" s="62">
        <f>IF(VLOOKUP('Summary DNO9'!$A$124,'Summary DNO9'!$A$55:$T$137,3)=0,0,(VLOOKUP('Summary DNO9'!$A$124,'Summary DNO9'!$A$55:$T$137,2)*1000/VLOOKUP('Summary DNO9'!$A$124,'Summary DNO9'!$A$55:$T$137,3)))</f>
        <v>5306.8298668705738</v>
      </c>
      <c r="AE269" s="62">
        <f>IF(AD269=0,0,(VLOOKUP('Summary DNO9'!$A$124,'Summary DNO9'!$A$55:$T$137,15)*AD269*P269))</f>
        <v>0</v>
      </c>
      <c r="AF269" s="56">
        <f>IF(AD269=0,0,VLOOKUP('Summary DNO9'!$A$124,'Summary DNO9'!$A$55:$T$137,16)*AD269*Q269)</f>
        <v>0</v>
      </c>
      <c r="AG269" s="56">
        <f>IF(AD269=0,0,VLOOKUP('Summary DNO9'!$A$124,'Summary DNO9'!$A$55:$T$137,17)*AD269*R269)</f>
        <v>0</v>
      </c>
      <c r="AH269" s="56">
        <f t="shared" si="126"/>
        <v>0</v>
      </c>
      <c r="AI269" s="56">
        <f t="shared" si="127"/>
        <v>0</v>
      </c>
      <c r="AJ269" s="62">
        <f>IF(VLOOKUP('Summary DNO9'!$A$124,'Summary DNO9'!$A$55:$V$137,21)=0,0,(VLOOKUP('Summary DNO9'!$A$124,'Summary DNO9'!$A$55:$V$137,21)/VLOOKUP('Summary DNO9'!$A$124,'Summary DNO9'!$A$55:$V$137,3)))*T269</f>
        <v>0</v>
      </c>
      <c r="AK269" s="62">
        <f>IF(VLOOKUP('Summary DNO9'!$A$124,'Summary DNO9'!$A$55:$V$137,22)=0,0,(VLOOKUP('Summary DNO9'!$A$124,'Summary DNO9'!$A$55:$V$137,22)*1000/VLOOKUP('Summary DNO9'!$A$124,'Summary DNO9'!$A$55:$V$137,3)))*U269</f>
        <v>0</v>
      </c>
      <c r="AL269" s="63">
        <f t="shared" si="128"/>
        <v>0</v>
      </c>
    </row>
    <row r="270" spans="1:38" s="21" customFormat="1" ht="11.25">
      <c r="A270" s="16" t="s">
        <v>27</v>
      </c>
      <c r="B270" s="151">
        <v>-0.52</v>
      </c>
      <c r="C270" s="152">
        <v>0</v>
      </c>
      <c r="D270" s="152">
        <v>0</v>
      </c>
      <c r="E270" s="152">
        <v>0</v>
      </c>
      <c r="F270" s="152">
        <v>0</v>
      </c>
      <c r="G270" s="153">
        <v>0</v>
      </c>
      <c r="H270" s="147"/>
      <c r="I270" s="154">
        <v>-0.52</v>
      </c>
      <c r="J270" s="155">
        <v>0</v>
      </c>
      <c r="K270" s="155">
        <v>0</v>
      </c>
      <c r="L270" s="155">
        <v>0</v>
      </c>
      <c r="M270" s="155">
        <v>0</v>
      </c>
      <c r="N270" s="156">
        <v>0</v>
      </c>
      <c r="O270" s="17"/>
      <c r="P270" s="56">
        <f t="shared" si="114"/>
        <v>0</v>
      </c>
      <c r="Q270" s="56">
        <f t="shared" si="115"/>
        <v>0</v>
      </c>
      <c r="R270" s="56">
        <f t="shared" si="116"/>
        <v>0</v>
      </c>
      <c r="S270" s="56">
        <f t="shared" si="117"/>
        <v>0</v>
      </c>
      <c r="T270" s="56">
        <f t="shared" si="118"/>
        <v>0</v>
      </c>
      <c r="U270" s="56">
        <f t="shared" si="119"/>
        <v>0</v>
      </c>
      <c r="W270" s="61">
        <f t="shared" si="125"/>
        <v>0</v>
      </c>
      <c r="X270" s="61">
        <f t="shared" si="120"/>
        <v>0</v>
      </c>
      <c r="Y270" s="61">
        <f t="shared" si="121"/>
        <v>0</v>
      </c>
      <c r="Z270" s="61">
        <f t="shared" si="122"/>
        <v>0</v>
      </c>
      <c r="AA270" s="61">
        <f t="shared" si="123"/>
        <v>0</v>
      </c>
      <c r="AB270" s="61">
        <f t="shared" si="124"/>
        <v>0</v>
      </c>
      <c r="AD270" s="62">
        <f>IF(VLOOKUP('Summary DNO9'!$A$129,'Summary DNO9'!$A$55:$T$137,3)=0,0,(VLOOKUP('Summary DNO9'!$A$129,'Summary DNO9'!$A$55:$T$137,2)*1000/VLOOKUP('Summary DNO9'!$A$129,'Summary DNO9'!$A$55:$T$137,3)))</f>
        <v>0</v>
      </c>
      <c r="AE270" s="62">
        <f>IF(AD270=0,0,(VLOOKUP('Summary DNO9'!$A$129,'Summary DNO9'!$A$55:$T$137,15)*AD270*P270))</f>
        <v>0</v>
      </c>
      <c r="AF270" s="56">
        <f>IF(AD270=0,0,VLOOKUP('Summary DNO9'!$A$129,'Summary DNO9'!$A$55:$T$137,16)*AD270*Q270)</f>
        <v>0</v>
      </c>
      <c r="AG270" s="56">
        <f>IF(AD270=0,0,VLOOKUP('Summary DNO9'!$A$129,'Summary DNO9'!$A$55:$T$137,17)*AD270*R270)</f>
        <v>0</v>
      </c>
      <c r="AH270" s="56">
        <f t="shared" si="126"/>
        <v>0</v>
      </c>
      <c r="AI270" s="56">
        <f t="shared" si="127"/>
        <v>0</v>
      </c>
      <c r="AJ270" s="62">
        <f>IF(VLOOKUP('Summary DNO9'!$A$129,'Summary DNO9'!$A$55:$V$137,21)=0,0,(VLOOKUP('Summary DNO9'!$A$129,'Summary DNO9'!$A$55:$V$137,21)/VLOOKUP('Summary DNO9'!$A$129,'Summary DNO9'!$A$55:$V$137,3)))*T270</f>
        <v>0</v>
      </c>
      <c r="AK270" s="62">
        <f>IF(VLOOKUP('Summary DNO9'!$A$129,'Summary DNO9'!$A$55:$V$137,22)=0,0,(VLOOKUP('Summary DNO9'!$A$129,'Summary DNO9'!$A$55:$V$137,22)*1000/VLOOKUP('Summary DNO9'!$A$129,'Summary DNO9'!$A$55:$V$137,3)))*U270</f>
        <v>0</v>
      </c>
      <c r="AL270" s="63">
        <f t="shared" si="128"/>
        <v>0</v>
      </c>
    </row>
    <row r="271" spans="1:38" s="21" customFormat="1" ht="11.25">
      <c r="A271" s="16" t="s">
        <v>28</v>
      </c>
      <c r="B271" s="151">
        <v>-0.61199999999999999</v>
      </c>
      <c r="C271" s="152">
        <v>0</v>
      </c>
      <c r="D271" s="152">
        <v>0</v>
      </c>
      <c r="E271" s="152">
        <v>0</v>
      </c>
      <c r="F271" s="152">
        <v>0</v>
      </c>
      <c r="G271" s="153">
        <v>0.29299999999999998</v>
      </c>
      <c r="H271" s="147"/>
      <c r="I271" s="154">
        <v>-0.61199999999999999</v>
      </c>
      <c r="J271" s="155">
        <v>0</v>
      </c>
      <c r="K271" s="155">
        <v>0</v>
      </c>
      <c r="L271" s="155">
        <v>0</v>
      </c>
      <c r="M271" s="155">
        <v>0</v>
      </c>
      <c r="N271" s="156">
        <v>0.29299999999999998</v>
      </c>
      <c r="O271" s="17"/>
      <c r="P271" s="56">
        <f t="shared" si="114"/>
        <v>0</v>
      </c>
      <c r="Q271" s="56">
        <f t="shared" si="115"/>
        <v>0</v>
      </c>
      <c r="R271" s="56">
        <f t="shared" si="116"/>
        <v>0</v>
      </c>
      <c r="S271" s="56">
        <f t="shared" si="117"/>
        <v>0</v>
      </c>
      <c r="T271" s="56">
        <f t="shared" si="118"/>
        <v>0</v>
      </c>
      <c r="U271" s="56">
        <f t="shared" si="119"/>
        <v>0</v>
      </c>
      <c r="W271" s="61">
        <f t="shared" si="125"/>
        <v>0</v>
      </c>
      <c r="X271" s="61">
        <f t="shared" si="120"/>
        <v>0</v>
      </c>
      <c r="Y271" s="61">
        <f t="shared" si="121"/>
        <v>0</v>
      </c>
      <c r="Z271" s="61">
        <f t="shared" si="122"/>
        <v>0</v>
      </c>
      <c r="AA271" s="61">
        <f t="shared" si="123"/>
        <v>0</v>
      </c>
      <c r="AB271" s="61">
        <f t="shared" si="124"/>
        <v>0</v>
      </c>
      <c r="AD271" s="62">
        <f>IF(VLOOKUP('Summary DNO9'!$A$123,'Summary DNO9'!$A$55:$T$137,3)=0,0,(VLOOKUP('Summary DNO9'!$A$123,'Summary DNO9'!$A$55:$T$137,2)*1000/VLOOKUP('Summary DNO9'!$A$123,'Summary DNO9'!$A$55:$T$137,3)))</f>
        <v>27689.200000000008</v>
      </c>
      <c r="AE271" s="62">
        <f>IF(AD271=0,0,(VLOOKUP('Summary DNO9'!$A$123,'Summary DNO9'!$A$55:$T$137,15)*AD271*P271))</f>
        <v>0</v>
      </c>
      <c r="AF271" s="56">
        <f>IF(AD271=0,0,VLOOKUP('Summary DNO9'!$A$123,'Summary DNO9'!$A$55:$T$137,16)*AD271*Q271)</f>
        <v>0</v>
      </c>
      <c r="AG271" s="56">
        <f>IF(AD271=0,0,VLOOKUP('Summary DNO9'!$A$123,'Summary DNO9'!$A$55:$T$137,17)*AD271*R271)</f>
        <v>0</v>
      </c>
      <c r="AH271" s="56">
        <f t="shared" si="126"/>
        <v>0</v>
      </c>
      <c r="AI271" s="56">
        <f t="shared" si="127"/>
        <v>0</v>
      </c>
      <c r="AJ271" s="62">
        <f>IF(VLOOKUP('Summary DNO9'!$A$123,'Summary DNO9'!$A$55:$V$137,21)=0,0,(VLOOKUP('Summary DNO9'!$A$123,'Summary DNO9'!$A$55:$V$137,21)/VLOOKUP('Summary DNO9'!$A$123,'Summary DNO9'!$A$55:$V$137,3)))*T271</f>
        <v>0</v>
      </c>
      <c r="AK271" s="62">
        <f>IF(VLOOKUP('Summary DNO9'!$A$123,'Summary DNO9'!$A$55:$V$137,22)=0,0,(VLOOKUP('Summary DNO9'!$A$123,'Summary DNO9'!$A$55:$V$137,22)*1000/VLOOKUP('Summary DNO9'!$A$123,'Summary DNO9'!$A$55:$V$137,3)))*U271</f>
        <v>0</v>
      </c>
      <c r="AL271" s="63">
        <f t="shared" si="128"/>
        <v>0</v>
      </c>
    </row>
    <row r="272" spans="1:38" s="21" customFormat="1" ht="11.25">
      <c r="A272" s="16" t="s">
        <v>29</v>
      </c>
      <c r="B272" s="151">
        <v>-4.4269999999999996</v>
      </c>
      <c r="C272" s="152">
        <v>-0.61699999999999999</v>
      </c>
      <c r="D272" s="152">
        <v>-4.2000000000000003E-2</v>
      </c>
      <c r="E272" s="152">
        <v>0</v>
      </c>
      <c r="F272" s="152">
        <v>0</v>
      </c>
      <c r="G272" s="153">
        <v>0.29299999999999998</v>
      </c>
      <c r="H272" s="147"/>
      <c r="I272" s="154">
        <v>-4.4269999999999996</v>
      </c>
      <c r="J272" s="155">
        <v>-0.61699999999999999</v>
      </c>
      <c r="K272" s="155">
        <v>-4.2000000000000003E-2</v>
      </c>
      <c r="L272" s="155">
        <v>0</v>
      </c>
      <c r="M272" s="155">
        <v>0</v>
      </c>
      <c r="N272" s="156">
        <v>0.29299999999999998</v>
      </c>
      <c r="O272" s="17"/>
      <c r="P272" s="56">
        <f t="shared" si="114"/>
        <v>0</v>
      </c>
      <c r="Q272" s="56">
        <f t="shared" si="115"/>
        <v>0</v>
      </c>
      <c r="R272" s="56">
        <f t="shared" si="116"/>
        <v>0</v>
      </c>
      <c r="S272" s="56">
        <f t="shared" si="117"/>
        <v>0</v>
      </c>
      <c r="T272" s="56">
        <f t="shared" si="118"/>
        <v>0</v>
      </c>
      <c r="U272" s="56">
        <f t="shared" si="119"/>
        <v>0</v>
      </c>
      <c r="W272" s="61">
        <f t="shared" si="125"/>
        <v>0</v>
      </c>
      <c r="X272" s="61">
        <f t="shared" si="120"/>
        <v>0</v>
      </c>
      <c r="Y272" s="61">
        <f t="shared" si="121"/>
        <v>0</v>
      </c>
      <c r="Z272" s="61">
        <f t="shared" si="122"/>
        <v>0</v>
      </c>
      <c r="AA272" s="61">
        <f t="shared" si="123"/>
        <v>0</v>
      </c>
      <c r="AB272" s="61">
        <f t="shared" si="124"/>
        <v>0</v>
      </c>
      <c r="AD272" s="62">
        <f>IF(VLOOKUP('Summary DNO9'!$A$125,'Summary DNO9'!$A$55:$T$137,3)=0,0,(VLOOKUP('Summary DNO9'!$A$125,'Summary DNO9'!$A$55:$T$137,2)*1000/VLOOKUP('Summary DNO9'!$A$125,'Summary DNO9'!$A$55:$T$137,3)))</f>
        <v>69603.887181818194</v>
      </c>
      <c r="AE272" s="62">
        <f>IF(AD272=0,0,(VLOOKUP('Summary DNO9'!$A$125,'Summary DNO9'!$A$55:$T$137,15)*AD272*P272))</f>
        <v>0</v>
      </c>
      <c r="AF272" s="56">
        <f>IF(AD272=0,0,VLOOKUP('Summary DNO9'!$A$125,'Summary DNO9'!$A$55:$T$137,16)*AD272*Q272)</f>
        <v>0</v>
      </c>
      <c r="AG272" s="56">
        <f>IF(AD272=0,0,VLOOKUP('Summary DNO9'!$A$125,'Summary DNO9'!$A$55:$T$137,17)*AD272*R272)</f>
        <v>0</v>
      </c>
      <c r="AH272" s="56">
        <f t="shared" si="126"/>
        <v>0</v>
      </c>
      <c r="AI272" s="56">
        <f t="shared" si="127"/>
        <v>0</v>
      </c>
      <c r="AJ272" s="62">
        <f>IF(VLOOKUP('Summary DNO9'!$A$125,'Summary DNO9'!$A$55:$V$137,21)=0,0,(VLOOKUP('Summary DNO9'!$A$125,'Summary DNO9'!$A$55:$V$137,21)/VLOOKUP('Summary DNO9'!$A$125,'Summary DNO9'!$A$55:$V$137,3)))*T272</f>
        <v>0</v>
      </c>
      <c r="AK272" s="62">
        <f>IF(VLOOKUP('Summary DNO9'!$A$125,'Summary DNO9'!$A$55:$V$137,22)=0,0,(VLOOKUP('Summary DNO9'!$A$125,'Summary DNO9'!$A$55:$V$137,22)*1000/VLOOKUP('Summary DNO9'!$A$125,'Summary DNO9'!$A$55:$V$137,3)))*U272</f>
        <v>0</v>
      </c>
      <c r="AL272" s="63">
        <f t="shared" si="128"/>
        <v>0</v>
      </c>
    </row>
    <row r="273" spans="1:38" s="21" customFormat="1" ht="11.25">
      <c r="A273" s="16" t="s">
        <v>30</v>
      </c>
      <c r="B273" s="151">
        <v>-0.52</v>
      </c>
      <c r="C273" s="152">
        <v>0</v>
      </c>
      <c r="D273" s="152">
        <v>0</v>
      </c>
      <c r="E273" s="152">
        <v>0</v>
      </c>
      <c r="F273" s="152">
        <v>0</v>
      </c>
      <c r="G273" s="153">
        <v>0.27</v>
      </c>
      <c r="H273" s="147"/>
      <c r="I273" s="154">
        <v>-0.52</v>
      </c>
      <c r="J273" s="155">
        <v>0</v>
      </c>
      <c r="K273" s="155">
        <v>0</v>
      </c>
      <c r="L273" s="155">
        <v>0</v>
      </c>
      <c r="M273" s="155">
        <v>0</v>
      </c>
      <c r="N273" s="156">
        <v>0.27</v>
      </c>
      <c r="O273" s="17"/>
      <c r="P273" s="56">
        <f t="shared" si="114"/>
        <v>0</v>
      </c>
      <c r="Q273" s="56">
        <f t="shared" si="115"/>
        <v>0</v>
      </c>
      <c r="R273" s="56">
        <f t="shared" si="116"/>
        <v>0</v>
      </c>
      <c r="S273" s="56">
        <f t="shared" si="117"/>
        <v>0</v>
      </c>
      <c r="T273" s="56">
        <f t="shared" si="118"/>
        <v>0</v>
      </c>
      <c r="U273" s="56">
        <f t="shared" si="119"/>
        <v>0</v>
      </c>
      <c r="W273" s="61">
        <f t="shared" si="125"/>
        <v>0</v>
      </c>
      <c r="X273" s="61">
        <f t="shared" si="120"/>
        <v>0</v>
      </c>
      <c r="Y273" s="61">
        <f t="shared" si="121"/>
        <v>0</v>
      </c>
      <c r="Z273" s="61">
        <f t="shared" si="122"/>
        <v>0</v>
      </c>
      <c r="AA273" s="61">
        <f t="shared" si="123"/>
        <v>0</v>
      </c>
      <c r="AB273" s="61">
        <f t="shared" si="124"/>
        <v>0</v>
      </c>
      <c r="AD273" s="62">
        <f>IF(VLOOKUP('Summary DNO9'!$A$128,'Summary DNO9'!$A$55:$T$137,3)=0,0,(VLOOKUP('Summary DNO9'!$A$128,'Summary DNO9'!$A$55:$T$137,2)*1000/VLOOKUP('Summary DNO9'!$A$128,'Summary DNO9'!$A$55:$T$137,3)))</f>
        <v>0</v>
      </c>
      <c r="AE273" s="62">
        <f>IF(AD273=0,0,(VLOOKUP('Summary DNO9'!$A$128,'Summary DNO9'!$A$55:$T$137,15)*AD273*P273))</f>
        <v>0</v>
      </c>
      <c r="AF273" s="56">
        <f>IF(AD273=0,0,VLOOKUP('Summary DNO9'!$A$128,'Summary DNO9'!$A$55:$T$137,16)*AD273*Q273)</f>
        <v>0</v>
      </c>
      <c r="AG273" s="56">
        <f>IF(AD273=0,0,VLOOKUP('Summary DNO9'!$A$128,'Summary DNO9'!$A$55:$T$137,17)*AD273*R273)</f>
        <v>0</v>
      </c>
      <c r="AH273" s="56">
        <f t="shared" si="126"/>
        <v>0</v>
      </c>
      <c r="AI273" s="56">
        <f t="shared" si="127"/>
        <v>0</v>
      </c>
      <c r="AJ273" s="62">
        <f>IF(VLOOKUP('Summary DNO9'!$A$128,'Summary DNO9'!$A$55:$V$137,21)=0,0,(VLOOKUP('Summary DNO9'!$A$128,'Summary DNO9'!$A$55:$V$137,21)/VLOOKUP('Summary DNO9'!$A$128,'Summary DNO9'!$A$55:$V$137,3)))*T273</f>
        <v>0</v>
      </c>
      <c r="AK273" s="62">
        <f>IF(VLOOKUP('Summary DNO9'!$A$128,'Summary DNO9'!$A$55:$V$137,22)=0,0,(VLOOKUP('Summary DNO9'!$A$128,'Summary DNO9'!$A$55:$V$137,22)*1000/VLOOKUP('Summary DNO9'!$A$128,'Summary DNO9'!$A$55:$V$137,3)))*U273</f>
        <v>0</v>
      </c>
      <c r="AL273" s="63">
        <f t="shared" si="128"/>
        <v>0</v>
      </c>
    </row>
    <row r="274" spans="1:38" s="21" customFormat="1" ht="11.25">
      <c r="A274" s="16" t="s">
        <v>31</v>
      </c>
      <c r="B274" s="151">
        <v>-3.806</v>
      </c>
      <c r="C274" s="152">
        <v>-0.50700000000000001</v>
      </c>
      <c r="D274" s="152">
        <v>-3.6999999999999998E-2</v>
      </c>
      <c r="E274" s="152">
        <v>0</v>
      </c>
      <c r="F274" s="152">
        <v>0</v>
      </c>
      <c r="G274" s="153">
        <v>0.27</v>
      </c>
      <c r="H274" s="147"/>
      <c r="I274" s="154">
        <v>-3.806</v>
      </c>
      <c r="J274" s="155">
        <v>-0.50700000000000001</v>
      </c>
      <c r="K274" s="155">
        <v>-3.6999999999999998E-2</v>
      </c>
      <c r="L274" s="155">
        <v>0</v>
      </c>
      <c r="M274" s="155">
        <v>0</v>
      </c>
      <c r="N274" s="156">
        <v>0.27</v>
      </c>
      <c r="O274" s="17"/>
      <c r="P274" s="56">
        <f t="shared" si="114"/>
        <v>0</v>
      </c>
      <c r="Q274" s="56">
        <f t="shared" si="115"/>
        <v>0</v>
      </c>
      <c r="R274" s="56">
        <f t="shared" si="116"/>
        <v>0</v>
      </c>
      <c r="S274" s="56">
        <f t="shared" si="117"/>
        <v>0</v>
      </c>
      <c r="T274" s="56">
        <f t="shared" si="118"/>
        <v>0</v>
      </c>
      <c r="U274" s="56">
        <f t="shared" si="119"/>
        <v>0</v>
      </c>
      <c r="W274" s="61">
        <f t="shared" si="125"/>
        <v>0</v>
      </c>
      <c r="X274" s="61">
        <f t="shared" si="120"/>
        <v>0</v>
      </c>
      <c r="Y274" s="61">
        <f t="shared" si="121"/>
        <v>0</v>
      </c>
      <c r="Z274" s="61">
        <f t="shared" si="122"/>
        <v>0</v>
      </c>
      <c r="AA274" s="61">
        <f t="shared" si="123"/>
        <v>0</v>
      </c>
      <c r="AB274" s="61">
        <f t="shared" si="124"/>
        <v>0</v>
      </c>
      <c r="AD274" s="62">
        <f>IF(VLOOKUP('Summary DNO9'!$A$130,'Summary DNO9'!$A$55:$T$137,3)=0,0,(VLOOKUP('Summary DNO9'!$A$130,'Summary DNO9'!$A$55:$T$137,2)*1000/VLOOKUP('Summary DNO9'!$A$130,'Summary DNO9'!$A$55:$T$137,3)))</f>
        <v>0</v>
      </c>
      <c r="AE274" s="62">
        <f>IF(AD274=0,0,(VLOOKUP('Summary DNO9'!$A$130,'Summary DNO9'!$A$55:$T$137,15)*AD274*P274))</f>
        <v>0</v>
      </c>
      <c r="AF274" s="56">
        <f>IF(AD274=0,0,VLOOKUP('Summary DNO9'!$A$130,'Summary DNO9'!$A$55:$T$137,16)*AD274*Q274)</f>
        <v>0</v>
      </c>
      <c r="AG274" s="56">
        <f>IF(AD274=0,0,VLOOKUP('Summary DNO9'!$A$130,'Summary DNO9'!$A$55:$T$137,17)*AD274*R274)</f>
        <v>0</v>
      </c>
      <c r="AH274" s="56">
        <f t="shared" si="126"/>
        <v>0</v>
      </c>
      <c r="AI274" s="56">
        <f t="shared" si="127"/>
        <v>0</v>
      </c>
      <c r="AJ274" s="62">
        <f>IF(VLOOKUP('Summary DNO9'!$A$130,'Summary DNO9'!$A$55:$V$137,21)=0,0,(VLOOKUP('Summary DNO9'!$A$130,'Summary DNO9'!$A$55:$V$137,21)/VLOOKUP('Summary DNO9'!$A$130,'Summary DNO9'!$A$55:$V$137,3)))*T274</f>
        <v>0</v>
      </c>
      <c r="AK274" s="62">
        <f>IF(VLOOKUP('Summary DNO9'!$A$130,'Summary DNO9'!$A$55:$V$137,22)=0,0,(VLOOKUP('Summary DNO9'!$A$130,'Summary DNO9'!$A$55:$V$137,22)*1000/VLOOKUP('Summary DNO9'!$A$130,'Summary DNO9'!$A$55:$V$137,3)))*U274</f>
        <v>0</v>
      </c>
      <c r="AL274" s="63">
        <f t="shared" si="128"/>
        <v>0</v>
      </c>
    </row>
    <row r="275" spans="1:38" s="21" customFormat="1" ht="11.25">
      <c r="A275" s="16" t="s">
        <v>32</v>
      </c>
      <c r="B275" s="151">
        <v>-0.33400000000000002</v>
      </c>
      <c r="C275" s="152">
        <v>0</v>
      </c>
      <c r="D275" s="152">
        <v>0</v>
      </c>
      <c r="E275" s="152">
        <v>13.07</v>
      </c>
      <c r="F275" s="152">
        <v>0</v>
      </c>
      <c r="G275" s="153">
        <v>0.224</v>
      </c>
      <c r="H275" s="147"/>
      <c r="I275" s="154">
        <v>-0.33400000000000002</v>
      </c>
      <c r="J275" s="155">
        <v>0</v>
      </c>
      <c r="K275" s="155">
        <v>0</v>
      </c>
      <c r="L275" s="155">
        <v>13.07</v>
      </c>
      <c r="M275" s="155">
        <v>0</v>
      </c>
      <c r="N275" s="156">
        <v>0.224</v>
      </c>
      <c r="O275" s="17"/>
      <c r="P275" s="56">
        <f t="shared" si="114"/>
        <v>0</v>
      </c>
      <c r="Q275" s="56">
        <f t="shared" si="115"/>
        <v>0</v>
      </c>
      <c r="R275" s="56">
        <f t="shared" si="116"/>
        <v>0</v>
      </c>
      <c r="S275" s="56">
        <f t="shared" si="117"/>
        <v>0</v>
      </c>
      <c r="T275" s="56">
        <f t="shared" si="118"/>
        <v>0</v>
      </c>
      <c r="U275" s="56">
        <f t="shared" si="119"/>
        <v>0</v>
      </c>
      <c r="W275" s="61">
        <f t="shared" si="125"/>
        <v>0</v>
      </c>
      <c r="X275" s="61">
        <f t="shared" si="120"/>
        <v>0</v>
      </c>
      <c r="Y275" s="61">
        <f t="shared" si="121"/>
        <v>0</v>
      </c>
      <c r="Z275" s="61">
        <f t="shared" si="122"/>
        <v>0</v>
      </c>
      <c r="AA275" s="61">
        <f t="shared" si="123"/>
        <v>0</v>
      </c>
      <c r="AB275" s="61">
        <f t="shared" si="124"/>
        <v>0</v>
      </c>
      <c r="AD275" s="62">
        <f>IF(VLOOKUP('Summary DNO9'!$A$83,'Summary DNO9'!$A$55:$T$137,3)=0,0,(VLOOKUP('Summary DNO9'!$A$83,'Summary DNO9'!$A$55:$T$137,2)*1000/VLOOKUP('Summary DNO9'!$A$83,'Summary DNO9'!$A$55:$T$137,3)))</f>
        <v>696385.38112500007</v>
      </c>
      <c r="AE275" s="62">
        <f>IF(AD275=0,0,(VLOOKUP('Summary DNO9'!$A$83,'Summary DNO9'!$A$55:$T$137,15)*AD275*P275))</f>
        <v>0</v>
      </c>
      <c r="AF275" s="56">
        <f>IF(AD275=0,0,VLOOKUP('Summary DNO9'!$A$83,'Summary DNO9'!$A$55:$T$137,16)*AD275*Q275)</f>
        <v>0</v>
      </c>
      <c r="AG275" s="56">
        <f>IF(AD275=0,0,VLOOKUP('Summary DNO9'!$A$83,'Summary DNO9'!$A$55:$T$137,17)*AD275*R275)</f>
        <v>0</v>
      </c>
      <c r="AH275" s="56">
        <f t="shared" si="126"/>
        <v>0</v>
      </c>
      <c r="AI275" s="56">
        <f t="shared" si="127"/>
        <v>0</v>
      </c>
      <c r="AJ275" s="62">
        <f>IF(VLOOKUP('Summary DNO9'!$A$83,'Summary DNO9'!$A$55:$V$137,21)=0,0,(VLOOKUP('Summary DNO9'!$A$83,'Summary DNO9'!$A$55:$V$137,21)/VLOOKUP('Summary DNO9'!$A$83,'Summary DNO9'!$A$55:$V$137,3)))*T275</f>
        <v>0</v>
      </c>
      <c r="AK275" s="62">
        <f>IF(VLOOKUP('Summary DNO9'!$A$83,'Summary DNO9'!$A$55:$V$137,22)=0,0,(VLOOKUP('Summary DNO9'!$A$83,'Summary DNO9'!$A$55:$V$137,22)*1000/VLOOKUP('Summary DNO9'!$A$83,'Summary DNO9'!$A$55:$V$137,3)))*U275</f>
        <v>0</v>
      </c>
      <c r="AL275" s="63">
        <f t="shared" si="128"/>
        <v>0</v>
      </c>
    </row>
    <row r="276" spans="1:38" s="21" customFormat="1" ht="11.25">
      <c r="A276" s="16" t="s">
        <v>33</v>
      </c>
      <c r="B276" s="151">
        <v>-2.5640000000000001</v>
      </c>
      <c r="C276" s="152">
        <v>-0.28499999999999998</v>
      </c>
      <c r="D276" s="152">
        <v>-2.8000000000000001E-2</v>
      </c>
      <c r="E276" s="152">
        <v>13.07</v>
      </c>
      <c r="F276" s="152">
        <v>0</v>
      </c>
      <c r="G276" s="153">
        <v>0.224</v>
      </c>
      <c r="H276" s="147"/>
      <c r="I276" s="154">
        <v>-2.5640000000000001</v>
      </c>
      <c r="J276" s="155">
        <v>-0.28499999999999998</v>
      </c>
      <c r="K276" s="155">
        <v>-2.8000000000000001E-2</v>
      </c>
      <c r="L276" s="155">
        <v>13.07</v>
      </c>
      <c r="M276" s="155">
        <v>0</v>
      </c>
      <c r="N276" s="156">
        <v>0.224</v>
      </c>
      <c r="O276" s="17"/>
      <c r="P276" s="56">
        <f t="shared" si="114"/>
        <v>0</v>
      </c>
      <c r="Q276" s="56">
        <f t="shared" si="115"/>
        <v>0</v>
      </c>
      <c r="R276" s="56">
        <f t="shared" si="116"/>
        <v>0</v>
      </c>
      <c r="S276" s="56">
        <f t="shared" si="117"/>
        <v>0</v>
      </c>
      <c r="T276" s="56">
        <f t="shared" si="118"/>
        <v>0</v>
      </c>
      <c r="U276" s="56">
        <f t="shared" si="119"/>
        <v>0</v>
      </c>
      <c r="W276" s="61">
        <f t="shared" si="125"/>
        <v>0</v>
      </c>
      <c r="X276" s="61">
        <f t="shared" si="120"/>
        <v>0</v>
      </c>
      <c r="Y276" s="61">
        <f t="shared" si="121"/>
        <v>0</v>
      </c>
      <c r="Z276" s="61">
        <f t="shared" si="122"/>
        <v>0</v>
      </c>
      <c r="AA276" s="61">
        <f t="shared" si="123"/>
        <v>0</v>
      </c>
      <c r="AB276" s="61">
        <f t="shared" si="124"/>
        <v>0</v>
      </c>
      <c r="AD276" s="62">
        <f>IF(VLOOKUP('Summary DNO9'!$A$84,'Summary DNO9'!$A$55:$T$137,3)=0,0,(VLOOKUP('Summary DNO9'!$A$84,'Summary DNO9'!$A$55:$T$137,2)*1000/VLOOKUP('Summary DNO9'!$A$84,'Summary DNO9'!$A$55:$T$137,3)))</f>
        <v>6474637.0209230771</v>
      </c>
      <c r="AE276" s="62">
        <f>IF(AD276=0,0,(VLOOKUP('Summary DNO9'!$A$84,'Summary DNO9'!$A$55:$T$137,15)*AD276*P276))</f>
        <v>0</v>
      </c>
      <c r="AF276" s="56">
        <f>IF(AD276=0,0,VLOOKUP('Summary DNO9'!$A$84,'Summary DNO9'!$A$55:$T$137,16)*AD276*Q276)</f>
        <v>0</v>
      </c>
      <c r="AG276" s="56">
        <f>IF(AD276=0,0,VLOOKUP('Summary DNO9'!$A$84,'Summary DNO9'!$A$55:$T$137,17)*AD276*R276)</f>
        <v>0</v>
      </c>
      <c r="AH276" s="56">
        <f t="shared" si="126"/>
        <v>0</v>
      </c>
      <c r="AI276" s="56">
        <f t="shared" si="127"/>
        <v>0</v>
      </c>
      <c r="AJ276" s="62">
        <f>IF(VLOOKUP('Summary DNO9'!$A$84,'Summary DNO9'!$A$55:$V$137,21)=0,0,(VLOOKUP('Summary DNO9'!$A$84,'Summary DNO9'!$A$55:$V$137,21)/VLOOKUP('Summary DNO9'!$A$84,'Summary DNO9'!$A$55:$V$137,3)))*T276</f>
        <v>0</v>
      </c>
      <c r="AK276" s="62">
        <f>IF(VLOOKUP('Summary DNO9'!$A$84,'Summary DNO9'!$A$55:$V$137,22)=0,0,(VLOOKUP('Summary DNO9'!$A$84,'Summary DNO9'!$A$55:$V$137,22)*1000/VLOOKUP('Summary DNO9'!$A$84,'Summary DNO9'!$A$55:$V$137,3)))*U276</f>
        <v>0</v>
      </c>
      <c r="AL276" s="63">
        <f t="shared" si="128"/>
        <v>0</v>
      </c>
    </row>
    <row r="277" spans="1:38" s="21" customFormat="1" ht="11.25">
      <c r="A277" s="16" t="s">
        <v>34</v>
      </c>
      <c r="B277" s="151">
        <v>-2.766</v>
      </c>
      <c r="C277" s="152">
        <v>-0.28399999999999997</v>
      </c>
      <c r="D277" s="152">
        <v>-3.4000000000000002E-2</v>
      </c>
      <c r="E277" s="152">
        <v>13.07</v>
      </c>
      <c r="F277" s="152">
        <v>0</v>
      </c>
      <c r="G277" s="153">
        <v>0.159</v>
      </c>
      <c r="H277" s="147"/>
      <c r="I277" s="154">
        <v>-2.766</v>
      </c>
      <c r="J277" s="155">
        <v>-0.28399999999999997</v>
      </c>
      <c r="K277" s="155">
        <v>-3.4000000000000002E-2</v>
      </c>
      <c r="L277" s="155">
        <v>13.07</v>
      </c>
      <c r="M277" s="155">
        <v>0</v>
      </c>
      <c r="N277" s="156">
        <v>0.159</v>
      </c>
      <c r="O277" s="17"/>
      <c r="P277" s="56">
        <f t="shared" si="114"/>
        <v>0</v>
      </c>
      <c r="Q277" s="56">
        <f t="shared" si="115"/>
        <v>0</v>
      </c>
      <c r="R277" s="56">
        <f t="shared" si="116"/>
        <v>0</v>
      </c>
      <c r="S277" s="56">
        <f t="shared" si="117"/>
        <v>0</v>
      </c>
      <c r="T277" s="56">
        <f t="shared" si="118"/>
        <v>0</v>
      </c>
      <c r="U277" s="56">
        <f t="shared" si="119"/>
        <v>0</v>
      </c>
      <c r="W277" s="61">
        <f t="shared" si="125"/>
        <v>0</v>
      </c>
      <c r="X277" s="61">
        <f t="shared" si="120"/>
        <v>0</v>
      </c>
      <c r="Y277" s="61">
        <f t="shared" si="121"/>
        <v>0</v>
      </c>
      <c r="Z277" s="61">
        <f t="shared" si="122"/>
        <v>0</v>
      </c>
      <c r="AA277" s="61">
        <f t="shared" si="123"/>
        <v>0</v>
      </c>
      <c r="AB277" s="61">
        <f t="shared" si="124"/>
        <v>0</v>
      </c>
      <c r="AD277" s="62">
        <f>IF(VLOOKUP('Summary DNO9'!$A$88,'Summary DNO9'!$A$55:$T$137,3)=0,0,(VLOOKUP('Summary DNO9'!$A$88,'Summary DNO9'!$A$55:$T$137,2)*1000/VLOOKUP('Summary DNO9'!$A$88,'Summary DNO9'!$A$55:$T$137,3)))</f>
        <v>0</v>
      </c>
      <c r="AE277" s="62">
        <f>IF(AD277=0,0,(VLOOKUP('Summary DNO9'!$A$88,'Summary DNO9'!$A$55:$T$137,15)*AD277*P277))</f>
        <v>0</v>
      </c>
      <c r="AF277" s="56">
        <f>IF(AD277=0,0,VLOOKUP('Summary DNO9'!$A$88,'Summary DNO9'!$A$55:$T$137,16)*AD277*Q277)</f>
        <v>0</v>
      </c>
      <c r="AG277" s="56">
        <f>IF(AD277=0,0,VLOOKUP('Summary DNO9'!$A$88,'Summary DNO9'!$A$55:$T$137,17)*AD277*R277)</f>
        <v>0</v>
      </c>
      <c r="AH277" s="56">
        <f t="shared" si="126"/>
        <v>0</v>
      </c>
      <c r="AI277" s="56">
        <f t="shared" si="127"/>
        <v>0</v>
      </c>
      <c r="AJ277" s="62">
        <f>IF(VLOOKUP('Summary DNO9'!$A$88,'Summary DNO9'!$A$55:$V$137,21)=0,0,(VLOOKUP('Summary DNO9'!$A$88,'Summary DNO9'!$A$55:$V$137,21)/VLOOKUP('Summary DNO9'!$A$88,'Summary DNO9'!$A$55:$V$137,3)))*T277</f>
        <v>0</v>
      </c>
      <c r="AK277" s="62">
        <f>IF(VLOOKUP('Summary DNO9'!$A$88,'Summary DNO9'!$A$55:$V$137,22)=0,0,(VLOOKUP('Summary DNO9'!$A$88,'Summary DNO9'!$A$55:$V$137,22)*1000/VLOOKUP('Summary DNO9'!$A$88,'Summary DNO9'!$A$55:$V$137,3)))*U277</f>
        <v>0</v>
      </c>
      <c r="AL277" s="63">
        <f t="shared" si="128"/>
        <v>0</v>
      </c>
    </row>
    <row r="278" spans="1:38" s="21" customFormat="1" ht="11.25">
      <c r="A278" s="25" t="s">
        <v>35</v>
      </c>
      <c r="B278" s="157">
        <v>-0.35499999999999998</v>
      </c>
      <c r="C278" s="158">
        <v>0</v>
      </c>
      <c r="D278" s="158">
        <v>0</v>
      </c>
      <c r="E278" s="158">
        <v>13.07</v>
      </c>
      <c r="F278" s="158">
        <v>0</v>
      </c>
      <c r="G278" s="159">
        <v>0.159</v>
      </c>
      <c r="H278" s="147"/>
      <c r="I278" s="160">
        <v>-0.35499999999999998</v>
      </c>
      <c r="J278" s="161">
        <v>0</v>
      </c>
      <c r="K278" s="161">
        <v>0</v>
      </c>
      <c r="L278" s="161">
        <v>13.07</v>
      </c>
      <c r="M278" s="161">
        <v>0</v>
      </c>
      <c r="N278" s="162">
        <v>0.159</v>
      </c>
      <c r="O278" s="17"/>
      <c r="P278" s="56">
        <f t="shared" si="114"/>
        <v>0</v>
      </c>
      <c r="Q278" s="56">
        <f t="shared" si="115"/>
        <v>0</v>
      </c>
      <c r="R278" s="56">
        <f t="shared" si="116"/>
        <v>0</v>
      </c>
      <c r="S278" s="56">
        <f t="shared" si="117"/>
        <v>0</v>
      </c>
      <c r="T278" s="56">
        <f t="shared" si="118"/>
        <v>0</v>
      </c>
      <c r="U278" s="56">
        <f t="shared" si="119"/>
        <v>0</v>
      </c>
      <c r="W278" s="65">
        <f t="shared" si="125"/>
        <v>0</v>
      </c>
      <c r="X278" s="65">
        <f t="shared" si="120"/>
        <v>0</v>
      </c>
      <c r="Y278" s="65">
        <f t="shared" si="121"/>
        <v>0</v>
      </c>
      <c r="Z278" s="65">
        <f t="shared" si="122"/>
        <v>0</v>
      </c>
      <c r="AA278" s="65">
        <f t="shared" si="123"/>
        <v>0</v>
      </c>
      <c r="AB278" s="65">
        <f t="shared" si="124"/>
        <v>0</v>
      </c>
      <c r="AD278" s="66">
        <f>IF(VLOOKUP('Summary DNO9'!$A$87,'Summary DNO9'!$A$55:$T$137,3)=0,0,(VLOOKUP('Summary DNO9'!$A$87,'Summary DNO9'!$A$55:$T$137,2)*1000/VLOOKUP('Summary DNO9'!$A$87,'Summary DNO9'!$A$55:$T$137,3)))</f>
        <v>0</v>
      </c>
      <c r="AE278" s="66">
        <f>IF(AD278=0,0,(VLOOKUP('Summary DNO9'!$A$87,'Summary DNO9'!$A$55:$T$137,15)*AD278*P278))</f>
        <v>0</v>
      </c>
      <c r="AF278" s="64">
        <f>IF(AD278=0,0,VLOOKUP('Summary DNO9'!$A$87,'Summary DNO9'!$A$55:$T$137,16)*AD278*Q278)</f>
        <v>0</v>
      </c>
      <c r="AG278" s="64">
        <f>IF(AD278=0,0,VLOOKUP('Summary DNO9'!$A$87,'Summary DNO9'!$A$55:$T$137,17)*AD278*R278)</f>
        <v>0</v>
      </c>
      <c r="AH278" s="64">
        <f t="shared" si="126"/>
        <v>0</v>
      </c>
      <c r="AI278" s="64">
        <f t="shared" si="127"/>
        <v>0</v>
      </c>
      <c r="AJ278" s="66">
        <f>IF(VLOOKUP('Summary DNO9'!$A$87,'Summary DNO9'!$A$55:$V$137,21)=0,0,(VLOOKUP('Summary DNO9'!$A$87,'Summary DNO9'!$A$55:$V$137,21)/VLOOKUP('Summary DNO9'!$A$87,'Summary DNO9'!$A$55:$V$137,3)))*T278</f>
        <v>0</v>
      </c>
      <c r="AK278" s="66">
        <f>IF(VLOOKUP('Summary DNO9'!$A$87,'Summary DNO9'!$A$55:$V$137,22)=0,0,(VLOOKUP('Summary DNO9'!$A$87,'Summary DNO9'!$A$55:$V$137,22)*1000/VLOOKUP('Summary DNO9'!$A$87,'Summary DNO9'!$A$55:$V$137,3)))*U278</f>
        <v>0</v>
      </c>
      <c r="AL278" s="67">
        <f t="shared" si="128"/>
        <v>0</v>
      </c>
    </row>
    <row r="280" spans="1:38" s="3" customFormat="1" ht="15">
      <c r="A280" s="1" t="s">
        <v>0</v>
      </c>
      <c r="B280" s="2" t="s">
        <v>234</v>
      </c>
      <c r="D280" s="4" t="s">
        <v>228</v>
      </c>
      <c r="H280" s="5"/>
    </row>
    <row r="281" spans="1:38" s="7" customFormat="1" ht="15">
      <c r="A281" s="1"/>
      <c r="B281" s="203" t="s">
        <v>235</v>
      </c>
      <c r="C281" s="203"/>
      <c r="D281" s="203"/>
      <c r="E281" s="203"/>
      <c r="F281" s="203"/>
      <c r="G281" s="203"/>
      <c r="H281" s="6"/>
      <c r="J281" s="8"/>
      <c r="O281" s="9"/>
    </row>
    <row r="282" spans="1:38" ht="13.5" thickBot="1">
      <c r="H282" s="11"/>
      <c r="O282" s="11"/>
    </row>
    <row r="283" spans="1:38" ht="14.25" thickTop="1" thickBot="1">
      <c r="A283" s="194" t="s">
        <v>1</v>
      </c>
      <c r="B283" s="196" t="s">
        <v>2</v>
      </c>
      <c r="C283" s="197"/>
      <c r="D283" s="197"/>
      <c r="E283" s="197"/>
      <c r="F283" s="197"/>
      <c r="G283" s="198"/>
      <c r="H283" s="115"/>
      <c r="I283" s="199" t="s">
        <v>3</v>
      </c>
      <c r="J283" s="197"/>
      <c r="K283" s="197"/>
      <c r="L283" s="197"/>
      <c r="M283" s="197"/>
      <c r="N283" s="198"/>
      <c r="O283" s="6"/>
      <c r="P283" s="200" t="s">
        <v>214</v>
      </c>
      <c r="Q283" s="201"/>
      <c r="R283" s="201"/>
      <c r="S283" s="201"/>
      <c r="T283" s="201"/>
      <c r="U283" s="202"/>
      <c r="W283" s="189" t="s">
        <v>4</v>
      </c>
      <c r="X283" s="190"/>
      <c r="Y283" s="190"/>
      <c r="Z283" s="190"/>
      <c r="AA283" s="190"/>
      <c r="AB283" s="191"/>
      <c r="AD283" s="192" t="s">
        <v>215</v>
      </c>
      <c r="AE283" s="193"/>
      <c r="AF283" s="193"/>
      <c r="AG283" s="193"/>
      <c r="AH283" s="193"/>
      <c r="AI283" s="193"/>
      <c r="AJ283" s="193"/>
      <c r="AK283" s="193"/>
      <c r="AL283" s="193"/>
    </row>
    <row r="284" spans="1:38" ht="68.25" thickTop="1">
      <c r="A284" s="195"/>
      <c r="B284" s="140" t="s">
        <v>5</v>
      </c>
      <c r="C284" s="141" t="s">
        <v>6</v>
      </c>
      <c r="D284" s="141" t="s">
        <v>7</v>
      </c>
      <c r="E284" s="141" t="s">
        <v>8</v>
      </c>
      <c r="F284" s="141" t="s">
        <v>9</v>
      </c>
      <c r="G284" s="142" t="s">
        <v>10</v>
      </c>
      <c r="H284" s="143"/>
      <c r="I284" s="140" t="s">
        <v>5</v>
      </c>
      <c r="J284" s="141" t="s">
        <v>6</v>
      </c>
      <c r="K284" s="141" t="s">
        <v>7</v>
      </c>
      <c r="L284" s="141" t="s">
        <v>8</v>
      </c>
      <c r="M284" s="141" t="s">
        <v>9</v>
      </c>
      <c r="N284" s="142" t="s">
        <v>10</v>
      </c>
      <c r="O284" s="15"/>
      <c r="P284" s="52" t="s">
        <v>5</v>
      </c>
      <c r="Q284" s="52" t="s">
        <v>6</v>
      </c>
      <c r="R284" s="52" t="s">
        <v>7</v>
      </c>
      <c r="S284" s="52" t="s">
        <v>8</v>
      </c>
      <c r="T284" s="52" t="s">
        <v>9</v>
      </c>
      <c r="U284" s="52" t="s">
        <v>10</v>
      </c>
      <c r="W284" s="53" t="s">
        <v>5</v>
      </c>
      <c r="X284" s="54" t="s">
        <v>6</v>
      </c>
      <c r="Y284" s="54" t="s">
        <v>7</v>
      </c>
      <c r="Z284" s="54" t="s">
        <v>8</v>
      </c>
      <c r="AA284" s="54" t="s">
        <v>9</v>
      </c>
      <c r="AB284" s="55" t="s">
        <v>10</v>
      </c>
      <c r="AD284" s="52" t="s">
        <v>216</v>
      </c>
      <c r="AE284" s="52" t="s">
        <v>217</v>
      </c>
      <c r="AF284" s="52" t="s">
        <v>217</v>
      </c>
      <c r="AG284" s="52" t="s">
        <v>217</v>
      </c>
      <c r="AH284" s="52" t="s">
        <v>218</v>
      </c>
      <c r="AI284" s="52" t="s">
        <v>219</v>
      </c>
      <c r="AJ284" s="52" t="s">
        <v>220</v>
      </c>
      <c r="AK284" s="52" t="s">
        <v>221</v>
      </c>
      <c r="AL284" s="52" t="s">
        <v>222</v>
      </c>
    </row>
    <row r="285" spans="1:38" s="21" customFormat="1" ht="11.25">
      <c r="A285" s="16" t="s">
        <v>11</v>
      </c>
      <c r="B285" s="144">
        <v>1.667</v>
      </c>
      <c r="C285" s="145">
        <v>0</v>
      </c>
      <c r="D285" s="145">
        <v>0</v>
      </c>
      <c r="E285" s="145">
        <v>2.78</v>
      </c>
      <c r="F285" s="145">
        <v>0</v>
      </c>
      <c r="G285" s="146">
        <v>0</v>
      </c>
      <c r="H285" s="147"/>
      <c r="I285" s="148">
        <v>1.667</v>
      </c>
      <c r="J285" s="149">
        <v>0</v>
      </c>
      <c r="K285" s="149">
        <v>0</v>
      </c>
      <c r="L285" s="149">
        <v>2.78</v>
      </c>
      <c r="M285" s="149">
        <v>0</v>
      </c>
      <c r="N285" s="150">
        <v>0</v>
      </c>
      <c r="O285" s="17"/>
      <c r="P285" s="56">
        <f t="shared" ref="P285:P309" si="129">IF(B285=0,0,IF(I285=0,0,(I285-B285)))</f>
        <v>0</v>
      </c>
      <c r="Q285" s="56">
        <f t="shared" ref="Q285:Q309" si="130">IF(C285=0,0,IF(J285=0,0,(J285-C285)))</f>
        <v>0</v>
      </c>
      <c r="R285" s="56">
        <f t="shared" ref="R285:R309" si="131">IF(D285=0,0,IF(K285=0,0,(K285-D285)))</f>
        <v>0</v>
      </c>
      <c r="S285" s="56">
        <f t="shared" ref="S285:S309" si="132">IF(E285=0,0,IF(L285=0,0,(L285-E285)))</f>
        <v>0</v>
      </c>
      <c r="T285" s="56">
        <f t="shared" ref="T285:T309" si="133">IF(F285=0,0,IF(M285=0,0,(M285-F285)))</f>
        <v>0</v>
      </c>
      <c r="U285" s="56">
        <f t="shared" ref="U285:U309" si="134">IF(G285=0,0,IF(N285=0,0,(N285-G285)))</f>
        <v>0</v>
      </c>
      <c r="W285" s="57">
        <f>IF(B285=0,0,IF(I285=0,0,(I285/B285)-1))</f>
        <v>0</v>
      </c>
      <c r="X285" s="57">
        <f t="shared" ref="X285:X309" si="135">IF(C285=0,0,IF(J285=0,0,(J285/C285)-1))</f>
        <v>0</v>
      </c>
      <c r="Y285" s="57">
        <f t="shared" ref="Y285:Y309" si="136">IF(D285=0,0,IF(K285=0,0,(K285/D285)-1))</f>
        <v>0</v>
      </c>
      <c r="Z285" s="57">
        <f t="shared" ref="Z285:Z309" si="137">IF(E285=0,0,IF(L285=0,0,(L285/E285)-1))</f>
        <v>0</v>
      </c>
      <c r="AA285" s="57">
        <f t="shared" ref="AA285:AA309" si="138">IF(F285=0,0,IF(M285=0,0,(M285/F285)-1))</f>
        <v>0</v>
      </c>
      <c r="AB285" s="57">
        <f t="shared" ref="AB285:AB309" si="139">IF(G285=0,0,IF(N285=0,0,(N285/G285)-1))</f>
        <v>0</v>
      </c>
      <c r="AD285" s="58">
        <f>IF(VLOOKUP('Summary DNO10'!$A$82,'Summary DNO10'!$A$55:$T$137,3)=0,0,VLOOKUP('Summary DNO10'!$A$82,'Summary DNO10'!$A$55:$T$137,2)*1000/VLOOKUP('Summary DNO10'!$A$82,'Summary DNO10'!$A$55:$T$137,3))</f>
        <v>3720.6496441671002</v>
      </c>
      <c r="AE285" s="58">
        <f>IF(AD285=0,0,VLOOKUP('Summary DNO10'!$A$82,'Summary DNO10'!$A$55:$T$137,15)*AD285*P285)</f>
        <v>0</v>
      </c>
      <c r="AF285" s="59">
        <f>IF(AD285=0,0,VLOOKUP('Summary DNO10'!$A$82,'Summary DNO10'!$A$55:$T$137,16)*AD285*Q285)</f>
        <v>0</v>
      </c>
      <c r="AG285" s="59">
        <f>IF(AD285=0,0,VLOOKUP('Summary DNO10'!$A$82,'Summary DNO10'!$A$55:$T$137,17)*AD285*R285)</f>
        <v>0</v>
      </c>
      <c r="AH285" s="59">
        <f>AE285+AF285+AG285</f>
        <v>0</v>
      </c>
      <c r="AI285" s="59">
        <f>365*S285</f>
        <v>0</v>
      </c>
      <c r="AJ285" s="59">
        <f>IF(VLOOKUP('Summary DNO10'!$A$82,'Summary DNO10'!$A$55:$V$137,21)=0,0,VLOOKUP('Summary DNO10'!$A$82,'Summary DNO10'!$A$55:$V$137,21)/VLOOKUP('Summary DNO10'!$A$82,'Summary DNO10'!$A$55:$T$137,3))*T285</f>
        <v>0</v>
      </c>
      <c r="AK285" s="59">
        <f>IF(VLOOKUP('Summary DNO10'!$A$82,'Summary DNO10'!$A$55:$V$137,22)=0,0,VLOOKUP('Summary DNO10'!$A$82,'Summary DNO10'!$A$55:$V$137,22)*1000/VLOOKUP('Summary DNO10'!$A$82,'Summary DNO10'!$A$55:$T$137,3))*U285</f>
        <v>0</v>
      </c>
      <c r="AL285" s="60">
        <f>SUM(AH285:AK285)/100</f>
        <v>0</v>
      </c>
    </row>
    <row r="286" spans="1:38" s="21" customFormat="1" ht="11.25">
      <c r="A286" s="16" t="s">
        <v>12</v>
      </c>
      <c r="B286" s="151">
        <v>2.0910000000000002</v>
      </c>
      <c r="C286" s="152">
        <v>7.0000000000000007E-2</v>
      </c>
      <c r="D286" s="152">
        <v>0</v>
      </c>
      <c r="E286" s="152">
        <v>2.78</v>
      </c>
      <c r="F286" s="152">
        <v>0</v>
      </c>
      <c r="G286" s="153">
        <v>0</v>
      </c>
      <c r="H286" s="147"/>
      <c r="I286" s="154">
        <v>2.0910000000000002</v>
      </c>
      <c r="J286" s="155">
        <v>7.0000000000000007E-2</v>
      </c>
      <c r="K286" s="155">
        <v>0</v>
      </c>
      <c r="L286" s="155">
        <v>2.78</v>
      </c>
      <c r="M286" s="155">
        <v>0</v>
      </c>
      <c r="N286" s="156">
        <v>0</v>
      </c>
      <c r="O286" s="17"/>
      <c r="P286" s="56">
        <f t="shared" si="129"/>
        <v>0</v>
      </c>
      <c r="Q286" s="56">
        <f t="shared" si="130"/>
        <v>0</v>
      </c>
      <c r="R286" s="56">
        <f t="shared" si="131"/>
        <v>0</v>
      </c>
      <c r="S286" s="56">
        <f t="shared" si="132"/>
        <v>0</v>
      </c>
      <c r="T286" s="56">
        <f t="shared" si="133"/>
        <v>0</v>
      </c>
      <c r="U286" s="56">
        <f t="shared" si="134"/>
        <v>0</v>
      </c>
      <c r="W286" s="61">
        <f t="shared" ref="W286:W309" si="140">IF(B286=0,0,IF(I286=0,0,(I286/B286)-1))</f>
        <v>0</v>
      </c>
      <c r="X286" s="61">
        <f t="shared" si="135"/>
        <v>0</v>
      </c>
      <c r="Y286" s="61">
        <f t="shared" si="136"/>
        <v>0</v>
      </c>
      <c r="Z286" s="61">
        <f t="shared" si="137"/>
        <v>0</v>
      </c>
      <c r="AA286" s="61">
        <f t="shared" si="138"/>
        <v>0</v>
      </c>
      <c r="AB286" s="61">
        <f t="shared" si="139"/>
        <v>0</v>
      </c>
      <c r="AD286" s="62">
        <f>IF(VLOOKUP('Summary DNO10'!$A$81,'Summary DNO10'!$A$55:$T$137,3)=0,0,VLOOKUP('Summary DNO10'!$A$81,'Summary DNO10'!$A$55:$T$137,2)*1000/VLOOKUP('Summary DNO10'!$A$81,'Summary DNO10'!$A$55:$T$137,3))</f>
        <v>5068.4730017881366</v>
      </c>
      <c r="AE286" s="62">
        <f>IF(AD286=0,0,VLOOKUP('Summary DNO10'!$A$81,'Summary DNO10'!$A$55:$T$137,15)*AD286*P286)</f>
        <v>0</v>
      </c>
      <c r="AF286" s="56">
        <f>IF(AD286=0,0,VLOOKUP('Summary DNO10'!$A$81,'Summary DNO10'!$A$55:$T$137,16)*AD286*Q286)</f>
        <v>0</v>
      </c>
      <c r="AG286" s="56">
        <f>IF(AD286=0,0,VLOOKUP('Summary DNO10'!$A$81,'Summary DNO10'!$A$55:$T$137,17)*AD286*R286)</f>
        <v>0</v>
      </c>
      <c r="AH286" s="56">
        <f t="shared" ref="AH286:AH309" si="141">AE286+AF286+AG286</f>
        <v>0</v>
      </c>
      <c r="AI286" s="56">
        <f t="shared" ref="AI286:AI309" si="142">365*S286</f>
        <v>0</v>
      </c>
      <c r="AJ286" s="62">
        <f>IF(VLOOKUP('Summary DNO10'!$A$81,'Summary DNO10'!$A$55:$V$137,21)=0,0,VLOOKUP('Summary DNO10'!$A$81,'Summary DNO10'!$A$55:$V$137,21)/VLOOKUP('Summary DNO10'!$A$81,'Summary DNO10'!$A$55:$V$137,3))*T286</f>
        <v>0</v>
      </c>
      <c r="AK286" s="62">
        <f>IF(VLOOKUP('Summary DNO10'!$A$81,'Summary DNO10'!$A$55:$V$137,22)=0,0,VLOOKUP('Summary DNO10'!$A$81,'Summary DNO10'!$A$55:$V$137,22)*1000/VLOOKUP('Summary DNO10'!$A$81,'Summary DNO10'!$A$55:$V$137,3))*U286</f>
        <v>0</v>
      </c>
      <c r="AL286" s="63">
        <f t="shared" ref="AL286:AL309" si="143">SUM(AH286:AK286)/100</f>
        <v>0</v>
      </c>
    </row>
    <row r="287" spans="1:38" s="21" customFormat="1" ht="11.25">
      <c r="A287" s="16" t="s">
        <v>13</v>
      </c>
      <c r="B287" s="151">
        <v>0.5</v>
      </c>
      <c r="C287" s="152">
        <v>0</v>
      </c>
      <c r="D287" s="152">
        <v>0</v>
      </c>
      <c r="E287" s="152">
        <v>0</v>
      </c>
      <c r="F287" s="152">
        <v>0</v>
      </c>
      <c r="G287" s="153">
        <v>0</v>
      </c>
      <c r="H287" s="147"/>
      <c r="I287" s="154">
        <v>0.5</v>
      </c>
      <c r="J287" s="155">
        <v>0</v>
      </c>
      <c r="K287" s="155">
        <v>0</v>
      </c>
      <c r="L287" s="155">
        <v>0</v>
      </c>
      <c r="M287" s="155">
        <v>0</v>
      </c>
      <c r="N287" s="156">
        <v>0</v>
      </c>
      <c r="O287" s="17"/>
      <c r="P287" s="56">
        <f t="shared" si="129"/>
        <v>0</v>
      </c>
      <c r="Q287" s="56">
        <f t="shared" si="130"/>
        <v>0</v>
      </c>
      <c r="R287" s="56">
        <f t="shared" si="131"/>
        <v>0</v>
      </c>
      <c r="S287" s="56">
        <f t="shared" si="132"/>
        <v>0</v>
      </c>
      <c r="T287" s="56">
        <f t="shared" si="133"/>
        <v>0</v>
      </c>
      <c r="U287" s="56">
        <f t="shared" si="134"/>
        <v>0</v>
      </c>
      <c r="W287" s="61">
        <f t="shared" si="140"/>
        <v>0</v>
      </c>
      <c r="X287" s="61">
        <f t="shared" si="135"/>
        <v>0</v>
      </c>
      <c r="Y287" s="61">
        <f t="shared" si="136"/>
        <v>0</v>
      </c>
      <c r="Z287" s="61">
        <f t="shared" si="137"/>
        <v>0</v>
      </c>
      <c r="AA287" s="61">
        <f t="shared" si="138"/>
        <v>0</v>
      </c>
      <c r="AB287" s="61">
        <f t="shared" si="139"/>
        <v>0</v>
      </c>
      <c r="AD287" s="62">
        <f>IF(VLOOKUP('Summary DNO10'!$A$80,'Summary DNO10'!$A$55:$T$137,3)=0,0,(VLOOKUP('Summary DNO10'!$A$80,'Summary DNO10'!$A$55:$T$137,2)*1000/VLOOKUP('Summary DNO10'!$A$80,'Summary DNO10'!$A$55:$T$137,3)))</f>
        <v>4345.7864425757725</v>
      </c>
      <c r="AE287" s="62">
        <f>IF(AD287=0,0,VLOOKUP('Summary DNO10'!$A$80,'Summary DNO10'!$A$55:$T$137,15)*AD287*P287)</f>
        <v>0</v>
      </c>
      <c r="AF287" s="56">
        <f>IF(AD287=0,0,VLOOKUP('Summary DNO10'!$A$80,'Summary DNO10'!$A$55:$T$137,16)*AD287*Q287)</f>
        <v>0</v>
      </c>
      <c r="AG287" s="56">
        <f>IF(AD287=0,0,VLOOKUP('Summary DNO10'!$A$80,'Summary DNO10'!$A$55:$T$137,17)*AD287*R287)</f>
        <v>0</v>
      </c>
      <c r="AH287" s="56">
        <f t="shared" si="141"/>
        <v>0</v>
      </c>
      <c r="AI287" s="56">
        <f t="shared" si="142"/>
        <v>0</v>
      </c>
      <c r="AJ287" s="62">
        <f>IF(VLOOKUP('Summary DNO10'!$A$80,'Summary DNO10'!$A$55:$V$137,21)=0,0,(VLOOKUP('Summary DNO10'!$A$80,'Summary DNO10'!$A$55:$V$137,21)/VLOOKUP('Summary DNO10'!$A$80,'Summary DNO10'!$A$55:$V$137,3)))*T287</f>
        <v>0</v>
      </c>
      <c r="AK287" s="62">
        <f>IF(VLOOKUP('Summary DNO10'!$A$80,'Summary DNO10'!$A$55:$V$137,22)=0,0,(VLOOKUP('Summary DNO10'!$A$80,'Summary DNO10'!$A$55:$V$137,22)*1000/VLOOKUP('Summary DNO10'!$A$80,'Summary DNO10'!$A$55:$V$137,3)))*U287</f>
        <v>0</v>
      </c>
      <c r="AL287" s="63">
        <f t="shared" si="143"/>
        <v>0</v>
      </c>
    </row>
    <row r="288" spans="1:38" s="21" customFormat="1" ht="11.25">
      <c r="A288" s="16" t="s">
        <v>14</v>
      </c>
      <c r="B288" s="151">
        <v>1.46</v>
      </c>
      <c r="C288" s="152">
        <v>0</v>
      </c>
      <c r="D288" s="152">
        <v>0</v>
      </c>
      <c r="E288" s="152">
        <v>3.72</v>
      </c>
      <c r="F288" s="152">
        <v>0</v>
      </c>
      <c r="G288" s="153">
        <v>0</v>
      </c>
      <c r="H288" s="147"/>
      <c r="I288" s="154">
        <v>1.46</v>
      </c>
      <c r="J288" s="155">
        <v>0</v>
      </c>
      <c r="K288" s="155">
        <v>0</v>
      </c>
      <c r="L288" s="155">
        <v>3.72</v>
      </c>
      <c r="M288" s="155">
        <v>0</v>
      </c>
      <c r="N288" s="156">
        <v>0</v>
      </c>
      <c r="O288" s="17"/>
      <c r="P288" s="56">
        <f t="shared" si="129"/>
        <v>0</v>
      </c>
      <c r="Q288" s="56">
        <f t="shared" si="130"/>
        <v>0</v>
      </c>
      <c r="R288" s="56">
        <f t="shared" si="131"/>
        <v>0</v>
      </c>
      <c r="S288" s="56">
        <f t="shared" si="132"/>
        <v>0</v>
      </c>
      <c r="T288" s="56">
        <f t="shared" si="133"/>
        <v>0</v>
      </c>
      <c r="U288" s="56">
        <f t="shared" si="134"/>
        <v>0</v>
      </c>
      <c r="W288" s="61">
        <f t="shared" si="140"/>
        <v>0</v>
      </c>
      <c r="X288" s="61">
        <f t="shared" si="135"/>
        <v>0</v>
      </c>
      <c r="Y288" s="61">
        <f t="shared" si="136"/>
        <v>0</v>
      </c>
      <c r="Z288" s="61">
        <f t="shared" si="137"/>
        <v>0</v>
      </c>
      <c r="AA288" s="61">
        <f t="shared" si="138"/>
        <v>0</v>
      </c>
      <c r="AB288" s="61">
        <f t="shared" si="139"/>
        <v>0</v>
      </c>
      <c r="AD288" s="62">
        <f>IF(VLOOKUP('Summary DNO10'!$A$137,'Summary DNO10'!$A$55:$T$137,3)=0,0,(VLOOKUP('Summary DNO10'!$A$137,'Summary DNO10'!$A$55:$T$137,2)*1000/VLOOKUP('Summary DNO10'!$A$137,'Summary DNO10'!$A$55:$T$137,3)))</f>
        <v>13391.297310037458</v>
      </c>
      <c r="AE288" s="62">
        <f>IF(AD288=0,0,VLOOKUP('Summary DNO10'!$A$137,'Summary DNO10'!$A$55:$T$137,15)*AD288*P288)</f>
        <v>0</v>
      </c>
      <c r="AF288" s="56">
        <f>IF(AD288=0,0,VLOOKUP('Summary DNO10'!$A$137,'Summary DNO10'!$A$55:$T$137,16)*AD288*Q288)</f>
        <v>0</v>
      </c>
      <c r="AG288" s="56">
        <f>IF(AD288=0,0,VLOOKUP('Summary DNO10'!$A$137,'Summary DNO10'!$A$55:$T$137,17)*AD288*R288)</f>
        <v>0</v>
      </c>
      <c r="AH288" s="56">
        <f t="shared" si="141"/>
        <v>0</v>
      </c>
      <c r="AI288" s="56">
        <f t="shared" si="142"/>
        <v>0</v>
      </c>
      <c r="AJ288" s="62">
        <f>IF(VLOOKUP('Summary DNO10'!$A$137,'Summary DNO10'!$A$55:$V$137,21)=0,0,(VLOOKUP('Summary DNO10'!$A$137,'Summary DNO10'!$A$55:$V$137,21)/VLOOKUP('Summary DNO10'!$A$137,'Summary DNO10'!$A$55:$V$137,3)))*T288</f>
        <v>0</v>
      </c>
      <c r="AK288" s="62">
        <f>IF(VLOOKUP('Summary DNO10'!$A$137,'Summary DNO10'!$A$55:$V$137,22)=0,0,(VLOOKUP('Summary DNO10'!$A$137,'Summary DNO10'!$A$55:$V$137,22)*1000/VLOOKUP('Summary DNO10'!$A$137,'Summary DNO10'!$A$55:$V$137,3)))*U288</f>
        <v>0</v>
      </c>
      <c r="AL288" s="63">
        <f t="shared" si="143"/>
        <v>0</v>
      </c>
    </row>
    <row r="289" spans="1:38" s="21" customFormat="1" ht="11.25">
      <c r="A289" s="16" t="s">
        <v>15</v>
      </c>
      <c r="B289" s="151">
        <v>1.5740000000000001</v>
      </c>
      <c r="C289" s="152">
        <v>5.5E-2</v>
      </c>
      <c r="D289" s="152">
        <v>0</v>
      </c>
      <c r="E289" s="152">
        <v>3.72</v>
      </c>
      <c r="F289" s="152">
        <v>0</v>
      </c>
      <c r="G289" s="153">
        <v>0</v>
      </c>
      <c r="H289" s="147"/>
      <c r="I289" s="154">
        <v>1.5740000000000001</v>
      </c>
      <c r="J289" s="155">
        <v>5.5E-2</v>
      </c>
      <c r="K289" s="155">
        <v>0</v>
      </c>
      <c r="L289" s="155">
        <v>3.72</v>
      </c>
      <c r="M289" s="155">
        <v>0</v>
      </c>
      <c r="N289" s="156">
        <v>0</v>
      </c>
      <c r="O289" s="17"/>
      <c r="P289" s="56">
        <f t="shared" si="129"/>
        <v>0</v>
      </c>
      <c r="Q289" s="56">
        <f t="shared" si="130"/>
        <v>0</v>
      </c>
      <c r="R289" s="56">
        <f t="shared" si="131"/>
        <v>0</v>
      </c>
      <c r="S289" s="56">
        <f t="shared" si="132"/>
        <v>0</v>
      </c>
      <c r="T289" s="56">
        <f t="shared" si="133"/>
        <v>0</v>
      </c>
      <c r="U289" s="56">
        <f t="shared" si="134"/>
        <v>0</v>
      </c>
      <c r="W289" s="61">
        <f t="shared" si="140"/>
        <v>0</v>
      </c>
      <c r="X289" s="61">
        <f t="shared" si="135"/>
        <v>0</v>
      </c>
      <c r="Y289" s="61">
        <f t="shared" si="136"/>
        <v>0</v>
      </c>
      <c r="Z289" s="61">
        <f t="shared" si="137"/>
        <v>0</v>
      </c>
      <c r="AA289" s="61">
        <f t="shared" si="138"/>
        <v>0</v>
      </c>
      <c r="AB289" s="61">
        <f t="shared" si="139"/>
        <v>0</v>
      </c>
      <c r="AD289" s="62">
        <f>IF(VLOOKUP('Summary DNO10'!$A$136,'Summary DNO10'!$A$55:$T$137,3)=0,0,(VLOOKUP('Summary DNO10'!$A$136,'Summary DNO10'!$A$55:$T$137,2)*1000/VLOOKUP('Summary DNO10'!$A$136,'Summary DNO10'!$A$55:$T$136,3)))</f>
        <v>28164.639935255171</v>
      </c>
      <c r="AE289" s="62">
        <f>IF(AD289=0,0,VLOOKUP('Summary DNO10'!$A$136,'Summary DNO10'!$A$55:$T$137,15)*AD289*P289)</f>
        <v>0</v>
      </c>
      <c r="AF289" s="56">
        <f>IF(AD289=0,0,VLOOKUP('Summary DNO10'!$A$136,'Summary DNO10'!$A$55:$T$137,16)*AD289*Q289)</f>
        <v>0</v>
      </c>
      <c r="AG289" s="56">
        <f>IF(AD289=0,0,VLOOKUP('Summary DNO10'!$A$136,'Summary DNO10'!$A$55:$T$137,17)*AD289*R289)</f>
        <v>0</v>
      </c>
      <c r="AH289" s="56">
        <f t="shared" si="141"/>
        <v>0</v>
      </c>
      <c r="AI289" s="56">
        <f t="shared" si="142"/>
        <v>0</v>
      </c>
      <c r="AJ289" s="62">
        <f>IF(VLOOKUP('Summary DNO10'!$A$136,'Summary DNO10'!$A$55:$V$137,21)=0,0,(VLOOKUP('Summary DNO10'!$A$136,'Summary DNO10'!$A$55:$V$137,21)/VLOOKUP('Summary DNO10'!$A$136,'Summary DNO10'!$A$55:$V$136,3)))*T289</f>
        <v>0</v>
      </c>
      <c r="AK289" s="62">
        <f>IF(VLOOKUP('Summary DNO10'!$A$136,'Summary DNO10'!$A$55:$V$137,22)=0,0,(VLOOKUP('Summary DNO10'!$A$136,'Summary DNO10'!$A$55:$V$137,22)*1000/VLOOKUP('Summary DNO10'!$A$136,'Summary DNO10'!$A$55:$V$136,3)))*U289</f>
        <v>0</v>
      </c>
      <c r="AL289" s="63">
        <f t="shared" si="143"/>
        <v>0</v>
      </c>
    </row>
    <row r="290" spans="1:38" s="21" customFormat="1" ht="11.25">
      <c r="A290" s="16" t="s">
        <v>16</v>
      </c>
      <c r="B290" s="151">
        <v>0.29199999999999998</v>
      </c>
      <c r="C290" s="152">
        <v>0</v>
      </c>
      <c r="D290" s="152">
        <v>0</v>
      </c>
      <c r="E290" s="152">
        <v>0</v>
      </c>
      <c r="F290" s="152">
        <v>0</v>
      </c>
      <c r="G290" s="153">
        <v>0</v>
      </c>
      <c r="H290" s="147"/>
      <c r="I290" s="154">
        <v>0.29199999999999998</v>
      </c>
      <c r="J290" s="155">
        <v>0</v>
      </c>
      <c r="K290" s="155">
        <v>0</v>
      </c>
      <c r="L290" s="155">
        <v>0</v>
      </c>
      <c r="M290" s="155">
        <v>0</v>
      </c>
      <c r="N290" s="156">
        <v>0</v>
      </c>
      <c r="O290" s="17"/>
      <c r="P290" s="56">
        <f t="shared" si="129"/>
        <v>0</v>
      </c>
      <c r="Q290" s="56">
        <f t="shared" si="130"/>
        <v>0</v>
      </c>
      <c r="R290" s="56">
        <f t="shared" si="131"/>
        <v>0</v>
      </c>
      <c r="S290" s="56">
        <f t="shared" si="132"/>
        <v>0</v>
      </c>
      <c r="T290" s="56">
        <f t="shared" si="133"/>
        <v>0</v>
      </c>
      <c r="U290" s="56">
        <f t="shared" si="134"/>
        <v>0</v>
      </c>
      <c r="W290" s="61">
        <f t="shared" si="140"/>
        <v>0</v>
      </c>
      <c r="X290" s="61">
        <f t="shared" si="135"/>
        <v>0</v>
      </c>
      <c r="Y290" s="61">
        <f t="shared" si="136"/>
        <v>0</v>
      </c>
      <c r="Z290" s="61">
        <f t="shared" si="137"/>
        <v>0</v>
      </c>
      <c r="AA290" s="61">
        <f t="shared" si="138"/>
        <v>0</v>
      </c>
      <c r="AB290" s="61">
        <f t="shared" si="139"/>
        <v>0</v>
      </c>
      <c r="AD290" s="62">
        <f>IF(VLOOKUP('Summary DNO10'!$A$135,'Summary DNO10'!$A$55:$T$137,3)=0,0,(VLOOKUP('Summary DNO10'!$A$135,'Summary DNO10'!$A$55:$T$137,2)*1000/VLOOKUP('Summary DNO10'!$A$135,'Summary DNO10'!$A$55:$T$137,3)))</f>
        <v>7719.3181534768837</v>
      </c>
      <c r="AE290" s="62">
        <f>IF(AD290=0,0,VLOOKUP('Summary DNO10'!$A$135,'Summary DNO10'!$A$55:$T$137,15)*AD290*P290)</f>
        <v>0</v>
      </c>
      <c r="AF290" s="56">
        <f>IF(AD290=0,0,VLOOKUP('Summary DNO10'!$A$135,'Summary DNO10'!$A$55:$T$137,16)*AD290*Q290)</f>
        <v>0</v>
      </c>
      <c r="AG290" s="56">
        <f>IF(AD290=0,0,VLOOKUP('Summary DNO10'!$A$135,'Summary DNO10'!$A$55:$T$137,17)*AD290*R290)</f>
        <v>0</v>
      </c>
      <c r="AH290" s="56">
        <f t="shared" si="141"/>
        <v>0</v>
      </c>
      <c r="AI290" s="56">
        <f t="shared" si="142"/>
        <v>0</v>
      </c>
      <c r="AJ290" s="62">
        <f>IF(VLOOKUP('Summary DNO10'!$A$135,'Summary DNO10'!$A$55:$V$137,21)=0,0,(VLOOKUP('Summary DNO10'!$A$135,'Summary DNO10'!$A$55:$V$137,21)/VLOOKUP('Summary DNO10'!$A$135,'Summary DNO10'!$A$55:$V$137,3)))*T290</f>
        <v>0</v>
      </c>
      <c r="AK290" s="62">
        <f>IF(VLOOKUP('Summary DNO10'!$A$135,'Summary DNO10'!$A$55:$V$137,22)=0,0,(VLOOKUP('Summary DNO10'!$A$135,'Summary DNO10'!$A$55:$V$137,22)*1000/VLOOKUP('Summary DNO10'!$A$135,'Summary DNO10'!$A$55:$V$137,3)))*U290</f>
        <v>0</v>
      </c>
      <c r="AL290" s="63">
        <f t="shared" si="143"/>
        <v>0</v>
      </c>
    </row>
    <row r="291" spans="1:38" s="21" customFormat="1" ht="11.25">
      <c r="A291" s="16" t="s">
        <v>17</v>
      </c>
      <c r="B291" s="151">
        <v>1.456</v>
      </c>
      <c r="C291" s="152">
        <v>5.0999999999999997E-2</v>
      </c>
      <c r="D291" s="152">
        <v>0</v>
      </c>
      <c r="E291" s="152">
        <v>25.05</v>
      </c>
      <c r="F291" s="152">
        <v>0</v>
      </c>
      <c r="G291" s="153">
        <v>0</v>
      </c>
      <c r="H291" s="147"/>
      <c r="I291" s="154">
        <v>1.456</v>
      </c>
      <c r="J291" s="155">
        <v>5.0999999999999997E-2</v>
      </c>
      <c r="K291" s="155">
        <v>0</v>
      </c>
      <c r="L291" s="155">
        <v>25.05</v>
      </c>
      <c r="M291" s="155">
        <v>0</v>
      </c>
      <c r="N291" s="156">
        <v>0</v>
      </c>
      <c r="O291" s="17"/>
      <c r="P291" s="56">
        <f t="shared" si="129"/>
        <v>0</v>
      </c>
      <c r="Q291" s="56">
        <f t="shared" si="130"/>
        <v>0</v>
      </c>
      <c r="R291" s="56">
        <f t="shared" si="131"/>
        <v>0</v>
      </c>
      <c r="S291" s="56">
        <f t="shared" si="132"/>
        <v>0</v>
      </c>
      <c r="T291" s="56">
        <f t="shared" si="133"/>
        <v>0</v>
      </c>
      <c r="U291" s="56">
        <f t="shared" si="134"/>
        <v>0</v>
      </c>
      <c r="W291" s="61">
        <f t="shared" si="140"/>
        <v>0</v>
      </c>
      <c r="X291" s="61">
        <f t="shared" si="135"/>
        <v>0</v>
      </c>
      <c r="Y291" s="61">
        <f t="shared" si="136"/>
        <v>0</v>
      </c>
      <c r="Z291" s="61">
        <f t="shared" si="137"/>
        <v>0</v>
      </c>
      <c r="AA291" s="61">
        <f t="shared" si="138"/>
        <v>0</v>
      </c>
      <c r="AB291" s="61">
        <f t="shared" si="139"/>
        <v>0</v>
      </c>
      <c r="AD291" s="62">
        <f>IF(VLOOKUP('Summary DNO10'!$A$127,'Summary DNO10'!$A$55:$T$137,3)=0,0,(VLOOKUP('Summary DNO10'!$A$127,'Summary DNO10'!$A$55:$T$137,2)*1000/VLOOKUP('Summary DNO10'!$A$127,'Summary DNO10'!$A$55:$T$137,3)))</f>
        <v>131129.82223118437</v>
      </c>
      <c r="AE291" s="62">
        <f>IF(AD291=0,0,VLOOKUP('Summary DNO10'!$A$127,'Summary DNO10'!$A$55:$T$137,15)*AD291*P291)</f>
        <v>0</v>
      </c>
      <c r="AF291" s="56">
        <f>IF(AD291=0,0,VLOOKUP('Summary DNO10'!$A$127,'Summary DNO10'!$A$55:$T$137,16)*AD291*Q291)</f>
        <v>0</v>
      </c>
      <c r="AG291" s="56">
        <f>IF(AD291=0,0,VLOOKUP('Summary DNO10'!$A$127,'Summary DNO10'!$A$55:$T$137,17)*AD291*R291)</f>
        <v>0</v>
      </c>
      <c r="AH291" s="56">
        <f t="shared" si="141"/>
        <v>0</v>
      </c>
      <c r="AI291" s="56">
        <f t="shared" si="142"/>
        <v>0</v>
      </c>
      <c r="AJ291" s="62">
        <f>IF(VLOOKUP('Summary DNO10'!$A$127,'Summary DNO10'!$A$55:$V$137,21)=0,0,(VLOOKUP('Summary DNO10'!$A$127,'Summary DNO10'!$A$55:$V$137,21)/VLOOKUP('Summary DNO10'!$A$127,'Summary DNO10'!$A$55:$V$137,3)))*T291</f>
        <v>0</v>
      </c>
      <c r="AK291" s="62">
        <f>IF(VLOOKUP('Summary DNO10'!$A$127,'Summary DNO10'!$A$55:$V$137,22)=0,0,(VLOOKUP('Summary DNO10'!$A$127,'Summary DNO10'!$A$55:$V$137,22)*1000/VLOOKUP('Summary DNO10'!$A$127,'Summary DNO10'!$A$55:$V$137,3)))*U291</f>
        <v>0</v>
      </c>
      <c r="AL291" s="63">
        <f t="shared" si="143"/>
        <v>0</v>
      </c>
    </row>
    <row r="292" spans="1:38" s="21" customFormat="1" ht="11.25">
      <c r="A292" s="16" t="s">
        <v>18</v>
      </c>
      <c r="B292" s="151">
        <v>1.085</v>
      </c>
      <c r="C292" s="152">
        <v>3.7999999999999999E-2</v>
      </c>
      <c r="D292" s="152">
        <v>0</v>
      </c>
      <c r="E292" s="152">
        <v>6.84</v>
      </c>
      <c r="F292" s="152">
        <v>0</v>
      </c>
      <c r="G292" s="153">
        <v>0</v>
      </c>
      <c r="H292" s="147"/>
      <c r="I292" s="154">
        <v>1.085</v>
      </c>
      <c r="J292" s="155">
        <v>3.7999999999999999E-2</v>
      </c>
      <c r="K292" s="155">
        <v>0</v>
      </c>
      <c r="L292" s="155">
        <v>6.84</v>
      </c>
      <c r="M292" s="155">
        <v>0</v>
      </c>
      <c r="N292" s="156">
        <v>0</v>
      </c>
      <c r="O292" s="17"/>
      <c r="P292" s="56">
        <f t="shared" si="129"/>
        <v>0</v>
      </c>
      <c r="Q292" s="56">
        <f t="shared" si="130"/>
        <v>0</v>
      </c>
      <c r="R292" s="56">
        <f t="shared" si="131"/>
        <v>0</v>
      </c>
      <c r="S292" s="56">
        <f t="shared" si="132"/>
        <v>0</v>
      </c>
      <c r="T292" s="56">
        <f t="shared" si="133"/>
        <v>0</v>
      </c>
      <c r="U292" s="56">
        <f t="shared" si="134"/>
        <v>0</v>
      </c>
      <c r="W292" s="61">
        <f t="shared" si="140"/>
        <v>0</v>
      </c>
      <c r="X292" s="61">
        <f t="shared" si="135"/>
        <v>0</v>
      </c>
      <c r="Y292" s="61">
        <f t="shared" si="136"/>
        <v>0</v>
      </c>
      <c r="Z292" s="61">
        <f t="shared" si="137"/>
        <v>0</v>
      </c>
      <c r="AA292" s="61">
        <f t="shared" si="138"/>
        <v>0</v>
      </c>
      <c r="AB292" s="61">
        <f t="shared" si="139"/>
        <v>0</v>
      </c>
      <c r="AD292" s="62">
        <f>IF(VLOOKUP('Summary DNO10'!$A$132,'Summary DNO10'!$A$55:$T$137,3)=0,0,(VLOOKUP('Summary DNO10'!$A$132,'Summary DNO10'!$A$55:$T$137,2)*1000/VLOOKUP('Summary DNO10'!$A$132,'Summary DNO10'!$A$55:$T$137,3)))</f>
        <v>0</v>
      </c>
      <c r="AE292" s="62">
        <f>IF(AD292=0,0,(VLOOKUP('Summary DNO10'!$A$132,'Summary DNO10'!$A$55:$T$137,15)*AD292*P292))</f>
        <v>0</v>
      </c>
      <c r="AF292" s="56">
        <f>IF(AD292=0,0,VLOOKUP('Summary DNO10'!$A$132,'Summary DNO10'!$A$55:$T$137,16)*AD292*Q292)</f>
        <v>0</v>
      </c>
      <c r="AG292" s="56">
        <f>IF(AD292=0,0,VLOOKUP('Summary DNO10'!$A$132,'Summary DNO10'!$A$55:$T$137,17)*AD292*R292)</f>
        <v>0</v>
      </c>
      <c r="AH292" s="56">
        <f t="shared" si="141"/>
        <v>0</v>
      </c>
      <c r="AI292" s="56">
        <f t="shared" si="142"/>
        <v>0</v>
      </c>
      <c r="AJ292" s="62">
        <f>IF(VLOOKUP('Summary DNO10'!$A$132,'Summary DNO10'!$A$55:$V$137,21)=0,0,(VLOOKUP('Summary DNO10'!$A$132,'Summary DNO10'!$A$55:$V$137,21)/VLOOKUP('Summary DNO10'!$A$132,'Summary DNO10'!$A$55:$V$137,3)))*T292</f>
        <v>0</v>
      </c>
      <c r="AK292" s="62">
        <f>IF(VLOOKUP('Summary DNO10'!$A$132,'Summary DNO10'!$A$55:$V$137,22)=0,0,(VLOOKUP('Summary DNO10'!$A$132,'Summary DNO10'!$A$55:$V$137,22)*1000/VLOOKUP('Summary DNO10'!$A$132,'Summary DNO10'!$A$55:$V$137,3)))*U292</f>
        <v>0</v>
      </c>
      <c r="AL292" s="63">
        <f t="shared" si="143"/>
        <v>0</v>
      </c>
    </row>
    <row r="293" spans="1:38" s="21" customFormat="1" ht="11.25">
      <c r="A293" s="16" t="s">
        <v>19</v>
      </c>
      <c r="B293" s="151">
        <v>0.86299999999999999</v>
      </c>
      <c r="C293" s="152">
        <v>2.9000000000000001E-2</v>
      </c>
      <c r="D293" s="152">
        <v>0</v>
      </c>
      <c r="E293" s="152">
        <v>204.64</v>
      </c>
      <c r="F293" s="152">
        <v>0</v>
      </c>
      <c r="G293" s="153">
        <v>0</v>
      </c>
      <c r="H293" s="147"/>
      <c r="I293" s="154">
        <v>0.86299999999999999</v>
      </c>
      <c r="J293" s="155">
        <v>2.9000000000000001E-2</v>
      </c>
      <c r="K293" s="155">
        <v>0</v>
      </c>
      <c r="L293" s="155">
        <v>204.64</v>
      </c>
      <c r="M293" s="155">
        <v>0</v>
      </c>
      <c r="N293" s="156">
        <v>0</v>
      </c>
      <c r="O293" s="17"/>
      <c r="P293" s="56">
        <f t="shared" si="129"/>
        <v>0</v>
      </c>
      <c r="Q293" s="56">
        <f t="shared" si="130"/>
        <v>0</v>
      </c>
      <c r="R293" s="56">
        <f t="shared" si="131"/>
        <v>0</v>
      </c>
      <c r="S293" s="56">
        <f t="shared" si="132"/>
        <v>0</v>
      </c>
      <c r="T293" s="56">
        <f t="shared" si="133"/>
        <v>0</v>
      </c>
      <c r="U293" s="56">
        <f t="shared" si="134"/>
        <v>0</v>
      </c>
      <c r="W293" s="61">
        <f t="shared" si="140"/>
        <v>0</v>
      </c>
      <c r="X293" s="61">
        <f t="shared" si="135"/>
        <v>0</v>
      </c>
      <c r="Y293" s="61">
        <f t="shared" si="136"/>
        <v>0</v>
      </c>
      <c r="Z293" s="61">
        <f t="shared" si="137"/>
        <v>0</v>
      </c>
      <c r="AA293" s="61">
        <f t="shared" si="138"/>
        <v>0</v>
      </c>
      <c r="AB293" s="61">
        <f t="shared" si="139"/>
        <v>0</v>
      </c>
      <c r="AD293" s="62">
        <f>IF(VLOOKUP('Summary DNO10'!$A$86,'Summary DNO10'!$A$55:$T$137,3)=0,0,(VLOOKUP('Summary DNO10'!$A$86,'Summary DNO10'!$A$55:$T$137,2)*1000/VLOOKUP('Summary DNO10'!$A$86,'Summary DNO10'!$A$55:$T$137,3)))</f>
        <v>149189.10177937214</v>
      </c>
      <c r="AE293" s="62">
        <f>IF(AD293=0,0,(VLOOKUP('Summary DNO10'!$A$86,'Summary DNO10'!$A$55:$T$137,15)*AD293*P293))</f>
        <v>0</v>
      </c>
      <c r="AF293" s="56">
        <f>IF(AD293=0,0,VLOOKUP('Summary DNO10'!$A$86,'Summary DNO10'!$A$55:$T$137,16)*AD293*Q293)</f>
        <v>0</v>
      </c>
      <c r="AG293" s="56">
        <f>IF(AD293=0,0,VLOOKUP('Summary DNO10'!$A$86,'Summary DNO10'!$A$55:$T$137,17)*AD293*R293)</f>
        <v>0</v>
      </c>
      <c r="AH293" s="56">
        <f t="shared" si="141"/>
        <v>0</v>
      </c>
      <c r="AI293" s="56">
        <f t="shared" si="142"/>
        <v>0</v>
      </c>
      <c r="AJ293" s="62">
        <f>IF(VLOOKUP('Summary DNO10'!$A$86,'Summary DNO10'!$A$55:$V$137,21)=0,0,(VLOOKUP('Summary DNO10'!$A$86,'Summary DNO10'!$A$55:$V$137,21)/VLOOKUP('Summary DNO10'!$A$86,'Summary DNO10'!$A$55:$V$137,3)))*T293</f>
        <v>0</v>
      </c>
      <c r="AK293" s="62">
        <f>IF(VLOOKUP('Summary DNO10'!$A$86,'Summary DNO10'!$A$55:$V$137,22)=0,0,(VLOOKUP('Summary DNO10'!$A$86,'Summary DNO10'!$A$55:$V$137,22)*1000/VLOOKUP('Summary DNO10'!$A$86,'Summary DNO10'!$A$55:$V$137,3)))*U293</f>
        <v>0</v>
      </c>
      <c r="AL293" s="63">
        <f t="shared" si="143"/>
        <v>0</v>
      </c>
    </row>
    <row r="294" spans="1:38" s="21" customFormat="1" ht="11.25">
      <c r="A294" s="16" t="s">
        <v>20</v>
      </c>
      <c r="B294" s="151">
        <v>7.1219999999999999</v>
      </c>
      <c r="C294" s="152">
        <v>0.58499999999999996</v>
      </c>
      <c r="D294" s="152">
        <v>4.4999999999999998E-2</v>
      </c>
      <c r="E294" s="152">
        <v>6.84</v>
      </c>
      <c r="F294" s="152">
        <v>1.81</v>
      </c>
      <c r="G294" s="153">
        <v>0.32400000000000001</v>
      </c>
      <c r="H294" s="147"/>
      <c r="I294" s="154">
        <v>7.1219999999999999</v>
      </c>
      <c r="J294" s="155">
        <v>0.58499999999999996</v>
      </c>
      <c r="K294" s="155">
        <v>4.4999999999999998E-2</v>
      </c>
      <c r="L294" s="155">
        <v>6.84</v>
      </c>
      <c r="M294" s="155">
        <v>1.81</v>
      </c>
      <c r="N294" s="156">
        <v>0.32400000000000001</v>
      </c>
      <c r="O294" s="17"/>
      <c r="P294" s="56">
        <f t="shared" si="129"/>
        <v>0</v>
      </c>
      <c r="Q294" s="56">
        <f t="shared" si="130"/>
        <v>0</v>
      </c>
      <c r="R294" s="56">
        <f t="shared" si="131"/>
        <v>0</v>
      </c>
      <c r="S294" s="56">
        <f t="shared" si="132"/>
        <v>0</v>
      </c>
      <c r="T294" s="56">
        <f t="shared" si="133"/>
        <v>0</v>
      </c>
      <c r="U294" s="56">
        <f t="shared" si="134"/>
        <v>0</v>
      </c>
      <c r="W294" s="61">
        <f t="shared" si="140"/>
        <v>0</v>
      </c>
      <c r="X294" s="61">
        <f t="shared" si="135"/>
        <v>0</v>
      </c>
      <c r="Y294" s="61">
        <f t="shared" si="136"/>
        <v>0</v>
      </c>
      <c r="Z294" s="61">
        <f t="shared" si="137"/>
        <v>0</v>
      </c>
      <c r="AA294" s="61">
        <f t="shared" si="138"/>
        <v>0</v>
      </c>
      <c r="AB294" s="61">
        <f t="shared" si="139"/>
        <v>0</v>
      </c>
      <c r="AD294" s="62">
        <f>IF(VLOOKUP('Summary DNO10'!$A$126,'Summary DNO10'!$A$55:$T$137,3)=0,0,(VLOOKUP('Summary DNO10'!$A$126,'Summary DNO10'!$A$55:$T$137,2)*1000/VLOOKUP('Summary DNO10'!$A$126,'Summary DNO10'!$A$55:$T$137,3)))</f>
        <v>417584.80417687865</v>
      </c>
      <c r="AE294" s="62">
        <f>IF(AD294=0,0,(VLOOKUP('Summary DNO10'!$A$126,'Summary DNO10'!$A$55:$T$137,15)*AD294*P294))</f>
        <v>0</v>
      </c>
      <c r="AF294" s="56">
        <f>IF(AD294=0,0,VLOOKUP('Summary DNO10'!$A$126,'Summary DNO10'!$A$55:$T$137,16)*AD294*Q294)</f>
        <v>0</v>
      </c>
      <c r="AG294" s="56">
        <f>IF(AD294=0,0,VLOOKUP('Summary DNO10'!$A$126,'Summary DNO10'!$A$55:$T$137,17)*AD294*R294)</f>
        <v>0</v>
      </c>
      <c r="AH294" s="56">
        <f t="shared" si="141"/>
        <v>0</v>
      </c>
      <c r="AI294" s="56">
        <f t="shared" si="142"/>
        <v>0</v>
      </c>
      <c r="AJ294" s="62">
        <f>IF(VLOOKUP('Summary DNO10'!$A$126,'Summary DNO10'!$A$55:$V$137,21)=0,0,(VLOOKUP('Summary DNO10'!$A$126,'Summary DNO10'!$A$55:$V$137,21)/VLOOKUP('Summary DNO10'!$A$126,'Summary DNO10'!$A$55:$V$137,3)))*T294</f>
        <v>0</v>
      </c>
      <c r="AK294" s="62">
        <f>IF(VLOOKUP('Summary DNO10'!$A$126,'Summary DNO10'!$A$55:$V$137,22)=0,0,(VLOOKUP('Summary DNO10'!$A$126,'Summary DNO10'!$A$55:$V$137,22)*1000/VLOOKUP('Summary DNO10'!$A$126,'Summary DNO10'!$A$55:$V$137,3)))*U294</f>
        <v>0</v>
      </c>
      <c r="AL294" s="63">
        <f t="shared" si="143"/>
        <v>0</v>
      </c>
    </row>
    <row r="295" spans="1:38" s="21" customFormat="1" ht="11.25">
      <c r="A295" s="16" t="s">
        <v>21</v>
      </c>
      <c r="B295" s="151">
        <v>5.0940000000000003</v>
      </c>
      <c r="C295" s="152">
        <v>0.36</v>
      </c>
      <c r="D295" s="152">
        <v>3.1E-2</v>
      </c>
      <c r="E295" s="152">
        <v>6.84</v>
      </c>
      <c r="F295" s="152">
        <v>2.59</v>
      </c>
      <c r="G295" s="153">
        <v>0.27100000000000002</v>
      </c>
      <c r="H295" s="147"/>
      <c r="I295" s="154">
        <v>5.0949999999999998</v>
      </c>
      <c r="J295" s="155">
        <v>0.36</v>
      </c>
      <c r="K295" s="155">
        <v>3.1E-2</v>
      </c>
      <c r="L295" s="155">
        <v>6.84</v>
      </c>
      <c r="M295" s="155">
        <v>2.59</v>
      </c>
      <c r="N295" s="156">
        <v>0.27100000000000002</v>
      </c>
      <c r="O295" s="17"/>
      <c r="P295" s="56">
        <f t="shared" si="129"/>
        <v>9.9999999999944578E-4</v>
      </c>
      <c r="Q295" s="56">
        <f t="shared" si="130"/>
        <v>0</v>
      </c>
      <c r="R295" s="56">
        <f t="shared" si="131"/>
        <v>0</v>
      </c>
      <c r="S295" s="56">
        <f t="shared" si="132"/>
        <v>0</v>
      </c>
      <c r="T295" s="56">
        <f t="shared" si="133"/>
        <v>0</v>
      </c>
      <c r="U295" s="56">
        <f t="shared" si="134"/>
        <v>0</v>
      </c>
      <c r="W295" s="61">
        <f t="shared" si="140"/>
        <v>1.963093835883889E-4</v>
      </c>
      <c r="X295" s="61">
        <f t="shared" si="135"/>
        <v>0</v>
      </c>
      <c r="Y295" s="61">
        <f t="shared" si="136"/>
        <v>0</v>
      </c>
      <c r="Z295" s="61">
        <f t="shared" si="137"/>
        <v>0</v>
      </c>
      <c r="AA295" s="61">
        <f t="shared" si="138"/>
        <v>0</v>
      </c>
      <c r="AB295" s="61">
        <f t="shared" si="139"/>
        <v>0</v>
      </c>
      <c r="AD295" s="62">
        <f>IF(VLOOKUP('Summary DNO10'!$A$131,'Summary DNO10'!$A$55:$T$137,3)=0,0,(VLOOKUP('Summary DNO10'!$A$131,'Summary DNO10'!$A$55:$T$137,2)*1000/VLOOKUP('Summary DNO10'!$A$131,'Summary DNO10'!$A$55:$T$137,3)))</f>
        <v>0</v>
      </c>
      <c r="AE295" s="62">
        <f>IF(AD295=0,0,(VLOOKUP('Summary DNO10'!$A$131,'Summary DNO10'!$A$55:$T$137,15)*AD295*P295))</f>
        <v>0</v>
      </c>
      <c r="AF295" s="56">
        <f>IF(AD295=0,0,VLOOKUP('Summary DNO10'!$A$131,'Summary DNO10'!$A$55:$T$137,16)*AD295*Q295)</f>
        <v>0</v>
      </c>
      <c r="AG295" s="56">
        <f>IF(AD295=0,0,VLOOKUP('Summary DNO10'!$A$131,'Summary DNO10'!$A$55:$T$137,17)*AD295*R295)</f>
        <v>0</v>
      </c>
      <c r="AH295" s="56">
        <f t="shared" si="141"/>
        <v>0</v>
      </c>
      <c r="AI295" s="56">
        <f t="shared" si="142"/>
        <v>0</v>
      </c>
      <c r="AJ295" s="62">
        <f>IF(VLOOKUP('Summary DNO10'!$A$131,'Summary DNO10'!$A$55:$V$137,21)=0,0,(VLOOKUP('Summary DNO10'!$A$131,'Summary DNO10'!$A$55:$V$137,21)/VLOOKUP('Summary DNO10'!$A$131,'Summary DNO10'!$A$55:$V$137,3)))*T295</f>
        <v>0</v>
      </c>
      <c r="AK295" s="62">
        <f>IF(VLOOKUP('Summary DNO10'!$A$131,'Summary DNO10'!$A$55:$V$137,22)=0,0,(VLOOKUP('Summary DNO10'!$A$131,'Summary DNO10'!$A$55:$V$137,22)*1000/VLOOKUP('Summary DNO10'!$A$131,'Summary DNO10'!$A$55:$V$137,3)))*U295</f>
        <v>0</v>
      </c>
      <c r="AL295" s="63">
        <f t="shared" si="143"/>
        <v>0</v>
      </c>
    </row>
    <row r="296" spans="1:38" s="21" customFormat="1" ht="11.25">
      <c r="A296" s="16" t="s">
        <v>22</v>
      </c>
      <c r="B296" s="151">
        <v>4.4240000000000004</v>
      </c>
      <c r="C296" s="152">
        <v>0.21</v>
      </c>
      <c r="D296" s="152">
        <v>2.4E-2</v>
      </c>
      <c r="E296" s="152">
        <v>68.81</v>
      </c>
      <c r="F296" s="152">
        <v>3.32</v>
      </c>
      <c r="G296" s="153">
        <v>0.16700000000000001</v>
      </c>
      <c r="H296" s="147"/>
      <c r="I296" s="154">
        <v>4.4240000000000004</v>
      </c>
      <c r="J296" s="155">
        <v>0.21</v>
      </c>
      <c r="K296" s="155">
        <v>2.4E-2</v>
      </c>
      <c r="L296" s="155">
        <v>68.819999999999993</v>
      </c>
      <c r="M296" s="155">
        <v>3.32</v>
      </c>
      <c r="N296" s="156">
        <v>0.16700000000000001</v>
      </c>
      <c r="O296" s="17"/>
      <c r="P296" s="56">
        <f t="shared" si="129"/>
        <v>0</v>
      </c>
      <c r="Q296" s="56">
        <f t="shared" si="130"/>
        <v>0</v>
      </c>
      <c r="R296" s="56">
        <f t="shared" si="131"/>
        <v>0</v>
      </c>
      <c r="S296" s="56">
        <f t="shared" si="132"/>
        <v>9.9999999999909051E-3</v>
      </c>
      <c r="T296" s="56">
        <f t="shared" si="133"/>
        <v>0</v>
      </c>
      <c r="U296" s="56">
        <f t="shared" si="134"/>
        <v>0</v>
      </c>
      <c r="W296" s="61">
        <f t="shared" si="140"/>
        <v>0</v>
      </c>
      <c r="X296" s="61">
        <f t="shared" si="135"/>
        <v>0</v>
      </c>
      <c r="Y296" s="61">
        <f t="shared" si="136"/>
        <v>0</v>
      </c>
      <c r="Z296" s="61">
        <f t="shared" si="137"/>
        <v>1.4532771399489164E-4</v>
      </c>
      <c r="AA296" s="61">
        <f t="shared" si="138"/>
        <v>0</v>
      </c>
      <c r="AB296" s="61">
        <f t="shared" si="139"/>
        <v>0</v>
      </c>
      <c r="AD296" s="62">
        <f>IF(VLOOKUP('Summary DNO10'!$A$85,'Summary DNO10'!$A$55:$T$137,3)=0,0,(VLOOKUP('Summary DNO10'!$A$85,'Summary DNO10'!$A$55:$T$137,2)*1000/VLOOKUP('Summary DNO10'!$A$85,'Summary DNO10'!$A$55:$T$137,3)))</f>
        <v>3075472.340737965</v>
      </c>
      <c r="AE296" s="62">
        <f>IF(AD296=0,0,(VLOOKUP('Summary DNO10'!$A$85,'Summary DNO10'!$A$55:$T$137,15)*AD296*P296))</f>
        <v>0</v>
      </c>
      <c r="AF296" s="56">
        <f>IF(AD296=0,0,VLOOKUP('Summary DNO10'!$A$85,'Summary DNO10'!$A$55:$T$137,16)*AD296*Q296)</f>
        <v>0</v>
      </c>
      <c r="AG296" s="56">
        <f>IF(AD296=0,0,VLOOKUP('Summary DNO10'!$A$85,'Summary DNO10'!$A$55:$T$137,17)*AD296*R296)</f>
        <v>0</v>
      </c>
      <c r="AH296" s="56">
        <f t="shared" si="141"/>
        <v>0</v>
      </c>
      <c r="AI296" s="56">
        <f t="shared" si="142"/>
        <v>3.6499999999966803</v>
      </c>
      <c r="AJ296" s="62">
        <f>IF(VLOOKUP('Summary DNO10'!$A$85,'Summary DNO10'!$A$55:$V$137,21)=0,0,(VLOOKUP('Summary DNO10'!$A$85,'Summary DNO10'!$A$55:$V$137,21)/VLOOKUP('Summary DNO10'!$A$85,'Summary DNO10'!$A$55:$V$137,3)))*T296</f>
        <v>0</v>
      </c>
      <c r="AK296" s="62">
        <f>IF(VLOOKUP('Summary DNO10'!$A$85,'Summary DNO10'!$A$55:$V$137,22)=0,0,(VLOOKUP('Summary DNO10'!$A$85,'Summary DNO10'!$A$55:$V$137,22)*1000/VLOOKUP('Summary DNO10'!$A$85,'Summary DNO10'!$A$55:$V$137,3)))*U296</f>
        <v>0</v>
      </c>
      <c r="AL296" s="63">
        <f t="shared" si="143"/>
        <v>3.6499999999966802E-2</v>
      </c>
    </row>
    <row r="297" spans="1:38" s="21" customFormat="1" ht="11.25">
      <c r="A297" s="16" t="s">
        <v>23</v>
      </c>
      <c r="B297" s="151">
        <v>4.1040000000000001</v>
      </c>
      <c r="C297" s="152">
        <v>0.154</v>
      </c>
      <c r="D297" s="152">
        <v>2.1000000000000001E-2</v>
      </c>
      <c r="E297" s="152">
        <v>68.81</v>
      </c>
      <c r="F297" s="152">
        <v>2.83</v>
      </c>
      <c r="G297" s="153">
        <v>0.14899999999999999</v>
      </c>
      <c r="H297" s="147"/>
      <c r="I297" s="154">
        <v>4.1040000000000001</v>
      </c>
      <c r="J297" s="155">
        <v>0.154</v>
      </c>
      <c r="K297" s="155">
        <v>2.1000000000000001E-2</v>
      </c>
      <c r="L297" s="155">
        <v>68.819999999999993</v>
      </c>
      <c r="M297" s="155">
        <v>2.83</v>
      </c>
      <c r="N297" s="156">
        <v>0.14899999999999999</v>
      </c>
      <c r="O297" s="17"/>
      <c r="P297" s="56">
        <f t="shared" si="129"/>
        <v>0</v>
      </c>
      <c r="Q297" s="56">
        <f t="shared" si="130"/>
        <v>0</v>
      </c>
      <c r="R297" s="56">
        <f t="shared" si="131"/>
        <v>0</v>
      </c>
      <c r="S297" s="56">
        <f t="shared" si="132"/>
        <v>9.9999999999909051E-3</v>
      </c>
      <c r="T297" s="56">
        <f t="shared" si="133"/>
        <v>0</v>
      </c>
      <c r="U297" s="56">
        <f t="shared" si="134"/>
        <v>0</v>
      </c>
      <c r="W297" s="61">
        <f t="shared" si="140"/>
        <v>0</v>
      </c>
      <c r="X297" s="61">
        <f t="shared" si="135"/>
        <v>0</v>
      </c>
      <c r="Y297" s="61">
        <f t="shared" si="136"/>
        <v>0</v>
      </c>
      <c r="Z297" s="61">
        <f t="shared" si="137"/>
        <v>1.4532771399489164E-4</v>
      </c>
      <c r="AA297" s="61">
        <f t="shared" si="138"/>
        <v>0</v>
      </c>
      <c r="AB297" s="61">
        <f t="shared" si="139"/>
        <v>0</v>
      </c>
      <c r="AD297" s="62">
        <f>IF(VLOOKUP('Summary DNO10'!$A$89,'Summary DNO10'!$A$55:$T$137,3)=0,0,(VLOOKUP('Summary DNO10'!$A$89,'Summary DNO10'!$A$55:$T$137,2)*1000/VLOOKUP('Summary DNO10'!$A$89,'Summary DNO10'!$A$55:$T$137,3)))</f>
        <v>8916718.2279960401</v>
      </c>
      <c r="AE297" s="62">
        <f>IF(AD297=0,0,(VLOOKUP('Summary DNO10'!$A$89,'Summary DNO10'!$A$55:$T$137,15)*AD297*P297))</f>
        <v>0</v>
      </c>
      <c r="AF297" s="56">
        <f>IF(AD297=0,0,VLOOKUP('Summary DNO10'!$A$89,'Summary DNO10'!$A$55:$T$137,16)*AD297*Q297)</f>
        <v>0</v>
      </c>
      <c r="AG297" s="56">
        <f>IF(AD297=0,0,VLOOKUP('Summary DNO10'!$A$89,'Summary DNO10'!$A$55:$T$137,17)*AD297*R297)</f>
        <v>0</v>
      </c>
      <c r="AH297" s="56">
        <f t="shared" si="141"/>
        <v>0</v>
      </c>
      <c r="AI297" s="56">
        <f t="shared" si="142"/>
        <v>3.6499999999966803</v>
      </c>
      <c r="AJ297" s="62">
        <f>IF(VLOOKUP('Summary DNO10'!$A$89,'Summary DNO10'!$A$55:$V$137,21)=0,0,(VLOOKUP('Summary DNO10'!$A$89,'Summary DNO10'!$A$55:$V$137,21)/VLOOKUP('Summary DNO10'!$A$89,'Summary DNO10'!$A$55:$V$137,3)))*T297</f>
        <v>0</v>
      </c>
      <c r="AK297" s="62">
        <f>IF(VLOOKUP('Summary DNO10'!$A$89,'Summary DNO10'!$A$55:$V$137,22)=0,0,(VLOOKUP('Summary DNO10'!$A$89,'Summary DNO10'!$A$55:$V$137,22)*1000/VLOOKUP('Summary DNO10'!$A$89,'Summary DNO10'!$A$55:$V$137,3)))*U297</f>
        <v>0</v>
      </c>
      <c r="AL297" s="63">
        <f t="shared" si="143"/>
        <v>3.6499999999966802E-2</v>
      </c>
    </row>
    <row r="298" spans="1:38" s="21" customFormat="1" ht="11.25">
      <c r="A298" s="16" t="s">
        <v>24</v>
      </c>
      <c r="B298" s="151">
        <v>2.0760000000000001</v>
      </c>
      <c r="C298" s="152">
        <v>0</v>
      </c>
      <c r="D298" s="152">
        <v>0</v>
      </c>
      <c r="E298" s="152">
        <v>0</v>
      </c>
      <c r="F298" s="152">
        <v>0</v>
      </c>
      <c r="G298" s="153">
        <v>0</v>
      </c>
      <c r="H298" s="147"/>
      <c r="I298" s="154">
        <v>2.0760000000000001</v>
      </c>
      <c r="J298" s="155">
        <v>0</v>
      </c>
      <c r="K298" s="155">
        <v>0</v>
      </c>
      <c r="L298" s="155">
        <v>0</v>
      </c>
      <c r="M298" s="155">
        <v>0</v>
      </c>
      <c r="N298" s="156">
        <v>0</v>
      </c>
      <c r="O298" s="17"/>
      <c r="P298" s="56">
        <f t="shared" si="129"/>
        <v>0</v>
      </c>
      <c r="Q298" s="56">
        <f t="shared" si="130"/>
        <v>0</v>
      </c>
      <c r="R298" s="56">
        <f t="shared" si="131"/>
        <v>0</v>
      </c>
      <c r="S298" s="56">
        <f t="shared" si="132"/>
        <v>0</v>
      </c>
      <c r="T298" s="56">
        <f t="shared" si="133"/>
        <v>0</v>
      </c>
      <c r="U298" s="56">
        <f t="shared" si="134"/>
        <v>0</v>
      </c>
      <c r="W298" s="61">
        <f t="shared" si="140"/>
        <v>0</v>
      </c>
      <c r="X298" s="61">
        <f t="shared" si="135"/>
        <v>0</v>
      </c>
      <c r="Y298" s="61">
        <f t="shared" si="136"/>
        <v>0</v>
      </c>
      <c r="Z298" s="61">
        <f t="shared" si="137"/>
        <v>0</v>
      </c>
      <c r="AA298" s="61">
        <f t="shared" si="138"/>
        <v>0</v>
      </c>
      <c r="AB298" s="61">
        <f t="shared" si="139"/>
        <v>0</v>
      </c>
      <c r="AD298" s="62">
        <f>IF(VLOOKUP('Summary DNO10'!$A$134,'Summary DNO10'!$A$55:$T$137,3)=0,0,(VLOOKUP('Summary DNO10'!$A$134,'Summary DNO10'!$A$55:$T$137,2)*1000/VLOOKUP('Summary DNO10'!$A$134,'Summary DNO10'!$A$55:$T$137,3)))</f>
        <v>30702.984502012794</v>
      </c>
      <c r="AE298" s="62">
        <f>IF(AD298=0,0,(VLOOKUP('Summary DNO10'!$A$134,'Summary DNO10'!$A$55:$T$137,15)*AD298*P298))</f>
        <v>0</v>
      </c>
      <c r="AF298" s="56">
        <f>IF(AD298=0,0,VLOOKUP('Summary DNO10'!$A$134,'Summary DNO10'!$A$55:$T$137,16)*AD298*Q298)</f>
        <v>0</v>
      </c>
      <c r="AG298" s="56">
        <f>IF(AD298=0,0,VLOOKUP('Summary DNO10'!$A$134,'Summary DNO10'!$A$55:$T$137,17)*AD298*R298)</f>
        <v>0</v>
      </c>
      <c r="AH298" s="56">
        <f t="shared" si="141"/>
        <v>0</v>
      </c>
      <c r="AI298" s="56">
        <f t="shared" si="142"/>
        <v>0</v>
      </c>
      <c r="AJ298" s="62">
        <f>IF(VLOOKUP('Summary DNO10'!$A$134,'Summary DNO10'!$A$55:$V$137,21)=0,0,(VLOOKUP('Summary DNO10'!$A$134,'Summary DNO10'!$A$55:$V$137,21)/VLOOKUP('Summary DNO10'!$A$134,'Summary DNO10'!$A$55:$V$137,3)))*T298</f>
        <v>0</v>
      </c>
      <c r="AK298" s="62">
        <f>IF(VLOOKUP('Summary DNO10'!$A$134,'Summary DNO10'!$A$55:$V$137,22)=0,0,(VLOOKUP('Summary DNO10'!$A$134,'Summary DNO10'!$A$55:$V$137,22)*1000/VLOOKUP('Summary DNO10'!$A$134,'Summary DNO10'!$A$55:$V$137,3)))*U298</f>
        <v>0</v>
      </c>
      <c r="AL298" s="63">
        <f t="shared" si="143"/>
        <v>0</v>
      </c>
    </row>
    <row r="299" spans="1:38" s="21" customFormat="1" ht="11.25">
      <c r="A299" s="16" t="s">
        <v>25</v>
      </c>
      <c r="B299" s="151">
        <v>21.891999999999999</v>
      </c>
      <c r="C299" s="152">
        <v>2.427</v>
      </c>
      <c r="D299" s="152">
        <v>0.56499999999999995</v>
      </c>
      <c r="E299" s="152">
        <v>0</v>
      </c>
      <c r="F299" s="152">
        <v>0</v>
      </c>
      <c r="G299" s="153">
        <v>0</v>
      </c>
      <c r="H299" s="147"/>
      <c r="I299" s="154">
        <v>21.893000000000001</v>
      </c>
      <c r="J299" s="155">
        <v>2.427</v>
      </c>
      <c r="K299" s="155">
        <v>0.56499999999999995</v>
      </c>
      <c r="L299" s="155">
        <v>0</v>
      </c>
      <c r="M299" s="155">
        <v>0</v>
      </c>
      <c r="N299" s="156">
        <v>0</v>
      </c>
      <c r="O299" s="17"/>
      <c r="P299" s="56">
        <f t="shared" si="129"/>
        <v>1.0000000000012221E-3</v>
      </c>
      <c r="Q299" s="56">
        <f t="shared" si="130"/>
        <v>0</v>
      </c>
      <c r="R299" s="56">
        <f t="shared" si="131"/>
        <v>0</v>
      </c>
      <c r="S299" s="56">
        <f t="shared" si="132"/>
        <v>0</v>
      </c>
      <c r="T299" s="56">
        <f t="shared" si="133"/>
        <v>0</v>
      </c>
      <c r="U299" s="56">
        <f t="shared" si="134"/>
        <v>0</v>
      </c>
      <c r="W299" s="61">
        <f t="shared" si="140"/>
        <v>4.5678786771530255E-5</v>
      </c>
      <c r="X299" s="61">
        <f t="shared" si="135"/>
        <v>0</v>
      </c>
      <c r="Y299" s="61">
        <f t="shared" si="136"/>
        <v>0</v>
      </c>
      <c r="Z299" s="61">
        <f t="shared" si="137"/>
        <v>0</v>
      </c>
      <c r="AA299" s="61">
        <f t="shared" si="138"/>
        <v>0</v>
      </c>
      <c r="AB299" s="61">
        <f t="shared" si="139"/>
        <v>0</v>
      </c>
      <c r="AD299" s="62">
        <f>IF(VLOOKUP('Summary DNO10'!$A$133,'Summary DNO10'!$A$55:$T$137,3)=0,0,(VLOOKUP('Summary DNO10'!$A$133,'Summary DNO10'!$A$55:$T$137,2)*1000/VLOOKUP('Summary DNO10'!$A$133,'Summary DNO10'!$A$55:$T$137,3)))</f>
        <v>20191414.952698</v>
      </c>
      <c r="AE299" s="62">
        <f>IF(AD299=0,0,(VLOOKUP('Summary DNO10'!$A$133,'Summary DNO10'!$A$55:$T$137,15)*AD299*P299))</f>
        <v>12752.467521074972</v>
      </c>
      <c r="AF299" s="56">
        <f>IF(AD299=0,0,VLOOKUP('Summary DNO10'!$A$133,'Summary DNO10'!$A$55:$T$137,16)*AD299*Q299)</f>
        <v>0</v>
      </c>
      <c r="AG299" s="56">
        <f>IF(AD299=0,0,VLOOKUP('Summary DNO10'!$A$133,'Summary DNO10'!$A$55:$T$137,17)*AD299*R299)</f>
        <v>0</v>
      </c>
      <c r="AH299" s="56">
        <f t="shared" si="141"/>
        <v>12752.467521074972</v>
      </c>
      <c r="AI299" s="56">
        <f t="shared" si="142"/>
        <v>0</v>
      </c>
      <c r="AJ299" s="62">
        <f>IF(VLOOKUP('Summary DNO10'!$A$133,'Summary DNO10'!$A$55:$V$137,21)=0,0,(VLOOKUP('Summary DNO10'!$A$133,'Summary DNO10'!$A$55:$V$137,21)/VLOOKUP('Summary DNO10'!$A$133,'Summary DNO10'!$A$55:$V$137,3)))*T299</f>
        <v>0</v>
      </c>
      <c r="AK299" s="62">
        <f>IF(VLOOKUP('Summary DNO10'!$A$133,'Summary DNO10'!$A$55:$V$137,22)=0,0,(VLOOKUP('Summary DNO10'!$A$133,'Summary DNO10'!$A$55:$V$137,22)*1000/VLOOKUP('Summary DNO10'!$A$133,'Summary DNO10'!$A$55:$V$137,3)))*U299</f>
        <v>0</v>
      </c>
      <c r="AL299" s="63">
        <f t="shared" si="143"/>
        <v>127.52467521074972</v>
      </c>
    </row>
    <row r="300" spans="1:38" s="21" customFormat="1" ht="11.25">
      <c r="A300" s="16" t="s">
        <v>26</v>
      </c>
      <c r="B300" s="151">
        <v>-0.66900000000000004</v>
      </c>
      <c r="C300" s="152">
        <v>0</v>
      </c>
      <c r="D300" s="152">
        <v>0</v>
      </c>
      <c r="E300" s="152">
        <v>0</v>
      </c>
      <c r="F300" s="152">
        <v>0</v>
      </c>
      <c r="G300" s="153">
        <v>0</v>
      </c>
      <c r="H300" s="147"/>
      <c r="I300" s="154">
        <v>-0.66900000000000004</v>
      </c>
      <c r="J300" s="155">
        <v>0</v>
      </c>
      <c r="K300" s="155">
        <v>0</v>
      </c>
      <c r="L300" s="155">
        <v>0</v>
      </c>
      <c r="M300" s="155">
        <v>0</v>
      </c>
      <c r="N300" s="156">
        <v>0</v>
      </c>
      <c r="O300" s="17"/>
      <c r="P300" s="56">
        <f t="shared" si="129"/>
        <v>0</v>
      </c>
      <c r="Q300" s="56">
        <f t="shared" si="130"/>
        <v>0</v>
      </c>
      <c r="R300" s="56">
        <f t="shared" si="131"/>
        <v>0</v>
      </c>
      <c r="S300" s="56">
        <f t="shared" si="132"/>
        <v>0</v>
      </c>
      <c r="T300" s="56">
        <f t="shared" si="133"/>
        <v>0</v>
      </c>
      <c r="U300" s="56">
        <f t="shared" si="134"/>
        <v>0</v>
      </c>
      <c r="W300" s="61">
        <f t="shared" si="140"/>
        <v>0</v>
      </c>
      <c r="X300" s="61">
        <f t="shared" si="135"/>
        <v>0</v>
      </c>
      <c r="Y300" s="61">
        <f t="shared" si="136"/>
        <v>0</v>
      </c>
      <c r="Z300" s="61">
        <f t="shared" si="137"/>
        <v>0</v>
      </c>
      <c r="AA300" s="61">
        <f t="shared" si="138"/>
        <v>0</v>
      </c>
      <c r="AB300" s="61">
        <f t="shared" si="139"/>
        <v>0</v>
      </c>
      <c r="AD300" s="62">
        <f>IF(VLOOKUP('Summary DNO10'!$A$124,'Summary DNO10'!$A$55:$T$137,3)=0,0,(VLOOKUP('Summary DNO10'!$A$124,'Summary DNO10'!$A$55:$T$137,2)*1000/VLOOKUP('Summary DNO10'!$A$124,'Summary DNO10'!$A$55:$T$137,3)))</f>
        <v>10337.155721065947</v>
      </c>
      <c r="AE300" s="62">
        <f>IF(AD300=0,0,(VLOOKUP('Summary DNO10'!$A$124,'Summary DNO10'!$A$55:$T$137,15)*AD300*P300))</f>
        <v>0</v>
      </c>
      <c r="AF300" s="56">
        <f>IF(AD300=0,0,VLOOKUP('Summary DNO10'!$A$124,'Summary DNO10'!$A$55:$T$137,16)*AD300*Q300)</f>
        <v>0</v>
      </c>
      <c r="AG300" s="56">
        <f>IF(AD300=0,0,VLOOKUP('Summary DNO10'!$A$124,'Summary DNO10'!$A$55:$T$137,17)*AD300*R300)</f>
        <v>0</v>
      </c>
      <c r="AH300" s="56">
        <f t="shared" si="141"/>
        <v>0</v>
      </c>
      <c r="AI300" s="56">
        <f t="shared" si="142"/>
        <v>0</v>
      </c>
      <c r="AJ300" s="62">
        <f>IF(VLOOKUP('Summary DNO10'!$A$124,'Summary DNO10'!$A$55:$V$137,21)=0,0,(VLOOKUP('Summary DNO10'!$A$124,'Summary DNO10'!$A$55:$V$137,21)/VLOOKUP('Summary DNO10'!$A$124,'Summary DNO10'!$A$55:$V$137,3)))*T300</f>
        <v>0</v>
      </c>
      <c r="AK300" s="62">
        <f>IF(VLOOKUP('Summary DNO10'!$A$124,'Summary DNO10'!$A$55:$V$137,22)=0,0,(VLOOKUP('Summary DNO10'!$A$124,'Summary DNO10'!$A$55:$V$137,22)*1000/VLOOKUP('Summary DNO10'!$A$124,'Summary DNO10'!$A$55:$V$137,3)))*U300</f>
        <v>0</v>
      </c>
      <c r="AL300" s="63">
        <f t="shared" si="143"/>
        <v>0</v>
      </c>
    </row>
    <row r="301" spans="1:38" s="21" customFormat="1" ht="11.25">
      <c r="A301" s="16" t="s">
        <v>27</v>
      </c>
      <c r="B301" s="151">
        <v>-0.59299999999999997</v>
      </c>
      <c r="C301" s="152">
        <v>0</v>
      </c>
      <c r="D301" s="152">
        <v>0</v>
      </c>
      <c r="E301" s="152">
        <v>0</v>
      </c>
      <c r="F301" s="152">
        <v>0</v>
      </c>
      <c r="G301" s="153">
        <v>0</v>
      </c>
      <c r="H301" s="147"/>
      <c r="I301" s="154">
        <v>-0.59299999999999997</v>
      </c>
      <c r="J301" s="155">
        <v>0</v>
      </c>
      <c r="K301" s="155">
        <v>0</v>
      </c>
      <c r="L301" s="155">
        <v>0</v>
      </c>
      <c r="M301" s="155">
        <v>0</v>
      </c>
      <c r="N301" s="156">
        <v>0</v>
      </c>
      <c r="O301" s="17"/>
      <c r="P301" s="56">
        <f t="shared" si="129"/>
        <v>0</v>
      </c>
      <c r="Q301" s="56">
        <f t="shared" si="130"/>
        <v>0</v>
      </c>
      <c r="R301" s="56">
        <f t="shared" si="131"/>
        <v>0</v>
      </c>
      <c r="S301" s="56">
        <f t="shared" si="132"/>
        <v>0</v>
      </c>
      <c r="T301" s="56">
        <f t="shared" si="133"/>
        <v>0</v>
      </c>
      <c r="U301" s="56">
        <f t="shared" si="134"/>
        <v>0</v>
      </c>
      <c r="W301" s="61">
        <f t="shared" si="140"/>
        <v>0</v>
      </c>
      <c r="X301" s="61">
        <f t="shared" si="135"/>
        <v>0</v>
      </c>
      <c r="Y301" s="61">
        <f t="shared" si="136"/>
        <v>0</v>
      </c>
      <c r="Z301" s="61">
        <f t="shared" si="137"/>
        <v>0</v>
      </c>
      <c r="AA301" s="61">
        <f t="shared" si="138"/>
        <v>0</v>
      </c>
      <c r="AB301" s="61">
        <f t="shared" si="139"/>
        <v>0</v>
      </c>
      <c r="AD301" s="62">
        <f>IF(VLOOKUP('Summary DNO10'!$A$129,'Summary DNO10'!$A$55:$T$137,3)=0,0,(VLOOKUP('Summary DNO10'!$A$129,'Summary DNO10'!$A$55:$T$137,2)*1000/VLOOKUP('Summary DNO10'!$A$129,'Summary DNO10'!$A$55:$T$137,3)))</f>
        <v>0</v>
      </c>
      <c r="AE301" s="62">
        <f>IF(AD301=0,0,(VLOOKUP('Summary DNO10'!$A$129,'Summary DNO10'!$A$55:$T$137,15)*AD301*P301))</f>
        <v>0</v>
      </c>
      <c r="AF301" s="56">
        <f>IF(AD301=0,0,VLOOKUP('Summary DNO10'!$A$129,'Summary DNO10'!$A$55:$T$137,16)*AD301*Q301)</f>
        <v>0</v>
      </c>
      <c r="AG301" s="56">
        <f>IF(AD301=0,0,VLOOKUP('Summary DNO10'!$A$129,'Summary DNO10'!$A$55:$T$137,17)*AD301*R301)</f>
        <v>0</v>
      </c>
      <c r="AH301" s="56">
        <f t="shared" si="141"/>
        <v>0</v>
      </c>
      <c r="AI301" s="56">
        <f t="shared" si="142"/>
        <v>0</v>
      </c>
      <c r="AJ301" s="62">
        <f>IF(VLOOKUP('Summary DNO10'!$A$129,'Summary DNO10'!$A$55:$V$137,21)=0,0,(VLOOKUP('Summary DNO10'!$A$129,'Summary DNO10'!$A$55:$V$137,21)/VLOOKUP('Summary DNO10'!$A$129,'Summary DNO10'!$A$55:$V$137,3)))*T301</f>
        <v>0</v>
      </c>
      <c r="AK301" s="62">
        <f>IF(VLOOKUP('Summary DNO10'!$A$129,'Summary DNO10'!$A$55:$V$137,22)=0,0,(VLOOKUP('Summary DNO10'!$A$129,'Summary DNO10'!$A$55:$V$137,22)*1000/VLOOKUP('Summary DNO10'!$A$129,'Summary DNO10'!$A$55:$V$137,3)))*U301</f>
        <v>0</v>
      </c>
      <c r="AL301" s="63">
        <f t="shared" si="143"/>
        <v>0</v>
      </c>
    </row>
    <row r="302" spans="1:38" s="21" customFormat="1" ht="11.25">
      <c r="A302" s="16" t="s">
        <v>28</v>
      </c>
      <c r="B302" s="151">
        <v>-0.66900000000000004</v>
      </c>
      <c r="C302" s="152">
        <v>0</v>
      </c>
      <c r="D302" s="152">
        <v>0</v>
      </c>
      <c r="E302" s="152">
        <v>0</v>
      </c>
      <c r="F302" s="152">
        <v>0</v>
      </c>
      <c r="G302" s="153">
        <v>0.316</v>
      </c>
      <c r="H302" s="147"/>
      <c r="I302" s="154">
        <v>-0.66900000000000004</v>
      </c>
      <c r="J302" s="155">
        <v>0</v>
      </c>
      <c r="K302" s="155">
        <v>0</v>
      </c>
      <c r="L302" s="155">
        <v>0</v>
      </c>
      <c r="M302" s="155">
        <v>0</v>
      </c>
      <c r="N302" s="156">
        <v>0.316</v>
      </c>
      <c r="O302" s="17"/>
      <c r="P302" s="56">
        <f t="shared" si="129"/>
        <v>0</v>
      </c>
      <c r="Q302" s="56">
        <f t="shared" si="130"/>
        <v>0</v>
      </c>
      <c r="R302" s="56">
        <f t="shared" si="131"/>
        <v>0</v>
      </c>
      <c r="S302" s="56">
        <f t="shared" si="132"/>
        <v>0</v>
      </c>
      <c r="T302" s="56">
        <f t="shared" si="133"/>
        <v>0</v>
      </c>
      <c r="U302" s="56">
        <f t="shared" si="134"/>
        <v>0</v>
      </c>
      <c r="W302" s="61">
        <f t="shared" si="140"/>
        <v>0</v>
      </c>
      <c r="X302" s="61">
        <f t="shared" si="135"/>
        <v>0</v>
      </c>
      <c r="Y302" s="61">
        <f t="shared" si="136"/>
        <v>0</v>
      </c>
      <c r="Z302" s="61">
        <f t="shared" si="137"/>
        <v>0</v>
      </c>
      <c r="AA302" s="61">
        <f t="shared" si="138"/>
        <v>0</v>
      </c>
      <c r="AB302" s="61">
        <f t="shared" si="139"/>
        <v>0</v>
      </c>
      <c r="AD302" s="62">
        <f>IF(VLOOKUP('Summary DNO10'!$A$123,'Summary DNO10'!$A$55:$T$137,3)=0,0,(VLOOKUP('Summary DNO10'!$A$123,'Summary DNO10'!$A$55:$T$137,2)*1000/VLOOKUP('Summary DNO10'!$A$123,'Summary DNO10'!$A$55:$T$137,3)))</f>
        <v>234148.50000000003</v>
      </c>
      <c r="AE302" s="62">
        <f>IF(AD302=0,0,(VLOOKUP('Summary DNO10'!$A$123,'Summary DNO10'!$A$55:$T$137,15)*AD302*P302))</f>
        <v>0</v>
      </c>
      <c r="AF302" s="56">
        <f>IF(AD302=0,0,VLOOKUP('Summary DNO10'!$A$123,'Summary DNO10'!$A$55:$T$137,16)*AD302*Q302)</f>
        <v>0</v>
      </c>
      <c r="AG302" s="56">
        <f>IF(AD302=0,0,VLOOKUP('Summary DNO10'!$A$123,'Summary DNO10'!$A$55:$T$137,17)*AD302*R302)</f>
        <v>0</v>
      </c>
      <c r="AH302" s="56">
        <f t="shared" si="141"/>
        <v>0</v>
      </c>
      <c r="AI302" s="56">
        <f t="shared" si="142"/>
        <v>0</v>
      </c>
      <c r="AJ302" s="62">
        <f>IF(VLOOKUP('Summary DNO10'!$A$123,'Summary DNO10'!$A$55:$V$137,21)=0,0,(VLOOKUP('Summary DNO10'!$A$123,'Summary DNO10'!$A$55:$V$137,21)/VLOOKUP('Summary DNO10'!$A$123,'Summary DNO10'!$A$55:$V$137,3)))*T302</f>
        <v>0</v>
      </c>
      <c r="AK302" s="62">
        <f>IF(VLOOKUP('Summary DNO10'!$A$123,'Summary DNO10'!$A$55:$V$137,22)=0,0,(VLOOKUP('Summary DNO10'!$A$123,'Summary DNO10'!$A$55:$V$137,22)*1000/VLOOKUP('Summary DNO10'!$A$123,'Summary DNO10'!$A$55:$V$137,3)))*U302</f>
        <v>0</v>
      </c>
      <c r="AL302" s="63">
        <f t="shared" si="143"/>
        <v>0</v>
      </c>
    </row>
    <row r="303" spans="1:38" s="21" customFormat="1" ht="11.25">
      <c r="A303" s="16" t="s">
        <v>29</v>
      </c>
      <c r="B303" s="151">
        <v>-5.2320000000000002</v>
      </c>
      <c r="C303" s="152">
        <v>-0.58199999999999996</v>
      </c>
      <c r="D303" s="152">
        <v>-3.5000000000000003E-2</v>
      </c>
      <c r="E303" s="152">
        <v>0</v>
      </c>
      <c r="F303" s="152">
        <v>0</v>
      </c>
      <c r="G303" s="153">
        <v>0.316</v>
      </c>
      <c r="H303" s="147"/>
      <c r="I303" s="154">
        <v>-5.2320000000000002</v>
      </c>
      <c r="J303" s="155">
        <v>-0.58199999999999996</v>
      </c>
      <c r="K303" s="155">
        <v>-3.5000000000000003E-2</v>
      </c>
      <c r="L303" s="155">
        <v>0</v>
      </c>
      <c r="M303" s="155">
        <v>0</v>
      </c>
      <c r="N303" s="156">
        <v>0.316</v>
      </c>
      <c r="O303" s="17"/>
      <c r="P303" s="56">
        <f t="shared" si="129"/>
        <v>0</v>
      </c>
      <c r="Q303" s="56">
        <f t="shared" si="130"/>
        <v>0</v>
      </c>
      <c r="R303" s="56">
        <f t="shared" si="131"/>
        <v>0</v>
      </c>
      <c r="S303" s="56">
        <f t="shared" si="132"/>
        <v>0</v>
      </c>
      <c r="T303" s="56">
        <f t="shared" si="133"/>
        <v>0</v>
      </c>
      <c r="U303" s="56">
        <f t="shared" si="134"/>
        <v>0</v>
      </c>
      <c r="W303" s="61">
        <f t="shared" si="140"/>
        <v>0</v>
      </c>
      <c r="X303" s="61">
        <f t="shared" si="135"/>
        <v>0</v>
      </c>
      <c r="Y303" s="61">
        <f t="shared" si="136"/>
        <v>0</v>
      </c>
      <c r="Z303" s="61">
        <f t="shared" si="137"/>
        <v>0</v>
      </c>
      <c r="AA303" s="61">
        <f t="shared" si="138"/>
        <v>0</v>
      </c>
      <c r="AB303" s="61">
        <f t="shared" si="139"/>
        <v>0</v>
      </c>
      <c r="AD303" s="62">
        <f>IF(VLOOKUP('Summary DNO10'!$A$125,'Summary DNO10'!$A$55:$T$137,3)=0,0,(VLOOKUP('Summary DNO10'!$A$125,'Summary DNO10'!$A$55:$T$137,2)*1000/VLOOKUP('Summary DNO10'!$A$125,'Summary DNO10'!$A$55:$T$137,3)))</f>
        <v>225831.23193750004</v>
      </c>
      <c r="AE303" s="62">
        <f>IF(AD303=0,0,(VLOOKUP('Summary DNO10'!$A$125,'Summary DNO10'!$A$55:$T$137,15)*AD303*P303))</f>
        <v>0</v>
      </c>
      <c r="AF303" s="56">
        <f>IF(AD303=0,0,VLOOKUP('Summary DNO10'!$A$125,'Summary DNO10'!$A$55:$T$137,16)*AD303*Q303)</f>
        <v>0</v>
      </c>
      <c r="AG303" s="56">
        <f>IF(AD303=0,0,VLOOKUP('Summary DNO10'!$A$125,'Summary DNO10'!$A$55:$T$137,17)*AD303*R303)</f>
        <v>0</v>
      </c>
      <c r="AH303" s="56">
        <f t="shared" si="141"/>
        <v>0</v>
      </c>
      <c r="AI303" s="56">
        <f t="shared" si="142"/>
        <v>0</v>
      </c>
      <c r="AJ303" s="62">
        <f>IF(VLOOKUP('Summary DNO10'!$A$125,'Summary DNO10'!$A$55:$V$137,21)=0,0,(VLOOKUP('Summary DNO10'!$A$125,'Summary DNO10'!$A$55:$V$137,21)/VLOOKUP('Summary DNO10'!$A$125,'Summary DNO10'!$A$55:$V$137,3)))*T303</f>
        <v>0</v>
      </c>
      <c r="AK303" s="62">
        <f>IF(VLOOKUP('Summary DNO10'!$A$125,'Summary DNO10'!$A$55:$V$137,22)=0,0,(VLOOKUP('Summary DNO10'!$A$125,'Summary DNO10'!$A$55:$V$137,22)*1000/VLOOKUP('Summary DNO10'!$A$125,'Summary DNO10'!$A$55:$V$137,3)))*U303</f>
        <v>0</v>
      </c>
      <c r="AL303" s="63">
        <f t="shared" si="143"/>
        <v>0</v>
      </c>
    </row>
    <row r="304" spans="1:38" s="21" customFormat="1" ht="11.25">
      <c r="A304" s="16" t="s">
        <v>30</v>
      </c>
      <c r="B304" s="151">
        <v>-0.59299999999999997</v>
      </c>
      <c r="C304" s="152">
        <v>0</v>
      </c>
      <c r="D304" s="152">
        <v>0</v>
      </c>
      <c r="E304" s="152">
        <v>0</v>
      </c>
      <c r="F304" s="152">
        <v>0</v>
      </c>
      <c r="G304" s="153">
        <v>0.29599999999999999</v>
      </c>
      <c r="H304" s="147"/>
      <c r="I304" s="154">
        <v>-0.59299999999999997</v>
      </c>
      <c r="J304" s="155">
        <v>0</v>
      </c>
      <c r="K304" s="155">
        <v>0</v>
      </c>
      <c r="L304" s="155">
        <v>0</v>
      </c>
      <c r="M304" s="155">
        <v>0</v>
      </c>
      <c r="N304" s="156">
        <v>0.29599999999999999</v>
      </c>
      <c r="O304" s="17"/>
      <c r="P304" s="56">
        <f t="shared" si="129"/>
        <v>0</v>
      </c>
      <c r="Q304" s="56">
        <f t="shared" si="130"/>
        <v>0</v>
      </c>
      <c r="R304" s="56">
        <f t="shared" si="131"/>
        <v>0</v>
      </c>
      <c r="S304" s="56">
        <f t="shared" si="132"/>
        <v>0</v>
      </c>
      <c r="T304" s="56">
        <f t="shared" si="133"/>
        <v>0</v>
      </c>
      <c r="U304" s="56">
        <f t="shared" si="134"/>
        <v>0</v>
      </c>
      <c r="W304" s="61">
        <f t="shared" si="140"/>
        <v>0</v>
      </c>
      <c r="X304" s="61">
        <f t="shared" si="135"/>
        <v>0</v>
      </c>
      <c r="Y304" s="61">
        <f t="shared" si="136"/>
        <v>0</v>
      </c>
      <c r="Z304" s="61">
        <f t="shared" si="137"/>
        <v>0</v>
      </c>
      <c r="AA304" s="61">
        <f t="shared" si="138"/>
        <v>0</v>
      </c>
      <c r="AB304" s="61">
        <f t="shared" si="139"/>
        <v>0</v>
      </c>
      <c r="AD304" s="62">
        <f>IF(VLOOKUP('Summary DNO10'!$A$128,'Summary DNO10'!$A$55:$T$137,3)=0,0,(VLOOKUP('Summary DNO10'!$A$128,'Summary DNO10'!$A$55:$T$137,2)*1000/VLOOKUP('Summary DNO10'!$A$128,'Summary DNO10'!$A$55:$T$137,3)))</f>
        <v>0</v>
      </c>
      <c r="AE304" s="62">
        <f>IF(AD304=0,0,(VLOOKUP('Summary DNO10'!$A$128,'Summary DNO10'!$A$55:$T$137,15)*AD304*P304))</f>
        <v>0</v>
      </c>
      <c r="AF304" s="56">
        <f>IF(AD304=0,0,VLOOKUP('Summary DNO10'!$A$128,'Summary DNO10'!$A$55:$T$137,16)*AD304*Q304)</f>
        <v>0</v>
      </c>
      <c r="AG304" s="56">
        <f>IF(AD304=0,0,VLOOKUP('Summary DNO10'!$A$128,'Summary DNO10'!$A$55:$T$137,17)*AD304*R304)</f>
        <v>0</v>
      </c>
      <c r="AH304" s="56">
        <f t="shared" si="141"/>
        <v>0</v>
      </c>
      <c r="AI304" s="56">
        <f t="shared" si="142"/>
        <v>0</v>
      </c>
      <c r="AJ304" s="62">
        <f>IF(VLOOKUP('Summary DNO10'!$A$128,'Summary DNO10'!$A$55:$V$137,21)=0,0,(VLOOKUP('Summary DNO10'!$A$128,'Summary DNO10'!$A$55:$V$137,21)/VLOOKUP('Summary DNO10'!$A$128,'Summary DNO10'!$A$55:$V$137,3)))*T304</f>
        <v>0</v>
      </c>
      <c r="AK304" s="62">
        <f>IF(VLOOKUP('Summary DNO10'!$A$128,'Summary DNO10'!$A$55:$V$137,22)=0,0,(VLOOKUP('Summary DNO10'!$A$128,'Summary DNO10'!$A$55:$V$137,22)*1000/VLOOKUP('Summary DNO10'!$A$128,'Summary DNO10'!$A$55:$V$137,3)))*U304</f>
        <v>0</v>
      </c>
      <c r="AL304" s="63">
        <f t="shared" si="143"/>
        <v>0</v>
      </c>
    </row>
    <row r="305" spans="1:38" s="21" customFormat="1" ht="11.25">
      <c r="A305" s="16" t="s">
        <v>31</v>
      </c>
      <c r="B305" s="151">
        <v>-4.7009999999999996</v>
      </c>
      <c r="C305" s="152">
        <v>-0.498</v>
      </c>
      <c r="D305" s="152">
        <v>-3.1E-2</v>
      </c>
      <c r="E305" s="152">
        <v>0</v>
      </c>
      <c r="F305" s="152">
        <v>0</v>
      </c>
      <c r="G305" s="153">
        <v>0.29599999999999999</v>
      </c>
      <c r="H305" s="147"/>
      <c r="I305" s="154">
        <v>-4.7009999999999996</v>
      </c>
      <c r="J305" s="155">
        <v>-0.498</v>
      </c>
      <c r="K305" s="155">
        <v>-3.1E-2</v>
      </c>
      <c r="L305" s="155">
        <v>0</v>
      </c>
      <c r="M305" s="155">
        <v>0</v>
      </c>
      <c r="N305" s="156">
        <v>0.29599999999999999</v>
      </c>
      <c r="O305" s="17"/>
      <c r="P305" s="56">
        <f t="shared" si="129"/>
        <v>0</v>
      </c>
      <c r="Q305" s="56">
        <f t="shared" si="130"/>
        <v>0</v>
      </c>
      <c r="R305" s="56">
        <f t="shared" si="131"/>
        <v>0</v>
      </c>
      <c r="S305" s="56">
        <f t="shared" si="132"/>
        <v>0</v>
      </c>
      <c r="T305" s="56">
        <f t="shared" si="133"/>
        <v>0</v>
      </c>
      <c r="U305" s="56">
        <f t="shared" si="134"/>
        <v>0</v>
      </c>
      <c r="W305" s="61">
        <f t="shared" si="140"/>
        <v>0</v>
      </c>
      <c r="X305" s="61">
        <f t="shared" si="135"/>
        <v>0</v>
      </c>
      <c r="Y305" s="61">
        <f t="shared" si="136"/>
        <v>0</v>
      </c>
      <c r="Z305" s="61">
        <f t="shared" si="137"/>
        <v>0</v>
      </c>
      <c r="AA305" s="61">
        <f t="shared" si="138"/>
        <v>0</v>
      </c>
      <c r="AB305" s="61">
        <f t="shared" si="139"/>
        <v>0</v>
      </c>
      <c r="AD305" s="62">
        <f>IF(VLOOKUP('Summary DNO10'!$A$130,'Summary DNO10'!$A$55:$T$137,3)=0,0,(VLOOKUP('Summary DNO10'!$A$130,'Summary DNO10'!$A$55:$T$137,2)*1000/VLOOKUP('Summary DNO10'!$A$130,'Summary DNO10'!$A$55:$T$137,3)))</f>
        <v>0</v>
      </c>
      <c r="AE305" s="62">
        <f>IF(AD305=0,0,(VLOOKUP('Summary DNO10'!$A$130,'Summary DNO10'!$A$55:$T$137,15)*AD305*P305))</f>
        <v>0</v>
      </c>
      <c r="AF305" s="56">
        <f>IF(AD305=0,0,VLOOKUP('Summary DNO10'!$A$130,'Summary DNO10'!$A$55:$T$137,16)*AD305*Q305)</f>
        <v>0</v>
      </c>
      <c r="AG305" s="56">
        <f>IF(AD305=0,0,VLOOKUP('Summary DNO10'!$A$130,'Summary DNO10'!$A$55:$T$137,17)*AD305*R305)</f>
        <v>0</v>
      </c>
      <c r="AH305" s="56">
        <f t="shared" si="141"/>
        <v>0</v>
      </c>
      <c r="AI305" s="56">
        <f t="shared" si="142"/>
        <v>0</v>
      </c>
      <c r="AJ305" s="62">
        <f>IF(VLOOKUP('Summary DNO10'!$A$130,'Summary DNO10'!$A$55:$V$137,21)=0,0,(VLOOKUP('Summary DNO10'!$A$130,'Summary DNO10'!$A$55:$V$137,21)/VLOOKUP('Summary DNO10'!$A$130,'Summary DNO10'!$A$55:$V$137,3)))*T305</f>
        <v>0</v>
      </c>
      <c r="AK305" s="62">
        <f>IF(VLOOKUP('Summary DNO10'!$A$130,'Summary DNO10'!$A$55:$V$137,22)=0,0,(VLOOKUP('Summary DNO10'!$A$130,'Summary DNO10'!$A$55:$V$137,22)*1000/VLOOKUP('Summary DNO10'!$A$130,'Summary DNO10'!$A$55:$V$137,3)))*U305</f>
        <v>0</v>
      </c>
      <c r="AL305" s="63">
        <f t="shared" si="143"/>
        <v>0</v>
      </c>
    </row>
    <row r="306" spans="1:38" s="21" customFormat="1" ht="11.25">
      <c r="A306" s="16" t="s">
        <v>32</v>
      </c>
      <c r="B306" s="151">
        <v>-0.42499999999999999</v>
      </c>
      <c r="C306" s="152">
        <v>0</v>
      </c>
      <c r="D306" s="152">
        <v>0</v>
      </c>
      <c r="E306" s="152">
        <v>11.81</v>
      </c>
      <c r="F306" s="152">
        <v>0</v>
      </c>
      <c r="G306" s="153">
        <v>0.22800000000000001</v>
      </c>
      <c r="H306" s="147"/>
      <c r="I306" s="154">
        <v>-0.42499999999999999</v>
      </c>
      <c r="J306" s="155">
        <v>0</v>
      </c>
      <c r="K306" s="155">
        <v>0</v>
      </c>
      <c r="L306" s="155">
        <v>11.81</v>
      </c>
      <c r="M306" s="155">
        <v>0</v>
      </c>
      <c r="N306" s="156">
        <v>0.22800000000000001</v>
      </c>
      <c r="O306" s="17"/>
      <c r="P306" s="56">
        <f t="shared" si="129"/>
        <v>0</v>
      </c>
      <c r="Q306" s="56">
        <f t="shared" si="130"/>
        <v>0</v>
      </c>
      <c r="R306" s="56">
        <f t="shared" si="131"/>
        <v>0</v>
      </c>
      <c r="S306" s="56">
        <f t="shared" si="132"/>
        <v>0</v>
      </c>
      <c r="T306" s="56">
        <f t="shared" si="133"/>
        <v>0</v>
      </c>
      <c r="U306" s="56">
        <f t="shared" si="134"/>
        <v>0</v>
      </c>
      <c r="W306" s="61">
        <f t="shared" si="140"/>
        <v>0</v>
      </c>
      <c r="X306" s="61">
        <f t="shared" si="135"/>
        <v>0</v>
      </c>
      <c r="Y306" s="61">
        <f t="shared" si="136"/>
        <v>0</v>
      </c>
      <c r="Z306" s="61">
        <f t="shared" si="137"/>
        <v>0</v>
      </c>
      <c r="AA306" s="61">
        <f t="shared" si="138"/>
        <v>0</v>
      </c>
      <c r="AB306" s="61">
        <f t="shared" si="139"/>
        <v>0</v>
      </c>
      <c r="AD306" s="62">
        <f>IF(VLOOKUP('Summary DNO10'!$A$83,'Summary DNO10'!$A$55:$T$137,3)=0,0,(VLOOKUP('Summary DNO10'!$A$83,'Summary DNO10'!$A$55:$T$137,2)*1000/VLOOKUP('Summary DNO10'!$A$83,'Summary DNO10'!$A$55:$T$137,3)))</f>
        <v>1515173.6250000002</v>
      </c>
      <c r="AE306" s="62">
        <f>IF(AD306=0,0,(VLOOKUP('Summary DNO10'!$A$83,'Summary DNO10'!$A$55:$T$137,15)*AD306*P306))</f>
        <v>0</v>
      </c>
      <c r="AF306" s="56">
        <f>IF(AD306=0,0,VLOOKUP('Summary DNO10'!$A$83,'Summary DNO10'!$A$55:$T$137,16)*AD306*Q306)</f>
        <v>0</v>
      </c>
      <c r="AG306" s="56">
        <f>IF(AD306=0,0,VLOOKUP('Summary DNO10'!$A$83,'Summary DNO10'!$A$55:$T$137,17)*AD306*R306)</f>
        <v>0</v>
      </c>
      <c r="AH306" s="56">
        <f t="shared" si="141"/>
        <v>0</v>
      </c>
      <c r="AI306" s="56">
        <f t="shared" si="142"/>
        <v>0</v>
      </c>
      <c r="AJ306" s="62">
        <f>IF(VLOOKUP('Summary DNO10'!$A$83,'Summary DNO10'!$A$55:$V$137,21)=0,0,(VLOOKUP('Summary DNO10'!$A$83,'Summary DNO10'!$A$55:$V$137,21)/VLOOKUP('Summary DNO10'!$A$83,'Summary DNO10'!$A$55:$V$137,3)))*T306</f>
        <v>0</v>
      </c>
      <c r="AK306" s="62">
        <f>IF(VLOOKUP('Summary DNO10'!$A$83,'Summary DNO10'!$A$55:$V$137,22)=0,0,(VLOOKUP('Summary DNO10'!$A$83,'Summary DNO10'!$A$55:$V$137,22)*1000/VLOOKUP('Summary DNO10'!$A$83,'Summary DNO10'!$A$55:$V$137,3)))*U306</f>
        <v>0</v>
      </c>
      <c r="AL306" s="63">
        <f t="shared" si="143"/>
        <v>0</v>
      </c>
    </row>
    <row r="307" spans="1:38" s="21" customFormat="1" ht="11.25">
      <c r="A307" s="16" t="s">
        <v>33</v>
      </c>
      <c r="B307" s="151">
        <v>-3.5590000000000002</v>
      </c>
      <c r="C307" s="152">
        <v>-0.30599999999999999</v>
      </c>
      <c r="D307" s="152">
        <v>-2.1000000000000001E-2</v>
      </c>
      <c r="E307" s="152">
        <v>11.81</v>
      </c>
      <c r="F307" s="152">
        <v>0</v>
      </c>
      <c r="G307" s="153">
        <v>0.22800000000000001</v>
      </c>
      <c r="H307" s="147"/>
      <c r="I307" s="154">
        <v>-3.5590000000000002</v>
      </c>
      <c r="J307" s="155">
        <v>-0.30599999999999999</v>
      </c>
      <c r="K307" s="155">
        <v>-2.1000000000000001E-2</v>
      </c>
      <c r="L307" s="155">
        <v>11.81</v>
      </c>
      <c r="M307" s="155">
        <v>0</v>
      </c>
      <c r="N307" s="156">
        <v>0.22800000000000001</v>
      </c>
      <c r="O307" s="17"/>
      <c r="P307" s="56">
        <f t="shared" si="129"/>
        <v>0</v>
      </c>
      <c r="Q307" s="56">
        <f t="shared" si="130"/>
        <v>0</v>
      </c>
      <c r="R307" s="56">
        <f t="shared" si="131"/>
        <v>0</v>
      </c>
      <c r="S307" s="56">
        <f t="shared" si="132"/>
        <v>0</v>
      </c>
      <c r="T307" s="56">
        <f t="shared" si="133"/>
        <v>0</v>
      </c>
      <c r="U307" s="56">
        <f t="shared" si="134"/>
        <v>0</v>
      </c>
      <c r="W307" s="61">
        <f t="shared" si="140"/>
        <v>0</v>
      </c>
      <c r="X307" s="61">
        <f t="shared" si="135"/>
        <v>0</v>
      </c>
      <c r="Y307" s="61">
        <f t="shared" si="136"/>
        <v>0</v>
      </c>
      <c r="Z307" s="61">
        <f t="shared" si="137"/>
        <v>0</v>
      </c>
      <c r="AA307" s="61">
        <f t="shared" si="138"/>
        <v>0</v>
      </c>
      <c r="AB307" s="61">
        <f t="shared" si="139"/>
        <v>0</v>
      </c>
      <c r="AD307" s="62">
        <f>IF(VLOOKUP('Summary DNO10'!$A$84,'Summary DNO10'!$A$55:$T$137,3)=0,0,(VLOOKUP('Summary DNO10'!$A$84,'Summary DNO10'!$A$55:$T$137,2)*1000/VLOOKUP('Summary DNO10'!$A$84,'Summary DNO10'!$A$55:$T$137,3)))</f>
        <v>4876213.6154788723</v>
      </c>
      <c r="AE307" s="62">
        <f>IF(AD307=0,0,(VLOOKUP('Summary DNO10'!$A$84,'Summary DNO10'!$A$55:$T$137,15)*AD307*P307))</f>
        <v>0</v>
      </c>
      <c r="AF307" s="56">
        <f>IF(AD307=0,0,VLOOKUP('Summary DNO10'!$A$84,'Summary DNO10'!$A$55:$T$137,16)*AD307*Q307)</f>
        <v>0</v>
      </c>
      <c r="AG307" s="56">
        <f>IF(AD307=0,0,VLOOKUP('Summary DNO10'!$A$84,'Summary DNO10'!$A$55:$T$137,17)*AD307*R307)</f>
        <v>0</v>
      </c>
      <c r="AH307" s="56">
        <f t="shared" si="141"/>
        <v>0</v>
      </c>
      <c r="AI307" s="56">
        <f t="shared" si="142"/>
        <v>0</v>
      </c>
      <c r="AJ307" s="62">
        <f>IF(VLOOKUP('Summary DNO10'!$A$84,'Summary DNO10'!$A$55:$V$137,21)=0,0,(VLOOKUP('Summary DNO10'!$A$84,'Summary DNO10'!$A$55:$V$137,21)/VLOOKUP('Summary DNO10'!$A$84,'Summary DNO10'!$A$55:$V$137,3)))*T307</f>
        <v>0</v>
      </c>
      <c r="AK307" s="62">
        <f>IF(VLOOKUP('Summary DNO10'!$A$84,'Summary DNO10'!$A$55:$V$137,22)=0,0,(VLOOKUP('Summary DNO10'!$A$84,'Summary DNO10'!$A$55:$V$137,22)*1000/VLOOKUP('Summary DNO10'!$A$84,'Summary DNO10'!$A$55:$V$137,3)))*U307</f>
        <v>0</v>
      </c>
      <c r="AL307" s="63">
        <f t="shared" si="143"/>
        <v>0</v>
      </c>
    </row>
    <row r="308" spans="1:38" s="21" customFormat="1" ht="11.25">
      <c r="A308" s="16" t="s">
        <v>34</v>
      </c>
      <c r="B308" s="151">
        <v>-3.0310000000000001</v>
      </c>
      <c r="C308" s="152">
        <v>-0.21199999999999999</v>
      </c>
      <c r="D308" s="152">
        <v>-1.6E-2</v>
      </c>
      <c r="E308" s="152">
        <v>11.81</v>
      </c>
      <c r="F308" s="152">
        <v>0</v>
      </c>
      <c r="G308" s="153">
        <v>0.19400000000000001</v>
      </c>
      <c r="H308" s="147"/>
      <c r="I308" s="154">
        <v>-3.0310000000000001</v>
      </c>
      <c r="J308" s="155">
        <v>-0.21199999999999999</v>
      </c>
      <c r="K308" s="155">
        <v>-1.6E-2</v>
      </c>
      <c r="L308" s="155">
        <v>11.81</v>
      </c>
      <c r="M308" s="155">
        <v>0</v>
      </c>
      <c r="N308" s="156">
        <v>0.19400000000000001</v>
      </c>
      <c r="O308" s="17"/>
      <c r="P308" s="56">
        <f t="shared" si="129"/>
        <v>0</v>
      </c>
      <c r="Q308" s="56">
        <f t="shared" si="130"/>
        <v>0</v>
      </c>
      <c r="R308" s="56">
        <f t="shared" si="131"/>
        <v>0</v>
      </c>
      <c r="S308" s="56">
        <f t="shared" si="132"/>
        <v>0</v>
      </c>
      <c r="T308" s="56">
        <f t="shared" si="133"/>
        <v>0</v>
      </c>
      <c r="U308" s="56">
        <f t="shared" si="134"/>
        <v>0</v>
      </c>
      <c r="W308" s="61">
        <f t="shared" si="140"/>
        <v>0</v>
      </c>
      <c r="X308" s="61">
        <f t="shared" si="135"/>
        <v>0</v>
      </c>
      <c r="Y308" s="61">
        <f t="shared" si="136"/>
        <v>0</v>
      </c>
      <c r="Z308" s="61">
        <f t="shared" si="137"/>
        <v>0</v>
      </c>
      <c r="AA308" s="61">
        <f t="shared" si="138"/>
        <v>0</v>
      </c>
      <c r="AB308" s="61">
        <f t="shared" si="139"/>
        <v>0</v>
      </c>
      <c r="AD308" s="62">
        <f>IF(VLOOKUP('Summary DNO10'!$A$88,'Summary DNO10'!$A$55:$T$137,3)=0,0,(VLOOKUP('Summary DNO10'!$A$88,'Summary DNO10'!$A$55:$T$137,2)*1000/VLOOKUP('Summary DNO10'!$A$88,'Summary DNO10'!$A$55:$T$137,3)))</f>
        <v>0</v>
      </c>
      <c r="AE308" s="62">
        <f>IF(AD308=0,0,(VLOOKUP('Summary DNO10'!$A$88,'Summary DNO10'!$A$55:$T$137,15)*AD308*P308))</f>
        <v>0</v>
      </c>
      <c r="AF308" s="56">
        <f>IF(AD308=0,0,VLOOKUP('Summary DNO10'!$A$88,'Summary DNO10'!$A$55:$T$137,16)*AD308*Q308)</f>
        <v>0</v>
      </c>
      <c r="AG308" s="56">
        <f>IF(AD308=0,0,VLOOKUP('Summary DNO10'!$A$88,'Summary DNO10'!$A$55:$T$137,17)*AD308*R308)</f>
        <v>0</v>
      </c>
      <c r="AH308" s="56">
        <f t="shared" si="141"/>
        <v>0</v>
      </c>
      <c r="AI308" s="56">
        <f t="shared" si="142"/>
        <v>0</v>
      </c>
      <c r="AJ308" s="62">
        <f>IF(VLOOKUP('Summary DNO10'!$A$88,'Summary DNO10'!$A$55:$V$137,21)=0,0,(VLOOKUP('Summary DNO10'!$A$88,'Summary DNO10'!$A$55:$V$137,21)/VLOOKUP('Summary DNO10'!$A$88,'Summary DNO10'!$A$55:$V$137,3)))*T308</f>
        <v>0</v>
      </c>
      <c r="AK308" s="62">
        <f>IF(VLOOKUP('Summary DNO10'!$A$88,'Summary DNO10'!$A$55:$V$137,22)=0,0,(VLOOKUP('Summary DNO10'!$A$88,'Summary DNO10'!$A$55:$V$137,22)*1000/VLOOKUP('Summary DNO10'!$A$88,'Summary DNO10'!$A$55:$V$137,3)))*U308</f>
        <v>0</v>
      </c>
      <c r="AL308" s="63">
        <f t="shared" si="143"/>
        <v>0</v>
      </c>
    </row>
    <row r="309" spans="1:38" s="21" customFormat="1" ht="11.25">
      <c r="A309" s="25" t="s">
        <v>35</v>
      </c>
      <c r="B309" s="157">
        <v>-0.34599999999999997</v>
      </c>
      <c r="C309" s="158">
        <v>0</v>
      </c>
      <c r="D309" s="158">
        <v>0</v>
      </c>
      <c r="E309" s="158">
        <v>11.81</v>
      </c>
      <c r="F309" s="158">
        <v>0</v>
      </c>
      <c r="G309" s="159">
        <v>0.19400000000000001</v>
      </c>
      <c r="H309" s="147"/>
      <c r="I309" s="160">
        <v>-0.34599999999999997</v>
      </c>
      <c r="J309" s="161">
        <v>0</v>
      </c>
      <c r="K309" s="161">
        <v>0</v>
      </c>
      <c r="L309" s="161">
        <v>11.81</v>
      </c>
      <c r="M309" s="161">
        <v>0</v>
      </c>
      <c r="N309" s="162">
        <v>0.19400000000000001</v>
      </c>
      <c r="O309" s="17"/>
      <c r="P309" s="56">
        <f t="shared" si="129"/>
        <v>0</v>
      </c>
      <c r="Q309" s="56">
        <f t="shared" si="130"/>
        <v>0</v>
      </c>
      <c r="R309" s="56">
        <f t="shared" si="131"/>
        <v>0</v>
      </c>
      <c r="S309" s="56">
        <f t="shared" si="132"/>
        <v>0</v>
      </c>
      <c r="T309" s="56">
        <f t="shared" si="133"/>
        <v>0</v>
      </c>
      <c r="U309" s="56">
        <f t="shared" si="134"/>
        <v>0</v>
      </c>
      <c r="W309" s="65">
        <f t="shared" si="140"/>
        <v>0</v>
      </c>
      <c r="X309" s="65">
        <f t="shared" si="135"/>
        <v>0</v>
      </c>
      <c r="Y309" s="65">
        <f t="shared" si="136"/>
        <v>0</v>
      </c>
      <c r="Z309" s="65">
        <f t="shared" si="137"/>
        <v>0</v>
      </c>
      <c r="AA309" s="65">
        <f t="shared" si="138"/>
        <v>0</v>
      </c>
      <c r="AB309" s="65">
        <f t="shared" si="139"/>
        <v>0</v>
      </c>
      <c r="AD309" s="66">
        <f>IF(VLOOKUP('Summary DNO10'!$A$87,'Summary DNO10'!$A$55:$T$137,3)=0,0,(VLOOKUP('Summary DNO10'!$A$87,'Summary DNO10'!$A$55:$T$137,2)*1000/VLOOKUP('Summary DNO10'!$A$87,'Summary DNO10'!$A$55:$T$137,3)))</f>
        <v>0</v>
      </c>
      <c r="AE309" s="66">
        <f>IF(AD309=0,0,(VLOOKUP('Summary DNO10'!$A$87,'Summary DNO10'!$A$55:$T$137,15)*AD309*P309))</f>
        <v>0</v>
      </c>
      <c r="AF309" s="64">
        <f>IF(AD309=0,0,VLOOKUP('Summary DNO10'!$A$87,'Summary DNO10'!$A$55:$T$137,16)*AD309*Q309)</f>
        <v>0</v>
      </c>
      <c r="AG309" s="64">
        <f>IF(AD309=0,0,VLOOKUP('Summary DNO10'!$A$87,'Summary DNO10'!$A$55:$T$137,17)*AD309*R309)</f>
        <v>0</v>
      </c>
      <c r="AH309" s="64">
        <f t="shared" si="141"/>
        <v>0</v>
      </c>
      <c r="AI309" s="64">
        <f t="shared" si="142"/>
        <v>0</v>
      </c>
      <c r="AJ309" s="66">
        <f>IF(VLOOKUP('Summary DNO10'!$A$87,'Summary DNO10'!$A$55:$V$137,21)=0,0,(VLOOKUP('Summary DNO10'!$A$87,'Summary DNO10'!$A$55:$V$137,21)/VLOOKUP('Summary DNO10'!$A$87,'Summary DNO10'!$A$55:$V$137,3)))*T309</f>
        <v>0</v>
      </c>
      <c r="AK309" s="66">
        <f>IF(VLOOKUP('Summary DNO10'!$A$87,'Summary DNO10'!$A$55:$V$137,22)=0,0,(VLOOKUP('Summary DNO10'!$A$87,'Summary DNO10'!$A$55:$V$137,22)*1000/VLOOKUP('Summary DNO10'!$A$87,'Summary DNO10'!$A$55:$V$137,3)))*U309</f>
        <v>0</v>
      </c>
      <c r="AL309" s="67">
        <f t="shared" si="143"/>
        <v>0</v>
      </c>
    </row>
    <row r="311" spans="1:38" s="3" customFormat="1" ht="15">
      <c r="A311" s="1" t="s">
        <v>0</v>
      </c>
      <c r="B311" s="2" t="s">
        <v>234</v>
      </c>
      <c r="D311" s="4" t="s">
        <v>229</v>
      </c>
      <c r="H311" s="5"/>
    </row>
    <row r="312" spans="1:38" s="7" customFormat="1" ht="15">
      <c r="A312" s="1"/>
      <c r="B312" s="203" t="s">
        <v>235</v>
      </c>
      <c r="C312" s="203"/>
      <c r="D312" s="203"/>
      <c r="E312" s="203"/>
      <c r="F312" s="203"/>
      <c r="G312" s="203"/>
      <c r="H312" s="6"/>
      <c r="J312" s="8"/>
      <c r="O312" s="9"/>
    </row>
    <row r="313" spans="1:38" ht="13.5" thickBot="1">
      <c r="H313" s="11"/>
      <c r="O313" s="11"/>
    </row>
    <row r="314" spans="1:38" ht="14.25" thickTop="1" thickBot="1">
      <c r="A314" s="194" t="s">
        <v>1</v>
      </c>
      <c r="B314" s="196" t="s">
        <v>2</v>
      </c>
      <c r="C314" s="204"/>
      <c r="D314" s="204"/>
      <c r="E314" s="204"/>
      <c r="F314" s="204"/>
      <c r="G314" s="205"/>
      <c r="H314" s="115"/>
      <c r="I314" s="199" t="s">
        <v>3</v>
      </c>
      <c r="J314" s="206"/>
      <c r="K314" s="206"/>
      <c r="L314" s="206"/>
      <c r="M314" s="206"/>
      <c r="N314" s="207"/>
      <c r="O314" s="6"/>
      <c r="P314" s="200" t="s">
        <v>214</v>
      </c>
      <c r="Q314" s="201"/>
      <c r="R314" s="201"/>
      <c r="S314" s="201"/>
      <c r="T314" s="201"/>
      <c r="U314" s="202"/>
      <c r="W314" s="189" t="s">
        <v>4</v>
      </c>
      <c r="X314" s="190"/>
      <c r="Y314" s="190"/>
      <c r="Z314" s="190"/>
      <c r="AA314" s="190"/>
      <c r="AB314" s="191"/>
      <c r="AD314" s="192" t="s">
        <v>215</v>
      </c>
      <c r="AE314" s="193"/>
      <c r="AF314" s="193"/>
      <c r="AG314" s="193"/>
      <c r="AH314" s="193"/>
      <c r="AI314" s="193"/>
      <c r="AJ314" s="193"/>
      <c r="AK314" s="193"/>
      <c r="AL314" s="193"/>
    </row>
    <row r="315" spans="1:38" ht="68.25" thickTop="1">
      <c r="A315" s="195"/>
      <c r="B315" s="12" t="s">
        <v>5</v>
      </c>
      <c r="C315" s="13" t="s">
        <v>6</v>
      </c>
      <c r="D315" s="13" t="s">
        <v>7</v>
      </c>
      <c r="E315" s="13" t="s">
        <v>8</v>
      </c>
      <c r="F315" s="13" t="s">
        <v>9</v>
      </c>
      <c r="G315" s="14" t="s">
        <v>10</v>
      </c>
      <c r="H315" s="15"/>
      <c r="I315" s="12" t="s">
        <v>5</v>
      </c>
      <c r="J315" s="13" t="s">
        <v>6</v>
      </c>
      <c r="K315" s="13" t="s">
        <v>7</v>
      </c>
      <c r="L315" s="13" t="s">
        <v>8</v>
      </c>
      <c r="M315" s="13" t="s">
        <v>9</v>
      </c>
      <c r="N315" s="14" t="s">
        <v>10</v>
      </c>
      <c r="O315" s="15"/>
      <c r="P315" s="52" t="s">
        <v>5</v>
      </c>
      <c r="Q315" s="52" t="s">
        <v>6</v>
      </c>
      <c r="R315" s="52" t="s">
        <v>7</v>
      </c>
      <c r="S315" s="52" t="s">
        <v>8</v>
      </c>
      <c r="T315" s="52" t="s">
        <v>9</v>
      </c>
      <c r="U315" s="52" t="s">
        <v>10</v>
      </c>
      <c r="W315" s="53" t="s">
        <v>5</v>
      </c>
      <c r="X315" s="54" t="s">
        <v>6</v>
      </c>
      <c r="Y315" s="54" t="s">
        <v>7</v>
      </c>
      <c r="Z315" s="54" t="s">
        <v>8</v>
      </c>
      <c r="AA315" s="54" t="s">
        <v>9</v>
      </c>
      <c r="AB315" s="55" t="s">
        <v>10</v>
      </c>
      <c r="AD315" s="52" t="s">
        <v>216</v>
      </c>
      <c r="AE315" s="52" t="s">
        <v>217</v>
      </c>
      <c r="AF315" s="52" t="s">
        <v>217</v>
      </c>
      <c r="AG315" s="52" t="s">
        <v>217</v>
      </c>
      <c r="AH315" s="52" t="s">
        <v>218</v>
      </c>
      <c r="AI315" s="52" t="s">
        <v>219</v>
      </c>
      <c r="AJ315" s="52" t="s">
        <v>220</v>
      </c>
      <c r="AK315" s="52" t="s">
        <v>221</v>
      </c>
      <c r="AL315" s="52" t="s">
        <v>222</v>
      </c>
    </row>
    <row r="316" spans="1:38" s="21" customFormat="1" ht="11.25">
      <c r="A316" s="16" t="s">
        <v>11</v>
      </c>
      <c r="B316" s="144">
        <v>1.905</v>
      </c>
      <c r="C316" s="144">
        <v>0</v>
      </c>
      <c r="D316" s="144">
        <v>0</v>
      </c>
      <c r="E316" s="144">
        <v>3.66</v>
      </c>
      <c r="F316" s="144">
        <v>0</v>
      </c>
      <c r="G316" s="144">
        <v>0</v>
      </c>
      <c r="H316" s="147"/>
      <c r="I316" s="148">
        <v>1.905</v>
      </c>
      <c r="J316" s="148">
        <v>0</v>
      </c>
      <c r="K316" s="148">
        <v>0</v>
      </c>
      <c r="L316" s="148">
        <v>3.66</v>
      </c>
      <c r="M316" s="148">
        <v>0</v>
      </c>
      <c r="N316" s="148">
        <v>0</v>
      </c>
      <c r="O316" s="17"/>
      <c r="P316" s="56">
        <f t="shared" ref="P316:P340" si="144">IF(B316=0,0,IF(I316=0,0,(I316-B316)))</f>
        <v>0</v>
      </c>
      <c r="Q316" s="56">
        <f t="shared" ref="Q316:Q340" si="145">IF(C316=0,0,IF(J316=0,0,(J316-C316)))</f>
        <v>0</v>
      </c>
      <c r="R316" s="56">
        <f t="shared" ref="R316:R340" si="146">IF(D316=0,0,IF(K316=0,0,(K316-D316)))</f>
        <v>0</v>
      </c>
      <c r="S316" s="56">
        <f t="shared" ref="S316:S340" si="147">IF(E316=0,0,IF(L316=0,0,(L316-E316)))</f>
        <v>0</v>
      </c>
      <c r="T316" s="56">
        <f t="shared" ref="T316:T340" si="148">IF(F316=0,0,IF(M316=0,0,(M316-F316)))</f>
        <v>0</v>
      </c>
      <c r="U316" s="56">
        <f t="shared" ref="U316:U340" si="149">IF(G316=0,0,IF(N316=0,0,(N316-G316)))</f>
        <v>0</v>
      </c>
      <c r="W316" s="57">
        <f>IF(B316=0,0,IF(I316=0,0,(I316/B316)-1))</f>
        <v>0</v>
      </c>
      <c r="X316" s="57">
        <f t="shared" ref="X316:X340" si="150">IF(C316=0,0,IF(J316=0,0,(J316/C316)-1))</f>
        <v>0</v>
      </c>
      <c r="Y316" s="57">
        <f t="shared" ref="Y316:Y340" si="151">IF(D316=0,0,IF(K316=0,0,(K316/D316)-1))</f>
        <v>0</v>
      </c>
      <c r="Z316" s="57">
        <f t="shared" ref="Z316:Z340" si="152">IF(E316=0,0,IF(L316=0,0,(L316/E316)-1))</f>
        <v>0</v>
      </c>
      <c r="AA316" s="57">
        <f t="shared" ref="AA316:AA340" si="153">IF(F316=0,0,IF(M316=0,0,(M316/F316)-1))</f>
        <v>0</v>
      </c>
      <c r="AB316" s="57">
        <f t="shared" ref="AB316:AB340" si="154">IF(G316=0,0,IF(N316=0,0,(N316/G316)-1))</f>
        <v>0</v>
      </c>
      <c r="AD316" s="58">
        <f>IF(VLOOKUP('Summary DNO11'!$A$82,'Summary DNO11'!$A$55:$T$137,3)=0,0,VLOOKUP('Summary DNO11'!$A$82,'Summary DNO11'!$A$55:$T$137,2)*1000/VLOOKUP('Summary DNO11'!$A$82,'Summary DNO11'!$A$55:$T$137,3))</f>
        <v>3682.4107564032684</v>
      </c>
      <c r="AE316" s="58">
        <f>IF(AD316=0,0,VLOOKUP('Summary DNO11'!$A$82,'Summary DNO11'!$A$55:$T$137,15)*AD316*P316)</f>
        <v>0</v>
      </c>
      <c r="AF316" s="59">
        <f>IF(AD316=0,0,VLOOKUP('Summary DNO11'!$A$82,'Summary DNO11'!$A$55:$T$137,16)*AD316*Q316)</f>
        <v>0</v>
      </c>
      <c r="AG316" s="59">
        <f>IF(AD316=0,0,VLOOKUP('Summary DNO11'!$A$82,'Summary DNO11'!$A$55:$T$137,17)*AD316*R316)</f>
        <v>0</v>
      </c>
      <c r="AH316" s="59">
        <f>AE316+AF316+AG316</f>
        <v>0</v>
      </c>
      <c r="AI316" s="59">
        <f>365*S316</f>
        <v>0</v>
      </c>
      <c r="AJ316" s="59">
        <f>IF(VLOOKUP('Summary DNO11'!$A$82,'Summary DNO11'!$A$55:$V$137,21)=0,0,VLOOKUP('Summary DNO11'!$A$82,'Summary DNO11'!$A$55:$V$137,21)/VLOOKUP('Summary DNO11'!$A$82,'Summary DNO11'!$A$55:$T$137,3))*T316</f>
        <v>0</v>
      </c>
      <c r="AK316" s="59">
        <f>IF(VLOOKUP('Summary DNO11'!$A$82,'Summary DNO11'!$A$55:$V$137,22)=0,0,VLOOKUP('Summary DNO11'!$A$82,'Summary DNO11'!$A$55:$V$137,22)*1000/VLOOKUP('Summary DNO11'!$A$82,'Summary DNO11'!$A$55:$T$137,3))*U316</f>
        <v>0</v>
      </c>
      <c r="AL316" s="60">
        <f>SUM(AH316:AK316)/100</f>
        <v>0</v>
      </c>
    </row>
    <row r="317" spans="1:38" s="21" customFormat="1" ht="11.25">
      <c r="A317" s="16" t="s">
        <v>12</v>
      </c>
      <c r="B317" s="144">
        <v>2.4119999999999999</v>
      </c>
      <c r="C317" s="144">
        <v>7.0000000000000007E-2</v>
      </c>
      <c r="D317" s="144">
        <v>0</v>
      </c>
      <c r="E317" s="144">
        <v>3.66</v>
      </c>
      <c r="F317" s="144">
        <v>0</v>
      </c>
      <c r="G317" s="144">
        <v>0</v>
      </c>
      <c r="H317" s="147"/>
      <c r="I317" s="148">
        <v>2.4119999999999999</v>
      </c>
      <c r="J317" s="148">
        <v>7.0000000000000007E-2</v>
      </c>
      <c r="K317" s="148">
        <v>0</v>
      </c>
      <c r="L317" s="148">
        <v>3.66</v>
      </c>
      <c r="M317" s="148">
        <v>0</v>
      </c>
      <c r="N317" s="148">
        <v>0</v>
      </c>
      <c r="O317" s="17"/>
      <c r="P317" s="56">
        <f t="shared" si="144"/>
        <v>0</v>
      </c>
      <c r="Q317" s="56">
        <f t="shared" si="145"/>
        <v>0</v>
      </c>
      <c r="R317" s="56">
        <f t="shared" si="146"/>
        <v>0</v>
      </c>
      <c r="S317" s="56">
        <f t="shared" si="147"/>
        <v>0</v>
      </c>
      <c r="T317" s="56">
        <f t="shared" si="148"/>
        <v>0</v>
      </c>
      <c r="U317" s="56">
        <f t="shared" si="149"/>
        <v>0</v>
      </c>
      <c r="W317" s="61">
        <f t="shared" ref="W317:W340" si="155">IF(B317=0,0,IF(I317=0,0,(I317/B317)-1))</f>
        <v>0</v>
      </c>
      <c r="X317" s="61">
        <f t="shared" si="150"/>
        <v>0</v>
      </c>
      <c r="Y317" s="61">
        <f t="shared" si="151"/>
        <v>0</v>
      </c>
      <c r="Z317" s="61">
        <f t="shared" si="152"/>
        <v>0</v>
      </c>
      <c r="AA317" s="61">
        <f t="shared" si="153"/>
        <v>0</v>
      </c>
      <c r="AB317" s="61">
        <f t="shared" si="154"/>
        <v>0</v>
      </c>
      <c r="AD317" s="62">
        <f>IF(VLOOKUP('Summary DNO11'!$A$81,'Summary DNO11'!$A$55:$T$137,3)=0,0,VLOOKUP('Summary DNO11'!$A$81,'Summary DNO11'!$A$55:$T$137,2)*1000/VLOOKUP('Summary DNO11'!$A$81,'Summary DNO11'!$A$55:$T$137,3))</f>
        <v>6431.8715593467123</v>
      </c>
      <c r="AE317" s="62">
        <f>IF(AD317=0,0,VLOOKUP('Summary DNO11'!$A$81,'Summary DNO11'!$A$55:$T$137,15)*AD317*P317)</f>
        <v>0</v>
      </c>
      <c r="AF317" s="56">
        <f>IF(AD317=0,0,VLOOKUP('Summary DNO11'!$A$81,'Summary DNO11'!$A$55:$T$137,16)*AD317*Q317)</f>
        <v>0</v>
      </c>
      <c r="AG317" s="56">
        <f>IF(AD317=0,0,VLOOKUP('Summary DNO11'!$A$81,'Summary DNO11'!$A$55:$T$137,17)*AD317*R317)</f>
        <v>0</v>
      </c>
      <c r="AH317" s="56">
        <f t="shared" ref="AH317:AH340" si="156">AE317+AF317+AG317</f>
        <v>0</v>
      </c>
      <c r="AI317" s="56">
        <f t="shared" ref="AI317:AI340" si="157">365*S317</f>
        <v>0</v>
      </c>
      <c r="AJ317" s="62">
        <f>IF(VLOOKUP('Summary DNO11'!$A$81,'Summary DNO11'!$A$55:$V$137,21)=0,0,VLOOKUP('Summary DNO11'!$A$81,'Summary DNO11'!$A$55:$V$137,21)/VLOOKUP('Summary DNO11'!$A$81,'Summary DNO11'!$A$55:$V$137,3))*T317</f>
        <v>0</v>
      </c>
      <c r="AK317" s="62">
        <f>IF(VLOOKUP('Summary DNO11'!$A$81,'Summary DNO11'!$A$55:$V$137,22)=0,0,VLOOKUP('Summary DNO11'!$A$81,'Summary DNO11'!$A$55:$V$137,22)*1000/VLOOKUP('Summary DNO11'!$A$81,'Summary DNO11'!$A$55:$V$137,3))*U317</f>
        <v>0</v>
      </c>
      <c r="AL317" s="63">
        <f t="shared" ref="AL317:AL340" si="158">SUM(AH317:AK317)/100</f>
        <v>0</v>
      </c>
    </row>
    <row r="318" spans="1:38" s="21" customFormat="1" ht="11.25">
      <c r="A318" s="16" t="s">
        <v>13</v>
      </c>
      <c r="B318" s="144">
        <v>0.28499999999999998</v>
      </c>
      <c r="C318" s="144">
        <v>0</v>
      </c>
      <c r="D318" s="144">
        <v>0</v>
      </c>
      <c r="E318" s="144">
        <v>0</v>
      </c>
      <c r="F318" s="144">
        <v>0</v>
      </c>
      <c r="G318" s="144">
        <v>0</v>
      </c>
      <c r="H318" s="147"/>
      <c r="I318" s="148">
        <v>0.28499999999999998</v>
      </c>
      <c r="J318" s="148">
        <v>0</v>
      </c>
      <c r="K318" s="148">
        <v>0</v>
      </c>
      <c r="L318" s="148">
        <v>0</v>
      </c>
      <c r="M318" s="148">
        <v>0</v>
      </c>
      <c r="N318" s="148">
        <v>0</v>
      </c>
      <c r="O318" s="17"/>
      <c r="P318" s="56">
        <f t="shared" si="144"/>
        <v>0</v>
      </c>
      <c r="Q318" s="56">
        <f t="shared" si="145"/>
        <v>0</v>
      </c>
      <c r="R318" s="56">
        <f t="shared" si="146"/>
        <v>0</v>
      </c>
      <c r="S318" s="56">
        <f t="shared" si="147"/>
        <v>0</v>
      </c>
      <c r="T318" s="56">
        <f t="shared" si="148"/>
        <v>0</v>
      </c>
      <c r="U318" s="56">
        <f t="shared" si="149"/>
        <v>0</v>
      </c>
      <c r="W318" s="61">
        <f t="shared" si="155"/>
        <v>0</v>
      </c>
      <c r="X318" s="61">
        <f t="shared" si="150"/>
        <v>0</v>
      </c>
      <c r="Y318" s="61">
        <f t="shared" si="151"/>
        <v>0</v>
      </c>
      <c r="Z318" s="61">
        <f t="shared" si="152"/>
        <v>0</v>
      </c>
      <c r="AA318" s="61">
        <f t="shared" si="153"/>
        <v>0</v>
      </c>
      <c r="AB318" s="61">
        <f t="shared" si="154"/>
        <v>0</v>
      </c>
      <c r="AD318" s="62">
        <f>IF(VLOOKUP('Summary DNO11'!$A$80,'Summary DNO11'!$A$55:$T$137,3)=0,0,(VLOOKUP('Summary DNO11'!$A$80,'Summary DNO11'!$A$55:$T$137,2)*1000/VLOOKUP('Summary DNO11'!$A$80,'Summary DNO11'!$A$55:$T$137,3)))</f>
        <v>4207.9800820416667</v>
      </c>
      <c r="AE318" s="62">
        <f>IF(AD318=0,0,VLOOKUP('Summary DNO11'!$A$80,'Summary DNO11'!$A$55:$T$137,15)*AD318*P318)</f>
        <v>0</v>
      </c>
      <c r="AF318" s="56">
        <f>IF(AD318=0,0,VLOOKUP('Summary DNO11'!$A$80,'Summary DNO11'!$A$55:$T$137,16)*AD318*Q318)</f>
        <v>0</v>
      </c>
      <c r="AG318" s="56">
        <f>IF(AD318=0,0,VLOOKUP('Summary DNO11'!$A$80,'Summary DNO11'!$A$55:$T$137,17)*AD318*R318)</f>
        <v>0</v>
      </c>
      <c r="AH318" s="56">
        <f t="shared" si="156"/>
        <v>0</v>
      </c>
      <c r="AI318" s="56">
        <f t="shared" si="157"/>
        <v>0</v>
      </c>
      <c r="AJ318" s="62">
        <f>IF(VLOOKUP('Summary DNO11'!$A$80,'Summary DNO11'!$A$55:$V$137,21)=0,0,(VLOOKUP('Summary DNO11'!$A$80,'Summary DNO11'!$A$55:$V$137,21)/VLOOKUP('Summary DNO11'!$A$80,'Summary DNO11'!$A$55:$V$137,3)))*T318</f>
        <v>0</v>
      </c>
      <c r="AK318" s="62">
        <f>IF(VLOOKUP('Summary DNO11'!$A$80,'Summary DNO11'!$A$55:$V$137,22)=0,0,(VLOOKUP('Summary DNO11'!$A$80,'Summary DNO11'!$A$55:$V$137,22)*1000/VLOOKUP('Summary DNO11'!$A$80,'Summary DNO11'!$A$55:$V$137,3)))*U318</f>
        <v>0</v>
      </c>
      <c r="AL318" s="63">
        <f t="shared" si="158"/>
        <v>0</v>
      </c>
    </row>
    <row r="319" spans="1:38" s="21" customFormat="1" ht="11.25">
      <c r="A319" s="16" t="s">
        <v>14</v>
      </c>
      <c r="B319" s="144">
        <v>1.6579999999999999</v>
      </c>
      <c r="C319" s="144">
        <v>0</v>
      </c>
      <c r="D319" s="144">
        <v>0</v>
      </c>
      <c r="E319" s="144">
        <v>3.36</v>
      </c>
      <c r="F319" s="144">
        <v>0</v>
      </c>
      <c r="G319" s="144">
        <v>0</v>
      </c>
      <c r="H319" s="147"/>
      <c r="I319" s="148">
        <v>1.6579999999999999</v>
      </c>
      <c r="J319" s="148">
        <v>0</v>
      </c>
      <c r="K319" s="148">
        <v>0</v>
      </c>
      <c r="L319" s="148">
        <v>3.36</v>
      </c>
      <c r="M319" s="148">
        <v>0</v>
      </c>
      <c r="N319" s="148">
        <v>0</v>
      </c>
      <c r="O319" s="17"/>
      <c r="P319" s="56">
        <f t="shared" si="144"/>
        <v>0</v>
      </c>
      <c r="Q319" s="56">
        <f t="shared" si="145"/>
        <v>0</v>
      </c>
      <c r="R319" s="56">
        <f t="shared" si="146"/>
        <v>0</v>
      </c>
      <c r="S319" s="56">
        <f t="shared" si="147"/>
        <v>0</v>
      </c>
      <c r="T319" s="56">
        <f t="shared" si="148"/>
        <v>0</v>
      </c>
      <c r="U319" s="56">
        <f t="shared" si="149"/>
        <v>0</v>
      </c>
      <c r="W319" s="61">
        <f t="shared" si="155"/>
        <v>0</v>
      </c>
      <c r="X319" s="61">
        <f t="shared" si="150"/>
        <v>0</v>
      </c>
      <c r="Y319" s="61">
        <f t="shared" si="151"/>
        <v>0</v>
      </c>
      <c r="Z319" s="61">
        <f t="shared" si="152"/>
        <v>0</v>
      </c>
      <c r="AA319" s="61">
        <f t="shared" si="153"/>
        <v>0</v>
      </c>
      <c r="AB319" s="61">
        <f t="shared" si="154"/>
        <v>0</v>
      </c>
      <c r="AD319" s="62">
        <f>IF(VLOOKUP('Summary DNO11'!$A$137,'Summary DNO11'!$A$55:$T$137,3)=0,0,(VLOOKUP('Summary DNO11'!$A$137,'Summary DNO11'!$A$55:$T$137,2)*1000/VLOOKUP('Summary DNO11'!$A$137,'Summary DNO11'!$A$55:$T$137,3)))</f>
        <v>15093.784222788639</v>
      </c>
      <c r="AE319" s="62">
        <f>IF(AD319=0,0,VLOOKUP('Summary DNO11'!$A$137,'Summary DNO11'!$A$55:$T$137,15)*AD319*P319)</f>
        <v>0</v>
      </c>
      <c r="AF319" s="56">
        <f>IF(AD319=0,0,VLOOKUP('Summary DNO11'!$A$137,'Summary DNO11'!$A$55:$T$137,16)*AD319*Q319)</f>
        <v>0</v>
      </c>
      <c r="AG319" s="56">
        <f>IF(AD319=0,0,VLOOKUP('Summary DNO11'!$A$137,'Summary DNO11'!$A$55:$T$137,17)*AD319*R319)</f>
        <v>0</v>
      </c>
      <c r="AH319" s="56">
        <f t="shared" si="156"/>
        <v>0</v>
      </c>
      <c r="AI319" s="56">
        <f t="shared" si="157"/>
        <v>0</v>
      </c>
      <c r="AJ319" s="62">
        <f>IF(VLOOKUP('Summary DNO11'!$A$137,'Summary DNO11'!$A$55:$V$137,21)=0,0,(VLOOKUP('Summary DNO11'!$A$137,'Summary DNO11'!$A$55:$V$137,21)/VLOOKUP('Summary DNO11'!$A$137,'Summary DNO11'!$A$55:$V$137,3)))*T319</f>
        <v>0</v>
      </c>
      <c r="AK319" s="62">
        <f>IF(VLOOKUP('Summary DNO11'!$A$137,'Summary DNO11'!$A$55:$V$137,22)=0,0,(VLOOKUP('Summary DNO11'!$A$137,'Summary DNO11'!$A$55:$V$137,22)*1000/VLOOKUP('Summary DNO11'!$A$137,'Summary DNO11'!$A$55:$V$137,3)))*U319</f>
        <v>0</v>
      </c>
      <c r="AL319" s="63">
        <f t="shared" si="158"/>
        <v>0</v>
      </c>
    </row>
    <row r="320" spans="1:38" s="21" customFormat="1" ht="11.25">
      <c r="A320" s="16" t="s">
        <v>15</v>
      </c>
      <c r="B320" s="144">
        <v>2.2599999999999998</v>
      </c>
      <c r="C320" s="144">
        <v>0.112</v>
      </c>
      <c r="D320" s="144">
        <v>0</v>
      </c>
      <c r="E320" s="144">
        <v>3.36</v>
      </c>
      <c r="F320" s="144">
        <v>0</v>
      </c>
      <c r="G320" s="144">
        <v>0</v>
      </c>
      <c r="H320" s="147"/>
      <c r="I320" s="148">
        <v>2.2599999999999998</v>
      </c>
      <c r="J320" s="148">
        <v>0.112</v>
      </c>
      <c r="K320" s="148">
        <v>0</v>
      </c>
      <c r="L320" s="148">
        <v>3.36</v>
      </c>
      <c r="M320" s="148">
        <v>0</v>
      </c>
      <c r="N320" s="148">
        <v>0</v>
      </c>
      <c r="O320" s="17"/>
      <c r="P320" s="56">
        <f t="shared" si="144"/>
        <v>0</v>
      </c>
      <c r="Q320" s="56">
        <f t="shared" si="145"/>
        <v>0</v>
      </c>
      <c r="R320" s="56">
        <f t="shared" si="146"/>
        <v>0</v>
      </c>
      <c r="S320" s="56">
        <f t="shared" si="147"/>
        <v>0</v>
      </c>
      <c r="T320" s="56">
        <f t="shared" si="148"/>
        <v>0</v>
      </c>
      <c r="U320" s="56">
        <f t="shared" si="149"/>
        <v>0</v>
      </c>
      <c r="W320" s="61">
        <f t="shared" si="155"/>
        <v>0</v>
      </c>
      <c r="X320" s="61">
        <f t="shared" si="150"/>
        <v>0</v>
      </c>
      <c r="Y320" s="61">
        <f t="shared" si="151"/>
        <v>0</v>
      </c>
      <c r="Z320" s="61">
        <f t="shared" si="152"/>
        <v>0</v>
      </c>
      <c r="AA320" s="61">
        <f t="shared" si="153"/>
        <v>0</v>
      </c>
      <c r="AB320" s="61">
        <f t="shared" si="154"/>
        <v>0</v>
      </c>
      <c r="AD320" s="62">
        <f>IF(VLOOKUP('Summary DNO11'!$A$136,'Summary DNO11'!$A$55:$T$137,3)=0,0,(VLOOKUP('Summary DNO11'!$A$136,'Summary DNO11'!$A$55:$T$137,2)*1000/VLOOKUP('Summary DNO11'!$A$136,'Summary DNO11'!$A$55:$T$136,3)))</f>
        <v>29136.517638301895</v>
      </c>
      <c r="AE320" s="62">
        <f>IF(AD320=0,0,VLOOKUP('Summary DNO11'!$A$136,'Summary DNO11'!$A$55:$T$137,15)*AD320*P320)</f>
        <v>0</v>
      </c>
      <c r="AF320" s="56">
        <f>IF(AD320=0,0,VLOOKUP('Summary DNO11'!$A$136,'Summary DNO11'!$A$55:$T$137,16)*AD320*Q320)</f>
        <v>0</v>
      </c>
      <c r="AG320" s="56">
        <f>IF(AD320=0,0,VLOOKUP('Summary DNO11'!$A$136,'Summary DNO11'!$A$55:$T$137,17)*AD320*R320)</f>
        <v>0</v>
      </c>
      <c r="AH320" s="56">
        <f t="shared" si="156"/>
        <v>0</v>
      </c>
      <c r="AI320" s="56">
        <f t="shared" si="157"/>
        <v>0</v>
      </c>
      <c r="AJ320" s="62">
        <f>IF(VLOOKUP('Summary DNO11'!$A$136,'Summary DNO11'!$A$55:$V$137,21)=0,0,(VLOOKUP('Summary DNO11'!$A$136,'Summary DNO11'!$A$55:$V$137,21)/VLOOKUP('Summary DNO11'!$A$136,'Summary DNO11'!$A$55:$V$136,3)))*T320</f>
        <v>0</v>
      </c>
      <c r="AK320" s="62">
        <f>IF(VLOOKUP('Summary DNO11'!$A$136,'Summary DNO11'!$A$55:$V$137,22)=0,0,(VLOOKUP('Summary DNO11'!$A$136,'Summary DNO11'!$A$55:$V$137,22)*1000/VLOOKUP('Summary DNO11'!$A$136,'Summary DNO11'!$A$55:$V$136,3)))*U320</f>
        <v>0</v>
      </c>
      <c r="AL320" s="63">
        <f t="shared" si="158"/>
        <v>0</v>
      </c>
    </row>
    <row r="321" spans="1:38" s="21" customFormat="1" ht="11.25">
      <c r="A321" s="16" t="s">
        <v>16</v>
      </c>
      <c r="B321" s="144">
        <v>0.437</v>
      </c>
      <c r="C321" s="144">
        <v>0</v>
      </c>
      <c r="D321" s="144">
        <v>0</v>
      </c>
      <c r="E321" s="144">
        <v>0</v>
      </c>
      <c r="F321" s="144">
        <v>0</v>
      </c>
      <c r="G321" s="144">
        <v>0</v>
      </c>
      <c r="H321" s="147"/>
      <c r="I321" s="148">
        <v>0.437</v>
      </c>
      <c r="J321" s="148">
        <v>0</v>
      </c>
      <c r="K321" s="148">
        <v>0</v>
      </c>
      <c r="L321" s="148">
        <v>0</v>
      </c>
      <c r="M321" s="148">
        <v>0</v>
      </c>
      <c r="N321" s="148">
        <v>0</v>
      </c>
      <c r="O321" s="17"/>
      <c r="P321" s="56">
        <f t="shared" si="144"/>
        <v>0</v>
      </c>
      <c r="Q321" s="56">
        <f t="shared" si="145"/>
        <v>0</v>
      </c>
      <c r="R321" s="56">
        <f t="shared" si="146"/>
        <v>0</v>
      </c>
      <c r="S321" s="56">
        <f t="shared" si="147"/>
        <v>0</v>
      </c>
      <c r="T321" s="56">
        <f t="shared" si="148"/>
        <v>0</v>
      </c>
      <c r="U321" s="56">
        <f t="shared" si="149"/>
        <v>0</v>
      </c>
      <c r="W321" s="61">
        <f t="shared" si="155"/>
        <v>0</v>
      </c>
      <c r="X321" s="61">
        <f t="shared" si="150"/>
        <v>0</v>
      </c>
      <c r="Y321" s="61">
        <f t="shared" si="151"/>
        <v>0</v>
      </c>
      <c r="Z321" s="61">
        <f t="shared" si="152"/>
        <v>0</v>
      </c>
      <c r="AA321" s="61">
        <f t="shared" si="153"/>
        <v>0</v>
      </c>
      <c r="AB321" s="61">
        <f t="shared" si="154"/>
        <v>0</v>
      </c>
      <c r="AD321" s="62">
        <f>IF(VLOOKUP('Summary DNO11'!$A$135,'Summary DNO11'!$A$55:$T$137,3)=0,0,(VLOOKUP('Summary DNO11'!$A$135,'Summary DNO11'!$A$55:$T$137,2)*1000/VLOOKUP('Summary DNO11'!$A$135,'Summary DNO11'!$A$55:$T$137,3)))</f>
        <v>10571.951624816382</v>
      </c>
      <c r="AE321" s="62">
        <f>IF(AD321=0,0,VLOOKUP('Summary DNO11'!$A$135,'Summary DNO11'!$A$55:$T$137,15)*AD321*P321)</f>
        <v>0</v>
      </c>
      <c r="AF321" s="56">
        <f>IF(AD321=0,0,VLOOKUP('Summary DNO11'!$A$135,'Summary DNO11'!$A$55:$T$137,16)*AD321*Q321)</f>
        <v>0</v>
      </c>
      <c r="AG321" s="56">
        <f>IF(AD321=0,0,VLOOKUP('Summary DNO11'!$A$135,'Summary DNO11'!$A$55:$T$137,17)*AD321*R321)</f>
        <v>0</v>
      </c>
      <c r="AH321" s="56">
        <f t="shared" si="156"/>
        <v>0</v>
      </c>
      <c r="AI321" s="56">
        <f t="shared" si="157"/>
        <v>0</v>
      </c>
      <c r="AJ321" s="62">
        <f>IF(VLOOKUP('Summary DNO11'!$A$135,'Summary DNO11'!$A$55:$V$137,21)=0,0,(VLOOKUP('Summary DNO11'!$A$135,'Summary DNO11'!$A$55:$V$137,21)/VLOOKUP('Summary DNO11'!$A$135,'Summary DNO11'!$A$55:$V$137,3)))*T321</f>
        <v>0</v>
      </c>
      <c r="AK321" s="62">
        <f>IF(VLOOKUP('Summary DNO11'!$A$135,'Summary DNO11'!$A$55:$V$137,22)=0,0,(VLOOKUP('Summary DNO11'!$A$135,'Summary DNO11'!$A$55:$V$137,22)*1000/VLOOKUP('Summary DNO11'!$A$135,'Summary DNO11'!$A$55:$V$137,3)))*U321</f>
        <v>0</v>
      </c>
      <c r="AL321" s="63">
        <f t="shared" si="158"/>
        <v>0</v>
      </c>
    </row>
    <row r="322" spans="1:38" s="21" customFormat="1" ht="11.25">
      <c r="A322" s="16" t="s">
        <v>17</v>
      </c>
      <c r="B322" s="144">
        <v>1.6950000000000001</v>
      </c>
      <c r="C322" s="144">
        <v>4.1000000000000002E-2</v>
      </c>
      <c r="D322" s="144">
        <v>0</v>
      </c>
      <c r="E322" s="144">
        <v>22.38</v>
      </c>
      <c r="F322" s="144">
        <v>0</v>
      </c>
      <c r="G322" s="144">
        <v>0</v>
      </c>
      <c r="H322" s="147"/>
      <c r="I322" s="148">
        <v>1.6950000000000001</v>
      </c>
      <c r="J322" s="148">
        <v>4.1000000000000002E-2</v>
      </c>
      <c r="K322" s="148">
        <v>0</v>
      </c>
      <c r="L322" s="148">
        <v>22.38</v>
      </c>
      <c r="M322" s="148">
        <v>0</v>
      </c>
      <c r="N322" s="148">
        <v>0</v>
      </c>
      <c r="O322" s="17"/>
      <c r="P322" s="56">
        <f t="shared" si="144"/>
        <v>0</v>
      </c>
      <c r="Q322" s="56">
        <f t="shared" si="145"/>
        <v>0</v>
      </c>
      <c r="R322" s="56">
        <f t="shared" si="146"/>
        <v>0</v>
      </c>
      <c r="S322" s="56">
        <f t="shared" si="147"/>
        <v>0</v>
      </c>
      <c r="T322" s="56">
        <f t="shared" si="148"/>
        <v>0</v>
      </c>
      <c r="U322" s="56">
        <f t="shared" si="149"/>
        <v>0</v>
      </c>
      <c r="W322" s="61">
        <f t="shared" si="155"/>
        <v>0</v>
      </c>
      <c r="X322" s="61">
        <f t="shared" si="150"/>
        <v>0</v>
      </c>
      <c r="Y322" s="61">
        <f t="shared" si="151"/>
        <v>0</v>
      </c>
      <c r="Z322" s="61">
        <f t="shared" si="152"/>
        <v>0</v>
      </c>
      <c r="AA322" s="61">
        <f t="shared" si="153"/>
        <v>0</v>
      </c>
      <c r="AB322" s="61">
        <f t="shared" si="154"/>
        <v>0</v>
      </c>
      <c r="AD322" s="62">
        <f>IF(VLOOKUP('Summary DNO11'!$A$127,'Summary DNO11'!$A$55:$T$137,3)=0,0,(VLOOKUP('Summary DNO11'!$A$127,'Summary DNO11'!$A$55:$T$137,2)*1000/VLOOKUP('Summary DNO11'!$A$127,'Summary DNO11'!$A$55:$T$137,3)))</f>
        <v>115841.49691485432</v>
      </c>
      <c r="AE322" s="62">
        <f>IF(AD322=0,0,VLOOKUP('Summary DNO11'!$A$127,'Summary DNO11'!$A$55:$T$137,15)*AD322*P322)</f>
        <v>0</v>
      </c>
      <c r="AF322" s="56">
        <f>IF(AD322=0,0,VLOOKUP('Summary DNO11'!$A$127,'Summary DNO11'!$A$55:$T$137,16)*AD322*Q322)</f>
        <v>0</v>
      </c>
      <c r="AG322" s="56">
        <f>IF(AD322=0,0,VLOOKUP('Summary DNO11'!$A$127,'Summary DNO11'!$A$55:$T$137,17)*AD322*R322)</f>
        <v>0</v>
      </c>
      <c r="AH322" s="56">
        <f t="shared" si="156"/>
        <v>0</v>
      </c>
      <c r="AI322" s="56">
        <f t="shared" si="157"/>
        <v>0</v>
      </c>
      <c r="AJ322" s="62">
        <f>IF(VLOOKUP('Summary DNO11'!$A$127,'Summary DNO11'!$A$55:$V$137,21)=0,0,(VLOOKUP('Summary DNO11'!$A$127,'Summary DNO11'!$A$55:$V$137,21)/VLOOKUP('Summary DNO11'!$A$127,'Summary DNO11'!$A$55:$V$137,3)))*T322</f>
        <v>0</v>
      </c>
      <c r="AK322" s="62">
        <f>IF(VLOOKUP('Summary DNO11'!$A$127,'Summary DNO11'!$A$55:$V$137,22)=0,0,(VLOOKUP('Summary DNO11'!$A$127,'Summary DNO11'!$A$55:$V$137,22)*1000/VLOOKUP('Summary DNO11'!$A$127,'Summary DNO11'!$A$55:$V$137,3)))*U322</f>
        <v>0</v>
      </c>
      <c r="AL322" s="63">
        <f t="shared" si="158"/>
        <v>0</v>
      </c>
    </row>
    <row r="323" spans="1:38" s="21" customFormat="1" ht="11.25">
      <c r="A323" s="16" t="s">
        <v>18</v>
      </c>
      <c r="B323" s="144">
        <v>1.2310000000000001</v>
      </c>
      <c r="C323" s="144">
        <v>2.8000000000000001E-2</v>
      </c>
      <c r="D323" s="144">
        <v>0</v>
      </c>
      <c r="E323" s="144">
        <v>33.950000000000003</v>
      </c>
      <c r="F323" s="144">
        <v>0</v>
      </c>
      <c r="G323" s="144">
        <v>0</v>
      </c>
      <c r="H323" s="147"/>
      <c r="I323" s="148">
        <v>1.2310000000000001</v>
      </c>
      <c r="J323" s="148">
        <v>2.8000000000000001E-2</v>
      </c>
      <c r="K323" s="148">
        <v>0</v>
      </c>
      <c r="L323" s="148">
        <v>33.950000000000003</v>
      </c>
      <c r="M323" s="148">
        <v>0</v>
      </c>
      <c r="N323" s="148">
        <v>0</v>
      </c>
      <c r="O323" s="17"/>
      <c r="P323" s="56">
        <f t="shared" si="144"/>
        <v>0</v>
      </c>
      <c r="Q323" s="56">
        <f t="shared" si="145"/>
        <v>0</v>
      </c>
      <c r="R323" s="56">
        <f t="shared" si="146"/>
        <v>0</v>
      </c>
      <c r="S323" s="56">
        <f t="shared" si="147"/>
        <v>0</v>
      </c>
      <c r="T323" s="56">
        <f t="shared" si="148"/>
        <v>0</v>
      </c>
      <c r="U323" s="56">
        <f t="shared" si="149"/>
        <v>0</v>
      </c>
      <c r="W323" s="61">
        <f t="shared" si="155"/>
        <v>0</v>
      </c>
      <c r="X323" s="61">
        <f t="shared" si="150"/>
        <v>0</v>
      </c>
      <c r="Y323" s="61">
        <f t="shared" si="151"/>
        <v>0</v>
      </c>
      <c r="Z323" s="61">
        <f t="shared" si="152"/>
        <v>0</v>
      </c>
      <c r="AA323" s="61">
        <f t="shared" si="153"/>
        <v>0</v>
      </c>
      <c r="AB323" s="61">
        <f t="shared" si="154"/>
        <v>0</v>
      </c>
      <c r="AD323" s="62">
        <f>IF(VLOOKUP('Summary DNO11'!$A$132,'Summary DNO11'!$A$55:$T$137,3)=0,0,(VLOOKUP('Summary DNO11'!$A$132,'Summary DNO11'!$A$55:$T$137,2)*1000/VLOOKUP('Summary DNO11'!$A$132,'Summary DNO11'!$A$55:$T$137,3)))</f>
        <v>0</v>
      </c>
      <c r="AE323" s="62">
        <f>IF(AD323=0,0,(VLOOKUP('Summary DNO11'!$A$132,'Summary DNO11'!$A$55:$T$137,15)*AD323*P323))</f>
        <v>0</v>
      </c>
      <c r="AF323" s="56">
        <f>IF(AD323=0,0,VLOOKUP('Summary DNO11'!$A$132,'Summary DNO11'!$A$55:$T$137,16)*AD323*Q323)</f>
        <v>0</v>
      </c>
      <c r="AG323" s="56">
        <f>IF(AD323=0,0,VLOOKUP('Summary DNO11'!$A$132,'Summary DNO11'!$A$55:$T$137,17)*AD323*R323)</f>
        <v>0</v>
      </c>
      <c r="AH323" s="56">
        <f t="shared" si="156"/>
        <v>0</v>
      </c>
      <c r="AI323" s="56">
        <f t="shared" si="157"/>
        <v>0</v>
      </c>
      <c r="AJ323" s="62">
        <f>IF(VLOOKUP('Summary DNO11'!$A$132,'Summary DNO11'!$A$55:$V$137,21)=0,0,(VLOOKUP('Summary DNO11'!$A$132,'Summary DNO11'!$A$55:$V$137,21)/VLOOKUP('Summary DNO11'!$A$132,'Summary DNO11'!$A$55:$V$137,3)))*T323</f>
        <v>0</v>
      </c>
      <c r="AK323" s="62">
        <f>IF(VLOOKUP('Summary DNO11'!$A$132,'Summary DNO11'!$A$55:$V$137,22)=0,0,(VLOOKUP('Summary DNO11'!$A$132,'Summary DNO11'!$A$55:$V$137,22)*1000/VLOOKUP('Summary DNO11'!$A$132,'Summary DNO11'!$A$55:$V$137,3)))*U323</f>
        <v>0</v>
      </c>
      <c r="AL323" s="63">
        <f t="shared" si="158"/>
        <v>0</v>
      </c>
    </row>
    <row r="324" spans="1:38" s="21" customFormat="1" ht="11.25">
      <c r="A324" s="16" t="s">
        <v>19</v>
      </c>
      <c r="B324" s="144">
        <v>1.393</v>
      </c>
      <c r="C324" s="144">
        <v>1.4999999999999999E-2</v>
      </c>
      <c r="D324" s="144">
        <v>0</v>
      </c>
      <c r="E324" s="144">
        <v>143.02000000000001</v>
      </c>
      <c r="F324" s="144">
        <v>0</v>
      </c>
      <c r="G324" s="144">
        <v>0</v>
      </c>
      <c r="H324" s="147"/>
      <c r="I324" s="148">
        <v>1.393</v>
      </c>
      <c r="J324" s="148">
        <v>1.4999999999999999E-2</v>
      </c>
      <c r="K324" s="148">
        <v>0</v>
      </c>
      <c r="L324" s="148">
        <v>143.03</v>
      </c>
      <c r="M324" s="148">
        <v>0</v>
      </c>
      <c r="N324" s="148">
        <v>0</v>
      </c>
      <c r="O324" s="17"/>
      <c r="P324" s="56">
        <f t="shared" si="144"/>
        <v>0</v>
      </c>
      <c r="Q324" s="56">
        <f t="shared" si="145"/>
        <v>0</v>
      </c>
      <c r="R324" s="56">
        <f t="shared" si="146"/>
        <v>0</v>
      </c>
      <c r="S324" s="56">
        <f t="shared" si="147"/>
        <v>9.9999999999909051E-3</v>
      </c>
      <c r="T324" s="56">
        <f t="shared" si="148"/>
        <v>0</v>
      </c>
      <c r="U324" s="56">
        <f t="shared" si="149"/>
        <v>0</v>
      </c>
      <c r="W324" s="61">
        <f t="shared" si="155"/>
        <v>0</v>
      </c>
      <c r="X324" s="61">
        <f t="shared" si="150"/>
        <v>0</v>
      </c>
      <c r="Y324" s="61">
        <f t="shared" si="151"/>
        <v>0</v>
      </c>
      <c r="Z324" s="61">
        <f t="shared" si="152"/>
        <v>6.9920290868275004E-5</v>
      </c>
      <c r="AA324" s="61">
        <f t="shared" si="153"/>
        <v>0</v>
      </c>
      <c r="AB324" s="61">
        <f t="shared" si="154"/>
        <v>0</v>
      </c>
      <c r="AD324" s="62">
        <f>IF(VLOOKUP('Summary DNO11'!$A$86,'Summary DNO11'!$A$55:$T$137,3)=0,0,(VLOOKUP('Summary DNO11'!$A$86,'Summary DNO11'!$A$55:$T$137,2)*1000/VLOOKUP('Summary DNO11'!$A$86,'Summary DNO11'!$A$55:$T$137,3)))</f>
        <v>127831.4112742492</v>
      </c>
      <c r="AE324" s="62">
        <f>IF(AD324=0,0,(VLOOKUP('Summary DNO11'!$A$86,'Summary DNO11'!$A$55:$T$137,15)*AD324*P324))</f>
        <v>0</v>
      </c>
      <c r="AF324" s="56">
        <f>IF(AD324=0,0,VLOOKUP('Summary DNO11'!$A$86,'Summary DNO11'!$A$55:$T$137,16)*AD324*Q324)</f>
        <v>0</v>
      </c>
      <c r="AG324" s="56">
        <f>IF(AD324=0,0,VLOOKUP('Summary DNO11'!$A$86,'Summary DNO11'!$A$55:$T$137,17)*AD324*R324)</f>
        <v>0</v>
      </c>
      <c r="AH324" s="56">
        <f t="shared" si="156"/>
        <v>0</v>
      </c>
      <c r="AI324" s="56">
        <f t="shared" si="157"/>
        <v>3.6499999999966803</v>
      </c>
      <c r="AJ324" s="62">
        <f>IF(VLOOKUP('Summary DNO11'!$A$86,'Summary DNO11'!$A$55:$V$137,21)=0,0,(VLOOKUP('Summary DNO11'!$A$86,'Summary DNO11'!$A$55:$V$137,21)/VLOOKUP('Summary DNO11'!$A$86,'Summary DNO11'!$A$55:$V$137,3)))*T324</f>
        <v>0</v>
      </c>
      <c r="AK324" s="62">
        <f>IF(VLOOKUP('Summary DNO11'!$A$86,'Summary DNO11'!$A$55:$V$137,22)=0,0,(VLOOKUP('Summary DNO11'!$A$86,'Summary DNO11'!$A$55:$V$137,22)*1000/VLOOKUP('Summary DNO11'!$A$86,'Summary DNO11'!$A$55:$V$137,3)))*U324</f>
        <v>0</v>
      </c>
      <c r="AL324" s="63">
        <f t="shared" si="158"/>
        <v>3.6499999999966802E-2</v>
      </c>
    </row>
    <row r="325" spans="1:38" s="21" customFormat="1" ht="11.25">
      <c r="A325" s="16" t="s">
        <v>20</v>
      </c>
      <c r="B325" s="144">
        <v>7.4420000000000002</v>
      </c>
      <c r="C325" s="144">
        <v>0.59699999999999998</v>
      </c>
      <c r="D325" s="144">
        <v>3.1E-2</v>
      </c>
      <c r="E325" s="144">
        <v>10.26</v>
      </c>
      <c r="F325" s="144">
        <v>1.08</v>
      </c>
      <c r="G325" s="144">
        <v>0.29099999999999998</v>
      </c>
      <c r="H325" s="147"/>
      <c r="I325" s="148">
        <v>7.4420000000000002</v>
      </c>
      <c r="J325" s="148">
        <v>0.59699999999999998</v>
      </c>
      <c r="K325" s="148">
        <v>3.1E-2</v>
      </c>
      <c r="L325" s="148">
        <v>10.26</v>
      </c>
      <c r="M325" s="148">
        <v>1.08</v>
      </c>
      <c r="N325" s="148">
        <v>0.29099999999999998</v>
      </c>
      <c r="O325" s="17"/>
      <c r="P325" s="56">
        <f t="shared" si="144"/>
        <v>0</v>
      </c>
      <c r="Q325" s="56">
        <f t="shared" si="145"/>
        <v>0</v>
      </c>
      <c r="R325" s="56">
        <f t="shared" si="146"/>
        <v>0</v>
      </c>
      <c r="S325" s="56">
        <f t="shared" si="147"/>
        <v>0</v>
      </c>
      <c r="T325" s="56">
        <f t="shared" si="148"/>
        <v>0</v>
      </c>
      <c r="U325" s="56">
        <f t="shared" si="149"/>
        <v>0</v>
      </c>
      <c r="W325" s="61">
        <f t="shared" si="155"/>
        <v>0</v>
      </c>
      <c r="X325" s="61">
        <f t="shared" si="150"/>
        <v>0</v>
      </c>
      <c r="Y325" s="61">
        <f t="shared" si="151"/>
        <v>0</v>
      </c>
      <c r="Z325" s="61">
        <f t="shared" si="152"/>
        <v>0</v>
      </c>
      <c r="AA325" s="61">
        <f t="shared" si="153"/>
        <v>0</v>
      </c>
      <c r="AB325" s="61">
        <f t="shared" si="154"/>
        <v>0</v>
      </c>
      <c r="AD325" s="62">
        <f>IF(VLOOKUP('Summary DNO11'!$A$126,'Summary DNO11'!$A$55:$T$137,3)=0,0,(VLOOKUP('Summary DNO11'!$A$126,'Summary DNO11'!$A$55:$T$137,2)*1000/VLOOKUP('Summary DNO11'!$A$126,'Summary DNO11'!$A$55:$T$137,3)))</f>
        <v>439315.59790504753</v>
      </c>
      <c r="AE325" s="62">
        <f>IF(AD325=0,0,(VLOOKUP('Summary DNO11'!$A$126,'Summary DNO11'!$A$55:$T$137,15)*AD325*P325))</f>
        <v>0</v>
      </c>
      <c r="AF325" s="56">
        <f>IF(AD325=0,0,VLOOKUP('Summary DNO11'!$A$126,'Summary DNO11'!$A$55:$T$137,16)*AD325*Q325)</f>
        <v>0</v>
      </c>
      <c r="AG325" s="56">
        <f>IF(AD325=0,0,VLOOKUP('Summary DNO11'!$A$126,'Summary DNO11'!$A$55:$T$137,17)*AD325*R325)</f>
        <v>0</v>
      </c>
      <c r="AH325" s="56">
        <f t="shared" si="156"/>
        <v>0</v>
      </c>
      <c r="AI325" s="56">
        <f t="shared" si="157"/>
        <v>0</v>
      </c>
      <c r="AJ325" s="62">
        <f>IF(VLOOKUP('Summary DNO11'!$A$126,'Summary DNO11'!$A$55:$V$137,21)=0,0,(VLOOKUP('Summary DNO11'!$A$126,'Summary DNO11'!$A$55:$V$137,21)/VLOOKUP('Summary DNO11'!$A$126,'Summary DNO11'!$A$55:$V$137,3)))*T325</f>
        <v>0</v>
      </c>
      <c r="AK325" s="62">
        <f>IF(VLOOKUP('Summary DNO11'!$A$126,'Summary DNO11'!$A$55:$V$137,22)=0,0,(VLOOKUP('Summary DNO11'!$A$126,'Summary DNO11'!$A$55:$V$137,22)*1000/VLOOKUP('Summary DNO11'!$A$126,'Summary DNO11'!$A$55:$V$137,3)))*U325</f>
        <v>0</v>
      </c>
      <c r="AL325" s="63">
        <f t="shared" si="158"/>
        <v>0</v>
      </c>
    </row>
    <row r="326" spans="1:38" s="21" customFormat="1" ht="11.25">
      <c r="A326" s="16" t="s">
        <v>21</v>
      </c>
      <c r="B326" s="144">
        <v>5.97</v>
      </c>
      <c r="C326" s="144">
        <v>0.438</v>
      </c>
      <c r="D326" s="144">
        <v>1.9E-2</v>
      </c>
      <c r="E326" s="144">
        <v>33.950000000000003</v>
      </c>
      <c r="F326" s="144">
        <v>1.53</v>
      </c>
      <c r="G326" s="144">
        <v>0.21199999999999999</v>
      </c>
      <c r="H326" s="147"/>
      <c r="I326" s="148">
        <v>5.97</v>
      </c>
      <c r="J326" s="148">
        <v>0.438</v>
      </c>
      <c r="K326" s="148">
        <v>1.9E-2</v>
      </c>
      <c r="L326" s="148">
        <v>33.950000000000003</v>
      </c>
      <c r="M326" s="148">
        <v>1.53</v>
      </c>
      <c r="N326" s="148">
        <v>0.21199999999999999</v>
      </c>
      <c r="O326" s="17"/>
      <c r="P326" s="56">
        <f t="shared" si="144"/>
        <v>0</v>
      </c>
      <c r="Q326" s="56">
        <f t="shared" si="145"/>
        <v>0</v>
      </c>
      <c r="R326" s="56">
        <f t="shared" si="146"/>
        <v>0</v>
      </c>
      <c r="S326" s="56">
        <f t="shared" si="147"/>
        <v>0</v>
      </c>
      <c r="T326" s="56">
        <f t="shared" si="148"/>
        <v>0</v>
      </c>
      <c r="U326" s="56">
        <f t="shared" si="149"/>
        <v>0</v>
      </c>
      <c r="W326" s="61">
        <f t="shared" si="155"/>
        <v>0</v>
      </c>
      <c r="X326" s="61">
        <f t="shared" si="150"/>
        <v>0</v>
      </c>
      <c r="Y326" s="61">
        <f t="shared" si="151"/>
        <v>0</v>
      </c>
      <c r="Z326" s="61">
        <f t="shared" si="152"/>
        <v>0</v>
      </c>
      <c r="AA326" s="61">
        <f t="shared" si="153"/>
        <v>0</v>
      </c>
      <c r="AB326" s="61">
        <f t="shared" si="154"/>
        <v>0</v>
      </c>
      <c r="AD326" s="62">
        <f>IF(VLOOKUP('Summary DNO11'!$A$131,'Summary DNO11'!$A$55:$T$137,3)=0,0,(VLOOKUP('Summary DNO11'!$A$131,'Summary DNO11'!$A$55:$T$137,2)*1000/VLOOKUP('Summary DNO11'!$A$131,'Summary DNO11'!$A$55:$T$137,3)))</f>
        <v>859006.10561681003</v>
      </c>
      <c r="AE326" s="62">
        <f>IF(AD326=0,0,(VLOOKUP('Summary DNO11'!$A$131,'Summary DNO11'!$A$55:$T$137,15)*AD326*P326))</f>
        <v>0</v>
      </c>
      <c r="AF326" s="56">
        <f>IF(AD326=0,0,VLOOKUP('Summary DNO11'!$A$131,'Summary DNO11'!$A$55:$T$137,16)*AD326*Q326)</f>
        <v>0</v>
      </c>
      <c r="AG326" s="56">
        <f>IF(AD326=0,0,VLOOKUP('Summary DNO11'!$A$131,'Summary DNO11'!$A$55:$T$137,17)*AD326*R326)</f>
        <v>0</v>
      </c>
      <c r="AH326" s="56">
        <f t="shared" si="156"/>
        <v>0</v>
      </c>
      <c r="AI326" s="56">
        <f t="shared" si="157"/>
        <v>0</v>
      </c>
      <c r="AJ326" s="62">
        <f>IF(VLOOKUP('Summary DNO11'!$A$131,'Summary DNO11'!$A$55:$V$137,21)=0,0,(VLOOKUP('Summary DNO11'!$A$131,'Summary DNO11'!$A$55:$V$137,21)/VLOOKUP('Summary DNO11'!$A$131,'Summary DNO11'!$A$55:$V$137,3)))*T326</f>
        <v>0</v>
      </c>
      <c r="AK326" s="62">
        <f>IF(VLOOKUP('Summary DNO11'!$A$131,'Summary DNO11'!$A$55:$V$137,22)=0,0,(VLOOKUP('Summary DNO11'!$A$131,'Summary DNO11'!$A$55:$V$137,22)*1000/VLOOKUP('Summary DNO11'!$A$131,'Summary DNO11'!$A$55:$V$137,3)))*U326</f>
        <v>0</v>
      </c>
      <c r="AL326" s="63">
        <f t="shared" si="158"/>
        <v>0</v>
      </c>
    </row>
    <row r="327" spans="1:38" s="21" customFormat="1" ht="11.25">
      <c r="A327" s="16" t="s">
        <v>22</v>
      </c>
      <c r="B327" s="144">
        <v>5.3410000000000002</v>
      </c>
      <c r="C327" s="144">
        <v>0.35599999999999998</v>
      </c>
      <c r="D327" s="144">
        <v>1.0999999999999999E-2</v>
      </c>
      <c r="E327" s="144">
        <v>83.97</v>
      </c>
      <c r="F327" s="144">
        <v>1.43</v>
      </c>
      <c r="G327" s="144">
        <v>0.18</v>
      </c>
      <c r="H327" s="147"/>
      <c r="I327" s="148">
        <v>5.3410000000000002</v>
      </c>
      <c r="J327" s="148">
        <v>0.35599999999999998</v>
      </c>
      <c r="K327" s="148">
        <v>1.0999999999999999E-2</v>
      </c>
      <c r="L327" s="148">
        <v>83.97</v>
      </c>
      <c r="M327" s="148">
        <v>1.43</v>
      </c>
      <c r="N327" s="148">
        <v>0.18</v>
      </c>
      <c r="O327" s="17"/>
      <c r="P327" s="56">
        <f t="shared" si="144"/>
        <v>0</v>
      </c>
      <c r="Q327" s="56">
        <f t="shared" si="145"/>
        <v>0</v>
      </c>
      <c r="R327" s="56">
        <f t="shared" si="146"/>
        <v>0</v>
      </c>
      <c r="S327" s="56">
        <f t="shared" si="147"/>
        <v>0</v>
      </c>
      <c r="T327" s="56">
        <f t="shared" si="148"/>
        <v>0</v>
      </c>
      <c r="U327" s="56">
        <f t="shared" si="149"/>
        <v>0</v>
      </c>
      <c r="W327" s="61">
        <f t="shared" si="155"/>
        <v>0</v>
      </c>
      <c r="X327" s="61">
        <f t="shared" si="150"/>
        <v>0</v>
      </c>
      <c r="Y327" s="61">
        <f t="shared" si="151"/>
        <v>0</v>
      </c>
      <c r="Z327" s="61">
        <f t="shared" si="152"/>
        <v>0</v>
      </c>
      <c r="AA327" s="61">
        <f t="shared" si="153"/>
        <v>0</v>
      </c>
      <c r="AB327" s="61">
        <f t="shared" si="154"/>
        <v>0</v>
      </c>
      <c r="AD327" s="62">
        <f>IF(VLOOKUP('Summary DNO11'!$A$85,'Summary DNO11'!$A$55:$T$137,3)=0,0,(VLOOKUP('Summary DNO11'!$A$85,'Summary DNO11'!$A$55:$T$137,2)*1000/VLOOKUP('Summary DNO11'!$A$85,'Summary DNO11'!$A$55:$T$137,3)))</f>
        <v>3476579.7354412875</v>
      </c>
      <c r="AE327" s="62">
        <f>IF(AD327=0,0,(VLOOKUP('Summary DNO11'!$A$85,'Summary DNO11'!$A$55:$T$137,15)*AD327*P327))</f>
        <v>0</v>
      </c>
      <c r="AF327" s="56">
        <f>IF(AD327=0,0,VLOOKUP('Summary DNO11'!$A$85,'Summary DNO11'!$A$55:$T$137,16)*AD327*Q327)</f>
        <v>0</v>
      </c>
      <c r="AG327" s="56">
        <f>IF(AD327=0,0,VLOOKUP('Summary DNO11'!$A$85,'Summary DNO11'!$A$55:$T$137,17)*AD327*R327)</f>
        <v>0</v>
      </c>
      <c r="AH327" s="56">
        <f t="shared" si="156"/>
        <v>0</v>
      </c>
      <c r="AI327" s="56">
        <f t="shared" si="157"/>
        <v>0</v>
      </c>
      <c r="AJ327" s="62">
        <f>IF(VLOOKUP('Summary DNO11'!$A$85,'Summary DNO11'!$A$55:$V$137,21)=0,0,(VLOOKUP('Summary DNO11'!$A$85,'Summary DNO11'!$A$55:$V$137,21)/VLOOKUP('Summary DNO11'!$A$85,'Summary DNO11'!$A$55:$V$137,3)))*T327</f>
        <v>0</v>
      </c>
      <c r="AK327" s="62">
        <f>IF(VLOOKUP('Summary DNO11'!$A$85,'Summary DNO11'!$A$55:$V$137,22)=0,0,(VLOOKUP('Summary DNO11'!$A$85,'Summary DNO11'!$A$55:$V$137,22)*1000/VLOOKUP('Summary DNO11'!$A$85,'Summary DNO11'!$A$55:$V$137,3)))*U327</f>
        <v>0</v>
      </c>
      <c r="AL327" s="63">
        <f t="shared" si="158"/>
        <v>0</v>
      </c>
    </row>
    <row r="328" spans="1:38" s="21" customFormat="1" ht="11.25">
      <c r="A328" s="16" t="s">
        <v>23</v>
      </c>
      <c r="B328" s="144">
        <v>4.32</v>
      </c>
      <c r="C328" s="144">
        <v>0.22900000000000001</v>
      </c>
      <c r="D328" s="144">
        <v>0</v>
      </c>
      <c r="E328" s="144">
        <v>173.01</v>
      </c>
      <c r="F328" s="144">
        <v>2.2599999999999998</v>
      </c>
      <c r="G328" s="144">
        <v>0.123</v>
      </c>
      <c r="H328" s="147"/>
      <c r="I328" s="148">
        <v>4.32</v>
      </c>
      <c r="J328" s="148">
        <v>0.22900000000000001</v>
      </c>
      <c r="K328" s="148">
        <v>0</v>
      </c>
      <c r="L328" s="148">
        <v>173.01</v>
      </c>
      <c r="M328" s="148">
        <v>2.2599999999999998</v>
      </c>
      <c r="N328" s="148">
        <v>0.123</v>
      </c>
      <c r="O328" s="17"/>
      <c r="P328" s="56">
        <f t="shared" si="144"/>
        <v>0</v>
      </c>
      <c r="Q328" s="56">
        <f t="shared" si="145"/>
        <v>0</v>
      </c>
      <c r="R328" s="56">
        <f t="shared" si="146"/>
        <v>0</v>
      </c>
      <c r="S328" s="56">
        <f t="shared" si="147"/>
        <v>0</v>
      </c>
      <c r="T328" s="56">
        <f t="shared" si="148"/>
        <v>0</v>
      </c>
      <c r="U328" s="56">
        <f t="shared" si="149"/>
        <v>0</v>
      </c>
      <c r="W328" s="61">
        <f t="shared" si="155"/>
        <v>0</v>
      </c>
      <c r="X328" s="61">
        <f t="shared" si="150"/>
        <v>0</v>
      </c>
      <c r="Y328" s="61">
        <f t="shared" si="151"/>
        <v>0</v>
      </c>
      <c r="Z328" s="61">
        <f t="shared" si="152"/>
        <v>0</v>
      </c>
      <c r="AA328" s="61">
        <f t="shared" si="153"/>
        <v>0</v>
      </c>
      <c r="AB328" s="61">
        <f t="shared" si="154"/>
        <v>0</v>
      </c>
      <c r="AD328" s="62">
        <f>IF(VLOOKUP('Summary DNO11'!$A$89,'Summary DNO11'!$A$55:$T$137,3)=0,0,(VLOOKUP('Summary DNO11'!$A$89,'Summary DNO11'!$A$55:$T$137,2)*1000/VLOOKUP('Summary DNO11'!$A$89,'Summary DNO11'!$A$55:$T$137,3)))</f>
        <v>17697751.65229189</v>
      </c>
      <c r="AE328" s="62">
        <f>IF(AD328=0,0,(VLOOKUP('Summary DNO11'!$A$89,'Summary DNO11'!$A$55:$T$137,15)*AD328*P328))</f>
        <v>0</v>
      </c>
      <c r="AF328" s="56">
        <f>IF(AD328=0,0,VLOOKUP('Summary DNO11'!$A$89,'Summary DNO11'!$A$55:$T$137,16)*AD328*Q328)</f>
        <v>0</v>
      </c>
      <c r="AG328" s="56">
        <f>IF(AD328=0,0,VLOOKUP('Summary DNO11'!$A$89,'Summary DNO11'!$A$55:$T$137,17)*AD328*R328)</f>
        <v>0</v>
      </c>
      <c r="AH328" s="56">
        <f t="shared" si="156"/>
        <v>0</v>
      </c>
      <c r="AI328" s="56">
        <f t="shared" si="157"/>
        <v>0</v>
      </c>
      <c r="AJ328" s="62">
        <f>IF(VLOOKUP('Summary DNO11'!$A$89,'Summary DNO11'!$A$55:$V$137,21)=0,0,(VLOOKUP('Summary DNO11'!$A$89,'Summary DNO11'!$A$55:$V$137,21)/VLOOKUP('Summary DNO11'!$A$89,'Summary DNO11'!$A$55:$V$137,3)))*T328</f>
        <v>0</v>
      </c>
      <c r="AK328" s="62">
        <f>IF(VLOOKUP('Summary DNO11'!$A$89,'Summary DNO11'!$A$55:$V$137,22)=0,0,(VLOOKUP('Summary DNO11'!$A$89,'Summary DNO11'!$A$55:$V$137,22)*1000/VLOOKUP('Summary DNO11'!$A$89,'Summary DNO11'!$A$55:$V$137,3)))*U328</f>
        <v>0</v>
      </c>
      <c r="AL328" s="63">
        <f t="shared" si="158"/>
        <v>0</v>
      </c>
    </row>
    <row r="329" spans="1:38" s="21" customFormat="1" ht="11.25">
      <c r="A329" s="16" t="s">
        <v>24</v>
      </c>
      <c r="B329" s="144">
        <v>1.8879999999999999</v>
      </c>
      <c r="C329" s="144">
        <v>0</v>
      </c>
      <c r="D329" s="144">
        <v>0</v>
      </c>
      <c r="E329" s="144">
        <v>0</v>
      </c>
      <c r="F329" s="144">
        <v>0</v>
      </c>
      <c r="G329" s="144">
        <v>0</v>
      </c>
      <c r="H329" s="147"/>
      <c r="I329" s="148">
        <v>1.8879999999999999</v>
      </c>
      <c r="J329" s="148">
        <v>0</v>
      </c>
      <c r="K329" s="148">
        <v>0</v>
      </c>
      <c r="L329" s="148">
        <v>0</v>
      </c>
      <c r="M329" s="148">
        <v>0</v>
      </c>
      <c r="N329" s="148">
        <v>0</v>
      </c>
      <c r="O329" s="17"/>
      <c r="P329" s="56">
        <f t="shared" si="144"/>
        <v>0</v>
      </c>
      <c r="Q329" s="56">
        <f t="shared" si="145"/>
        <v>0</v>
      </c>
      <c r="R329" s="56">
        <f t="shared" si="146"/>
        <v>0</v>
      </c>
      <c r="S329" s="56">
        <f t="shared" si="147"/>
        <v>0</v>
      </c>
      <c r="T329" s="56">
        <f t="shared" si="148"/>
        <v>0</v>
      </c>
      <c r="U329" s="56">
        <f t="shared" si="149"/>
        <v>0</v>
      </c>
      <c r="W329" s="61">
        <f t="shared" si="155"/>
        <v>0</v>
      </c>
      <c r="X329" s="61">
        <f t="shared" si="150"/>
        <v>0</v>
      </c>
      <c r="Y329" s="61">
        <f t="shared" si="151"/>
        <v>0</v>
      </c>
      <c r="Z329" s="61">
        <f t="shared" si="152"/>
        <v>0</v>
      </c>
      <c r="AA329" s="61">
        <f t="shared" si="153"/>
        <v>0</v>
      </c>
      <c r="AB329" s="61">
        <f t="shared" si="154"/>
        <v>0</v>
      </c>
      <c r="AD329" s="62">
        <f>IF(VLOOKUP('Summary DNO11'!$A$134,'Summary DNO11'!$A$55:$T$137,3)=0,0,(VLOOKUP('Summary DNO11'!$A$134,'Summary DNO11'!$A$55:$T$137,2)*1000/VLOOKUP('Summary DNO11'!$A$134,'Summary DNO11'!$A$55:$T$137,3)))</f>
        <v>117481.48895088689</v>
      </c>
      <c r="AE329" s="62">
        <f>IF(AD329=0,0,(VLOOKUP('Summary DNO11'!$A$134,'Summary DNO11'!$A$55:$T$137,15)*AD329*P329))</f>
        <v>0</v>
      </c>
      <c r="AF329" s="56">
        <f>IF(AD329=0,0,VLOOKUP('Summary DNO11'!$A$134,'Summary DNO11'!$A$55:$T$137,16)*AD329*Q329)</f>
        <v>0</v>
      </c>
      <c r="AG329" s="56">
        <f>IF(AD329=0,0,VLOOKUP('Summary DNO11'!$A$134,'Summary DNO11'!$A$55:$T$137,17)*AD329*R329)</f>
        <v>0</v>
      </c>
      <c r="AH329" s="56">
        <f t="shared" si="156"/>
        <v>0</v>
      </c>
      <c r="AI329" s="56">
        <f t="shared" si="157"/>
        <v>0</v>
      </c>
      <c r="AJ329" s="62">
        <f>IF(VLOOKUP('Summary DNO11'!$A$134,'Summary DNO11'!$A$55:$V$137,21)=0,0,(VLOOKUP('Summary DNO11'!$A$134,'Summary DNO11'!$A$55:$V$137,21)/VLOOKUP('Summary DNO11'!$A$134,'Summary DNO11'!$A$55:$V$137,3)))*T329</f>
        <v>0</v>
      </c>
      <c r="AK329" s="62">
        <f>IF(VLOOKUP('Summary DNO11'!$A$134,'Summary DNO11'!$A$55:$V$137,22)=0,0,(VLOOKUP('Summary DNO11'!$A$134,'Summary DNO11'!$A$55:$V$137,22)*1000/VLOOKUP('Summary DNO11'!$A$134,'Summary DNO11'!$A$55:$V$137,3)))*U329</f>
        <v>0</v>
      </c>
      <c r="AL329" s="63">
        <f t="shared" si="158"/>
        <v>0</v>
      </c>
    </row>
    <row r="330" spans="1:38" s="21" customFormat="1" ht="11.25">
      <c r="A330" s="16" t="s">
        <v>25</v>
      </c>
      <c r="B330" s="144">
        <v>19.39</v>
      </c>
      <c r="C330" s="144">
        <v>1.6639999999999999</v>
      </c>
      <c r="D330" s="144">
        <v>9.7000000000000003E-2</v>
      </c>
      <c r="E330" s="144">
        <v>0</v>
      </c>
      <c r="F330" s="144">
        <v>0</v>
      </c>
      <c r="G330" s="144">
        <v>0</v>
      </c>
      <c r="H330" s="147"/>
      <c r="I330" s="148">
        <v>19.39</v>
      </c>
      <c r="J330" s="148">
        <v>1.6639999999999999</v>
      </c>
      <c r="K330" s="148">
        <v>9.7000000000000003E-2</v>
      </c>
      <c r="L330" s="148">
        <v>0</v>
      </c>
      <c r="M330" s="148">
        <v>0</v>
      </c>
      <c r="N330" s="148">
        <v>0</v>
      </c>
      <c r="O330" s="17"/>
      <c r="P330" s="56">
        <f t="shared" si="144"/>
        <v>0</v>
      </c>
      <c r="Q330" s="56">
        <f t="shared" si="145"/>
        <v>0</v>
      </c>
      <c r="R330" s="56">
        <f t="shared" si="146"/>
        <v>0</v>
      </c>
      <c r="S330" s="56">
        <f t="shared" si="147"/>
        <v>0</v>
      </c>
      <c r="T330" s="56">
        <f t="shared" si="148"/>
        <v>0</v>
      </c>
      <c r="U330" s="56">
        <f t="shared" si="149"/>
        <v>0</v>
      </c>
      <c r="W330" s="61">
        <f t="shared" si="155"/>
        <v>0</v>
      </c>
      <c r="X330" s="61">
        <f t="shared" si="150"/>
        <v>0</v>
      </c>
      <c r="Y330" s="61">
        <f t="shared" si="151"/>
        <v>0</v>
      </c>
      <c r="Z330" s="61">
        <f t="shared" si="152"/>
        <v>0</v>
      </c>
      <c r="AA330" s="61">
        <f t="shared" si="153"/>
        <v>0</v>
      </c>
      <c r="AB330" s="61">
        <f t="shared" si="154"/>
        <v>0</v>
      </c>
      <c r="AD330" s="62">
        <f>IF(VLOOKUP('Summary DNO11'!$A$133,'Summary DNO11'!$A$55:$T$137,3)=0,0,(VLOOKUP('Summary DNO11'!$A$133,'Summary DNO11'!$A$55:$T$137,2)*1000/VLOOKUP('Summary DNO11'!$A$133,'Summary DNO11'!$A$55:$T$137,3)))</f>
        <v>18978746.692750726</v>
      </c>
      <c r="AE330" s="62">
        <f>IF(AD330=0,0,(VLOOKUP('Summary DNO11'!$A$133,'Summary DNO11'!$A$55:$T$137,15)*AD330*P330))</f>
        <v>0</v>
      </c>
      <c r="AF330" s="56">
        <f>IF(AD330=0,0,VLOOKUP('Summary DNO11'!$A$133,'Summary DNO11'!$A$55:$T$137,16)*AD330*Q330)</f>
        <v>0</v>
      </c>
      <c r="AG330" s="56">
        <f>IF(AD330=0,0,VLOOKUP('Summary DNO11'!$A$133,'Summary DNO11'!$A$55:$T$137,17)*AD330*R330)</f>
        <v>0</v>
      </c>
      <c r="AH330" s="56">
        <f t="shared" si="156"/>
        <v>0</v>
      </c>
      <c r="AI330" s="56">
        <f t="shared" si="157"/>
        <v>0</v>
      </c>
      <c r="AJ330" s="62">
        <f>IF(VLOOKUP('Summary DNO11'!$A$133,'Summary DNO11'!$A$55:$V$137,21)=0,0,(VLOOKUP('Summary DNO11'!$A$133,'Summary DNO11'!$A$55:$V$137,21)/VLOOKUP('Summary DNO11'!$A$133,'Summary DNO11'!$A$55:$V$137,3)))*T330</f>
        <v>0</v>
      </c>
      <c r="AK330" s="62">
        <f>IF(VLOOKUP('Summary DNO11'!$A$133,'Summary DNO11'!$A$55:$V$137,22)=0,0,(VLOOKUP('Summary DNO11'!$A$133,'Summary DNO11'!$A$55:$V$137,22)*1000/VLOOKUP('Summary DNO11'!$A$133,'Summary DNO11'!$A$55:$V$137,3)))*U330</f>
        <v>0</v>
      </c>
      <c r="AL330" s="63">
        <f t="shared" si="158"/>
        <v>0</v>
      </c>
    </row>
    <row r="331" spans="1:38" s="21" customFormat="1" ht="11.25">
      <c r="A331" s="16" t="s">
        <v>26</v>
      </c>
      <c r="B331" s="144">
        <v>-0.51100000000000001</v>
      </c>
      <c r="C331" s="144">
        <v>0</v>
      </c>
      <c r="D331" s="144">
        <v>0</v>
      </c>
      <c r="E331" s="144">
        <v>0</v>
      </c>
      <c r="F331" s="144">
        <v>0</v>
      </c>
      <c r="G331" s="144">
        <v>0</v>
      </c>
      <c r="H331" s="147"/>
      <c r="I331" s="148">
        <v>-0.51100000000000001</v>
      </c>
      <c r="J331" s="148">
        <v>0</v>
      </c>
      <c r="K331" s="148">
        <v>0</v>
      </c>
      <c r="L331" s="148">
        <v>0</v>
      </c>
      <c r="M331" s="148">
        <v>0</v>
      </c>
      <c r="N331" s="148">
        <v>0</v>
      </c>
      <c r="O331" s="17"/>
      <c r="P331" s="56">
        <f t="shared" si="144"/>
        <v>0</v>
      </c>
      <c r="Q331" s="56">
        <f t="shared" si="145"/>
        <v>0</v>
      </c>
      <c r="R331" s="56">
        <f t="shared" si="146"/>
        <v>0</v>
      </c>
      <c r="S331" s="56">
        <f t="shared" si="147"/>
        <v>0</v>
      </c>
      <c r="T331" s="56">
        <f t="shared" si="148"/>
        <v>0</v>
      </c>
      <c r="U331" s="56">
        <f t="shared" si="149"/>
        <v>0</v>
      </c>
      <c r="W331" s="61">
        <f t="shared" si="155"/>
        <v>0</v>
      </c>
      <c r="X331" s="61">
        <f t="shared" si="150"/>
        <v>0</v>
      </c>
      <c r="Y331" s="61">
        <f t="shared" si="151"/>
        <v>0</v>
      </c>
      <c r="Z331" s="61">
        <f t="shared" si="152"/>
        <v>0</v>
      </c>
      <c r="AA331" s="61">
        <f t="shared" si="153"/>
        <v>0</v>
      </c>
      <c r="AB331" s="61">
        <f t="shared" si="154"/>
        <v>0</v>
      </c>
      <c r="AD331" s="62">
        <f>IF(VLOOKUP('Summary DNO11'!$A$124,'Summary DNO11'!$A$55:$T$137,3)=0,0,(VLOOKUP('Summary DNO11'!$A$124,'Summary DNO11'!$A$55:$T$137,2)*1000/VLOOKUP('Summary DNO11'!$A$124,'Summary DNO11'!$A$55:$T$137,3)))</f>
        <v>4537.6167400881059</v>
      </c>
      <c r="AE331" s="62">
        <f>IF(AD331=0,0,(VLOOKUP('Summary DNO11'!$A$124,'Summary DNO11'!$A$55:$T$137,15)*AD331*P331))</f>
        <v>0</v>
      </c>
      <c r="AF331" s="56">
        <f>IF(AD331=0,0,VLOOKUP('Summary DNO11'!$A$124,'Summary DNO11'!$A$55:$T$137,16)*AD331*Q331)</f>
        <v>0</v>
      </c>
      <c r="AG331" s="56">
        <f>IF(AD331=0,0,VLOOKUP('Summary DNO11'!$A$124,'Summary DNO11'!$A$55:$T$137,17)*AD331*R331)</f>
        <v>0</v>
      </c>
      <c r="AH331" s="56">
        <f t="shared" si="156"/>
        <v>0</v>
      </c>
      <c r="AI331" s="56">
        <f t="shared" si="157"/>
        <v>0</v>
      </c>
      <c r="AJ331" s="62">
        <f>IF(VLOOKUP('Summary DNO11'!$A$124,'Summary DNO11'!$A$55:$V$137,21)=0,0,(VLOOKUP('Summary DNO11'!$A$124,'Summary DNO11'!$A$55:$V$137,21)/VLOOKUP('Summary DNO11'!$A$124,'Summary DNO11'!$A$55:$V$137,3)))*T331</f>
        <v>0</v>
      </c>
      <c r="AK331" s="62">
        <f>IF(VLOOKUP('Summary DNO11'!$A$124,'Summary DNO11'!$A$55:$V$137,22)=0,0,(VLOOKUP('Summary DNO11'!$A$124,'Summary DNO11'!$A$55:$V$137,22)*1000/VLOOKUP('Summary DNO11'!$A$124,'Summary DNO11'!$A$55:$V$137,3)))*U331</f>
        <v>0</v>
      </c>
      <c r="AL331" s="63">
        <f t="shared" si="158"/>
        <v>0</v>
      </c>
    </row>
    <row r="332" spans="1:38" s="21" customFormat="1" ht="11.25">
      <c r="A332" s="16" t="s">
        <v>27</v>
      </c>
      <c r="B332" s="144">
        <v>-0.45100000000000001</v>
      </c>
      <c r="C332" s="144">
        <v>0</v>
      </c>
      <c r="D332" s="144">
        <v>0</v>
      </c>
      <c r="E332" s="144">
        <v>0</v>
      </c>
      <c r="F332" s="144">
        <v>0</v>
      </c>
      <c r="G332" s="144">
        <v>0</v>
      </c>
      <c r="H332" s="147"/>
      <c r="I332" s="148">
        <v>-0.45100000000000001</v>
      </c>
      <c r="J332" s="148">
        <v>0</v>
      </c>
      <c r="K332" s="148">
        <v>0</v>
      </c>
      <c r="L332" s="148">
        <v>0</v>
      </c>
      <c r="M332" s="148">
        <v>0</v>
      </c>
      <c r="N332" s="148">
        <v>0</v>
      </c>
      <c r="O332" s="17"/>
      <c r="P332" s="56">
        <f t="shared" si="144"/>
        <v>0</v>
      </c>
      <c r="Q332" s="56">
        <f t="shared" si="145"/>
        <v>0</v>
      </c>
      <c r="R332" s="56">
        <f t="shared" si="146"/>
        <v>0</v>
      </c>
      <c r="S332" s="56">
        <f t="shared" si="147"/>
        <v>0</v>
      </c>
      <c r="T332" s="56">
        <f t="shared" si="148"/>
        <v>0</v>
      </c>
      <c r="U332" s="56">
        <f t="shared" si="149"/>
        <v>0</v>
      </c>
      <c r="W332" s="61">
        <f t="shared" si="155"/>
        <v>0</v>
      </c>
      <c r="X332" s="61">
        <f t="shared" si="150"/>
        <v>0</v>
      </c>
      <c r="Y332" s="61">
        <f t="shared" si="151"/>
        <v>0</v>
      </c>
      <c r="Z332" s="61">
        <f t="shared" si="152"/>
        <v>0</v>
      </c>
      <c r="AA332" s="61">
        <f t="shared" si="153"/>
        <v>0</v>
      </c>
      <c r="AB332" s="61">
        <f t="shared" si="154"/>
        <v>0</v>
      </c>
      <c r="AD332" s="62">
        <f>IF(VLOOKUP('Summary DNO11'!$A$129,'Summary DNO11'!$A$55:$T$137,3)=0,0,(VLOOKUP('Summary DNO11'!$A$129,'Summary DNO11'!$A$55:$T$137,2)*1000/VLOOKUP('Summary DNO11'!$A$129,'Summary DNO11'!$A$55:$T$137,3)))</f>
        <v>0</v>
      </c>
      <c r="AE332" s="62">
        <f>IF(AD332=0,0,(VLOOKUP('Summary DNO11'!$A$129,'Summary DNO11'!$A$55:$T$137,15)*AD332*P332))</f>
        <v>0</v>
      </c>
      <c r="AF332" s="56">
        <f>IF(AD332=0,0,VLOOKUP('Summary DNO11'!$A$129,'Summary DNO11'!$A$55:$T$137,16)*AD332*Q332)</f>
        <v>0</v>
      </c>
      <c r="AG332" s="56">
        <f>IF(AD332=0,0,VLOOKUP('Summary DNO11'!$A$129,'Summary DNO11'!$A$55:$T$137,17)*AD332*R332)</f>
        <v>0</v>
      </c>
      <c r="AH332" s="56">
        <f t="shared" si="156"/>
        <v>0</v>
      </c>
      <c r="AI332" s="56">
        <f t="shared" si="157"/>
        <v>0</v>
      </c>
      <c r="AJ332" s="62">
        <f>IF(VLOOKUP('Summary DNO11'!$A$129,'Summary DNO11'!$A$55:$V$137,21)=0,0,(VLOOKUP('Summary DNO11'!$A$129,'Summary DNO11'!$A$55:$V$137,21)/VLOOKUP('Summary DNO11'!$A$129,'Summary DNO11'!$A$55:$V$137,3)))*T332</f>
        <v>0</v>
      </c>
      <c r="AK332" s="62">
        <f>IF(VLOOKUP('Summary DNO11'!$A$129,'Summary DNO11'!$A$55:$V$137,22)=0,0,(VLOOKUP('Summary DNO11'!$A$129,'Summary DNO11'!$A$55:$V$137,22)*1000/VLOOKUP('Summary DNO11'!$A$129,'Summary DNO11'!$A$55:$V$137,3)))*U332</f>
        <v>0</v>
      </c>
      <c r="AL332" s="63">
        <f t="shared" si="158"/>
        <v>0</v>
      </c>
    </row>
    <row r="333" spans="1:38" s="21" customFormat="1" ht="11.25">
      <c r="A333" s="16" t="s">
        <v>28</v>
      </c>
      <c r="B333" s="144">
        <v>-0.51100000000000001</v>
      </c>
      <c r="C333" s="144">
        <v>0</v>
      </c>
      <c r="D333" s="144">
        <v>0</v>
      </c>
      <c r="E333" s="144">
        <v>0</v>
      </c>
      <c r="F333" s="144">
        <v>0</v>
      </c>
      <c r="G333" s="144">
        <v>0.14199999999999999</v>
      </c>
      <c r="H333" s="147"/>
      <c r="I333" s="148">
        <v>-0.51100000000000001</v>
      </c>
      <c r="J333" s="148">
        <v>0</v>
      </c>
      <c r="K333" s="148">
        <v>0</v>
      </c>
      <c r="L333" s="148">
        <v>0</v>
      </c>
      <c r="M333" s="148">
        <v>0</v>
      </c>
      <c r="N333" s="148">
        <v>0.14199999999999999</v>
      </c>
      <c r="O333" s="17"/>
      <c r="P333" s="56">
        <f t="shared" si="144"/>
        <v>0</v>
      </c>
      <c r="Q333" s="56">
        <f t="shared" si="145"/>
        <v>0</v>
      </c>
      <c r="R333" s="56">
        <f t="shared" si="146"/>
        <v>0</v>
      </c>
      <c r="S333" s="56">
        <f t="shared" si="147"/>
        <v>0</v>
      </c>
      <c r="T333" s="56">
        <f t="shared" si="148"/>
        <v>0</v>
      </c>
      <c r="U333" s="56">
        <f t="shared" si="149"/>
        <v>0</v>
      </c>
      <c r="W333" s="61">
        <f t="shared" si="155"/>
        <v>0</v>
      </c>
      <c r="X333" s="61">
        <f t="shared" si="150"/>
        <v>0</v>
      </c>
      <c r="Y333" s="61">
        <f t="shared" si="151"/>
        <v>0</v>
      </c>
      <c r="Z333" s="61">
        <f t="shared" si="152"/>
        <v>0</v>
      </c>
      <c r="AA333" s="61">
        <f t="shared" si="153"/>
        <v>0</v>
      </c>
      <c r="AB333" s="61">
        <f t="shared" si="154"/>
        <v>0</v>
      </c>
      <c r="AD333" s="62">
        <f>IF(VLOOKUP('Summary DNO11'!$A$123,'Summary DNO11'!$A$55:$T$137,3)=0,0,(VLOOKUP('Summary DNO11'!$A$123,'Summary DNO11'!$A$55:$T$137,2)*1000/VLOOKUP('Summary DNO11'!$A$123,'Summary DNO11'!$A$55:$T$137,3)))</f>
        <v>1444042.4055254755</v>
      </c>
      <c r="AE333" s="62">
        <f>IF(AD333=0,0,(VLOOKUP('Summary DNO11'!$A$123,'Summary DNO11'!$A$55:$T$137,15)*AD333*P333))</f>
        <v>0</v>
      </c>
      <c r="AF333" s="56">
        <f>IF(AD333=0,0,VLOOKUP('Summary DNO11'!$A$123,'Summary DNO11'!$A$55:$T$137,16)*AD333*Q333)</f>
        <v>0</v>
      </c>
      <c r="AG333" s="56">
        <f>IF(AD333=0,0,VLOOKUP('Summary DNO11'!$A$123,'Summary DNO11'!$A$55:$T$137,17)*AD333*R333)</f>
        <v>0</v>
      </c>
      <c r="AH333" s="56">
        <f t="shared" si="156"/>
        <v>0</v>
      </c>
      <c r="AI333" s="56">
        <f t="shared" si="157"/>
        <v>0</v>
      </c>
      <c r="AJ333" s="62">
        <f>IF(VLOOKUP('Summary DNO11'!$A$123,'Summary DNO11'!$A$55:$V$137,21)=0,0,(VLOOKUP('Summary DNO11'!$A$123,'Summary DNO11'!$A$55:$V$137,21)/VLOOKUP('Summary DNO11'!$A$123,'Summary DNO11'!$A$55:$V$137,3)))*T333</f>
        <v>0</v>
      </c>
      <c r="AK333" s="62">
        <f>IF(VLOOKUP('Summary DNO11'!$A$123,'Summary DNO11'!$A$55:$V$137,22)=0,0,(VLOOKUP('Summary DNO11'!$A$123,'Summary DNO11'!$A$55:$V$137,22)*1000/VLOOKUP('Summary DNO11'!$A$123,'Summary DNO11'!$A$55:$V$137,3)))*U333</f>
        <v>0</v>
      </c>
      <c r="AL333" s="63">
        <f t="shared" si="158"/>
        <v>0</v>
      </c>
    </row>
    <row r="334" spans="1:38" s="21" customFormat="1" ht="11.25">
      <c r="A334" s="16" t="s">
        <v>29</v>
      </c>
      <c r="B334" s="144">
        <v>-3.532</v>
      </c>
      <c r="C334" s="144">
        <v>-0.40200000000000002</v>
      </c>
      <c r="D334" s="144">
        <v>-3.2000000000000001E-2</v>
      </c>
      <c r="E334" s="144">
        <v>0</v>
      </c>
      <c r="F334" s="144">
        <v>0</v>
      </c>
      <c r="G334" s="144">
        <v>0.14199999999999999</v>
      </c>
      <c r="H334" s="147"/>
      <c r="I334" s="148">
        <v>-3.532</v>
      </c>
      <c r="J334" s="148">
        <v>-0.40200000000000002</v>
      </c>
      <c r="K334" s="148">
        <v>-3.2000000000000001E-2</v>
      </c>
      <c r="L334" s="148">
        <v>0</v>
      </c>
      <c r="M334" s="148">
        <v>0</v>
      </c>
      <c r="N334" s="148">
        <v>0.14199999999999999</v>
      </c>
      <c r="O334" s="17"/>
      <c r="P334" s="56">
        <f t="shared" si="144"/>
        <v>0</v>
      </c>
      <c r="Q334" s="56">
        <f t="shared" si="145"/>
        <v>0</v>
      </c>
      <c r="R334" s="56">
        <f t="shared" si="146"/>
        <v>0</v>
      </c>
      <c r="S334" s="56">
        <f t="shared" si="147"/>
        <v>0</v>
      </c>
      <c r="T334" s="56">
        <f t="shared" si="148"/>
        <v>0</v>
      </c>
      <c r="U334" s="56">
        <f t="shared" si="149"/>
        <v>0</v>
      </c>
      <c r="W334" s="61">
        <f t="shared" si="155"/>
        <v>0</v>
      </c>
      <c r="X334" s="61">
        <f t="shared" si="150"/>
        <v>0</v>
      </c>
      <c r="Y334" s="61">
        <f t="shared" si="151"/>
        <v>0</v>
      </c>
      <c r="Z334" s="61">
        <f t="shared" si="152"/>
        <v>0</v>
      </c>
      <c r="AA334" s="61">
        <f t="shared" si="153"/>
        <v>0</v>
      </c>
      <c r="AB334" s="61">
        <f t="shared" si="154"/>
        <v>0</v>
      </c>
      <c r="AD334" s="62">
        <f>IF(VLOOKUP('Summary DNO11'!$A$125,'Summary DNO11'!$A$55:$T$137,3)=0,0,(VLOOKUP('Summary DNO11'!$A$125,'Summary DNO11'!$A$55:$T$137,2)*1000/VLOOKUP('Summary DNO11'!$A$125,'Summary DNO11'!$A$55:$T$137,3)))</f>
        <v>0</v>
      </c>
      <c r="AE334" s="62">
        <f>IF(AD334=0,0,(VLOOKUP('Summary DNO11'!$A$125,'Summary DNO11'!$A$55:$T$137,15)*AD334*P334))</f>
        <v>0</v>
      </c>
      <c r="AF334" s="56">
        <f>IF(AD334=0,0,VLOOKUP('Summary DNO11'!$A$125,'Summary DNO11'!$A$55:$T$137,16)*AD334*Q334)</f>
        <v>0</v>
      </c>
      <c r="AG334" s="56">
        <f>IF(AD334=0,0,VLOOKUP('Summary DNO11'!$A$125,'Summary DNO11'!$A$55:$T$137,17)*AD334*R334)</f>
        <v>0</v>
      </c>
      <c r="AH334" s="56">
        <f t="shared" si="156"/>
        <v>0</v>
      </c>
      <c r="AI334" s="56">
        <f t="shared" si="157"/>
        <v>0</v>
      </c>
      <c r="AJ334" s="62">
        <f>IF(VLOOKUP('Summary DNO11'!$A$125,'Summary DNO11'!$A$55:$V$137,21)=0,0,(VLOOKUP('Summary DNO11'!$A$125,'Summary DNO11'!$A$55:$V$137,21)/VLOOKUP('Summary DNO11'!$A$125,'Summary DNO11'!$A$55:$V$137,3)))*T334</f>
        <v>0</v>
      </c>
      <c r="AK334" s="62">
        <f>IF(VLOOKUP('Summary DNO11'!$A$125,'Summary DNO11'!$A$55:$V$137,22)=0,0,(VLOOKUP('Summary DNO11'!$A$125,'Summary DNO11'!$A$55:$V$137,22)*1000/VLOOKUP('Summary DNO11'!$A$125,'Summary DNO11'!$A$55:$V$137,3)))*U334</f>
        <v>0</v>
      </c>
      <c r="AL334" s="63">
        <f t="shared" si="158"/>
        <v>0</v>
      </c>
    </row>
    <row r="335" spans="1:38" s="21" customFormat="1" ht="11.25">
      <c r="A335" s="16" t="s">
        <v>30</v>
      </c>
      <c r="B335" s="144">
        <v>-0.45100000000000001</v>
      </c>
      <c r="C335" s="144">
        <v>0</v>
      </c>
      <c r="D335" s="144">
        <v>0</v>
      </c>
      <c r="E335" s="144">
        <v>0</v>
      </c>
      <c r="F335" s="144">
        <v>0</v>
      </c>
      <c r="G335" s="144">
        <v>0.13500000000000001</v>
      </c>
      <c r="H335" s="147"/>
      <c r="I335" s="148">
        <v>-0.45100000000000001</v>
      </c>
      <c r="J335" s="148">
        <v>0</v>
      </c>
      <c r="K335" s="148">
        <v>0</v>
      </c>
      <c r="L335" s="148">
        <v>0</v>
      </c>
      <c r="M335" s="148">
        <v>0</v>
      </c>
      <c r="N335" s="148">
        <v>0.13500000000000001</v>
      </c>
      <c r="O335" s="17"/>
      <c r="P335" s="56">
        <f t="shared" si="144"/>
        <v>0</v>
      </c>
      <c r="Q335" s="56">
        <f t="shared" si="145"/>
        <v>0</v>
      </c>
      <c r="R335" s="56">
        <f t="shared" si="146"/>
        <v>0</v>
      </c>
      <c r="S335" s="56">
        <f t="shared" si="147"/>
        <v>0</v>
      </c>
      <c r="T335" s="56">
        <f t="shared" si="148"/>
        <v>0</v>
      </c>
      <c r="U335" s="56">
        <f t="shared" si="149"/>
        <v>0</v>
      </c>
      <c r="W335" s="61">
        <f t="shared" si="155"/>
        <v>0</v>
      </c>
      <c r="X335" s="61">
        <f t="shared" si="150"/>
        <v>0</v>
      </c>
      <c r="Y335" s="61">
        <f t="shared" si="151"/>
        <v>0</v>
      </c>
      <c r="Z335" s="61">
        <f t="shared" si="152"/>
        <v>0</v>
      </c>
      <c r="AA335" s="61">
        <f t="shared" si="153"/>
        <v>0</v>
      </c>
      <c r="AB335" s="61">
        <f t="shared" si="154"/>
        <v>0</v>
      </c>
      <c r="AD335" s="62">
        <f>IF(VLOOKUP('Summary DNO11'!$A$128,'Summary DNO11'!$A$55:$T$137,3)=0,0,(VLOOKUP('Summary DNO11'!$A$128,'Summary DNO11'!$A$55:$T$137,2)*1000/VLOOKUP('Summary DNO11'!$A$128,'Summary DNO11'!$A$55:$T$137,3)))</f>
        <v>0</v>
      </c>
      <c r="AE335" s="62">
        <f>IF(AD335=0,0,(VLOOKUP('Summary DNO11'!$A$128,'Summary DNO11'!$A$55:$T$137,15)*AD335*P335))</f>
        <v>0</v>
      </c>
      <c r="AF335" s="56">
        <f>IF(AD335=0,0,VLOOKUP('Summary DNO11'!$A$128,'Summary DNO11'!$A$55:$T$137,16)*AD335*Q335)</f>
        <v>0</v>
      </c>
      <c r="AG335" s="56">
        <f>IF(AD335=0,0,VLOOKUP('Summary DNO11'!$A$128,'Summary DNO11'!$A$55:$T$137,17)*AD335*R335)</f>
        <v>0</v>
      </c>
      <c r="AH335" s="56">
        <f t="shared" si="156"/>
        <v>0</v>
      </c>
      <c r="AI335" s="56">
        <f t="shared" si="157"/>
        <v>0</v>
      </c>
      <c r="AJ335" s="62">
        <f>IF(VLOOKUP('Summary DNO11'!$A$128,'Summary DNO11'!$A$55:$V$137,21)=0,0,(VLOOKUP('Summary DNO11'!$A$128,'Summary DNO11'!$A$55:$V$137,21)/VLOOKUP('Summary DNO11'!$A$128,'Summary DNO11'!$A$55:$V$137,3)))*T335</f>
        <v>0</v>
      </c>
      <c r="AK335" s="62">
        <f>IF(VLOOKUP('Summary DNO11'!$A$128,'Summary DNO11'!$A$55:$V$137,22)=0,0,(VLOOKUP('Summary DNO11'!$A$128,'Summary DNO11'!$A$55:$V$137,22)*1000/VLOOKUP('Summary DNO11'!$A$128,'Summary DNO11'!$A$55:$V$137,3)))*U335</f>
        <v>0</v>
      </c>
      <c r="AL335" s="63">
        <f t="shared" si="158"/>
        <v>0</v>
      </c>
    </row>
    <row r="336" spans="1:38" s="21" customFormat="1" ht="11.25">
      <c r="A336" s="16" t="s">
        <v>31</v>
      </c>
      <c r="B336" s="144">
        <v>-3.137</v>
      </c>
      <c r="C336" s="144">
        <v>-0.34899999999999998</v>
      </c>
      <c r="D336" s="144">
        <v>-2.8000000000000001E-2</v>
      </c>
      <c r="E336" s="144">
        <v>0</v>
      </c>
      <c r="F336" s="144">
        <v>0</v>
      </c>
      <c r="G336" s="144">
        <v>0.13500000000000001</v>
      </c>
      <c r="H336" s="147"/>
      <c r="I336" s="148">
        <v>-3.137</v>
      </c>
      <c r="J336" s="148">
        <v>-0.34899999999999998</v>
      </c>
      <c r="K336" s="148">
        <v>-2.8000000000000001E-2</v>
      </c>
      <c r="L336" s="148">
        <v>0</v>
      </c>
      <c r="M336" s="148">
        <v>0</v>
      </c>
      <c r="N336" s="148">
        <v>0.13500000000000001</v>
      </c>
      <c r="O336" s="17"/>
      <c r="P336" s="56">
        <f t="shared" si="144"/>
        <v>0</v>
      </c>
      <c r="Q336" s="56">
        <f t="shared" si="145"/>
        <v>0</v>
      </c>
      <c r="R336" s="56">
        <f t="shared" si="146"/>
        <v>0</v>
      </c>
      <c r="S336" s="56">
        <f t="shared" si="147"/>
        <v>0</v>
      </c>
      <c r="T336" s="56">
        <f t="shared" si="148"/>
        <v>0</v>
      </c>
      <c r="U336" s="56">
        <f t="shared" si="149"/>
        <v>0</v>
      </c>
      <c r="W336" s="61">
        <f t="shared" si="155"/>
        <v>0</v>
      </c>
      <c r="X336" s="61">
        <f t="shared" si="150"/>
        <v>0</v>
      </c>
      <c r="Y336" s="61">
        <f t="shared" si="151"/>
        <v>0</v>
      </c>
      <c r="Z336" s="61">
        <f t="shared" si="152"/>
        <v>0</v>
      </c>
      <c r="AA336" s="61">
        <f t="shared" si="153"/>
        <v>0</v>
      </c>
      <c r="AB336" s="61">
        <f t="shared" si="154"/>
        <v>0</v>
      </c>
      <c r="AD336" s="62">
        <f>IF(VLOOKUP('Summary DNO11'!$A$130,'Summary DNO11'!$A$55:$T$137,3)=0,0,(VLOOKUP('Summary DNO11'!$A$130,'Summary DNO11'!$A$55:$T$137,2)*1000/VLOOKUP('Summary DNO11'!$A$130,'Summary DNO11'!$A$55:$T$137,3)))</f>
        <v>0</v>
      </c>
      <c r="AE336" s="62">
        <f>IF(AD336=0,0,(VLOOKUP('Summary DNO11'!$A$130,'Summary DNO11'!$A$55:$T$137,15)*AD336*P336))</f>
        <v>0</v>
      </c>
      <c r="AF336" s="56">
        <f>IF(AD336=0,0,VLOOKUP('Summary DNO11'!$A$130,'Summary DNO11'!$A$55:$T$137,16)*AD336*Q336)</f>
        <v>0</v>
      </c>
      <c r="AG336" s="56">
        <f>IF(AD336=0,0,VLOOKUP('Summary DNO11'!$A$130,'Summary DNO11'!$A$55:$T$137,17)*AD336*R336)</f>
        <v>0</v>
      </c>
      <c r="AH336" s="56">
        <f t="shared" si="156"/>
        <v>0</v>
      </c>
      <c r="AI336" s="56">
        <f t="shared" si="157"/>
        <v>0</v>
      </c>
      <c r="AJ336" s="62">
        <f>IF(VLOOKUP('Summary DNO11'!$A$130,'Summary DNO11'!$A$55:$V$137,21)=0,0,(VLOOKUP('Summary DNO11'!$A$130,'Summary DNO11'!$A$55:$V$137,21)/VLOOKUP('Summary DNO11'!$A$130,'Summary DNO11'!$A$55:$V$137,3)))*T336</f>
        <v>0</v>
      </c>
      <c r="AK336" s="62">
        <f>IF(VLOOKUP('Summary DNO11'!$A$130,'Summary DNO11'!$A$55:$V$137,22)=0,0,(VLOOKUP('Summary DNO11'!$A$130,'Summary DNO11'!$A$55:$V$137,22)*1000/VLOOKUP('Summary DNO11'!$A$130,'Summary DNO11'!$A$55:$V$137,3)))*U336</f>
        <v>0</v>
      </c>
      <c r="AL336" s="63">
        <f t="shared" si="158"/>
        <v>0</v>
      </c>
    </row>
    <row r="337" spans="1:38" s="21" customFormat="1" ht="11.25">
      <c r="A337" s="16" t="s">
        <v>32</v>
      </c>
      <c r="B337" s="144">
        <v>-0.32100000000000001</v>
      </c>
      <c r="C337" s="144">
        <v>0</v>
      </c>
      <c r="D337" s="144">
        <v>0</v>
      </c>
      <c r="E337" s="144">
        <v>115.95</v>
      </c>
      <c r="F337" s="144">
        <v>0</v>
      </c>
      <c r="G337" s="144">
        <v>0.10299999999999999</v>
      </c>
      <c r="H337" s="147"/>
      <c r="I337" s="148">
        <v>-0.32100000000000001</v>
      </c>
      <c r="J337" s="148">
        <v>0</v>
      </c>
      <c r="K337" s="148">
        <v>0</v>
      </c>
      <c r="L337" s="148">
        <v>115.96</v>
      </c>
      <c r="M337" s="148">
        <v>0</v>
      </c>
      <c r="N337" s="148">
        <v>0.10299999999999999</v>
      </c>
      <c r="O337" s="17"/>
      <c r="P337" s="56">
        <f t="shared" si="144"/>
        <v>0</v>
      </c>
      <c r="Q337" s="56">
        <f t="shared" si="145"/>
        <v>0</v>
      </c>
      <c r="R337" s="56">
        <f t="shared" si="146"/>
        <v>0</v>
      </c>
      <c r="S337" s="56">
        <f t="shared" si="147"/>
        <v>9.9999999999909051E-3</v>
      </c>
      <c r="T337" s="56">
        <f t="shared" si="148"/>
        <v>0</v>
      </c>
      <c r="U337" s="56">
        <f t="shared" si="149"/>
        <v>0</v>
      </c>
      <c r="W337" s="61">
        <f t="shared" si="155"/>
        <v>0</v>
      </c>
      <c r="X337" s="61">
        <f t="shared" si="150"/>
        <v>0</v>
      </c>
      <c r="Y337" s="61">
        <f t="shared" si="151"/>
        <v>0</v>
      </c>
      <c r="Z337" s="61">
        <f t="shared" si="152"/>
        <v>8.6244070720109534E-5</v>
      </c>
      <c r="AA337" s="61">
        <f t="shared" si="153"/>
        <v>0</v>
      </c>
      <c r="AB337" s="61">
        <f t="shared" si="154"/>
        <v>0</v>
      </c>
      <c r="AD337" s="62">
        <f>IF(VLOOKUP('Summary DNO11'!$A$83,'Summary DNO11'!$A$55:$T$137,3)=0,0,(VLOOKUP('Summary DNO11'!$A$83,'Summary DNO11'!$A$55:$T$137,2)*1000/VLOOKUP('Summary DNO11'!$A$83,'Summary DNO11'!$A$55:$T$137,3)))</f>
        <v>8147629.5863339771</v>
      </c>
      <c r="AE337" s="62">
        <f>IF(AD337=0,0,(VLOOKUP('Summary DNO11'!$A$83,'Summary DNO11'!$A$55:$T$137,15)*AD337*P337))</f>
        <v>0</v>
      </c>
      <c r="AF337" s="56">
        <f>IF(AD337=0,0,VLOOKUP('Summary DNO11'!$A$83,'Summary DNO11'!$A$55:$T$137,16)*AD337*Q337)</f>
        <v>0</v>
      </c>
      <c r="AG337" s="56">
        <f>IF(AD337=0,0,VLOOKUP('Summary DNO11'!$A$83,'Summary DNO11'!$A$55:$T$137,17)*AD337*R337)</f>
        <v>0</v>
      </c>
      <c r="AH337" s="56">
        <f t="shared" si="156"/>
        <v>0</v>
      </c>
      <c r="AI337" s="56">
        <f t="shared" si="157"/>
        <v>3.6499999999966803</v>
      </c>
      <c r="AJ337" s="62">
        <f>IF(VLOOKUP('Summary DNO11'!$A$83,'Summary DNO11'!$A$55:$V$137,21)=0,0,(VLOOKUP('Summary DNO11'!$A$83,'Summary DNO11'!$A$55:$V$137,21)/VLOOKUP('Summary DNO11'!$A$83,'Summary DNO11'!$A$55:$V$137,3)))*T337</f>
        <v>0</v>
      </c>
      <c r="AK337" s="62">
        <f>IF(VLOOKUP('Summary DNO11'!$A$83,'Summary DNO11'!$A$55:$V$137,22)=0,0,(VLOOKUP('Summary DNO11'!$A$83,'Summary DNO11'!$A$55:$V$137,22)*1000/VLOOKUP('Summary DNO11'!$A$83,'Summary DNO11'!$A$55:$V$137,3)))*U337</f>
        <v>0</v>
      </c>
      <c r="AL337" s="63">
        <f t="shared" si="158"/>
        <v>3.6499999999966802E-2</v>
      </c>
    </row>
    <row r="338" spans="1:38" s="21" customFormat="1" ht="11.25">
      <c r="A338" s="16" t="s">
        <v>33</v>
      </c>
      <c r="B338" s="144">
        <v>-2.3140000000000001</v>
      </c>
      <c r="C338" s="144">
        <v>-0.22800000000000001</v>
      </c>
      <c r="D338" s="144">
        <v>-1.6E-2</v>
      </c>
      <c r="E338" s="144">
        <v>115.95</v>
      </c>
      <c r="F338" s="144">
        <v>0</v>
      </c>
      <c r="G338" s="144">
        <v>0.10299999999999999</v>
      </c>
      <c r="H338" s="147"/>
      <c r="I338" s="148">
        <v>-2.3140000000000001</v>
      </c>
      <c r="J338" s="148">
        <v>-0.22800000000000001</v>
      </c>
      <c r="K338" s="148">
        <v>-1.6E-2</v>
      </c>
      <c r="L338" s="148">
        <v>115.96</v>
      </c>
      <c r="M338" s="148">
        <v>0</v>
      </c>
      <c r="N338" s="148">
        <v>0.10299999999999999</v>
      </c>
      <c r="O338" s="17"/>
      <c r="P338" s="56">
        <f t="shared" si="144"/>
        <v>0</v>
      </c>
      <c r="Q338" s="56">
        <f t="shared" si="145"/>
        <v>0</v>
      </c>
      <c r="R338" s="56">
        <f t="shared" si="146"/>
        <v>0</v>
      </c>
      <c r="S338" s="56">
        <f t="shared" si="147"/>
        <v>9.9999999999909051E-3</v>
      </c>
      <c r="T338" s="56">
        <f t="shared" si="148"/>
        <v>0</v>
      </c>
      <c r="U338" s="56">
        <f t="shared" si="149"/>
        <v>0</v>
      </c>
      <c r="W338" s="61">
        <f t="shared" si="155"/>
        <v>0</v>
      </c>
      <c r="X338" s="61">
        <f t="shared" si="150"/>
        <v>0</v>
      </c>
      <c r="Y338" s="61">
        <f t="shared" si="151"/>
        <v>0</v>
      </c>
      <c r="Z338" s="61">
        <f t="shared" si="152"/>
        <v>8.6244070720109534E-5</v>
      </c>
      <c r="AA338" s="61">
        <f t="shared" si="153"/>
        <v>0</v>
      </c>
      <c r="AB338" s="61">
        <f t="shared" si="154"/>
        <v>0</v>
      </c>
      <c r="AD338" s="62">
        <f>IF(VLOOKUP('Summary DNO11'!$A$84,'Summary DNO11'!$A$55:$T$137,3)=0,0,(VLOOKUP('Summary DNO11'!$A$84,'Summary DNO11'!$A$55:$T$137,2)*1000/VLOOKUP('Summary DNO11'!$A$84,'Summary DNO11'!$A$55:$T$137,3)))</f>
        <v>4733078.0541961687</v>
      </c>
      <c r="AE338" s="62">
        <f>IF(AD338=0,0,(VLOOKUP('Summary DNO11'!$A$84,'Summary DNO11'!$A$55:$T$137,15)*AD338*P338))</f>
        <v>0</v>
      </c>
      <c r="AF338" s="56">
        <f>IF(AD338=0,0,VLOOKUP('Summary DNO11'!$A$84,'Summary DNO11'!$A$55:$T$137,16)*AD338*Q338)</f>
        <v>0</v>
      </c>
      <c r="AG338" s="56">
        <f>IF(AD338=0,0,VLOOKUP('Summary DNO11'!$A$84,'Summary DNO11'!$A$55:$T$137,17)*AD338*R338)</f>
        <v>0</v>
      </c>
      <c r="AH338" s="56">
        <f t="shared" si="156"/>
        <v>0</v>
      </c>
      <c r="AI338" s="56">
        <f t="shared" si="157"/>
        <v>3.6499999999966803</v>
      </c>
      <c r="AJ338" s="62">
        <f>IF(VLOOKUP('Summary DNO11'!$A$84,'Summary DNO11'!$A$55:$V$137,21)=0,0,(VLOOKUP('Summary DNO11'!$A$84,'Summary DNO11'!$A$55:$V$137,21)/VLOOKUP('Summary DNO11'!$A$84,'Summary DNO11'!$A$55:$V$137,3)))*T338</f>
        <v>0</v>
      </c>
      <c r="AK338" s="62">
        <f>IF(VLOOKUP('Summary DNO11'!$A$84,'Summary DNO11'!$A$55:$V$137,22)=0,0,(VLOOKUP('Summary DNO11'!$A$84,'Summary DNO11'!$A$55:$V$137,22)*1000/VLOOKUP('Summary DNO11'!$A$84,'Summary DNO11'!$A$55:$V$137,3)))*U338</f>
        <v>0</v>
      </c>
      <c r="AL338" s="63">
        <f t="shared" si="158"/>
        <v>3.6499999999966802E-2</v>
      </c>
    </row>
    <row r="339" spans="1:38" s="21" customFormat="1" ht="11.25">
      <c r="A339" s="16" t="s">
        <v>34</v>
      </c>
      <c r="B339" s="144">
        <v>-2.11</v>
      </c>
      <c r="C339" s="144">
        <v>-0.19900000000000001</v>
      </c>
      <c r="D339" s="144">
        <v>-1.2999999999999999E-2</v>
      </c>
      <c r="E339" s="144">
        <v>115.95</v>
      </c>
      <c r="F339" s="144">
        <v>0</v>
      </c>
      <c r="G339" s="144">
        <v>7.4999999999999997E-2</v>
      </c>
      <c r="H339" s="147"/>
      <c r="I339" s="148">
        <v>-2.11</v>
      </c>
      <c r="J339" s="148">
        <v>-0.19900000000000001</v>
      </c>
      <c r="K339" s="148">
        <v>-1.2999999999999999E-2</v>
      </c>
      <c r="L339" s="148">
        <v>115.96</v>
      </c>
      <c r="M339" s="148">
        <v>0</v>
      </c>
      <c r="N339" s="148">
        <v>7.4999999999999997E-2</v>
      </c>
      <c r="O339" s="17"/>
      <c r="P339" s="56">
        <f t="shared" si="144"/>
        <v>0</v>
      </c>
      <c r="Q339" s="56">
        <f t="shared" si="145"/>
        <v>0</v>
      </c>
      <c r="R339" s="56">
        <f t="shared" si="146"/>
        <v>0</v>
      </c>
      <c r="S339" s="56">
        <f t="shared" si="147"/>
        <v>9.9999999999909051E-3</v>
      </c>
      <c r="T339" s="56">
        <f t="shared" si="148"/>
        <v>0</v>
      </c>
      <c r="U339" s="56">
        <f t="shared" si="149"/>
        <v>0</v>
      </c>
      <c r="W339" s="61">
        <f t="shared" si="155"/>
        <v>0</v>
      </c>
      <c r="X339" s="61">
        <f t="shared" si="150"/>
        <v>0</v>
      </c>
      <c r="Y339" s="61">
        <f t="shared" si="151"/>
        <v>0</v>
      </c>
      <c r="Z339" s="61">
        <f t="shared" si="152"/>
        <v>8.6244070720109534E-5</v>
      </c>
      <c r="AA339" s="61">
        <f t="shared" si="153"/>
        <v>0</v>
      </c>
      <c r="AB339" s="61">
        <f t="shared" si="154"/>
        <v>0</v>
      </c>
      <c r="AD339" s="62">
        <f>IF(VLOOKUP('Summary DNO11'!$A$88,'Summary DNO11'!$A$55:$T$137,3)=0,0,(VLOOKUP('Summary DNO11'!$A$88,'Summary DNO11'!$A$55:$T$137,2)*1000/VLOOKUP('Summary DNO11'!$A$88,'Summary DNO11'!$A$55:$T$137,3)))</f>
        <v>0</v>
      </c>
      <c r="AE339" s="62">
        <f>IF(AD339=0,0,(VLOOKUP('Summary DNO11'!$A$88,'Summary DNO11'!$A$55:$T$137,15)*AD339*P339))</f>
        <v>0</v>
      </c>
      <c r="AF339" s="56">
        <f>IF(AD339=0,0,VLOOKUP('Summary DNO11'!$A$88,'Summary DNO11'!$A$55:$T$137,16)*AD339*Q339)</f>
        <v>0</v>
      </c>
      <c r="AG339" s="56">
        <f>IF(AD339=0,0,VLOOKUP('Summary DNO11'!$A$88,'Summary DNO11'!$A$55:$T$137,17)*AD339*R339)</f>
        <v>0</v>
      </c>
      <c r="AH339" s="56">
        <f t="shared" si="156"/>
        <v>0</v>
      </c>
      <c r="AI339" s="56">
        <f t="shared" si="157"/>
        <v>3.6499999999966803</v>
      </c>
      <c r="AJ339" s="62">
        <f>IF(VLOOKUP('Summary DNO11'!$A$88,'Summary DNO11'!$A$55:$V$137,21)=0,0,(VLOOKUP('Summary DNO11'!$A$88,'Summary DNO11'!$A$55:$V$137,21)/VLOOKUP('Summary DNO11'!$A$88,'Summary DNO11'!$A$55:$V$137,3)))*T339</f>
        <v>0</v>
      </c>
      <c r="AK339" s="62">
        <f>IF(VLOOKUP('Summary DNO11'!$A$88,'Summary DNO11'!$A$55:$V$137,22)=0,0,(VLOOKUP('Summary DNO11'!$A$88,'Summary DNO11'!$A$55:$V$137,22)*1000/VLOOKUP('Summary DNO11'!$A$88,'Summary DNO11'!$A$55:$V$137,3)))*U339</f>
        <v>0</v>
      </c>
      <c r="AL339" s="63">
        <f t="shared" si="158"/>
        <v>3.6499999999966802E-2</v>
      </c>
    </row>
    <row r="340" spans="1:38" s="21" customFormat="1" ht="11.25">
      <c r="A340" s="25" t="s">
        <v>35</v>
      </c>
      <c r="B340" s="144">
        <v>-0.28899999999999998</v>
      </c>
      <c r="C340" s="144">
        <v>0</v>
      </c>
      <c r="D340" s="144">
        <v>0</v>
      </c>
      <c r="E340" s="144">
        <v>115.95</v>
      </c>
      <c r="F340" s="144">
        <v>0</v>
      </c>
      <c r="G340" s="144">
        <v>7.4999999999999997E-2</v>
      </c>
      <c r="H340" s="147"/>
      <c r="I340" s="148">
        <v>-0.28899999999999998</v>
      </c>
      <c r="J340" s="148">
        <v>0</v>
      </c>
      <c r="K340" s="148">
        <v>0</v>
      </c>
      <c r="L340" s="148">
        <v>115.96</v>
      </c>
      <c r="M340" s="148">
        <v>0</v>
      </c>
      <c r="N340" s="148">
        <v>7.4999999999999997E-2</v>
      </c>
      <c r="O340" s="17"/>
      <c r="P340" s="56">
        <f t="shared" si="144"/>
        <v>0</v>
      </c>
      <c r="Q340" s="56">
        <f t="shared" si="145"/>
        <v>0</v>
      </c>
      <c r="R340" s="56">
        <f t="shared" si="146"/>
        <v>0</v>
      </c>
      <c r="S340" s="56">
        <f t="shared" si="147"/>
        <v>9.9999999999909051E-3</v>
      </c>
      <c r="T340" s="56">
        <f t="shared" si="148"/>
        <v>0</v>
      </c>
      <c r="U340" s="56">
        <f t="shared" si="149"/>
        <v>0</v>
      </c>
      <c r="W340" s="65">
        <f t="shared" si="155"/>
        <v>0</v>
      </c>
      <c r="X340" s="65">
        <f t="shared" si="150"/>
        <v>0</v>
      </c>
      <c r="Y340" s="65">
        <f t="shared" si="151"/>
        <v>0</v>
      </c>
      <c r="Z340" s="65">
        <f t="shared" si="152"/>
        <v>8.6244070720109534E-5</v>
      </c>
      <c r="AA340" s="65">
        <f t="shared" si="153"/>
        <v>0</v>
      </c>
      <c r="AB340" s="65">
        <f t="shared" si="154"/>
        <v>0</v>
      </c>
      <c r="AD340" s="66">
        <f>IF(VLOOKUP('Summary DNO11'!$A$87,'Summary DNO11'!$A$55:$T$137,3)=0,0,(VLOOKUP('Summary DNO11'!$A$87,'Summary DNO11'!$A$55:$T$137,2)*1000/VLOOKUP('Summary DNO11'!$A$87,'Summary DNO11'!$A$55:$T$137,3)))</f>
        <v>8468927.7383381929</v>
      </c>
      <c r="AE340" s="66">
        <f>IF(AD340=0,0,(VLOOKUP('Summary DNO11'!$A$87,'Summary DNO11'!$A$55:$T$137,15)*AD340*P340))</f>
        <v>0</v>
      </c>
      <c r="AF340" s="64">
        <f>IF(AD340=0,0,VLOOKUP('Summary DNO11'!$A$87,'Summary DNO11'!$A$55:$T$137,16)*AD340*Q340)</f>
        <v>0</v>
      </c>
      <c r="AG340" s="64">
        <f>IF(AD340=0,0,VLOOKUP('Summary DNO11'!$A$87,'Summary DNO11'!$A$55:$T$137,17)*AD340*R340)</f>
        <v>0</v>
      </c>
      <c r="AH340" s="64">
        <f t="shared" si="156"/>
        <v>0</v>
      </c>
      <c r="AI340" s="64">
        <f t="shared" si="157"/>
        <v>3.6499999999966803</v>
      </c>
      <c r="AJ340" s="66">
        <f>IF(VLOOKUP('Summary DNO11'!$A$87,'Summary DNO11'!$A$55:$V$137,21)=0,0,(VLOOKUP('Summary DNO11'!$A$87,'Summary DNO11'!$A$55:$V$137,21)/VLOOKUP('Summary DNO11'!$A$87,'Summary DNO11'!$A$55:$V$137,3)))*T340</f>
        <v>0</v>
      </c>
      <c r="AK340" s="66">
        <f>IF(VLOOKUP('Summary DNO11'!$A$87,'Summary DNO11'!$A$55:$V$137,22)=0,0,(VLOOKUP('Summary DNO11'!$A$87,'Summary DNO11'!$A$55:$V$137,22)*1000/VLOOKUP('Summary DNO11'!$A$87,'Summary DNO11'!$A$55:$V$137,3)))*U340</f>
        <v>0</v>
      </c>
      <c r="AL340" s="67">
        <f t="shared" si="158"/>
        <v>3.6499999999966802E-2</v>
      </c>
    </row>
    <row r="342" spans="1:38" s="3" customFormat="1" ht="15">
      <c r="A342" s="1" t="s">
        <v>0</v>
      </c>
      <c r="B342" s="2" t="s">
        <v>233</v>
      </c>
      <c r="D342" s="4" t="s">
        <v>230</v>
      </c>
      <c r="H342" s="5"/>
    </row>
    <row r="343" spans="1:38" s="7" customFormat="1" ht="15">
      <c r="A343" s="1"/>
      <c r="B343" s="203" t="s">
        <v>235</v>
      </c>
      <c r="C343" s="203"/>
      <c r="D343" s="203"/>
      <c r="E343" s="203"/>
      <c r="F343" s="203"/>
      <c r="G343" s="203"/>
      <c r="H343" s="6"/>
      <c r="J343" s="8"/>
      <c r="O343" s="9"/>
    </row>
    <row r="344" spans="1:38" ht="13.5" thickBot="1">
      <c r="H344" s="11"/>
      <c r="O344" s="11"/>
    </row>
    <row r="345" spans="1:38" ht="14.25" thickTop="1" thickBot="1">
      <c r="A345" s="194" t="s">
        <v>1</v>
      </c>
      <c r="B345" s="196" t="s">
        <v>2</v>
      </c>
      <c r="C345" s="197"/>
      <c r="D345" s="197"/>
      <c r="E345" s="197"/>
      <c r="F345" s="197"/>
      <c r="G345" s="198"/>
      <c r="H345" s="6"/>
      <c r="I345" s="199" t="s">
        <v>3</v>
      </c>
      <c r="J345" s="197"/>
      <c r="K345" s="197"/>
      <c r="L345" s="197"/>
      <c r="M345" s="197"/>
      <c r="N345" s="198"/>
      <c r="O345" s="6"/>
      <c r="P345" s="200" t="s">
        <v>214</v>
      </c>
      <c r="Q345" s="201"/>
      <c r="R345" s="201"/>
      <c r="S345" s="201"/>
      <c r="T345" s="201"/>
      <c r="U345" s="202"/>
      <c r="W345" s="189" t="s">
        <v>4</v>
      </c>
      <c r="X345" s="190"/>
      <c r="Y345" s="190"/>
      <c r="Z345" s="190"/>
      <c r="AA345" s="190"/>
      <c r="AB345" s="191"/>
      <c r="AD345" s="192" t="s">
        <v>215</v>
      </c>
      <c r="AE345" s="193"/>
      <c r="AF345" s="193"/>
      <c r="AG345" s="193"/>
      <c r="AH345" s="193"/>
      <c r="AI345" s="193"/>
      <c r="AJ345" s="193"/>
      <c r="AK345" s="193"/>
      <c r="AL345" s="193"/>
    </row>
    <row r="346" spans="1:38" ht="68.25" thickTop="1">
      <c r="A346" s="195"/>
      <c r="B346" s="12" t="s">
        <v>5</v>
      </c>
      <c r="C346" s="13" t="s">
        <v>6</v>
      </c>
      <c r="D346" s="13" t="s">
        <v>7</v>
      </c>
      <c r="E346" s="13" t="s">
        <v>8</v>
      </c>
      <c r="F346" s="13" t="s">
        <v>9</v>
      </c>
      <c r="G346" s="14" t="s">
        <v>10</v>
      </c>
      <c r="H346" s="15"/>
      <c r="I346" s="12" t="s">
        <v>5</v>
      </c>
      <c r="J346" s="13" t="s">
        <v>6</v>
      </c>
      <c r="K346" s="13" t="s">
        <v>7</v>
      </c>
      <c r="L346" s="13" t="s">
        <v>8</v>
      </c>
      <c r="M346" s="13" t="s">
        <v>9</v>
      </c>
      <c r="N346" s="14" t="s">
        <v>10</v>
      </c>
      <c r="O346" s="15"/>
      <c r="P346" s="52" t="s">
        <v>5</v>
      </c>
      <c r="Q346" s="52" t="s">
        <v>6</v>
      </c>
      <c r="R346" s="52" t="s">
        <v>7</v>
      </c>
      <c r="S346" s="52" t="s">
        <v>8</v>
      </c>
      <c r="T346" s="52" t="s">
        <v>9</v>
      </c>
      <c r="U346" s="52" t="s">
        <v>10</v>
      </c>
      <c r="W346" s="53" t="s">
        <v>5</v>
      </c>
      <c r="X346" s="54" t="s">
        <v>6</v>
      </c>
      <c r="Y346" s="54" t="s">
        <v>7</v>
      </c>
      <c r="Z346" s="54" t="s">
        <v>8</v>
      </c>
      <c r="AA346" s="54" t="s">
        <v>9</v>
      </c>
      <c r="AB346" s="55" t="s">
        <v>10</v>
      </c>
      <c r="AD346" s="52" t="s">
        <v>216</v>
      </c>
      <c r="AE346" s="52" t="s">
        <v>217</v>
      </c>
      <c r="AF346" s="52" t="s">
        <v>217</v>
      </c>
      <c r="AG346" s="52" t="s">
        <v>217</v>
      </c>
      <c r="AH346" s="52" t="s">
        <v>218</v>
      </c>
      <c r="AI346" s="52" t="s">
        <v>219</v>
      </c>
      <c r="AJ346" s="52" t="s">
        <v>220</v>
      </c>
      <c r="AK346" s="52" t="s">
        <v>221</v>
      </c>
      <c r="AL346" s="52" t="s">
        <v>222</v>
      </c>
    </row>
    <row r="347" spans="1:38" s="21" customFormat="1" ht="11.25">
      <c r="A347" s="16" t="s">
        <v>11</v>
      </c>
      <c r="B347" s="144">
        <v>2.1469999999999998</v>
      </c>
      <c r="C347" s="144">
        <v>0</v>
      </c>
      <c r="D347" s="144">
        <v>0</v>
      </c>
      <c r="E347" s="144">
        <v>3.39</v>
      </c>
      <c r="F347" s="144">
        <v>0</v>
      </c>
      <c r="G347" s="144">
        <v>0</v>
      </c>
      <c r="H347" s="147"/>
      <c r="I347" s="148">
        <v>2.1469999999999998</v>
      </c>
      <c r="J347" s="148">
        <v>0</v>
      </c>
      <c r="K347" s="148">
        <v>0</v>
      </c>
      <c r="L347" s="148">
        <v>3.39</v>
      </c>
      <c r="M347" s="148">
        <v>0</v>
      </c>
      <c r="N347" s="148">
        <v>0</v>
      </c>
      <c r="O347" s="17"/>
      <c r="P347" s="56">
        <f t="shared" ref="P347:P371" si="159">IF(B347=0,0,IF(I347=0,0,(I347-B347)))</f>
        <v>0</v>
      </c>
      <c r="Q347" s="56">
        <f t="shared" ref="Q347:Q371" si="160">IF(C347=0,0,IF(J347=0,0,(J347-C347)))</f>
        <v>0</v>
      </c>
      <c r="R347" s="56">
        <f t="shared" ref="R347:R371" si="161">IF(D347=0,0,IF(K347=0,0,(K347-D347)))</f>
        <v>0</v>
      </c>
      <c r="S347" s="56">
        <f t="shared" ref="S347:S371" si="162">IF(E347=0,0,IF(L347=0,0,(L347-E347)))</f>
        <v>0</v>
      </c>
      <c r="T347" s="56">
        <f t="shared" ref="T347:T371" si="163">IF(F347=0,0,IF(M347=0,0,(M347-F347)))</f>
        <v>0</v>
      </c>
      <c r="U347" s="56">
        <f t="shared" ref="U347:U371" si="164">IF(G347=0,0,IF(N347=0,0,(N347-G347)))</f>
        <v>0</v>
      </c>
      <c r="W347" s="57">
        <f>IF(B347=0,0,IF(I347=0,0,(I347/B347)-1))</f>
        <v>0</v>
      </c>
      <c r="X347" s="57">
        <f t="shared" ref="X347:X371" si="165">IF(C347=0,0,IF(J347=0,0,(J347/C347)-1))</f>
        <v>0</v>
      </c>
      <c r="Y347" s="57">
        <f t="shared" ref="Y347:Y371" si="166">IF(D347=0,0,IF(K347=0,0,(K347/D347)-1))</f>
        <v>0</v>
      </c>
      <c r="Z347" s="57">
        <f t="shared" ref="Z347:Z371" si="167">IF(E347=0,0,IF(L347=0,0,(L347/E347)-1))</f>
        <v>0</v>
      </c>
      <c r="AA347" s="57">
        <f t="shared" ref="AA347:AA371" si="168">IF(F347=0,0,IF(M347=0,0,(M347/F347)-1))</f>
        <v>0</v>
      </c>
      <c r="AB347" s="57">
        <f t="shared" ref="AB347:AB371" si="169">IF(G347=0,0,IF(N347=0,0,(N347/G347)-1))</f>
        <v>0</v>
      </c>
      <c r="AD347" s="58">
        <f>IF(VLOOKUP('Summary DNO12'!$A$82,'Summary DNO12'!$A$55:$T$137,3)=0,0,VLOOKUP('Summary DNO12'!$A$82,'Summary DNO12'!$A$55:$T$137,2)*1000/VLOOKUP('Summary DNO12'!$A$82,'Summary DNO12'!$A$55:$T$137,3))</f>
        <v>3574.2248849410389</v>
      </c>
      <c r="AE347" s="58">
        <f>IF(AD347=0,0,VLOOKUP('Summary DNO12'!$A$82,'Summary DNO12'!$A$55:$T$137,15)*AD347*P347)</f>
        <v>0</v>
      </c>
      <c r="AF347" s="59">
        <f>IF(AD347=0,0,VLOOKUP('Summary DNO12'!$A$82,'Summary DNO12'!$A$55:$T$137,16)*AD347*Q347)</f>
        <v>0</v>
      </c>
      <c r="AG347" s="59">
        <f>IF(AD347=0,0,VLOOKUP('Summary DNO12'!$A$82,'Summary DNO12'!$A$55:$T$137,17)*AD347*R347)</f>
        <v>0</v>
      </c>
      <c r="AH347" s="59">
        <f>AE347+AF347+AG347</f>
        <v>0</v>
      </c>
      <c r="AI347" s="59">
        <f>365*S347</f>
        <v>0</v>
      </c>
      <c r="AJ347" s="59">
        <f>IF(VLOOKUP('Summary DNO12'!$A$82,'Summary DNO12'!$A$55:$V$137,21)=0,0,VLOOKUP('Summary DNO12'!$A$82,'Summary DNO12'!$A$55:$V$137,21)/VLOOKUP('Summary DNO12'!$A$82,'Summary DNO12'!$A$55:$T$137,3))*T347</f>
        <v>0</v>
      </c>
      <c r="AK347" s="59">
        <f>IF(VLOOKUP('Summary DNO12'!$A$82,'Summary DNO12'!$A$55:$V$137,22)=0,0,VLOOKUP('Summary DNO12'!$A$82,'Summary DNO12'!$A$55:$V$137,22)*1000/VLOOKUP('Summary DNO12'!$A$82,'Summary DNO12'!$A$55:$T$137,3))*U347</f>
        <v>0</v>
      </c>
      <c r="AL347" s="60">
        <f>SUM(AH347:AK347)/100</f>
        <v>0</v>
      </c>
    </row>
    <row r="348" spans="1:38" s="21" customFormat="1" ht="11.25">
      <c r="A348" s="16" t="s">
        <v>12</v>
      </c>
      <c r="B348" s="144">
        <v>2.589</v>
      </c>
      <c r="C348" s="144">
        <v>0.108</v>
      </c>
      <c r="D348" s="144">
        <v>0</v>
      </c>
      <c r="E348" s="144">
        <v>3.39</v>
      </c>
      <c r="F348" s="144">
        <v>0</v>
      </c>
      <c r="G348" s="144">
        <v>0</v>
      </c>
      <c r="H348" s="147"/>
      <c r="I348" s="148">
        <v>2.589</v>
      </c>
      <c r="J348" s="148">
        <v>0.108</v>
      </c>
      <c r="K348" s="148">
        <v>0</v>
      </c>
      <c r="L348" s="148">
        <v>3.39</v>
      </c>
      <c r="M348" s="148">
        <v>0</v>
      </c>
      <c r="N348" s="148">
        <v>0</v>
      </c>
      <c r="O348" s="17"/>
      <c r="P348" s="56">
        <f t="shared" si="159"/>
        <v>0</v>
      </c>
      <c r="Q348" s="56">
        <f t="shared" si="160"/>
        <v>0</v>
      </c>
      <c r="R348" s="56">
        <f t="shared" si="161"/>
        <v>0</v>
      </c>
      <c r="S348" s="56">
        <f t="shared" si="162"/>
        <v>0</v>
      </c>
      <c r="T348" s="56">
        <f t="shared" si="163"/>
        <v>0</v>
      </c>
      <c r="U348" s="56">
        <f t="shared" si="164"/>
        <v>0</v>
      </c>
      <c r="W348" s="61">
        <f t="shared" ref="W348:W371" si="170">IF(B348=0,0,IF(I348=0,0,(I348/B348)-1))</f>
        <v>0</v>
      </c>
      <c r="X348" s="61">
        <f t="shared" si="165"/>
        <v>0</v>
      </c>
      <c r="Y348" s="61">
        <f t="shared" si="166"/>
        <v>0</v>
      </c>
      <c r="Z348" s="61">
        <f t="shared" si="167"/>
        <v>0</v>
      </c>
      <c r="AA348" s="61">
        <f t="shared" si="168"/>
        <v>0</v>
      </c>
      <c r="AB348" s="61">
        <f t="shared" si="169"/>
        <v>0</v>
      </c>
      <c r="AD348" s="62">
        <f>IF(VLOOKUP('Summary DNO12'!$A$81,'Summary DNO12'!$A$55:$T$137,3)=0,0,VLOOKUP('Summary DNO12'!$A$81,'Summary DNO12'!$A$55:$T$137,2)*1000/VLOOKUP('Summary DNO12'!$A$81,'Summary DNO12'!$A$55:$T$137,3))</f>
        <v>6157.9696913486268</v>
      </c>
      <c r="AE348" s="62">
        <f>IF(AD348=0,0,VLOOKUP('Summary DNO12'!$A$81,'Summary DNO12'!$A$55:$T$137,15)*AD348*P348)</f>
        <v>0</v>
      </c>
      <c r="AF348" s="56">
        <f>IF(AD348=0,0,VLOOKUP('Summary DNO12'!$A$81,'Summary DNO12'!$A$55:$T$137,16)*AD348*Q348)</f>
        <v>0</v>
      </c>
      <c r="AG348" s="56">
        <f>IF(AD348=0,0,VLOOKUP('Summary DNO12'!$A$81,'Summary DNO12'!$A$55:$T$137,17)*AD348*R348)</f>
        <v>0</v>
      </c>
      <c r="AH348" s="56">
        <f t="shared" ref="AH348:AH371" si="171">AE348+AF348+AG348</f>
        <v>0</v>
      </c>
      <c r="AI348" s="56">
        <f t="shared" ref="AI348:AI371" si="172">365*S348</f>
        <v>0</v>
      </c>
      <c r="AJ348" s="62">
        <f>IF(VLOOKUP('Summary DNO12'!$A$81,'Summary DNO12'!$A$55:$V$137,21)=0,0,VLOOKUP('Summary DNO12'!$A$81,'Summary DNO12'!$A$55:$V$137,21)/VLOOKUP('Summary DNO12'!$A$81,'Summary DNO12'!$A$55:$V$137,3))*T348</f>
        <v>0</v>
      </c>
      <c r="AK348" s="62">
        <f>IF(VLOOKUP('Summary DNO12'!$A$81,'Summary DNO12'!$A$55:$V$137,22)=0,0,VLOOKUP('Summary DNO12'!$A$81,'Summary DNO12'!$A$55:$V$137,22)*1000/VLOOKUP('Summary DNO12'!$A$81,'Summary DNO12'!$A$55:$V$137,3))*U348</f>
        <v>0</v>
      </c>
      <c r="AL348" s="63">
        <f t="shared" ref="AL348:AL371" si="173">SUM(AH348:AK348)/100</f>
        <v>0</v>
      </c>
    </row>
    <row r="349" spans="1:38" s="21" customFormat="1" ht="11.25">
      <c r="A349" s="16" t="s">
        <v>13</v>
      </c>
      <c r="B349" s="144">
        <v>0.314</v>
      </c>
      <c r="C349" s="144">
        <v>0</v>
      </c>
      <c r="D349" s="144">
        <v>0</v>
      </c>
      <c r="E349" s="144">
        <v>0</v>
      </c>
      <c r="F349" s="144">
        <v>0</v>
      </c>
      <c r="G349" s="144">
        <v>0</v>
      </c>
      <c r="H349" s="147"/>
      <c r="I349" s="148">
        <v>0.314</v>
      </c>
      <c r="J349" s="148">
        <v>0</v>
      </c>
      <c r="K349" s="148">
        <v>0</v>
      </c>
      <c r="L349" s="148">
        <v>0</v>
      </c>
      <c r="M349" s="148">
        <v>0</v>
      </c>
      <c r="N349" s="148">
        <v>0</v>
      </c>
      <c r="O349" s="17"/>
      <c r="P349" s="56">
        <f t="shared" si="159"/>
        <v>0</v>
      </c>
      <c r="Q349" s="56">
        <f t="shared" si="160"/>
        <v>0</v>
      </c>
      <c r="R349" s="56">
        <f t="shared" si="161"/>
        <v>0</v>
      </c>
      <c r="S349" s="56">
        <f t="shared" si="162"/>
        <v>0</v>
      </c>
      <c r="T349" s="56">
        <f t="shared" si="163"/>
        <v>0</v>
      </c>
      <c r="U349" s="56">
        <f t="shared" si="164"/>
        <v>0</v>
      </c>
      <c r="W349" s="61">
        <f t="shared" si="170"/>
        <v>0</v>
      </c>
      <c r="X349" s="61">
        <f t="shared" si="165"/>
        <v>0</v>
      </c>
      <c r="Y349" s="61">
        <f t="shared" si="166"/>
        <v>0</v>
      </c>
      <c r="Z349" s="61">
        <f t="shared" si="167"/>
        <v>0</v>
      </c>
      <c r="AA349" s="61">
        <f t="shared" si="168"/>
        <v>0</v>
      </c>
      <c r="AB349" s="61">
        <f t="shared" si="169"/>
        <v>0</v>
      </c>
      <c r="AD349" s="62">
        <f>IF(VLOOKUP('Summary DNO12'!$A$80,'Summary DNO12'!$A$55:$T$137,3)=0,0,(VLOOKUP('Summary DNO12'!$A$80,'Summary DNO12'!$A$55:$T$137,2)*1000/VLOOKUP('Summary DNO12'!$A$80,'Summary DNO12'!$A$55:$T$137,3)))</f>
        <v>5600.7209634317087</v>
      </c>
      <c r="AE349" s="62">
        <f>IF(AD349=0,0,VLOOKUP('Summary DNO12'!$A$80,'Summary DNO12'!$A$55:$T$137,15)*AD349*P349)</f>
        <v>0</v>
      </c>
      <c r="AF349" s="56">
        <f>IF(AD349=0,0,VLOOKUP('Summary DNO12'!$A$80,'Summary DNO12'!$A$55:$T$137,16)*AD349*Q349)</f>
        <v>0</v>
      </c>
      <c r="AG349" s="56">
        <f>IF(AD349=0,0,VLOOKUP('Summary DNO12'!$A$80,'Summary DNO12'!$A$55:$T$137,17)*AD349*R349)</f>
        <v>0</v>
      </c>
      <c r="AH349" s="56">
        <f t="shared" si="171"/>
        <v>0</v>
      </c>
      <c r="AI349" s="56">
        <f t="shared" si="172"/>
        <v>0</v>
      </c>
      <c r="AJ349" s="62">
        <f>IF(VLOOKUP('Summary DNO12'!$A$80,'Summary DNO12'!$A$55:$V$137,21)=0,0,(VLOOKUP('Summary DNO12'!$A$80,'Summary DNO12'!$A$55:$V$137,21)/VLOOKUP('Summary DNO12'!$A$80,'Summary DNO12'!$A$55:$V$137,3)))*T349</f>
        <v>0</v>
      </c>
      <c r="AK349" s="62">
        <f>IF(VLOOKUP('Summary DNO12'!$A$80,'Summary DNO12'!$A$55:$V$137,22)=0,0,(VLOOKUP('Summary DNO12'!$A$80,'Summary DNO12'!$A$55:$V$137,22)*1000/VLOOKUP('Summary DNO12'!$A$80,'Summary DNO12'!$A$55:$V$137,3)))*U349</f>
        <v>0</v>
      </c>
      <c r="AL349" s="63">
        <f t="shared" si="173"/>
        <v>0</v>
      </c>
    </row>
    <row r="350" spans="1:38" s="21" customFormat="1" ht="11.25">
      <c r="A350" s="16" t="s">
        <v>14</v>
      </c>
      <c r="B350" s="144">
        <v>1.887</v>
      </c>
      <c r="C350" s="144">
        <v>0</v>
      </c>
      <c r="D350" s="144">
        <v>0</v>
      </c>
      <c r="E350" s="144">
        <v>3.11</v>
      </c>
      <c r="F350" s="144">
        <v>0</v>
      </c>
      <c r="G350" s="144">
        <v>0</v>
      </c>
      <c r="H350" s="147"/>
      <c r="I350" s="148">
        <v>1.887</v>
      </c>
      <c r="J350" s="148">
        <v>0</v>
      </c>
      <c r="K350" s="148">
        <v>0</v>
      </c>
      <c r="L350" s="148">
        <v>3.11</v>
      </c>
      <c r="M350" s="148">
        <v>0</v>
      </c>
      <c r="N350" s="148">
        <v>0</v>
      </c>
      <c r="O350" s="17"/>
      <c r="P350" s="56">
        <f t="shared" si="159"/>
        <v>0</v>
      </c>
      <c r="Q350" s="56">
        <f t="shared" si="160"/>
        <v>0</v>
      </c>
      <c r="R350" s="56">
        <f t="shared" si="161"/>
        <v>0</v>
      </c>
      <c r="S350" s="56">
        <f t="shared" si="162"/>
        <v>0</v>
      </c>
      <c r="T350" s="56">
        <f t="shared" si="163"/>
        <v>0</v>
      </c>
      <c r="U350" s="56">
        <f t="shared" si="164"/>
        <v>0</v>
      </c>
      <c r="W350" s="61">
        <f t="shared" si="170"/>
        <v>0</v>
      </c>
      <c r="X350" s="61">
        <f t="shared" si="165"/>
        <v>0</v>
      </c>
      <c r="Y350" s="61">
        <f t="shared" si="166"/>
        <v>0</v>
      </c>
      <c r="Z350" s="61">
        <f t="shared" si="167"/>
        <v>0</v>
      </c>
      <c r="AA350" s="61">
        <f t="shared" si="168"/>
        <v>0</v>
      </c>
      <c r="AB350" s="61">
        <f t="shared" si="169"/>
        <v>0</v>
      </c>
      <c r="AD350" s="62">
        <f>IF(VLOOKUP('Summary DNO12'!$A$137,'Summary DNO12'!$A$55:$T$137,3)=0,0,(VLOOKUP('Summary DNO12'!$A$137,'Summary DNO12'!$A$55:$T$137,2)*1000/VLOOKUP('Summary DNO12'!$A$137,'Summary DNO12'!$A$55:$T$137,3)))</f>
        <v>12656.170320417496</v>
      </c>
      <c r="AE350" s="62">
        <f>IF(AD350=0,0,VLOOKUP('Summary DNO12'!$A$137,'Summary DNO12'!$A$55:$T$137,15)*AD350*P350)</f>
        <v>0</v>
      </c>
      <c r="AF350" s="56">
        <f>IF(AD350=0,0,VLOOKUP('Summary DNO12'!$A$137,'Summary DNO12'!$A$55:$T$137,16)*AD350*Q350)</f>
        <v>0</v>
      </c>
      <c r="AG350" s="56">
        <f>IF(AD350=0,0,VLOOKUP('Summary DNO12'!$A$137,'Summary DNO12'!$A$55:$T$137,17)*AD350*R350)</f>
        <v>0</v>
      </c>
      <c r="AH350" s="56">
        <f t="shared" si="171"/>
        <v>0</v>
      </c>
      <c r="AI350" s="56">
        <f t="shared" si="172"/>
        <v>0</v>
      </c>
      <c r="AJ350" s="62">
        <f>IF(VLOOKUP('Summary DNO12'!$A$137,'Summary DNO12'!$A$55:$V$137,21)=0,0,(VLOOKUP('Summary DNO12'!$A$137,'Summary DNO12'!$A$55:$V$137,21)/VLOOKUP('Summary DNO12'!$A$137,'Summary DNO12'!$A$55:$V$137,3)))*T350</f>
        <v>0</v>
      </c>
      <c r="AK350" s="62">
        <f>IF(VLOOKUP('Summary DNO12'!$A$137,'Summary DNO12'!$A$55:$V$137,22)=0,0,(VLOOKUP('Summary DNO12'!$A$137,'Summary DNO12'!$A$55:$V$137,22)*1000/VLOOKUP('Summary DNO12'!$A$137,'Summary DNO12'!$A$55:$V$137,3)))*U350</f>
        <v>0</v>
      </c>
      <c r="AL350" s="63">
        <f t="shared" si="173"/>
        <v>0</v>
      </c>
    </row>
    <row r="351" spans="1:38" s="21" customFormat="1" ht="11.25">
      <c r="A351" s="16" t="s">
        <v>15</v>
      </c>
      <c r="B351" s="144">
        <v>2.4830000000000001</v>
      </c>
      <c r="C351" s="144">
        <v>0.157</v>
      </c>
      <c r="D351" s="144">
        <v>0</v>
      </c>
      <c r="E351" s="144">
        <v>3.11</v>
      </c>
      <c r="F351" s="144">
        <v>0</v>
      </c>
      <c r="G351" s="144">
        <v>0</v>
      </c>
      <c r="H351" s="147"/>
      <c r="I351" s="148">
        <v>2.4830000000000001</v>
      </c>
      <c r="J351" s="148">
        <v>0.157</v>
      </c>
      <c r="K351" s="148">
        <v>0</v>
      </c>
      <c r="L351" s="148">
        <v>3.11</v>
      </c>
      <c r="M351" s="148">
        <v>0</v>
      </c>
      <c r="N351" s="148">
        <v>0</v>
      </c>
      <c r="O351" s="17"/>
      <c r="P351" s="56">
        <f t="shared" si="159"/>
        <v>0</v>
      </c>
      <c r="Q351" s="56">
        <f t="shared" si="160"/>
        <v>0</v>
      </c>
      <c r="R351" s="56">
        <f t="shared" si="161"/>
        <v>0</v>
      </c>
      <c r="S351" s="56">
        <f t="shared" si="162"/>
        <v>0</v>
      </c>
      <c r="T351" s="56">
        <f t="shared" si="163"/>
        <v>0</v>
      </c>
      <c r="U351" s="56">
        <f t="shared" si="164"/>
        <v>0</v>
      </c>
      <c r="W351" s="61">
        <f t="shared" si="170"/>
        <v>0</v>
      </c>
      <c r="X351" s="61">
        <f t="shared" si="165"/>
        <v>0</v>
      </c>
      <c r="Y351" s="61">
        <f t="shared" si="166"/>
        <v>0</v>
      </c>
      <c r="Z351" s="61">
        <f t="shared" si="167"/>
        <v>0</v>
      </c>
      <c r="AA351" s="61">
        <f t="shared" si="168"/>
        <v>0</v>
      </c>
      <c r="AB351" s="61">
        <f t="shared" si="169"/>
        <v>0</v>
      </c>
      <c r="AD351" s="62">
        <f>IF(VLOOKUP('Summary DNO12'!$A$136,'Summary DNO12'!$A$55:$T$137,3)=0,0,(VLOOKUP('Summary DNO12'!$A$136,'Summary DNO12'!$A$55:$T$137,2)*1000/VLOOKUP('Summary DNO12'!$A$136,'Summary DNO12'!$A$55:$T$136,3)))</f>
        <v>22707.12386222796</v>
      </c>
      <c r="AE351" s="62">
        <f>IF(AD351=0,0,VLOOKUP('Summary DNO12'!$A$136,'Summary DNO12'!$A$55:$T$137,15)*AD351*P351)</f>
        <v>0</v>
      </c>
      <c r="AF351" s="56">
        <f>IF(AD351=0,0,VLOOKUP('Summary DNO12'!$A$136,'Summary DNO12'!$A$55:$T$137,16)*AD351*Q351)</f>
        <v>0</v>
      </c>
      <c r="AG351" s="56">
        <f>IF(AD351=0,0,VLOOKUP('Summary DNO12'!$A$136,'Summary DNO12'!$A$55:$T$137,17)*AD351*R351)</f>
        <v>0</v>
      </c>
      <c r="AH351" s="56">
        <f t="shared" si="171"/>
        <v>0</v>
      </c>
      <c r="AI351" s="56">
        <f t="shared" si="172"/>
        <v>0</v>
      </c>
      <c r="AJ351" s="62">
        <f>IF(VLOOKUP('Summary DNO12'!$A$136,'Summary DNO12'!$A$55:$V$137,21)=0,0,(VLOOKUP('Summary DNO12'!$A$136,'Summary DNO12'!$A$55:$V$137,21)/VLOOKUP('Summary DNO12'!$A$136,'Summary DNO12'!$A$55:$V$136,3)))*T351</f>
        <v>0</v>
      </c>
      <c r="AK351" s="62">
        <f>IF(VLOOKUP('Summary DNO12'!$A$136,'Summary DNO12'!$A$55:$V$137,22)=0,0,(VLOOKUP('Summary DNO12'!$A$136,'Summary DNO12'!$A$55:$V$137,22)*1000/VLOOKUP('Summary DNO12'!$A$136,'Summary DNO12'!$A$55:$V$136,3)))*U351</f>
        <v>0</v>
      </c>
      <c r="AL351" s="63">
        <f t="shared" si="173"/>
        <v>0</v>
      </c>
    </row>
    <row r="352" spans="1:38" s="21" customFormat="1" ht="11.25">
      <c r="A352" s="16" t="s">
        <v>16</v>
      </c>
      <c r="B352" s="144">
        <v>0.34699999999999998</v>
      </c>
      <c r="C352" s="144">
        <v>0</v>
      </c>
      <c r="D352" s="144">
        <v>0</v>
      </c>
      <c r="E352" s="144">
        <v>0</v>
      </c>
      <c r="F352" s="144">
        <v>0</v>
      </c>
      <c r="G352" s="144">
        <v>0</v>
      </c>
      <c r="H352" s="147"/>
      <c r="I352" s="148">
        <v>0.34699999999999998</v>
      </c>
      <c r="J352" s="148">
        <v>0</v>
      </c>
      <c r="K352" s="148">
        <v>0</v>
      </c>
      <c r="L352" s="148">
        <v>0</v>
      </c>
      <c r="M352" s="148">
        <v>0</v>
      </c>
      <c r="N352" s="148">
        <v>0</v>
      </c>
      <c r="O352" s="17"/>
      <c r="P352" s="56">
        <f t="shared" si="159"/>
        <v>0</v>
      </c>
      <c r="Q352" s="56">
        <f t="shared" si="160"/>
        <v>0</v>
      </c>
      <c r="R352" s="56">
        <f t="shared" si="161"/>
        <v>0</v>
      </c>
      <c r="S352" s="56">
        <f t="shared" si="162"/>
        <v>0</v>
      </c>
      <c r="T352" s="56">
        <f t="shared" si="163"/>
        <v>0</v>
      </c>
      <c r="U352" s="56">
        <f t="shared" si="164"/>
        <v>0</v>
      </c>
      <c r="W352" s="61">
        <f t="shared" si="170"/>
        <v>0</v>
      </c>
      <c r="X352" s="61">
        <f t="shared" si="165"/>
        <v>0</v>
      </c>
      <c r="Y352" s="61">
        <f t="shared" si="166"/>
        <v>0</v>
      </c>
      <c r="Z352" s="61">
        <f t="shared" si="167"/>
        <v>0</v>
      </c>
      <c r="AA352" s="61">
        <f t="shared" si="168"/>
        <v>0</v>
      </c>
      <c r="AB352" s="61">
        <f t="shared" si="169"/>
        <v>0</v>
      </c>
      <c r="AD352" s="62">
        <f>IF(VLOOKUP('Summary DNO12'!$A$135,'Summary DNO12'!$A$55:$T$137,3)=0,0,(VLOOKUP('Summary DNO12'!$A$135,'Summary DNO12'!$A$55:$T$137,2)*1000/VLOOKUP('Summary DNO12'!$A$135,'Summary DNO12'!$A$55:$T$137,3)))</f>
        <v>12721.683276605885</v>
      </c>
      <c r="AE352" s="62">
        <f>IF(AD352=0,0,VLOOKUP('Summary DNO12'!$A$135,'Summary DNO12'!$A$55:$T$137,15)*AD352*P352)</f>
        <v>0</v>
      </c>
      <c r="AF352" s="56">
        <f>IF(AD352=0,0,VLOOKUP('Summary DNO12'!$A$135,'Summary DNO12'!$A$55:$T$137,16)*AD352*Q352)</f>
        <v>0</v>
      </c>
      <c r="AG352" s="56">
        <f>IF(AD352=0,0,VLOOKUP('Summary DNO12'!$A$135,'Summary DNO12'!$A$55:$T$137,17)*AD352*R352)</f>
        <v>0</v>
      </c>
      <c r="AH352" s="56">
        <f t="shared" si="171"/>
        <v>0</v>
      </c>
      <c r="AI352" s="56">
        <f t="shared" si="172"/>
        <v>0</v>
      </c>
      <c r="AJ352" s="62">
        <f>IF(VLOOKUP('Summary DNO12'!$A$135,'Summary DNO12'!$A$55:$V$137,21)=0,0,(VLOOKUP('Summary DNO12'!$A$135,'Summary DNO12'!$A$55:$V$137,21)/VLOOKUP('Summary DNO12'!$A$135,'Summary DNO12'!$A$55:$V$137,3)))*T352</f>
        <v>0</v>
      </c>
      <c r="AK352" s="62">
        <f>IF(VLOOKUP('Summary DNO12'!$A$135,'Summary DNO12'!$A$55:$V$137,22)=0,0,(VLOOKUP('Summary DNO12'!$A$135,'Summary DNO12'!$A$55:$V$137,22)*1000/VLOOKUP('Summary DNO12'!$A$135,'Summary DNO12'!$A$55:$V$137,3)))*U352</f>
        <v>0</v>
      </c>
      <c r="AL352" s="63">
        <f t="shared" si="173"/>
        <v>0</v>
      </c>
    </row>
    <row r="353" spans="1:38" s="21" customFormat="1" ht="11.25">
      <c r="A353" s="16" t="s">
        <v>17</v>
      </c>
      <c r="B353" s="144">
        <v>1.7689999999999999</v>
      </c>
      <c r="C353" s="144">
        <v>9.2999999999999999E-2</v>
      </c>
      <c r="D353" s="144">
        <v>0</v>
      </c>
      <c r="E353" s="144">
        <v>16.98</v>
      </c>
      <c r="F353" s="144">
        <v>0</v>
      </c>
      <c r="G353" s="144">
        <v>0</v>
      </c>
      <c r="H353" s="147"/>
      <c r="I353" s="148">
        <v>1.7689999999999999</v>
      </c>
      <c r="J353" s="148">
        <v>9.2999999999999999E-2</v>
      </c>
      <c r="K353" s="148">
        <v>0</v>
      </c>
      <c r="L353" s="148">
        <v>16.98</v>
      </c>
      <c r="M353" s="148">
        <v>0</v>
      </c>
      <c r="N353" s="148">
        <v>0</v>
      </c>
      <c r="O353" s="17"/>
      <c r="P353" s="56">
        <f t="shared" si="159"/>
        <v>0</v>
      </c>
      <c r="Q353" s="56">
        <f t="shared" si="160"/>
        <v>0</v>
      </c>
      <c r="R353" s="56">
        <f t="shared" si="161"/>
        <v>0</v>
      </c>
      <c r="S353" s="56">
        <f t="shared" si="162"/>
        <v>0</v>
      </c>
      <c r="T353" s="56">
        <f t="shared" si="163"/>
        <v>0</v>
      </c>
      <c r="U353" s="56">
        <f t="shared" si="164"/>
        <v>0</v>
      </c>
      <c r="W353" s="61">
        <f t="shared" si="170"/>
        <v>0</v>
      </c>
      <c r="X353" s="61">
        <f t="shared" si="165"/>
        <v>0</v>
      </c>
      <c r="Y353" s="61">
        <f t="shared" si="166"/>
        <v>0</v>
      </c>
      <c r="Z353" s="61">
        <f t="shared" si="167"/>
        <v>0</v>
      </c>
      <c r="AA353" s="61">
        <f t="shared" si="168"/>
        <v>0</v>
      </c>
      <c r="AB353" s="61">
        <f t="shared" si="169"/>
        <v>0</v>
      </c>
      <c r="AD353" s="62">
        <f>IF(VLOOKUP('Summary DNO12'!$A$127,'Summary DNO12'!$A$55:$T$137,3)=0,0,(VLOOKUP('Summary DNO12'!$A$127,'Summary DNO12'!$A$55:$T$137,2)*1000/VLOOKUP('Summary DNO12'!$A$127,'Summary DNO12'!$A$55:$T$137,3)))</f>
        <v>77918.521141625548</v>
      </c>
      <c r="AE353" s="62">
        <f>IF(AD353=0,0,VLOOKUP('Summary DNO12'!$A$127,'Summary DNO12'!$A$55:$T$137,15)*AD353*P353)</f>
        <v>0</v>
      </c>
      <c r="AF353" s="56">
        <f>IF(AD353=0,0,VLOOKUP('Summary DNO12'!$A$127,'Summary DNO12'!$A$55:$T$137,16)*AD353*Q353)</f>
        <v>0</v>
      </c>
      <c r="AG353" s="56">
        <f>IF(AD353=0,0,VLOOKUP('Summary DNO12'!$A$127,'Summary DNO12'!$A$55:$T$137,17)*AD353*R353)</f>
        <v>0</v>
      </c>
      <c r="AH353" s="56">
        <f t="shared" si="171"/>
        <v>0</v>
      </c>
      <c r="AI353" s="56">
        <f t="shared" si="172"/>
        <v>0</v>
      </c>
      <c r="AJ353" s="62">
        <f>IF(VLOOKUP('Summary DNO12'!$A$127,'Summary DNO12'!$A$55:$V$137,21)=0,0,(VLOOKUP('Summary DNO12'!$A$127,'Summary DNO12'!$A$55:$V$137,21)/VLOOKUP('Summary DNO12'!$A$127,'Summary DNO12'!$A$55:$V$137,3)))*T353</f>
        <v>0</v>
      </c>
      <c r="AK353" s="62">
        <f>IF(VLOOKUP('Summary DNO12'!$A$127,'Summary DNO12'!$A$55:$V$137,22)=0,0,(VLOOKUP('Summary DNO12'!$A$127,'Summary DNO12'!$A$55:$V$137,22)*1000/VLOOKUP('Summary DNO12'!$A$127,'Summary DNO12'!$A$55:$V$137,3)))*U353</f>
        <v>0</v>
      </c>
      <c r="AL353" s="63">
        <f t="shared" si="173"/>
        <v>0</v>
      </c>
    </row>
    <row r="354" spans="1:38" s="21" customFormat="1" ht="11.25">
      <c r="A354" s="16" t="s">
        <v>18</v>
      </c>
      <c r="B354" s="144">
        <v>1.7549999999999999</v>
      </c>
      <c r="C354" s="144">
        <v>0.13400000000000001</v>
      </c>
      <c r="D354" s="144">
        <v>0</v>
      </c>
      <c r="E354" s="144">
        <v>43.06</v>
      </c>
      <c r="F354" s="144">
        <v>0</v>
      </c>
      <c r="G354" s="144">
        <v>0</v>
      </c>
      <c r="H354" s="147"/>
      <c r="I354" s="148">
        <v>1.7549999999999999</v>
      </c>
      <c r="J354" s="148">
        <v>0.13400000000000001</v>
      </c>
      <c r="K354" s="148">
        <v>0</v>
      </c>
      <c r="L354" s="148">
        <v>43.06</v>
      </c>
      <c r="M354" s="148">
        <v>0</v>
      </c>
      <c r="N354" s="148">
        <v>0</v>
      </c>
      <c r="O354" s="17"/>
      <c r="P354" s="56">
        <f t="shared" si="159"/>
        <v>0</v>
      </c>
      <c r="Q354" s="56">
        <f t="shared" si="160"/>
        <v>0</v>
      </c>
      <c r="R354" s="56">
        <f t="shared" si="161"/>
        <v>0</v>
      </c>
      <c r="S354" s="56">
        <f t="shared" si="162"/>
        <v>0</v>
      </c>
      <c r="T354" s="56">
        <f t="shared" si="163"/>
        <v>0</v>
      </c>
      <c r="U354" s="56">
        <f t="shared" si="164"/>
        <v>0</v>
      </c>
      <c r="W354" s="61">
        <f t="shared" si="170"/>
        <v>0</v>
      </c>
      <c r="X354" s="61">
        <f t="shared" si="165"/>
        <v>0</v>
      </c>
      <c r="Y354" s="61">
        <f t="shared" si="166"/>
        <v>0</v>
      </c>
      <c r="Z354" s="61">
        <f t="shared" si="167"/>
        <v>0</v>
      </c>
      <c r="AA354" s="61">
        <f t="shared" si="168"/>
        <v>0</v>
      </c>
      <c r="AB354" s="61">
        <f t="shared" si="169"/>
        <v>0</v>
      </c>
      <c r="AD354" s="62">
        <f>IF(VLOOKUP('Summary DNO12'!$A$132,'Summary DNO12'!$A$55:$T$137,3)=0,0,(VLOOKUP('Summary DNO12'!$A$132,'Summary DNO12'!$A$55:$T$137,2)*1000/VLOOKUP('Summary DNO12'!$A$132,'Summary DNO12'!$A$55:$T$137,3)))</f>
        <v>135315.26853632103</v>
      </c>
      <c r="AE354" s="62">
        <f>IF(AD354=0,0,(VLOOKUP('Summary DNO12'!$A$132,'Summary DNO12'!$A$55:$T$137,15)*AD354*P354))</f>
        <v>0</v>
      </c>
      <c r="AF354" s="56">
        <f>IF(AD354=0,0,VLOOKUP('Summary DNO12'!$A$132,'Summary DNO12'!$A$55:$T$137,16)*AD354*Q354)</f>
        <v>0</v>
      </c>
      <c r="AG354" s="56">
        <f>IF(AD354=0,0,VLOOKUP('Summary DNO12'!$A$132,'Summary DNO12'!$A$55:$T$137,17)*AD354*R354)</f>
        <v>0</v>
      </c>
      <c r="AH354" s="56">
        <f t="shared" si="171"/>
        <v>0</v>
      </c>
      <c r="AI354" s="56">
        <f t="shared" si="172"/>
        <v>0</v>
      </c>
      <c r="AJ354" s="62">
        <f>IF(VLOOKUP('Summary DNO12'!$A$132,'Summary DNO12'!$A$55:$V$137,21)=0,0,(VLOOKUP('Summary DNO12'!$A$132,'Summary DNO12'!$A$55:$V$137,21)/VLOOKUP('Summary DNO12'!$A$132,'Summary DNO12'!$A$55:$V$137,3)))*T354</f>
        <v>0</v>
      </c>
      <c r="AK354" s="62">
        <f>IF(VLOOKUP('Summary DNO12'!$A$132,'Summary DNO12'!$A$55:$V$137,22)=0,0,(VLOOKUP('Summary DNO12'!$A$132,'Summary DNO12'!$A$55:$V$137,22)*1000/VLOOKUP('Summary DNO12'!$A$132,'Summary DNO12'!$A$55:$V$137,3)))*U354</f>
        <v>0</v>
      </c>
      <c r="AL354" s="63">
        <f t="shared" si="173"/>
        <v>0</v>
      </c>
    </row>
    <row r="355" spans="1:38" s="21" customFormat="1" ht="11.25">
      <c r="A355" s="16" t="s">
        <v>19</v>
      </c>
      <c r="B355" s="144">
        <v>1.339</v>
      </c>
      <c r="C355" s="144">
        <v>7.4999999999999997E-2</v>
      </c>
      <c r="D355" s="144">
        <v>0</v>
      </c>
      <c r="E355" s="144">
        <v>159.04</v>
      </c>
      <c r="F355" s="144">
        <v>0</v>
      </c>
      <c r="G355" s="144">
        <v>0</v>
      </c>
      <c r="H355" s="147"/>
      <c r="I355" s="148">
        <v>1.339</v>
      </c>
      <c r="J355" s="148">
        <v>7.4999999999999997E-2</v>
      </c>
      <c r="K355" s="148">
        <v>0</v>
      </c>
      <c r="L355" s="148">
        <v>159.04</v>
      </c>
      <c r="M355" s="148">
        <v>0</v>
      </c>
      <c r="N355" s="148">
        <v>0</v>
      </c>
      <c r="O355" s="17"/>
      <c r="P355" s="56">
        <f t="shared" si="159"/>
        <v>0</v>
      </c>
      <c r="Q355" s="56">
        <f t="shared" si="160"/>
        <v>0</v>
      </c>
      <c r="R355" s="56">
        <f t="shared" si="161"/>
        <v>0</v>
      </c>
      <c r="S355" s="56">
        <f t="shared" si="162"/>
        <v>0</v>
      </c>
      <c r="T355" s="56">
        <f t="shared" si="163"/>
        <v>0</v>
      </c>
      <c r="U355" s="56">
        <f t="shared" si="164"/>
        <v>0</v>
      </c>
      <c r="W355" s="61">
        <f t="shared" si="170"/>
        <v>0</v>
      </c>
      <c r="X355" s="61">
        <f t="shared" si="165"/>
        <v>0</v>
      </c>
      <c r="Y355" s="61">
        <f t="shared" si="166"/>
        <v>0</v>
      </c>
      <c r="Z355" s="61">
        <f t="shared" si="167"/>
        <v>0</v>
      </c>
      <c r="AA355" s="61">
        <f t="shared" si="168"/>
        <v>0</v>
      </c>
      <c r="AB355" s="61">
        <f t="shared" si="169"/>
        <v>0</v>
      </c>
      <c r="AD355" s="62">
        <f>IF(VLOOKUP('Summary DNO12'!$A$86,'Summary DNO12'!$A$55:$T$137,3)=0,0,(VLOOKUP('Summary DNO12'!$A$86,'Summary DNO12'!$A$55:$T$137,2)*1000/VLOOKUP('Summary DNO12'!$A$86,'Summary DNO12'!$A$55:$T$137,3)))</f>
        <v>220581.20583823879</v>
      </c>
      <c r="AE355" s="62">
        <f>IF(AD355=0,0,(VLOOKUP('Summary DNO12'!$A$86,'Summary DNO12'!$A$55:$T$137,15)*AD355*P355))</f>
        <v>0</v>
      </c>
      <c r="AF355" s="56">
        <f>IF(AD355=0,0,VLOOKUP('Summary DNO12'!$A$86,'Summary DNO12'!$A$55:$T$137,16)*AD355*Q355)</f>
        <v>0</v>
      </c>
      <c r="AG355" s="56">
        <f>IF(AD355=0,0,VLOOKUP('Summary DNO12'!$A$86,'Summary DNO12'!$A$55:$T$137,17)*AD355*R355)</f>
        <v>0</v>
      </c>
      <c r="AH355" s="56">
        <f t="shared" si="171"/>
        <v>0</v>
      </c>
      <c r="AI355" s="56">
        <f t="shared" si="172"/>
        <v>0</v>
      </c>
      <c r="AJ355" s="62">
        <f>IF(VLOOKUP('Summary DNO12'!$A$86,'Summary DNO12'!$A$55:$V$137,21)=0,0,(VLOOKUP('Summary DNO12'!$A$86,'Summary DNO12'!$A$55:$V$137,21)/VLOOKUP('Summary DNO12'!$A$86,'Summary DNO12'!$A$55:$V$137,3)))*T355</f>
        <v>0</v>
      </c>
      <c r="AK355" s="62">
        <f>IF(VLOOKUP('Summary DNO12'!$A$86,'Summary DNO12'!$A$55:$V$137,22)=0,0,(VLOOKUP('Summary DNO12'!$A$86,'Summary DNO12'!$A$55:$V$137,22)*1000/VLOOKUP('Summary DNO12'!$A$86,'Summary DNO12'!$A$55:$V$137,3)))*U355</f>
        <v>0</v>
      </c>
      <c r="AL355" s="63">
        <f t="shared" si="173"/>
        <v>0</v>
      </c>
    </row>
    <row r="356" spans="1:38" s="21" customFormat="1" ht="11.25">
      <c r="A356" s="16" t="s">
        <v>20</v>
      </c>
      <c r="B356" s="144">
        <v>7.2850000000000001</v>
      </c>
      <c r="C356" s="144">
        <v>1.194</v>
      </c>
      <c r="D356" s="144">
        <v>6.9000000000000006E-2</v>
      </c>
      <c r="E356" s="144">
        <v>9.64</v>
      </c>
      <c r="F356" s="144">
        <v>1.07</v>
      </c>
      <c r="G356" s="144">
        <v>0.25800000000000001</v>
      </c>
      <c r="H356" s="147"/>
      <c r="I356" s="148">
        <v>7.2850000000000001</v>
      </c>
      <c r="J356" s="148">
        <v>1.194</v>
      </c>
      <c r="K356" s="148">
        <v>6.9000000000000006E-2</v>
      </c>
      <c r="L356" s="148">
        <v>9.64</v>
      </c>
      <c r="M356" s="148">
        <v>1.07</v>
      </c>
      <c r="N356" s="148">
        <v>0.25800000000000001</v>
      </c>
      <c r="O356" s="17"/>
      <c r="P356" s="56">
        <f t="shared" si="159"/>
        <v>0</v>
      </c>
      <c r="Q356" s="56">
        <f t="shared" si="160"/>
        <v>0</v>
      </c>
      <c r="R356" s="56">
        <f t="shared" si="161"/>
        <v>0</v>
      </c>
      <c r="S356" s="56">
        <f t="shared" si="162"/>
        <v>0</v>
      </c>
      <c r="T356" s="56">
        <f t="shared" si="163"/>
        <v>0</v>
      </c>
      <c r="U356" s="56">
        <f t="shared" si="164"/>
        <v>0</v>
      </c>
      <c r="W356" s="61">
        <f t="shared" si="170"/>
        <v>0</v>
      </c>
      <c r="X356" s="61">
        <f t="shared" si="165"/>
        <v>0</v>
      </c>
      <c r="Y356" s="61">
        <f t="shared" si="166"/>
        <v>0</v>
      </c>
      <c r="Z356" s="61">
        <f t="shared" si="167"/>
        <v>0</v>
      </c>
      <c r="AA356" s="61">
        <f t="shared" si="168"/>
        <v>0</v>
      </c>
      <c r="AB356" s="61">
        <f t="shared" si="169"/>
        <v>0</v>
      </c>
      <c r="AD356" s="62">
        <f>IF(VLOOKUP('Summary DNO12'!$A$126,'Summary DNO12'!$A$55:$T$137,3)=0,0,(VLOOKUP('Summary DNO12'!$A$126,'Summary DNO12'!$A$55:$T$137,2)*1000/VLOOKUP('Summary DNO12'!$A$126,'Summary DNO12'!$A$55:$T$137,3)))</f>
        <v>569596.04725890199</v>
      </c>
      <c r="AE356" s="62">
        <f>IF(AD356=0,0,(VLOOKUP('Summary DNO12'!$A$126,'Summary DNO12'!$A$55:$T$137,15)*AD356*P356))</f>
        <v>0</v>
      </c>
      <c r="AF356" s="56">
        <f>IF(AD356=0,0,VLOOKUP('Summary DNO12'!$A$126,'Summary DNO12'!$A$55:$T$137,16)*AD356*Q356)</f>
        <v>0</v>
      </c>
      <c r="AG356" s="56">
        <f>IF(AD356=0,0,VLOOKUP('Summary DNO12'!$A$126,'Summary DNO12'!$A$55:$T$137,17)*AD356*R356)</f>
        <v>0</v>
      </c>
      <c r="AH356" s="56">
        <f t="shared" si="171"/>
        <v>0</v>
      </c>
      <c r="AI356" s="56">
        <f t="shared" si="172"/>
        <v>0</v>
      </c>
      <c r="AJ356" s="62">
        <f>IF(VLOOKUP('Summary DNO12'!$A$126,'Summary DNO12'!$A$55:$V$137,21)=0,0,(VLOOKUP('Summary DNO12'!$A$126,'Summary DNO12'!$A$55:$V$137,21)/VLOOKUP('Summary DNO12'!$A$126,'Summary DNO12'!$A$55:$V$137,3)))*T356</f>
        <v>0</v>
      </c>
      <c r="AK356" s="62">
        <f>IF(VLOOKUP('Summary DNO12'!$A$126,'Summary DNO12'!$A$55:$V$137,22)=0,0,(VLOOKUP('Summary DNO12'!$A$126,'Summary DNO12'!$A$55:$V$137,22)*1000/VLOOKUP('Summary DNO12'!$A$126,'Summary DNO12'!$A$55:$V$137,3)))*U356</f>
        <v>0</v>
      </c>
      <c r="AL356" s="63">
        <f t="shared" si="173"/>
        <v>0</v>
      </c>
    </row>
    <row r="357" spans="1:38" s="21" customFormat="1" ht="11.25">
      <c r="A357" s="16" t="s">
        <v>21</v>
      </c>
      <c r="B357" s="144">
        <v>6.28</v>
      </c>
      <c r="C357" s="144">
        <v>0.89900000000000002</v>
      </c>
      <c r="D357" s="144">
        <v>4.8000000000000001E-2</v>
      </c>
      <c r="E357" s="144">
        <v>31.88</v>
      </c>
      <c r="F357" s="144">
        <v>1.75</v>
      </c>
      <c r="G357" s="144">
        <v>0.20899999999999999</v>
      </c>
      <c r="H357" s="147"/>
      <c r="I357" s="148">
        <v>6.2809999999999997</v>
      </c>
      <c r="J357" s="148">
        <v>0.89900000000000002</v>
      </c>
      <c r="K357" s="148">
        <v>4.8000000000000001E-2</v>
      </c>
      <c r="L357" s="148">
        <v>31.88</v>
      </c>
      <c r="M357" s="148">
        <v>1.75</v>
      </c>
      <c r="N357" s="148">
        <v>0.20899999999999999</v>
      </c>
      <c r="O357" s="17"/>
      <c r="P357" s="56">
        <f t="shared" si="159"/>
        <v>9.9999999999944578E-4</v>
      </c>
      <c r="Q357" s="56">
        <f t="shared" si="160"/>
        <v>0</v>
      </c>
      <c r="R357" s="56">
        <f t="shared" si="161"/>
        <v>0</v>
      </c>
      <c r="S357" s="56">
        <f t="shared" si="162"/>
        <v>0</v>
      </c>
      <c r="T357" s="56">
        <f t="shared" si="163"/>
        <v>0</v>
      </c>
      <c r="U357" s="56">
        <f t="shared" si="164"/>
        <v>0</v>
      </c>
      <c r="W357" s="61">
        <f t="shared" si="170"/>
        <v>1.5923566878961459E-4</v>
      </c>
      <c r="X357" s="61">
        <f t="shared" si="165"/>
        <v>0</v>
      </c>
      <c r="Y357" s="61">
        <f t="shared" si="166"/>
        <v>0</v>
      </c>
      <c r="Z357" s="61">
        <f t="shared" si="167"/>
        <v>0</v>
      </c>
      <c r="AA357" s="61">
        <f t="shared" si="168"/>
        <v>0</v>
      </c>
      <c r="AB357" s="61">
        <f t="shared" si="169"/>
        <v>0</v>
      </c>
      <c r="AD357" s="62">
        <f>IF(VLOOKUP('Summary DNO12'!$A$131,'Summary DNO12'!$A$55:$T$137,3)=0,0,(VLOOKUP('Summary DNO12'!$A$131,'Summary DNO12'!$A$55:$T$137,2)*1000/VLOOKUP('Summary DNO12'!$A$131,'Summary DNO12'!$A$55:$T$137,3)))</f>
        <v>620291.20465969411</v>
      </c>
      <c r="AE357" s="62">
        <f>IF(AD357=0,0,(VLOOKUP('Summary DNO12'!$A$131,'Summary DNO12'!$A$55:$T$137,15)*AD357*P357))</f>
        <v>409.38252941093094</v>
      </c>
      <c r="AF357" s="56">
        <f>IF(AD357=0,0,VLOOKUP('Summary DNO12'!$A$131,'Summary DNO12'!$A$55:$T$137,16)*AD357*Q357)</f>
        <v>0</v>
      </c>
      <c r="AG357" s="56">
        <f>IF(AD357=0,0,VLOOKUP('Summary DNO12'!$A$131,'Summary DNO12'!$A$55:$T$137,17)*AD357*R357)</f>
        <v>0</v>
      </c>
      <c r="AH357" s="56">
        <f t="shared" si="171"/>
        <v>409.38252941093094</v>
      </c>
      <c r="AI357" s="56">
        <f t="shared" si="172"/>
        <v>0</v>
      </c>
      <c r="AJ357" s="62">
        <f>IF(VLOOKUP('Summary DNO12'!$A$131,'Summary DNO12'!$A$55:$V$137,21)=0,0,(VLOOKUP('Summary DNO12'!$A$131,'Summary DNO12'!$A$55:$V$137,21)/VLOOKUP('Summary DNO12'!$A$131,'Summary DNO12'!$A$55:$V$137,3)))*T357</f>
        <v>0</v>
      </c>
      <c r="AK357" s="62">
        <f>IF(VLOOKUP('Summary DNO12'!$A$131,'Summary DNO12'!$A$55:$V$137,22)=0,0,(VLOOKUP('Summary DNO12'!$A$131,'Summary DNO12'!$A$55:$V$137,22)*1000/VLOOKUP('Summary DNO12'!$A$131,'Summary DNO12'!$A$55:$V$137,3)))*U357</f>
        <v>0</v>
      </c>
      <c r="AL357" s="63">
        <f t="shared" si="173"/>
        <v>4.0938252941093092</v>
      </c>
    </row>
    <row r="358" spans="1:38" s="21" customFormat="1" ht="11.25">
      <c r="A358" s="16" t="s">
        <v>22</v>
      </c>
      <c r="B358" s="144">
        <v>5.7240000000000002</v>
      </c>
      <c r="C358" s="144">
        <v>0.72</v>
      </c>
      <c r="D358" s="144">
        <v>3.5000000000000003E-2</v>
      </c>
      <c r="E358" s="144">
        <v>78.849999999999994</v>
      </c>
      <c r="F358" s="144">
        <v>1.55</v>
      </c>
      <c r="G358" s="144">
        <v>0.16500000000000001</v>
      </c>
      <c r="H358" s="147"/>
      <c r="I358" s="148">
        <v>5.7240000000000002</v>
      </c>
      <c r="J358" s="148">
        <v>0.72</v>
      </c>
      <c r="K358" s="148">
        <v>3.5000000000000003E-2</v>
      </c>
      <c r="L358" s="148">
        <v>78.849999999999994</v>
      </c>
      <c r="M358" s="148">
        <v>1.55</v>
      </c>
      <c r="N358" s="148">
        <v>0.16500000000000001</v>
      </c>
      <c r="O358" s="17"/>
      <c r="P358" s="56">
        <f t="shared" si="159"/>
        <v>0</v>
      </c>
      <c r="Q358" s="56">
        <f t="shared" si="160"/>
        <v>0</v>
      </c>
      <c r="R358" s="56">
        <f t="shared" si="161"/>
        <v>0</v>
      </c>
      <c r="S358" s="56">
        <f t="shared" si="162"/>
        <v>0</v>
      </c>
      <c r="T358" s="56">
        <f t="shared" si="163"/>
        <v>0</v>
      </c>
      <c r="U358" s="56">
        <f t="shared" si="164"/>
        <v>0</v>
      </c>
      <c r="W358" s="61">
        <f t="shared" si="170"/>
        <v>0</v>
      </c>
      <c r="X358" s="61">
        <f t="shared" si="165"/>
        <v>0</v>
      </c>
      <c r="Y358" s="61">
        <f t="shared" si="166"/>
        <v>0</v>
      </c>
      <c r="Z358" s="61">
        <f t="shared" si="167"/>
        <v>0</v>
      </c>
      <c r="AA358" s="61">
        <f t="shared" si="168"/>
        <v>0</v>
      </c>
      <c r="AB358" s="61">
        <f t="shared" si="169"/>
        <v>0</v>
      </c>
      <c r="AD358" s="62">
        <f>IF(VLOOKUP('Summary DNO12'!$A$85,'Summary DNO12'!$A$55:$T$137,3)=0,0,(VLOOKUP('Summary DNO12'!$A$85,'Summary DNO12'!$A$55:$T$137,2)*1000/VLOOKUP('Summary DNO12'!$A$85,'Summary DNO12'!$A$55:$T$137,3)))</f>
        <v>4189297.0349228499</v>
      </c>
      <c r="AE358" s="62">
        <f>IF(AD358=0,0,(VLOOKUP('Summary DNO12'!$A$85,'Summary DNO12'!$A$55:$T$137,15)*AD358*P358))</f>
        <v>0</v>
      </c>
      <c r="AF358" s="56">
        <f>IF(AD358=0,0,VLOOKUP('Summary DNO12'!$A$85,'Summary DNO12'!$A$55:$T$137,16)*AD358*Q358)</f>
        <v>0</v>
      </c>
      <c r="AG358" s="56">
        <f>IF(AD358=0,0,VLOOKUP('Summary DNO12'!$A$85,'Summary DNO12'!$A$55:$T$137,17)*AD358*R358)</f>
        <v>0</v>
      </c>
      <c r="AH358" s="56">
        <f t="shared" si="171"/>
        <v>0</v>
      </c>
      <c r="AI358" s="56">
        <f t="shared" si="172"/>
        <v>0</v>
      </c>
      <c r="AJ358" s="62">
        <f>IF(VLOOKUP('Summary DNO12'!$A$85,'Summary DNO12'!$A$55:$V$137,21)=0,0,(VLOOKUP('Summary DNO12'!$A$85,'Summary DNO12'!$A$55:$V$137,21)/VLOOKUP('Summary DNO12'!$A$85,'Summary DNO12'!$A$55:$V$137,3)))*T358</f>
        <v>0</v>
      </c>
      <c r="AK358" s="62">
        <f>IF(VLOOKUP('Summary DNO12'!$A$85,'Summary DNO12'!$A$55:$V$137,22)=0,0,(VLOOKUP('Summary DNO12'!$A$85,'Summary DNO12'!$A$55:$V$137,22)*1000/VLOOKUP('Summary DNO12'!$A$85,'Summary DNO12'!$A$55:$V$137,3)))*U358</f>
        <v>0</v>
      </c>
      <c r="AL358" s="63">
        <f t="shared" si="173"/>
        <v>0</v>
      </c>
    </row>
    <row r="359" spans="1:38" s="21" customFormat="1" ht="11.25">
      <c r="A359" s="16" t="s">
        <v>23</v>
      </c>
      <c r="B359" s="144">
        <v>4.8520000000000003</v>
      </c>
      <c r="C359" s="144">
        <v>0.45900000000000002</v>
      </c>
      <c r="D359" s="144">
        <v>1.6E-2</v>
      </c>
      <c r="E359" s="144">
        <v>162.47</v>
      </c>
      <c r="F359" s="144">
        <v>2.29</v>
      </c>
      <c r="G359" s="144">
        <v>0.129</v>
      </c>
      <c r="H359" s="147"/>
      <c r="I359" s="148">
        <v>4.8520000000000003</v>
      </c>
      <c r="J359" s="148">
        <v>0.45900000000000002</v>
      </c>
      <c r="K359" s="148">
        <v>1.6E-2</v>
      </c>
      <c r="L359" s="148">
        <v>162.47</v>
      </c>
      <c r="M359" s="148">
        <v>2.29</v>
      </c>
      <c r="N359" s="148">
        <v>0.129</v>
      </c>
      <c r="O359" s="17"/>
      <c r="P359" s="56">
        <f t="shared" si="159"/>
        <v>0</v>
      </c>
      <c r="Q359" s="56">
        <f t="shared" si="160"/>
        <v>0</v>
      </c>
      <c r="R359" s="56">
        <f t="shared" si="161"/>
        <v>0</v>
      </c>
      <c r="S359" s="56">
        <f t="shared" si="162"/>
        <v>0</v>
      </c>
      <c r="T359" s="56">
        <f t="shared" si="163"/>
        <v>0</v>
      </c>
      <c r="U359" s="56">
        <f t="shared" si="164"/>
        <v>0</v>
      </c>
      <c r="W359" s="61">
        <f t="shared" si="170"/>
        <v>0</v>
      </c>
      <c r="X359" s="61">
        <f t="shared" si="165"/>
        <v>0</v>
      </c>
      <c r="Y359" s="61">
        <f t="shared" si="166"/>
        <v>0</v>
      </c>
      <c r="Z359" s="61">
        <f t="shared" si="167"/>
        <v>0</v>
      </c>
      <c r="AA359" s="61">
        <f t="shared" si="168"/>
        <v>0</v>
      </c>
      <c r="AB359" s="61">
        <f t="shared" si="169"/>
        <v>0</v>
      </c>
      <c r="AD359" s="62">
        <f>IF(VLOOKUP('Summary DNO12'!$A$89,'Summary DNO12'!$A$55:$T$137,3)=0,0,(VLOOKUP('Summary DNO12'!$A$89,'Summary DNO12'!$A$55:$T$137,2)*1000/VLOOKUP('Summary DNO12'!$A$89,'Summary DNO12'!$A$55:$T$137,3)))</f>
        <v>1287580.7360299781</v>
      </c>
      <c r="AE359" s="62">
        <f>IF(AD359=0,0,(VLOOKUP('Summary DNO12'!$A$89,'Summary DNO12'!$A$55:$T$137,15)*AD359*P359))</f>
        <v>0</v>
      </c>
      <c r="AF359" s="56">
        <f>IF(AD359=0,0,VLOOKUP('Summary DNO12'!$A$89,'Summary DNO12'!$A$55:$T$137,16)*AD359*Q359)</f>
        <v>0</v>
      </c>
      <c r="AG359" s="56">
        <f>IF(AD359=0,0,VLOOKUP('Summary DNO12'!$A$89,'Summary DNO12'!$A$55:$T$137,17)*AD359*R359)</f>
        <v>0</v>
      </c>
      <c r="AH359" s="56">
        <f t="shared" si="171"/>
        <v>0</v>
      </c>
      <c r="AI359" s="56">
        <f t="shared" si="172"/>
        <v>0</v>
      </c>
      <c r="AJ359" s="62">
        <f>IF(VLOOKUP('Summary DNO12'!$A$89,'Summary DNO12'!$A$55:$V$137,21)=0,0,(VLOOKUP('Summary DNO12'!$A$89,'Summary DNO12'!$A$55:$V$137,21)/VLOOKUP('Summary DNO12'!$A$89,'Summary DNO12'!$A$55:$V$137,3)))*T359</f>
        <v>0</v>
      </c>
      <c r="AK359" s="62">
        <f>IF(VLOOKUP('Summary DNO12'!$A$89,'Summary DNO12'!$A$55:$V$137,22)=0,0,(VLOOKUP('Summary DNO12'!$A$89,'Summary DNO12'!$A$55:$V$137,22)*1000/VLOOKUP('Summary DNO12'!$A$89,'Summary DNO12'!$A$55:$V$137,3)))*U359</f>
        <v>0</v>
      </c>
      <c r="AL359" s="63">
        <f t="shared" si="173"/>
        <v>0</v>
      </c>
    </row>
    <row r="360" spans="1:38" s="21" customFormat="1" ht="11.25">
      <c r="A360" s="16" t="s">
        <v>24</v>
      </c>
      <c r="B360" s="144">
        <v>2.0179999999999998</v>
      </c>
      <c r="C360" s="144">
        <v>0</v>
      </c>
      <c r="D360" s="144">
        <v>0</v>
      </c>
      <c r="E360" s="144">
        <v>0</v>
      </c>
      <c r="F360" s="144">
        <v>0</v>
      </c>
      <c r="G360" s="144">
        <v>0</v>
      </c>
      <c r="H360" s="147"/>
      <c r="I360" s="148">
        <v>2.0179999999999998</v>
      </c>
      <c r="J360" s="148">
        <v>0</v>
      </c>
      <c r="K360" s="148">
        <v>0</v>
      </c>
      <c r="L360" s="148">
        <v>0</v>
      </c>
      <c r="M360" s="148">
        <v>0</v>
      </c>
      <c r="N360" s="148">
        <v>0</v>
      </c>
      <c r="O360" s="17"/>
      <c r="P360" s="56">
        <f t="shared" si="159"/>
        <v>0</v>
      </c>
      <c r="Q360" s="56">
        <f t="shared" si="160"/>
        <v>0</v>
      </c>
      <c r="R360" s="56">
        <f t="shared" si="161"/>
        <v>0</v>
      </c>
      <c r="S360" s="56">
        <f t="shared" si="162"/>
        <v>0</v>
      </c>
      <c r="T360" s="56">
        <f t="shared" si="163"/>
        <v>0</v>
      </c>
      <c r="U360" s="56">
        <f t="shared" si="164"/>
        <v>0</v>
      </c>
      <c r="W360" s="61">
        <f t="shared" si="170"/>
        <v>0</v>
      </c>
      <c r="X360" s="61">
        <f t="shared" si="165"/>
        <v>0</v>
      </c>
      <c r="Y360" s="61">
        <f t="shared" si="166"/>
        <v>0</v>
      </c>
      <c r="Z360" s="61">
        <f t="shared" si="167"/>
        <v>0</v>
      </c>
      <c r="AA360" s="61">
        <f t="shared" si="168"/>
        <v>0</v>
      </c>
      <c r="AB360" s="61">
        <f t="shared" si="169"/>
        <v>0</v>
      </c>
      <c r="AD360" s="62">
        <f>IF(VLOOKUP('Summary DNO12'!$A$134,'Summary DNO12'!$A$55:$T$137,3)=0,0,(VLOOKUP('Summary DNO12'!$A$134,'Summary DNO12'!$A$55:$T$137,2)*1000/VLOOKUP('Summary DNO12'!$A$134,'Summary DNO12'!$A$55:$T$137,3)))</f>
        <v>194640.65314519897</v>
      </c>
      <c r="AE360" s="62">
        <f>IF(AD360=0,0,(VLOOKUP('Summary DNO12'!$A$134,'Summary DNO12'!$A$55:$T$137,15)*AD360*P360))</f>
        <v>0</v>
      </c>
      <c r="AF360" s="56">
        <f>IF(AD360=0,0,VLOOKUP('Summary DNO12'!$A$134,'Summary DNO12'!$A$55:$T$137,16)*AD360*Q360)</f>
        <v>0</v>
      </c>
      <c r="AG360" s="56">
        <f>IF(AD360=0,0,VLOOKUP('Summary DNO12'!$A$134,'Summary DNO12'!$A$55:$T$137,17)*AD360*R360)</f>
        <v>0</v>
      </c>
      <c r="AH360" s="56">
        <f t="shared" si="171"/>
        <v>0</v>
      </c>
      <c r="AI360" s="56">
        <f t="shared" si="172"/>
        <v>0</v>
      </c>
      <c r="AJ360" s="62">
        <f>IF(VLOOKUP('Summary DNO12'!$A$134,'Summary DNO12'!$A$55:$V$137,21)=0,0,(VLOOKUP('Summary DNO12'!$A$134,'Summary DNO12'!$A$55:$V$137,21)/VLOOKUP('Summary DNO12'!$A$134,'Summary DNO12'!$A$55:$V$137,3)))*T360</f>
        <v>0</v>
      </c>
      <c r="AK360" s="62">
        <f>IF(VLOOKUP('Summary DNO12'!$A$134,'Summary DNO12'!$A$55:$V$137,22)=0,0,(VLOOKUP('Summary DNO12'!$A$134,'Summary DNO12'!$A$55:$V$137,22)*1000/VLOOKUP('Summary DNO12'!$A$134,'Summary DNO12'!$A$55:$V$137,3)))*U360</f>
        <v>0</v>
      </c>
      <c r="AL360" s="63">
        <f t="shared" si="173"/>
        <v>0</v>
      </c>
    </row>
    <row r="361" spans="1:38" s="21" customFormat="1" ht="11.25">
      <c r="A361" s="16" t="s">
        <v>25</v>
      </c>
      <c r="B361" s="144">
        <v>16.068000000000001</v>
      </c>
      <c r="C361" s="144">
        <v>2.8660000000000001</v>
      </c>
      <c r="D361" s="144">
        <v>0.17299999999999999</v>
      </c>
      <c r="E361" s="144">
        <v>0</v>
      </c>
      <c r="F361" s="144">
        <v>0</v>
      </c>
      <c r="G361" s="144">
        <v>0</v>
      </c>
      <c r="H361" s="147"/>
      <c r="I361" s="148">
        <v>16.068999999999999</v>
      </c>
      <c r="J361" s="148">
        <v>2.8660000000000001</v>
      </c>
      <c r="K361" s="148">
        <v>0.17299999999999999</v>
      </c>
      <c r="L361" s="148">
        <v>0</v>
      </c>
      <c r="M361" s="148">
        <v>0</v>
      </c>
      <c r="N361" s="148">
        <v>0</v>
      </c>
      <c r="O361" s="17"/>
      <c r="P361" s="56">
        <f t="shared" si="159"/>
        <v>9.9999999999766942E-4</v>
      </c>
      <c r="Q361" s="56">
        <f t="shared" si="160"/>
        <v>0</v>
      </c>
      <c r="R361" s="56">
        <f t="shared" si="161"/>
        <v>0</v>
      </c>
      <c r="S361" s="56">
        <f t="shared" si="162"/>
        <v>0</v>
      </c>
      <c r="T361" s="56">
        <f t="shared" si="163"/>
        <v>0</v>
      </c>
      <c r="U361" s="56">
        <f t="shared" si="164"/>
        <v>0</v>
      </c>
      <c r="W361" s="61">
        <f t="shared" si="170"/>
        <v>6.2235499128648897E-5</v>
      </c>
      <c r="X361" s="61">
        <f t="shared" si="165"/>
        <v>0</v>
      </c>
      <c r="Y361" s="61">
        <f t="shared" si="166"/>
        <v>0</v>
      </c>
      <c r="Z361" s="61">
        <f t="shared" si="167"/>
        <v>0</v>
      </c>
      <c r="AA361" s="61">
        <f t="shared" si="168"/>
        <v>0</v>
      </c>
      <c r="AB361" s="61">
        <f t="shared" si="169"/>
        <v>0</v>
      </c>
      <c r="AD361" s="62">
        <f>IF(VLOOKUP('Summary DNO12'!$A$133,'Summary DNO12'!$A$55:$T$137,3)=0,0,(VLOOKUP('Summary DNO12'!$A$133,'Summary DNO12'!$A$55:$T$137,2)*1000/VLOOKUP('Summary DNO12'!$A$133,'Summary DNO12'!$A$55:$T$137,3)))</f>
        <v>2167403.1803842396</v>
      </c>
      <c r="AE361" s="62">
        <f>IF(AD361=0,0,(VLOOKUP('Summary DNO12'!$A$133,'Summary DNO12'!$A$55:$T$137,15)*AD361*P361))</f>
        <v>1469.0583560939008</v>
      </c>
      <c r="AF361" s="56">
        <f>IF(AD361=0,0,VLOOKUP('Summary DNO12'!$A$133,'Summary DNO12'!$A$55:$T$137,16)*AD361*Q361)</f>
        <v>0</v>
      </c>
      <c r="AG361" s="56">
        <f>IF(AD361=0,0,VLOOKUP('Summary DNO12'!$A$133,'Summary DNO12'!$A$55:$T$137,17)*AD361*R361)</f>
        <v>0</v>
      </c>
      <c r="AH361" s="56">
        <f t="shared" si="171"/>
        <v>1469.0583560939008</v>
      </c>
      <c r="AI361" s="56">
        <f t="shared" si="172"/>
        <v>0</v>
      </c>
      <c r="AJ361" s="62">
        <f>IF(VLOOKUP('Summary DNO12'!$A$133,'Summary DNO12'!$A$55:$V$137,21)=0,0,(VLOOKUP('Summary DNO12'!$A$133,'Summary DNO12'!$A$55:$V$137,21)/VLOOKUP('Summary DNO12'!$A$133,'Summary DNO12'!$A$55:$V$137,3)))*T361</f>
        <v>0</v>
      </c>
      <c r="AK361" s="62">
        <f>IF(VLOOKUP('Summary DNO12'!$A$133,'Summary DNO12'!$A$55:$V$137,22)=0,0,(VLOOKUP('Summary DNO12'!$A$133,'Summary DNO12'!$A$55:$V$137,22)*1000/VLOOKUP('Summary DNO12'!$A$133,'Summary DNO12'!$A$55:$V$137,3)))*U361</f>
        <v>0</v>
      </c>
      <c r="AL361" s="63">
        <f t="shared" si="173"/>
        <v>14.690583560939007</v>
      </c>
    </row>
    <row r="362" spans="1:38" s="21" customFormat="1" ht="11.25">
      <c r="A362" s="16" t="s">
        <v>26</v>
      </c>
      <c r="B362" s="144">
        <v>-0.55100000000000005</v>
      </c>
      <c r="C362" s="144">
        <v>0</v>
      </c>
      <c r="D362" s="144">
        <v>0</v>
      </c>
      <c r="E362" s="144">
        <v>0</v>
      </c>
      <c r="F362" s="144">
        <v>0</v>
      </c>
      <c r="G362" s="144">
        <v>0</v>
      </c>
      <c r="H362" s="147"/>
      <c r="I362" s="148">
        <v>-0.55100000000000005</v>
      </c>
      <c r="J362" s="148">
        <v>0</v>
      </c>
      <c r="K362" s="148">
        <v>0</v>
      </c>
      <c r="L362" s="148">
        <v>0</v>
      </c>
      <c r="M362" s="148">
        <v>0</v>
      </c>
      <c r="N362" s="148">
        <v>0</v>
      </c>
      <c r="O362" s="17"/>
      <c r="P362" s="56">
        <f t="shared" si="159"/>
        <v>0</v>
      </c>
      <c r="Q362" s="56">
        <f t="shared" si="160"/>
        <v>0</v>
      </c>
      <c r="R362" s="56">
        <f t="shared" si="161"/>
        <v>0</v>
      </c>
      <c r="S362" s="56">
        <f t="shared" si="162"/>
        <v>0</v>
      </c>
      <c r="T362" s="56">
        <f t="shared" si="163"/>
        <v>0</v>
      </c>
      <c r="U362" s="56">
        <f t="shared" si="164"/>
        <v>0</v>
      </c>
      <c r="W362" s="61">
        <f t="shared" si="170"/>
        <v>0</v>
      </c>
      <c r="X362" s="61">
        <f t="shared" si="165"/>
        <v>0</v>
      </c>
      <c r="Y362" s="61">
        <f t="shared" si="166"/>
        <v>0</v>
      </c>
      <c r="Z362" s="61">
        <f t="shared" si="167"/>
        <v>0</v>
      </c>
      <c r="AA362" s="61">
        <f t="shared" si="168"/>
        <v>0</v>
      </c>
      <c r="AB362" s="61">
        <f t="shared" si="169"/>
        <v>0</v>
      </c>
      <c r="AD362" s="62">
        <f>IF(VLOOKUP('Summary DNO12'!$A$124,'Summary DNO12'!$A$55:$T$137,3)=0,0,(VLOOKUP('Summary DNO12'!$A$124,'Summary DNO12'!$A$55:$T$137,2)*1000/VLOOKUP('Summary DNO12'!$A$124,'Summary DNO12'!$A$55:$T$137,3)))</f>
        <v>10416.959999999999</v>
      </c>
      <c r="AE362" s="62">
        <f>IF(AD362=0,0,(VLOOKUP('Summary DNO12'!$A$124,'Summary DNO12'!$A$55:$T$137,15)*AD362*P362))</f>
        <v>0</v>
      </c>
      <c r="AF362" s="56">
        <f>IF(AD362=0,0,VLOOKUP('Summary DNO12'!$A$124,'Summary DNO12'!$A$55:$T$137,16)*AD362*Q362)</f>
        <v>0</v>
      </c>
      <c r="AG362" s="56">
        <f>IF(AD362=0,0,VLOOKUP('Summary DNO12'!$A$124,'Summary DNO12'!$A$55:$T$137,17)*AD362*R362)</f>
        <v>0</v>
      </c>
      <c r="AH362" s="56">
        <f t="shared" si="171"/>
        <v>0</v>
      </c>
      <c r="AI362" s="56">
        <f t="shared" si="172"/>
        <v>0</v>
      </c>
      <c r="AJ362" s="62">
        <f>IF(VLOOKUP('Summary DNO12'!$A$124,'Summary DNO12'!$A$55:$V$137,21)=0,0,(VLOOKUP('Summary DNO12'!$A$124,'Summary DNO12'!$A$55:$V$137,21)/VLOOKUP('Summary DNO12'!$A$124,'Summary DNO12'!$A$55:$V$137,3)))*T362</f>
        <v>0</v>
      </c>
      <c r="AK362" s="62">
        <f>IF(VLOOKUP('Summary DNO12'!$A$124,'Summary DNO12'!$A$55:$V$137,22)=0,0,(VLOOKUP('Summary DNO12'!$A$124,'Summary DNO12'!$A$55:$V$137,22)*1000/VLOOKUP('Summary DNO12'!$A$124,'Summary DNO12'!$A$55:$V$137,3)))*U362</f>
        <v>0</v>
      </c>
      <c r="AL362" s="63">
        <f t="shared" si="173"/>
        <v>0</v>
      </c>
    </row>
    <row r="363" spans="1:38" s="21" customFormat="1" ht="11.25">
      <c r="A363" s="16" t="s">
        <v>27</v>
      </c>
      <c r="B363" s="144">
        <v>-0.49099999999999999</v>
      </c>
      <c r="C363" s="144">
        <v>0</v>
      </c>
      <c r="D363" s="144">
        <v>0</v>
      </c>
      <c r="E363" s="144">
        <v>0</v>
      </c>
      <c r="F363" s="144">
        <v>0</v>
      </c>
      <c r="G363" s="144">
        <v>0</v>
      </c>
      <c r="H363" s="147"/>
      <c r="I363" s="148">
        <v>-0.49099999999999999</v>
      </c>
      <c r="J363" s="148">
        <v>0</v>
      </c>
      <c r="K363" s="148">
        <v>0</v>
      </c>
      <c r="L363" s="148">
        <v>0</v>
      </c>
      <c r="M363" s="148">
        <v>0</v>
      </c>
      <c r="N363" s="148">
        <v>0</v>
      </c>
      <c r="O363" s="17"/>
      <c r="P363" s="56">
        <f t="shared" si="159"/>
        <v>0</v>
      </c>
      <c r="Q363" s="56">
        <f t="shared" si="160"/>
        <v>0</v>
      </c>
      <c r="R363" s="56">
        <f t="shared" si="161"/>
        <v>0</v>
      </c>
      <c r="S363" s="56">
        <f t="shared" si="162"/>
        <v>0</v>
      </c>
      <c r="T363" s="56">
        <f t="shared" si="163"/>
        <v>0</v>
      </c>
      <c r="U363" s="56">
        <f t="shared" si="164"/>
        <v>0</v>
      </c>
      <c r="W363" s="61">
        <f t="shared" si="170"/>
        <v>0</v>
      </c>
      <c r="X363" s="61">
        <f t="shared" si="165"/>
        <v>0</v>
      </c>
      <c r="Y363" s="61">
        <f t="shared" si="166"/>
        <v>0</v>
      </c>
      <c r="Z363" s="61">
        <f t="shared" si="167"/>
        <v>0</v>
      </c>
      <c r="AA363" s="61">
        <f t="shared" si="168"/>
        <v>0</v>
      </c>
      <c r="AB363" s="61">
        <f t="shared" si="169"/>
        <v>0</v>
      </c>
      <c r="AD363" s="62">
        <f>IF(VLOOKUP('Summary DNO12'!$A$129,'Summary DNO12'!$A$55:$T$137,3)=0,0,(VLOOKUP('Summary DNO12'!$A$129,'Summary DNO12'!$A$55:$T$137,2)*1000/VLOOKUP('Summary DNO12'!$A$129,'Summary DNO12'!$A$55:$T$137,3)))</f>
        <v>0</v>
      </c>
      <c r="AE363" s="62">
        <f>IF(AD363=0,0,(VLOOKUP('Summary DNO12'!$A$129,'Summary DNO12'!$A$55:$T$137,15)*AD363*P363))</f>
        <v>0</v>
      </c>
      <c r="AF363" s="56">
        <f>IF(AD363=0,0,VLOOKUP('Summary DNO12'!$A$129,'Summary DNO12'!$A$55:$T$137,16)*AD363*Q363)</f>
        <v>0</v>
      </c>
      <c r="AG363" s="56">
        <f>IF(AD363=0,0,VLOOKUP('Summary DNO12'!$A$129,'Summary DNO12'!$A$55:$T$137,17)*AD363*R363)</f>
        <v>0</v>
      </c>
      <c r="AH363" s="56">
        <f t="shared" si="171"/>
        <v>0</v>
      </c>
      <c r="AI363" s="56">
        <f t="shared" si="172"/>
        <v>0</v>
      </c>
      <c r="AJ363" s="62">
        <f>IF(VLOOKUP('Summary DNO12'!$A$129,'Summary DNO12'!$A$55:$V$137,21)=0,0,(VLOOKUP('Summary DNO12'!$A$129,'Summary DNO12'!$A$55:$V$137,21)/VLOOKUP('Summary DNO12'!$A$129,'Summary DNO12'!$A$55:$V$137,3)))*T363</f>
        <v>0</v>
      </c>
      <c r="AK363" s="62">
        <f>IF(VLOOKUP('Summary DNO12'!$A$129,'Summary DNO12'!$A$55:$V$137,22)=0,0,(VLOOKUP('Summary DNO12'!$A$129,'Summary DNO12'!$A$55:$V$137,22)*1000/VLOOKUP('Summary DNO12'!$A$129,'Summary DNO12'!$A$55:$V$137,3)))*U363</f>
        <v>0</v>
      </c>
      <c r="AL363" s="63">
        <f t="shared" si="173"/>
        <v>0</v>
      </c>
    </row>
    <row r="364" spans="1:38" s="21" customFormat="1" ht="11.25">
      <c r="A364" s="16" t="s">
        <v>28</v>
      </c>
      <c r="B364" s="144">
        <v>-0.55100000000000005</v>
      </c>
      <c r="C364" s="144">
        <v>0</v>
      </c>
      <c r="D364" s="144">
        <v>0</v>
      </c>
      <c r="E364" s="144">
        <v>0</v>
      </c>
      <c r="F364" s="144">
        <v>0</v>
      </c>
      <c r="G364" s="144">
        <v>0.11899999999999999</v>
      </c>
      <c r="H364" s="147"/>
      <c r="I364" s="148">
        <v>-0.55100000000000005</v>
      </c>
      <c r="J364" s="148">
        <v>0</v>
      </c>
      <c r="K364" s="148">
        <v>0</v>
      </c>
      <c r="L364" s="148">
        <v>0</v>
      </c>
      <c r="M364" s="148">
        <v>0</v>
      </c>
      <c r="N364" s="148">
        <v>0.11899999999999999</v>
      </c>
      <c r="O364" s="17"/>
      <c r="P364" s="56">
        <f t="shared" si="159"/>
        <v>0</v>
      </c>
      <c r="Q364" s="56">
        <f t="shared" si="160"/>
        <v>0</v>
      </c>
      <c r="R364" s="56">
        <f t="shared" si="161"/>
        <v>0</v>
      </c>
      <c r="S364" s="56">
        <f t="shared" si="162"/>
        <v>0</v>
      </c>
      <c r="T364" s="56">
        <f t="shared" si="163"/>
        <v>0</v>
      </c>
      <c r="U364" s="56">
        <f t="shared" si="164"/>
        <v>0</v>
      </c>
      <c r="W364" s="61">
        <f t="shared" si="170"/>
        <v>0</v>
      </c>
      <c r="X364" s="61">
        <f t="shared" si="165"/>
        <v>0</v>
      </c>
      <c r="Y364" s="61">
        <f t="shared" si="166"/>
        <v>0</v>
      </c>
      <c r="Z364" s="61">
        <f t="shared" si="167"/>
        <v>0</v>
      </c>
      <c r="AA364" s="61">
        <f t="shared" si="168"/>
        <v>0</v>
      </c>
      <c r="AB364" s="61">
        <f t="shared" si="169"/>
        <v>0</v>
      </c>
      <c r="AD364" s="62">
        <f>IF(VLOOKUP('Summary DNO12'!$A$123,'Summary DNO12'!$A$55:$T$137,3)=0,0,(VLOOKUP('Summary DNO12'!$A$123,'Summary DNO12'!$A$55:$T$137,2)*1000/VLOOKUP('Summary DNO12'!$A$123,'Summary DNO12'!$A$55:$T$137,3)))</f>
        <v>3085564.9151085713</v>
      </c>
      <c r="AE364" s="62">
        <f>IF(AD364=0,0,(VLOOKUP('Summary DNO12'!$A$123,'Summary DNO12'!$A$55:$T$137,15)*AD364*P364))</f>
        <v>0</v>
      </c>
      <c r="AF364" s="56">
        <f>IF(AD364=0,0,VLOOKUP('Summary DNO12'!$A$123,'Summary DNO12'!$A$55:$T$137,16)*AD364*Q364)</f>
        <v>0</v>
      </c>
      <c r="AG364" s="56">
        <f>IF(AD364=0,0,VLOOKUP('Summary DNO12'!$A$123,'Summary DNO12'!$A$55:$T$137,17)*AD364*R364)</f>
        <v>0</v>
      </c>
      <c r="AH364" s="56">
        <f t="shared" si="171"/>
        <v>0</v>
      </c>
      <c r="AI364" s="56">
        <f t="shared" si="172"/>
        <v>0</v>
      </c>
      <c r="AJ364" s="62">
        <f>IF(VLOOKUP('Summary DNO12'!$A$123,'Summary DNO12'!$A$55:$V$137,21)=0,0,(VLOOKUP('Summary DNO12'!$A$123,'Summary DNO12'!$A$55:$V$137,21)/VLOOKUP('Summary DNO12'!$A$123,'Summary DNO12'!$A$55:$V$137,3)))*T364</f>
        <v>0</v>
      </c>
      <c r="AK364" s="62">
        <f>IF(VLOOKUP('Summary DNO12'!$A$123,'Summary DNO12'!$A$55:$V$137,22)=0,0,(VLOOKUP('Summary DNO12'!$A$123,'Summary DNO12'!$A$55:$V$137,22)*1000/VLOOKUP('Summary DNO12'!$A$123,'Summary DNO12'!$A$55:$V$137,3)))*U364</f>
        <v>0</v>
      </c>
      <c r="AL364" s="63">
        <f t="shared" si="173"/>
        <v>0</v>
      </c>
    </row>
    <row r="365" spans="1:38" s="21" customFormat="1" ht="11.25">
      <c r="A365" s="16" t="s">
        <v>29</v>
      </c>
      <c r="B365" s="144">
        <v>-1.9139999999999999</v>
      </c>
      <c r="C365" s="144">
        <v>-1.0029999999999999</v>
      </c>
      <c r="D365" s="144">
        <v>-6.7000000000000004E-2</v>
      </c>
      <c r="E365" s="144">
        <v>0</v>
      </c>
      <c r="F365" s="144">
        <v>0</v>
      </c>
      <c r="G365" s="144">
        <v>0.11899999999999999</v>
      </c>
      <c r="H365" s="147"/>
      <c r="I365" s="148">
        <v>-1.9139999999999999</v>
      </c>
      <c r="J365" s="148">
        <v>-1.0029999999999999</v>
      </c>
      <c r="K365" s="148">
        <v>-6.7000000000000004E-2</v>
      </c>
      <c r="L365" s="148">
        <v>0</v>
      </c>
      <c r="M365" s="148">
        <v>0</v>
      </c>
      <c r="N365" s="148">
        <v>0.11899999999999999</v>
      </c>
      <c r="O365" s="17"/>
      <c r="P365" s="56">
        <f t="shared" si="159"/>
        <v>0</v>
      </c>
      <c r="Q365" s="56">
        <f t="shared" si="160"/>
        <v>0</v>
      </c>
      <c r="R365" s="56">
        <f t="shared" si="161"/>
        <v>0</v>
      </c>
      <c r="S365" s="56">
        <f t="shared" si="162"/>
        <v>0</v>
      </c>
      <c r="T365" s="56">
        <f t="shared" si="163"/>
        <v>0</v>
      </c>
      <c r="U365" s="56">
        <f t="shared" si="164"/>
        <v>0</v>
      </c>
      <c r="W365" s="61">
        <f t="shared" si="170"/>
        <v>0</v>
      </c>
      <c r="X365" s="61">
        <f t="shared" si="165"/>
        <v>0</v>
      </c>
      <c r="Y365" s="61">
        <f t="shared" si="166"/>
        <v>0</v>
      </c>
      <c r="Z365" s="61">
        <f t="shared" si="167"/>
        <v>0</v>
      </c>
      <c r="AA365" s="61">
        <f t="shared" si="168"/>
        <v>0</v>
      </c>
      <c r="AB365" s="61">
        <f t="shared" si="169"/>
        <v>0</v>
      </c>
      <c r="AD365" s="62">
        <f>IF(VLOOKUP('Summary DNO12'!$A$125,'Summary DNO12'!$A$55:$T$137,3)=0,0,(VLOOKUP('Summary DNO12'!$A$125,'Summary DNO12'!$A$55:$T$137,2)*1000/VLOOKUP('Summary DNO12'!$A$125,'Summary DNO12'!$A$55:$T$137,3)))</f>
        <v>2929360.0122400001</v>
      </c>
      <c r="AE365" s="62">
        <f>IF(AD365=0,0,(VLOOKUP('Summary DNO12'!$A$125,'Summary DNO12'!$A$55:$T$137,15)*AD365*P365))</f>
        <v>0</v>
      </c>
      <c r="AF365" s="56">
        <f>IF(AD365=0,0,VLOOKUP('Summary DNO12'!$A$125,'Summary DNO12'!$A$55:$T$137,16)*AD365*Q365)</f>
        <v>0</v>
      </c>
      <c r="AG365" s="56">
        <f>IF(AD365=0,0,VLOOKUP('Summary DNO12'!$A$125,'Summary DNO12'!$A$55:$T$137,17)*AD365*R365)</f>
        <v>0</v>
      </c>
      <c r="AH365" s="56">
        <f t="shared" si="171"/>
        <v>0</v>
      </c>
      <c r="AI365" s="56">
        <f t="shared" si="172"/>
        <v>0</v>
      </c>
      <c r="AJ365" s="62">
        <f>IF(VLOOKUP('Summary DNO12'!$A$125,'Summary DNO12'!$A$55:$V$137,21)=0,0,(VLOOKUP('Summary DNO12'!$A$125,'Summary DNO12'!$A$55:$V$137,21)/VLOOKUP('Summary DNO12'!$A$125,'Summary DNO12'!$A$55:$V$137,3)))*T365</f>
        <v>0</v>
      </c>
      <c r="AK365" s="62">
        <f>IF(VLOOKUP('Summary DNO12'!$A$125,'Summary DNO12'!$A$55:$V$137,22)=0,0,(VLOOKUP('Summary DNO12'!$A$125,'Summary DNO12'!$A$55:$V$137,22)*1000/VLOOKUP('Summary DNO12'!$A$125,'Summary DNO12'!$A$55:$V$137,3)))*U365</f>
        <v>0</v>
      </c>
      <c r="AL365" s="63">
        <f t="shared" si="173"/>
        <v>0</v>
      </c>
    </row>
    <row r="366" spans="1:38" s="21" customFormat="1" ht="11.25">
      <c r="A366" s="16" t="s">
        <v>30</v>
      </c>
      <c r="B366" s="144">
        <v>-0.49099999999999999</v>
      </c>
      <c r="C366" s="144">
        <v>0</v>
      </c>
      <c r="D366" s="144">
        <v>0</v>
      </c>
      <c r="E366" s="144">
        <v>0</v>
      </c>
      <c r="F366" s="144">
        <v>0</v>
      </c>
      <c r="G366" s="144">
        <v>0.114</v>
      </c>
      <c r="H366" s="147"/>
      <c r="I366" s="148">
        <v>-0.49099999999999999</v>
      </c>
      <c r="J366" s="148">
        <v>0</v>
      </c>
      <c r="K366" s="148">
        <v>0</v>
      </c>
      <c r="L366" s="148">
        <v>0</v>
      </c>
      <c r="M366" s="148">
        <v>0</v>
      </c>
      <c r="N366" s="148">
        <v>0.114</v>
      </c>
      <c r="O366" s="17"/>
      <c r="P366" s="56">
        <f t="shared" si="159"/>
        <v>0</v>
      </c>
      <c r="Q366" s="56">
        <f t="shared" si="160"/>
        <v>0</v>
      </c>
      <c r="R366" s="56">
        <f t="shared" si="161"/>
        <v>0</v>
      </c>
      <c r="S366" s="56">
        <f t="shared" si="162"/>
        <v>0</v>
      </c>
      <c r="T366" s="56">
        <f t="shared" si="163"/>
        <v>0</v>
      </c>
      <c r="U366" s="56">
        <f t="shared" si="164"/>
        <v>0</v>
      </c>
      <c r="W366" s="61">
        <f t="shared" si="170"/>
        <v>0</v>
      </c>
      <c r="X366" s="61">
        <f t="shared" si="165"/>
        <v>0</v>
      </c>
      <c r="Y366" s="61">
        <f t="shared" si="166"/>
        <v>0</v>
      </c>
      <c r="Z366" s="61">
        <f t="shared" si="167"/>
        <v>0</v>
      </c>
      <c r="AA366" s="61">
        <f t="shared" si="168"/>
        <v>0</v>
      </c>
      <c r="AB366" s="61">
        <f t="shared" si="169"/>
        <v>0</v>
      </c>
      <c r="AD366" s="62">
        <f>IF(VLOOKUP('Summary DNO12'!$A$128,'Summary DNO12'!$A$55:$T$137,3)=0,0,(VLOOKUP('Summary DNO12'!$A$128,'Summary DNO12'!$A$55:$T$137,2)*1000/VLOOKUP('Summary DNO12'!$A$128,'Summary DNO12'!$A$55:$T$137,3)))</f>
        <v>0</v>
      </c>
      <c r="AE366" s="62">
        <f>IF(AD366=0,0,(VLOOKUP('Summary DNO12'!$A$128,'Summary DNO12'!$A$55:$T$137,15)*AD366*P366))</f>
        <v>0</v>
      </c>
      <c r="AF366" s="56">
        <f>IF(AD366=0,0,VLOOKUP('Summary DNO12'!$A$128,'Summary DNO12'!$A$55:$T$137,16)*AD366*Q366)</f>
        <v>0</v>
      </c>
      <c r="AG366" s="56">
        <f>IF(AD366=0,0,VLOOKUP('Summary DNO12'!$A$128,'Summary DNO12'!$A$55:$T$137,17)*AD366*R366)</f>
        <v>0</v>
      </c>
      <c r="AH366" s="56">
        <f t="shared" si="171"/>
        <v>0</v>
      </c>
      <c r="AI366" s="56">
        <f t="shared" si="172"/>
        <v>0</v>
      </c>
      <c r="AJ366" s="62">
        <f>IF(VLOOKUP('Summary DNO12'!$A$128,'Summary DNO12'!$A$55:$V$137,21)=0,0,(VLOOKUP('Summary DNO12'!$A$128,'Summary DNO12'!$A$55:$V$137,21)/VLOOKUP('Summary DNO12'!$A$128,'Summary DNO12'!$A$55:$V$137,3)))*T366</f>
        <v>0</v>
      </c>
      <c r="AK366" s="62">
        <f>IF(VLOOKUP('Summary DNO12'!$A$128,'Summary DNO12'!$A$55:$V$137,22)=0,0,(VLOOKUP('Summary DNO12'!$A$128,'Summary DNO12'!$A$55:$V$137,22)*1000/VLOOKUP('Summary DNO12'!$A$128,'Summary DNO12'!$A$55:$V$137,3)))*U366</f>
        <v>0</v>
      </c>
      <c r="AL366" s="63">
        <f t="shared" si="173"/>
        <v>0</v>
      </c>
    </row>
    <row r="367" spans="1:38" s="21" customFormat="1" ht="11.25">
      <c r="A367" s="16" t="s">
        <v>31</v>
      </c>
      <c r="B367" s="144">
        <v>-1.6850000000000001</v>
      </c>
      <c r="C367" s="144">
        <v>-0.9</v>
      </c>
      <c r="D367" s="144">
        <v>-5.8999999999999997E-2</v>
      </c>
      <c r="E367" s="144">
        <v>0</v>
      </c>
      <c r="F367" s="144">
        <v>0</v>
      </c>
      <c r="G367" s="144">
        <v>0.114</v>
      </c>
      <c r="H367" s="147"/>
      <c r="I367" s="148">
        <v>-1.6850000000000001</v>
      </c>
      <c r="J367" s="148">
        <v>-0.9</v>
      </c>
      <c r="K367" s="148">
        <v>-5.8999999999999997E-2</v>
      </c>
      <c r="L367" s="148">
        <v>0</v>
      </c>
      <c r="M367" s="148">
        <v>0</v>
      </c>
      <c r="N367" s="148">
        <v>0.114</v>
      </c>
      <c r="O367" s="17"/>
      <c r="P367" s="56">
        <f t="shared" si="159"/>
        <v>0</v>
      </c>
      <c r="Q367" s="56">
        <f t="shared" si="160"/>
        <v>0</v>
      </c>
      <c r="R367" s="56">
        <f t="shared" si="161"/>
        <v>0</v>
      </c>
      <c r="S367" s="56">
        <f t="shared" si="162"/>
        <v>0</v>
      </c>
      <c r="T367" s="56">
        <f t="shared" si="163"/>
        <v>0</v>
      </c>
      <c r="U367" s="56">
        <f t="shared" si="164"/>
        <v>0</v>
      </c>
      <c r="W367" s="61">
        <f t="shared" si="170"/>
        <v>0</v>
      </c>
      <c r="X367" s="61">
        <f t="shared" si="165"/>
        <v>0</v>
      </c>
      <c r="Y367" s="61">
        <f t="shared" si="166"/>
        <v>0</v>
      </c>
      <c r="Z367" s="61">
        <f t="shared" si="167"/>
        <v>0</v>
      </c>
      <c r="AA367" s="61">
        <f t="shared" si="168"/>
        <v>0</v>
      </c>
      <c r="AB367" s="61">
        <f t="shared" si="169"/>
        <v>0</v>
      </c>
      <c r="AD367" s="62">
        <f>IF(VLOOKUP('Summary DNO12'!$A$130,'Summary DNO12'!$A$55:$T$137,3)=0,0,(VLOOKUP('Summary DNO12'!$A$130,'Summary DNO12'!$A$55:$T$137,2)*1000/VLOOKUP('Summary DNO12'!$A$130,'Summary DNO12'!$A$55:$T$137,3)))</f>
        <v>0</v>
      </c>
      <c r="AE367" s="62">
        <f>IF(AD367=0,0,(VLOOKUP('Summary DNO12'!$A$130,'Summary DNO12'!$A$55:$T$137,15)*AD367*P367))</f>
        <v>0</v>
      </c>
      <c r="AF367" s="56">
        <f>IF(AD367=0,0,VLOOKUP('Summary DNO12'!$A$130,'Summary DNO12'!$A$55:$T$137,16)*AD367*Q367)</f>
        <v>0</v>
      </c>
      <c r="AG367" s="56">
        <f>IF(AD367=0,0,VLOOKUP('Summary DNO12'!$A$130,'Summary DNO12'!$A$55:$T$137,17)*AD367*R367)</f>
        <v>0</v>
      </c>
      <c r="AH367" s="56">
        <f t="shared" si="171"/>
        <v>0</v>
      </c>
      <c r="AI367" s="56">
        <f t="shared" si="172"/>
        <v>0</v>
      </c>
      <c r="AJ367" s="62">
        <f>IF(VLOOKUP('Summary DNO12'!$A$130,'Summary DNO12'!$A$55:$V$137,21)=0,0,(VLOOKUP('Summary DNO12'!$A$130,'Summary DNO12'!$A$55:$V$137,21)/VLOOKUP('Summary DNO12'!$A$130,'Summary DNO12'!$A$55:$V$137,3)))*T367</f>
        <v>0</v>
      </c>
      <c r="AK367" s="62">
        <f>IF(VLOOKUP('Summary DNO12'!$A$130,'Summary DNO12'!$A$55:$V$137,22)=0,0,(VLOOKUP('Summary DNO12'!$A$130,'Summary DNO12'!$A$55:$V$137,22)*1000/VLOOKUP('Summary DNO12'!$A$130,'Summary DNO12'!$A$55:$V$137,3)))*U367</f>
        <v>0</v>
      </c>
      <c r="AL367" s="63">
        <f t="shared" si="173"/>
        <v>0</v>
      </c>
    </row>
    <row r="368" spans="1:38" s="21" customFormat="1" ht="11.25">
      <c r="A368" s="16" t="s">
        <v>32</v>
      </c>
      <c r="B368" s="144">
        <v>-0.32400000000000001</v>
      </c>
      <c r="C368" s="144">
        <v>0</v>
      </c>
      <c r="D368" s="144">
        <v>0</v>
      </c>
      <c r="E368" s="144">
        <v>108.89</v>
      </c>
      <c r="F368" s="144">
        <v>0</v>
      </c>
      <c r="G368" s="144">
        <v>8.4000000000000005E-2</v>
      </c>
      <c r="H368" s="147"/>
      <c r="I368" s="148">
        <v>-0.32400000000000001</v>
      </c>
      <c r="J368" s="148">
        <v>0</v>
      </c>
      <c r="K368" s="148">
        <v>0</v>
      </c>
      <c r="L368" s="148">
        <v>108.89</v>
      </c>
      <c r="M368" s="148">
        <v>0</v>
      </c>
      <c r="N368" s="148">
        <v>8.4000000000000005E-2</v>
      </c>
      <c r="O368" s="17"/>
      <c r="P368" s="56">
        <f t="shared" si="159"/>
        <v>0</v>
      </c>
      <c r="Q368" s="56">
        <f t="shared" si="160"/>
        <v>0</v>
      </c>
      <c r="R368" s="56">
        <f t="shared" si="161"/>
        <v>0</v>
      </c>
      <c r="S368" s="56">
        <f t="shared" si="162"/>
        <v>0</v>
      </c>
      <c r="T368" s="56">
        <f t="shared" si="163"/>
        <v>0</v>
      </c>
      <c r="U368" s="56">
        <f t="shared" si="164"/>
        <v>0</v>
      </c>
      <c r="W368" s="61">
        <f t="shared" si="170"/>
        <v>0</v>
      </c>
      <c r="X368" s="61">
        <f t="shared" si="165"/>
        <v>0</v>
      </c>
      <c r="Y368" s="61">
        <f t="shared" si="166"/>
        <v>0</v>
      </c>
      <c r="Z368" s="61">
        <f t="shared" si="167"/>
        <v>0</v>
      </c>
      <c r="AA368" s="61">
        <f t="shared" si="168"/>
        <v>0</v>
      </c>
      <c r="AB368" s="61">
        <f t="shared" si="169"/>
        <v>0</v>
      </c>
      <c r="AD368" s="62">
        <f>IF(VLOOKUP('Summary DNO12'!$A$83,'Summary DNO12'!$A$55:$T$137,3)=0,0,(VLOOKUP('Summary DNO12'!$A$83,'Summary DNO12'!$A$55:$T$137,2)*1000/VLOOKUP('Summary DNO12'!$A$83,'Summary DNO12'!$A$55:$T$137,3)))</f>
        <v>5820300.9693759996</v>
      </c>
      <c r="AE368" s="62">
        <f>IF(AD368=0,0,(VLOOKUP('Summary DNO12'!$A$83,'Summary DNO12'!$A$55:$T$137,15)*AD368*P368))</f>
        <v>0</v>
      </c>
      <c r="AF368" s="56">
        <f>IF(AD368=0,0,VLOOKUP('Summary DNO12'!$A$83,'Summary DNO12'!$A$55:$T$137,16)*AD368*Q368)</f>
        <v>0</v>
      </c>
      <c r="AG368" s="56">
        <f>IF(AD368=0,0,VLOOKUP('Summary DNO12'!$A$83,'Summary DNO12'!$A$55:$T$137,17)*AD368*R368)</f>
        <v>0</v>
      </c>
      <c r="AH368" s="56">
        <f t="shared" si="171"/>
        <v>0</v>
      </c>
      <c r="AI368" s="56">
        <f t="shared" si="172"/>
        <v>0</v>
      </c>
      <c r="AJ368" s="62">
        <f>IF(VLOOKUP('Summary DNO12'!$A$83,'Summary DNO12'!$A$55:$V$137,21)=0,0,(VLOOKUP('Summary DNO12'!$A$83,'Summary DNO12'!$A$55:$V$137,21)/VLOOKUP('Summary DNO12'!$A$83,'Summary DNO12'!$A$55:$V$137,3)))*T368</f>
        <v>0</v>
      </c>
      <c r="AK368" s="62">
        <f>IF(VLOOKUP('Summary DNO12'!$A$83,'Summary DNO12'!$A$55:$V$137,22)=0,0,(VLOOKUP('Summary DNO12'!$A$83,'Summary DNO12'!$A$55:$V$137,22)*1000/VLOOKUP('Summary DNO12'!$A$83,'Summary DNO12'!$A$55:$V$137,3)))*U368</f>
        <v>0</v>
      </c>
      <c r="AL368" s="63">
        <f t="shared" si="173"/>
        <v>0</v>
      </c>
    </row>
    <row r="369" spans="1:38" s="21" customFormat="1" ht="11.25">
      <c r="A369" s="16" t="s">
        <v>33</v>
      </c>
      <c r="B369" s="144">
        <v>-1.0229999999999999</v>
      </c>
      <c r="C369" s="144">
        <v>-0.626</v>
      </c>
      <c r="D369" s="144">
        <v>-3.9E-2</v>
      </c>
      <c r="E369" s="144">
        <v>108.89</v>
      </c>
      <c r="F369" s="144">
        <v>0</v>
      </c>
      <c r="G369" s="144">
        <v>8.4000000000000005E-2</v>
      </c>
      <c r="H369" s="147"/>
      <c r="I369" s="148">
        <v>-1.0229999999999999</v>
      </c>
      <c r="J369" s="148">
        <v>-0.626</v>
      </c>
      <c r="K369" s="148">
        <v>-3.9E-2</v>
      </c>
      <c r="L369" s="148">
        <v>108.89</v>
      </c>
      <c r="M369" s="148">
        <v>0</v>
      </c>
      <c r="N369" s="148">
        <v>8.4000000000000005E-2</v>
      </c>
      <c r="O369" s="17"/>
      <c r="P369" s="56">
        <f t="shared" si="159"/>
        <v>0</v>
      </c>
      <c r="Q369" s="56">
        <f t="shared" si="160"/>
        <v>0</v>
      </c>
      <c r="R369" s="56">
        <f t="shared" si="161"/>
        <v>0</v>
      </c>
      <c r="S369" s="56">
        <f t="shared" si="162"/>
        <v>0</v>
      </c>
      <c r="T369" s="56">
        <f t="shared" si="163"/>
        <v>0</v>
      </c>
      <c r="U369" s="56">
        <f t="shared" si="164"/>
        <v>0</v>
      </c>
      <c r="W369" s="61">
        <f t="shared" si="170"/>
        <v>0</v>
      </c>
      <c r="X369" s="61">
        <f t="shared" si="165"/>
        <v>0</v>
      </c>
      <c r="Y369" s="61">
        <f t="shared" si="166"/>
        <v>0</v>
      </c>
      <c r="Z369" s="61">
        <f t="shared" si="167"/>
        <v>0</v>
      </c>
      <c r="AA369" s="61">
        <f t="shared" si="168"/>
        <v>0</v>
      </c>
      <c r="AB369" s="61">
        <f t="shared" si="169"/>
        <v>0</v>
      </c>
      <c r="AD369" s="62">
        <f>IF(VLOOKUP('Summary DNO12'!$A$84,'Summary DNO12'!$A$55:$T$137,3)=0,0,(VLOOKUP('Summary DNO12'!$A$84,'Summary DNO12'!$A$55:$T$137,2)*1000/VLOOKUP('Summary DNO12'!$A$84,'Summary DNO12'!$A$55:$T$137,3)))</f>
        <v>7468990.2697018189</v>
      </c>
      <c r="AE369" s="62">
        <f>IF(AD369=0,0,(VLOOKUP('Summary DNO12'!$A$84,'Summary DNO12'!$A$55:$T$137,15)*AD369*P369))</f>
        <v>0</v>
      </c>
      <c r="AF369" s="56">
        <f>IF(AD369=0,0,VLOOKUP('Summary DNO12'!$A$84,'Summary DNO12'!$A$55:$T$137,16)*AD369*Q369)</f>
        <v>0</v>
      </c>
      <c r="AG369" s="56">
        <f>IF(AD369=0,0,VLOOKUP('Summary DNO12'!$A$84,'Summary DNO12'!$A$55:$T$137,17)*AD369*R369)</f>
        <v>0</v>
      </c>
      <c r="AH369" s="56">
        <f t="shared" si="171"/>
        <v>0</v>
      </c>
      <c r="AI369" s="56">
        <f t="shared" si="172"/>
        <v>0</v>
      </c>
      <c r="AJ369" s="62">
        <f>IF(VLOOKUP('Summary DNO12'!$A$84,'Summary DNO12'!$A$55:$V$137,21)=0,0,(VLOOKUP('Summary DNO12'!$A$84,'Summary DNO12'!$A$55:$V$137,21)/VLOOKUP('Summary DNO12'!$A$84,'Summary DNO12'!$A$55:$V$137,3)))*T369</f>
        <v>0</v>
      </c>
      <c r="AK369" s="62">
        <f>IF(VLOOKUP('Summary DNO12'!$A$84,'Summary DNO12'!$A$55:$V$137,22)=0,0,(VLOOKUP('Summary DNO12'!$A$84,'Summary DNO12'!$A$55:$V$137,22)*1000/VLOOKUP('Summary DNO12'!$A$84,'Summary DNO12'!$A$55:$V$137,3)))*U369</f>
        <v>0</v>
      </c>
      <c r="AL369" s="63">
        <f t="shared" si="173"/>
        <v>0</v>
      </c>
    </row>
    <row r="370" spans="1:38" s="21" customFormat="1" ht="11.25">
      <c r="A370" s="16" t="s">
        <v>34</v>
      </c>
      <c r="B370" s="144">
        <v>-0.88500000000000001</v>
      </c>
      <c r="C370" s="144">
        <v>-0.56799999999999995</v>
      </c>
      <c r="D370" s="144">
        <v>-3.4000000000000002E-2</v>
      </c>
      <c r="E370" s="144">
        <v>108.89</v>
      </c>
      <c r="F370" s="144">
        <v>0</v>
      </c>
      <c r="G370" s="144">
        <v>5.8000000000000003E-2</v>
      </c>
      <c r="H370" s="147"/>
      <c r="I370" s="148">
        <v>-0.88500000000000001</v>
      </c>
      <c r="J370" s="148">
        <v>-0.56799999999999995</v>
      </c>
      <c r="K370" s="148">
        <v>-3.4000000000000002E-2</v>
      </c>
      <c r="L370" s="148">
        <v>108.89</v>
      </c>
      <c r="M370" s="148">
        <v>0</v>
      </c>
      <c r="N370" s="148">
        <v>5.8000000000000003E-2</v>
      </c>
      <c r="O370" s="17"/>
      <c r="P370" s="56">
        <f t="shared" si="159"/>
        <v>0</v>
      </c>
      <c r="Q370" s="56">
        <f t="shared" si="160"/>
        <v>0</v>
      </c>
      <c r="R370" s="56">
        <f t="shared" si="161"/>
        <v>0</v>
      </c>
      <c r="S370" s="56">
        <f t="shared" si="162"/>
        <v>0</v>
      </c>
      <c r="T370" s="56">
        <f t="shared" si="163"/>
        <v>0</v>
      </c>
      <c r="U370" s="56">
        <f t="shared" si="164"/>
        <v>0</v>
      </c>
      <c r="W370" s="61">
        <f t="shared" si="170"/>
        <v>0</v>
      </c>
      <c r="X370" s="61">
        <f t="shared" si="165"/>
        <v>0</v>
      </c>
      <c r="Y370" s="61">
        <f t="shared" si="166"/>
        <v>0</v>
      </c>
      <c r="Z370" s="61">
        <f t="shared" si="167"/>
        <v>0</v>
      </c>
      <c r="AA370" s="61">
        <f t="shared" si="168"/>
        <v>0</v>
      </c>
      <c r="AB370" s="61">
        <f t="shared" si="169"/>
        <v>0</v>
      </c>
      <c r="AD370" s="62">
        <f>IF(VLOOKUP('Summary DNO12'!$A$88,'Summary DNO12'!$A$55:$T$137,3)=0,0,(VLOOKUP('Summary DNO12'!$A$88,'Summary DNO12'!$A$55:$T$137,2)*1000/VLOOKUP('Summary DNO12'!$A$88,'Summary DNO12'!$A$55:$T$137,3)))</f>
        <v>1088.0044799999998</v>
      </c>
      <c r="AE370" s="62">
        <f>IF(AD370=0,0,(VLOOKUP('Summary DNO12'!$A$88,'Summary DNO12'!$A$55:$T$137,15)*AD370*P370))</f>
        <v>0</v>
      </c>
      <c r="AF370" s="56">
        <f>IF(AD370=0,0,VLOOKUP('Summary DNO12'!$A$88,'Summary DNO12'!$A$55:$T$137,16)*AD370*Q370)</f>
        <v>0</v>
      </c>
      <c r="AG370" s="56">
        <f>IF(AD370=0,0,VLOOKUP('Summary DNO12'!$A$88,'Summary DNO12'!$A$55:$T$137,17)*AD370*R370)</f>
        <v>0</v>
      </c>
      <c r="AH370" s="56">
        <f t="shared" si="171"/>
        <v>0</v>
      </c>
      <c r="AI370" s="56">
        <f t="shared" si="172"/>
        <v>0</v>
      </c>
      <c r="AJ370" s="62">
        <f>IF(VLOOKUP('Summary DNO12'!$A$88,'Summary DNO12'!$A$55:$V$137,21)=0,0,(VLOOKUP('Summary DNO12'!$A$88,'Summary DNO12'!$A$55:$V$137,21)/VLOOKUP('Summary DNO12'!$A$88,'Summary DNO12'!$A$55:$V$137,3)))*T370</f>
        <v>0</v>
      </c>
      <c r="AK370" s="62">
        <f>IF(VLOOKUP('Summary DNO12'!$A$88,'Summary DNO12'!$A$55:$V$137,22)=0,0,(VLOOKUP('Summary DNO12'!$A$88,'Summary DNO12'!$A$55:$V$137,22)*1000/VLOOKUP('Summary DNO12'!$A$88,'Summary DNO12'!$A$55:$V$137,3)))*U370</f>
        <v>0</v>
      </c>
      <c r="AL370" s="63">
        <f t="shared" si="173"/>
        <v>0</v>
      </c>
    </row>
    <row r="371" spans="1:38" s="21" customFormat="1" ht="11.25">
      <c r="A371" s="25" t="s">
        <v>35</v>
      </c>
      <c r="B371" s="144">
        <v>-0.28899999999999998</v>
      </c>
      <c r="C371" s="144">
        <v>0</v>
      </c>
      <c r="D371" s="144">
        <v>0</v>
      </c>
      <c r="E371" s="144">
        <v>108.89</v>
      </c>
      <c r="F371" s="144">
        <v>0</v>
      </c>
      <c r="G371" s="144">
        <v>5.8000000000000003E-2</v>
      </c>
      <c r="H371" s="147"/>
      <c r="I371" s="148">
        <v>-0.28899999999999998</v>
      </c>
      <c r="J371" s="148">
        <v>0</v>
      </c>
      <c r="K371" s="148">
        <v>0</v>
      </c>
      <c r="L371" s="148">
        <v>108.89</v>
      </c>
      <c r="M371" s="148">
        <v>0</v>
      </c>
      <c r="N371" s="148">
        <v>5.8000000000000003E-2</v>
      </c>
      <c r="O371" s="17"/>
      <c r="P371" s="56">
        <f t="shared" si="159"/>
        <v>0</v>
      </c>
      <c r="Q371" s="56">
        <f t="shared" si="160"/>
        <v>0</v>
      </c>
      <c r="R371" s="56">
        <f t="shared" si="161"/>
        <v>0</v>
      </c>
      <c r="S371" s="56">
        <f t="shared" si="162"/>
        <v>0</v>
      </c>
      <c r="T371" s="56">
        <f t="shared" si="163"/>
        <v>0</v>
      </c>
      <c r="U371" s="56">
        <f t="shared" si="164"/>
        <v>0</v>
      </c>
      <c r="W371" s="65">
        <f t="shared" si="170"/>
        <v>0</v>
      </c>
      <c r="X371" s="65">
        <f t="shared" si="165"/>
        <v>0</v>
      </c>
      <c r="Y371" s="65">
        <f t="shared" si="166"/>
        <v>0</v>
      </c>
      <c r="Z371" s="65">
        <f t="shared" si="167"/>
        <v>0</v>
      </c>
      <c r="AA371" s="65">
        <f t="shared" si="168"/>
        <v>0</v>
      </c>
      <c r="AB371" s="65">
        <f t="shared" si="169"/>
        <v>0</v>
      </c>
      <c r="AD371" s="66">
        <f>IF(VLOOKUP('Summary DNO12'!$A$87,'Summary DNO12'!$A$55:$T$137,3)=0,0,(VLOOKUP('Summary DNO12'!$A$87,'Summary DNO12'!$A$55:$T$137,2)*1000/VLOOKUP('Summary DNO12'!$A$87,'Summary DNO12'!$A$55:$T$137,3)))</f>
        <v>7520884.3729600003</v>
      </c>
      <c r="AE371" s="66">
        <f>IF(AD371=0,0,(VLOOKUP('Summary DNO12'!$A$87,'Summary DNO12'!$A$55:$T$137,15)*AD371*P371))</f>
        <v>0</v>
      </c>
      <c r="AF371" s="64">
        <f>IF(AD371=0,0,VLOOKUP('Summary DNO12'!$A$87,'Summary DNO12'!$A$55:$T$137,16)*AD371*Q371)</f>
        <v>0</v>
      </c>
      <c r="AG371" s="64">
        <f>IF(AD371=0,0,VLOOKUP('Summary DNO12'!$A$87,'Summary DNO12'!$A$55:$T$137,17)*AD371*R371)</f>
        <v>0</v>
      </c>
      <c r="AH371" s="64">
        <f t="shared" si="171"/>
        <v>0</v>
      </c>
      <c r="AI371" s="64">
        <f t="shared" si="172"/>
        <v>0</v>
      </c>
      <c r="AJ371" s="66">
        <f>IF(VLOOKUP('Summary DNO12'!$A$87,'Summary DNO12'!$A$55:$V$137,21)=0,0,(VLOOKUP('Summary DNO12'!$A$87,'Summary DNO12'!$A$55:$V$137,21)/VLOOKUP('Summary DNO12'!$A$87,'Summary DNO12'!$A$55:$V$137,3)))*T371</f>
        <v>0</v>
      </c>
      <c r="AK371" s="66">
        <f>IF(VLOOKUP('Summary DNO12'!$A$87,'Summary DNO12'!$A$55:$V$137,22)=0,0,(VLOOKUP('Summary DNO12'!$A$87,'Summary DNO12'!$A$55:$V$137,22)*1000/VLOOKUP('Summary DNO12'!$A$87,'Summary DNO12'!$A$55:$V$137,3)))*U371</f>
        <v>0</v>
      </c>
      <c r="AL371" s="67">
        <f t="shared" si="173"/>
        <v>0</v>
      </c>
    </row>
    <row r="373" spans="1:38" s="3" customFormat="1" ht="15">
      <c r="A373" s="1" t="s">
        <v>0</v>
      </c>
      <c r="B373" s="2" t="s">
        <v>234</v>
      </c>
      <c r="D373" s="4" t="s">
        <v>231</v>
      </c>
      <c r="H373" s="5"/>
    </row>
    <row r="374" spans="1:38" s="7" customFormat="1" ht="15">
      <c r="A374" s="1"/>
      <c r="B374" s="203" t="s">
        <v>235</v>
      </c>
      <c r="C374" s="203"/>
      <c r="D374" s="203"/>
      <c r="E374" s="203"/>
      <c r="F374" s="203"/>
      <c r="G374" s="203"/>
      <c r="H374" s="6"/>
      <c r="J374" s="8"/>
      <c r="O374" s="9"/>
    </row>
    <row r="375" spans="1:38" ht="13.5" thickBot="1">
      <c r="H375" s="11"/>
      <c r="O375" s="11"/>
    </row>
    <row r="376" spans="1:38" ht="14.25" thickTop="1" thickBot="1">
      <c r="A376" s="194" t="s">
        <v>1</v>
      </c>
      <c r="B376" s="196" t="s">
        <v>2</v>
      </c>
      <c r="C376" s="197"/>
      <c r="D376" s="197"/>
      <c r="E376" s="197"/>
      <c r="F376" s="197"/>
      <c r="G376" s="198"/>
      <c r="H376" s="6"/>
      <c r="I376" s="199" t="s">
        <v>3</v>
      </c>
      <c r="J376" s="197"/>
      <c r="K376" s="197"/>
      <c r="L376" s="197"/>
      <c r="M376" s="197"/>
      <c r="N376" s="198"/>
      <c r="O376" s="6"/>
      <c r="P376" s="200" t="s">
        <v>214</v>
      </c>
      <c r="Q376" s="201"/>
      <c r="R376" s="201"/>
      <c r="S376" s="201"/>
      <c r="T376" s="201"/>
      <c r="U376" s="202"/>
      <c r="W376" s="189" t="s">
        <v>4</v>
      </c>
      <c r="X376" s="190"/>
      <c r="Y376" s="190"/>
      <c r="Z376" s="190"/>
      <c r="AA376" s="190"/>
      <c r="AB376" s="191"/>
      <c r="AD376" s="192" t="s">
        <v>215</v>
      </c>
      <c r="AE376" s="193"/>
      <c r="AF376" s="193"/>
      <c r="AG376" s="193"/>
      <c r="AH376" s="193"/>
      <c r="AI376" s="193"/>
      <c r="AJ376" s="193"/>
      <c r="AK376" s="193"/>
      <c r="AL376" s="193"/>
    </row>
    <row r="377" spans="1:38" ht="68.25" thickTop="1">
      <c r="A377" s="195"/>
      <c r="B377" s="12" t="s">
        <v>5</v>
      </c>
      <c r="C377" s="13" t="s">
        <v>6</v>
      </c>
      <c r="D377" s="13" t="s">
        <v>7</v>
      </c>
      <c r="E377" s="13" t="s">
        <v>8</v>
      </c>
      <c r="F377" s="13" t="s">
        <v>9</v>
      </c>
      <c r="G377" s="14" t="s">
        <v>10</v>
      </c>
      <c r="H377" s="15"/>
      <c r="I377" s="12" t="s">
        <v>5</v>
      </c>
      <c r="J377" s="13" t="s">
        <v>6</v>
      </c>
      <c r="K377" s="13" t="s">
        <v>7</v>
      </c>
      <c r="L377" s="13" t="s">
        <v>8</v>
      </c>
      <c r="M377" s="13" t="s">
        <v>9</v>
      </c>
      <c r="N377" s="14" t="s">
        <v>10</v>
      </c>
      <c r="O377" s="15"/>
      <c r="P377" s="52" t="s">
        <v>5</v>
      </c>
      <c r="Q377" s="52" t="s">
        <v>6</v>
      </c>
      <c r="R377" s="52" t="s">
        <v>7</v>
      </c>
      <c r="S377" s="52" t="s">
        <v>8</v>
      </c>
      <c r="T377" s="52" t="s">
        <v>9</v>
      </c>
      <c r="U377" s="52" t="s">
        <v>10</v>
      </c>
      <c r="W377" s="53" t="s">
        <v>5</v>
      </c>
      <c r="X377" s="54" t="s">
        <v>6</v>
      </c>
      <c r="Y377" s="54" t="s">
        <v>7</v>
      </c>
      <c r="Z377" s="54" t="s">
        <v>8</v>
      </c>
      <c r="AA377" s="54" t="s">
        <v>9</v>
      </c>
      <c r="AB377" s="55" t="s">
        <v>10</v>
      </c>
      <c r="AD377" s="52" t="s">
        <v>216</v>
      </c>
      <c r="AE377" s="52" t="s">
        <v>217</v>
      </c>
      <c r="AF377" s="52" t="s">
        <v>217</v>
      </c>
      <c r="AG377" s="52" t="s">
        <v>217</v>
      </c>
      <c r="AH377" s="52" t="s">
        <v>218</v>
      </c>
      <c r="AI377" s="52" t="s">
        <v>219</v>
      </c>
      <c r="AJ377" s="52" t="s">
        <v>220</v>
      </c>
      <c r="AK377" s="52" t="s">
        <v>221</v>
      </c>
      <c r="AL377" s="52" t="s">
        <v>222</v>
      </c>
    </row>
    <row r="378" spans="1:38" s="29" customFormat="1" ht="11.25">
      <c r="A378" s="16" t="s">
        <v>11</v>
      </c>
      <c r="B378" s="121">
        <v>1.9410000000000001</v>
      </c>
      <c r="C378" s="122">
        <v>0</v>
      </c>
      <c r="D378" s="122">
        <v>0</v>
      </c>
      <c r="E378" s="122">
        <v>2.56</v>
      </c>
      <c r="F378" s="122">
        <v>0</v>
      </c>
      <c r="G378" s="123">
        <v>0</v>
      </c>
      <c r="H378" s="124"/>
      <c r="I378" s="125">
        <v>1.9410000000000001</v>
      </c>
      <c r="J378" s="126">
        <v>0</v>
      </c>
      <c r="K378" s="126">
        <v>0</v>
      </c>
      <c r="L378" s="126">
        <v>2.56</v>
      </c>
      <c r="M378" s="126">
        <v>0</v>
      </c>
      <c r="N378" s="127">
        <v>0</v>
      </c>
      <c r="O378" s="17"/>
      <c r="P378" s="56">
        <f t="shared" ref="P378:P402" si="174">IF(B378=0,0,IF(I378=0,0,(I378-B378)))</f>
        <v>0</v>
      </c>
      <c r="Q378" s="56">
        <f t="shared" ref="Q378:Q402" si="175">IF(C378=0,0,IF(J378=0,0,(J378-C378)))</f>
        <v>0</v>
      </c>
      <c r="R378" s="56">
        <f t="shared" ref="R378:R402" si="176">IF(D378=0,0,IF(K378=0,0,(K378-D378)))</f>
        <v>0</v>
      </c>
      <c r="S378" s="56">
        <f t="shared" ref="S378:S402" si="177">IF(E378=0,0,IF(L378=0,0,(L378-E378)))</f>
        <v>0</v>
      </c>
      <c r="T378" s="56">
        <f t="shared" ref="T378:T402" si="178">IF(F378=0,0,IF(M378=0,0,(M378-F378)))</f>
        <v>0</v>
      </c>
      <c r="U378" s="56">
        <f t="shared" ref="U378:U402" si="179">IF(G378=0,0,IF(N378=0,0,(N378-G378)))</f>
        <v>0</v>
      </c>
      <c r="V378" s="21"/>
      <c r="W378" s="57">
        <f>IF(B378=0,0,IF(I378=0,0,(I378/B378)-1))</f>
        <v>0</v>
      </c>
      <c r="X378" s="57">
        <f t="shared" ref="X378:X402" si="180">IF(C378=0,0,IF(J378=0,0,(J378/C378)-1))</f>
        <v>0</v>
      </c>
      <c r="Y378" s="57">
        <f t="shared" ref="Y378:Y402" si="181">IF(D378=0,0,IF(K378=0,0,(K378/D378)-1))</f>
        <v>0</v>
      </c>
      <c r="Z378" s="57">
        <f t="shared" ref="Z378:Z402" si="182">IF(E378=0,0,IF(L378=0,0,(L378/E378)-1))</f>
        <v>0</v>
      </c>
      <c r="AA378" s="57">
        <f t="shared" ref="AA378:AA402" si="183">IF(F378=0,0,IF(M378=0,0,(M378/F378)-1))</f>
        <v>0</v>
      </c>
      <c r="AB378" s="57">
        <f t="shared" ref="AB378:AB402" si="184">IF(G378=0,0,IF(N378=0,0,(N378/G378)-1))</f>
        <v>0</v>
      </c>
      <c r="AC378" s="21"/>
      <c r="AD378" s="58">
        <f>IF(VLOOKUP('Summary DNO13'!$A$82,'Summary DNO13'!$A$55:$T$137,3)=0,0,VLOOKUP('Summary DNO13'!$A$82,'Summary DNO13'!$A$55:$T$137,2)*1000/VLOOKUP('Summary DNO13'!$A$82,'Summary DNO13'!$A$55:$T$137,3))</f>
        <v>4244.2788134843368</v>
      </c>
      <c r="AE378" s="58">
        <f>IF(AD378=0,0,VLOOKUP('Summary DNO13'!$A$82,'Summary DNO13'!$A$55:$T$137,15)*AD378*P378)</f>
        <v>0</v>
      </c>
      <c r="AF378" s="59">
        <f>IF(AD378=0,0,VLOOKUP('Summary DNO13'!$A$82,'Summary DNO13'!$A$55:$T$137,16)*AD378*Q378)</f>
        <v>0</v>
      </c>
      <c r="AG378" s="59">
        <f>IF(AD378=0,0,VLOOKUP('Summary DNO13'!$A$82,'Summary DNO13'!$A$55:$T$137,17)*AD378*R378)</f>
        <v>0</v>
      </c>
      <c r="AH378" s="59">
        <f>AE378+AF378+AG378</f>
        <v>0</v>
      </c>
      <c r="AI378" s="59">
        <f>365*S378</f>
        <v>0</v>
      </c>
      <c r="AJ378" s="59">
        <f>IF(VLOOKUP('Summary DNO13'!$A$82,'Summary DNO13'!$A$55:$V$137,21)=0,0,VLOOKUP('Summary DNO13'!$A$82,'Summary DNO13'!$A$55:$V$137,21)/VLOOKUP('Summary DNO13'!$A$82,'Summary DNO13'!$A$55:$T$137,3))*T378</f>
        <v>0</v>
      </c>
      <c r="AK378" s="59">
        <f>IF(VLOOKUP('Summary DNO13'!$A$82,'Summary DNO13'!$A$55:$V$137,22)=0,0,VLOOKUP('Summary DNO13'!$A$82,'Summary DNO13'!$A$55:$V$137,22)*1000/VLOOKUP('Summary DNO13'!$A$82,'Summary DNO13'!$A$55:$T$137,3))*U378</f>
        <v>0</v>
      </c>
      <c r="AL378" s="60">
        <f>SUM(AH378:AK378)/100</f>
        <v>0</v>
      </c>
    </row>
    <row r="379" spans="1:38" s="29" customFormat="1" ht="11.25">
      <c r="A379" s="16" t="s">
        <v>12</v>
      </c>
      <c r="B379" s="128">
        <v>1.9019999999999999</v>
      </c>
      <c r="C379" s="129">
        <v>0.246</v>
      </c>
      <c r="D379" s="129">
        <v>0</v>
      </c>
      <c r="E379" s="129">
        <v>2.56</v>
      </c>
      <c r="F379" s="129">
        <v>0</v>
      </c>
      <c r="G379" s="130">
        <v>0</v>
      </c>
      <c r="H379" s="124"/>
      <c r="I379" s="131">
        <v>1.9019999999999999</v>
      </c>
      <c r="J379" s="132">
        <v>0.246</v>
      </c>
      <c r="K379" s="132">
        <v>0</v>
      </c>
      <c r="L379" s="132">
        <v>2.56</v>
      </c>
      <c r="M379" s="132">
        <v>0</v>
      </c>
      <c r="N379" s="133">
        <v>0</v>
      </c>
      <c r="O379" s="17"/>
      <c r="P379" s="56">
        <f t="shared" si="174"/>
        <v>0</v>
      </c>
      <c r="Q379" s="56">
        <f t="shared" si="175"/>
        <v>0</v>
      </c>
      <c r="R379" s="56">
        <f t="shared" si="176"/>
        <v>0</v>
      </c>
      <c r="S379" s="56">
        <f t="shared" si="177"/>
        <v>0</v>
      </c>
      <c r="T379" s="56">
        <f t="shared" si="178"/>
        <v>0</v>
      </c>
      <c r="U379" s="56">
        <f t="shared" si="179"/>
        <v>0</v>
      </c>
      <c r="V379" s="21"/>
      <c r="W379" s="61">
        <f t="shared" ref="W379:W402" si="185">IF(B379=0,0,IF(I379=0,0,(I379/B379)-1))</f>
        <v>0</v>
      </c>
      <c r="X379" s="61">
        <f t="shared" si="180"/>
        <v>0</v>
      </c>
      <c r="Y379" s="61">
        <f t="shared" si="181"/>
        <v>0</v>
      </c>
      <c r="Z379" s="61">
        <f t="shared" si="182"/>
        <v>0</v>
      </c>
      <c r="AA379" s="61">
        <f t="shared" si="183"/>
        <v>0</v>
      </c>
      <c r="AB379" s="61">
        <f t="shared" si="184"/>
        <v>0</v>
      </c>
      <c r="AC379" s="21"/>
      <c r="AD379" s="62">
        <f>IF(VLOOKUP('Summary DNO13'!$A$81,'Summary DNO13'!$A$55:$T$137,3)=0,0,VLOOKUP('Summary DNO13'!$A$81,'Summary DNO13'!$A$55:$T$137,2)*1000/VLOOKUP('Summary DNO13'!$A$81,'Summary DNO13'!$A$55:$T$137,3))</f>
        <v>6344.7415494779325</v>
      </c>
      <c r="AE379" s="62">
        <f>IF(AD379=0,0,VLOOKUP('Summary DNO13'!$A$81,'Summary DNO13'!$A$55:$T$137,15)*AD379*P379)</f>
        <v>0</v>
      </c>
      <c r="AF379" s="56">
        <f>IF(AD379=0,0,VLOOKUP('Summary DNO13'!$A$81,'Summary DNO13'!$A$55:$T$137,16)*AD379*Q379)</f>
        <v>0</v>
      </c>
      <c r="AG379" s="56">
        <f>IF(AD379=0,0,VLOOKUP('Summary DNO13'!$A$81,'Summary DNO13'!$A$55:$T$137,17)*AD379*R379)</f>
        <v>0</v>
      </c>
      <c r="AH379" s="56">
        <f t="shared" ref="AH379:AH402" si="186">AE379+AF379+AG379</f>
        <v>0</v>
      </c>
      <c r="AI379" s="56">
        <f t="shared" ref="AI379:AI402" si="187">365*S379</f>
        <v>0</v>
      </c>
      <c r="AJ379" s="62">
        <f>IF(VLOOKUP('Summary DNO13'!$A$81,'Summary DNO13'!$A$55:$V$137,21)=0,0,VLOOKUP('Summary DNO13'!$A$81,'Summary DNO13'!$A$55:$V$137,21)/VLOOKUP('Summary DNO13'!$A$81,'Summary DNO13'!$A$55:$V$137,3))*T379</f>
        <v>0</v>
      </c>
      <c r="AK379" s="62">
        <f>IF(VLOOKUP('Summary DNO13'!$A$81,'Summary DNO13'!$A$55:$V$137,22)=0,0,VLOOKUP('Summary DNO13'!$A$81,'Summary DNO13'!$A$55:$V$137,22)*1000/VLOOKUP('Summary DNO13'!$A$81,'Summary DNO13'!$A$55:$V$137,3))*U379</f>
        <v>0</v>
      </c>
      <c r="AL379" s="63">
        <f t="shared" ref="AL379:AL402" si="188">SUM(AH379:AK379)/100</f>
        <v>0</v>
      </c>
    </row>
    <row r="380" spans="1:38" s="29" customFormat="1" ht="11.25">
      <c r="A380" s="16" t="s">
        <v>13</v>
      </c>
      <c r="B380" s="128">
        <v>0.317</v>
      </c>
      <c r="C380" s="129">
        <v>0</v>
      </c>
      <c r="D380" s="129">
        <v>0</v>
      </c>
      <c r="E380" s="129">
        <v>0</v>
      </c>
      <c r="F380" s="129">
        <v>0</v>
      </c>
      <c r="G380" s="130">
        <v>0</v>
      </c>
      <c r="H380" s="124"/>
      <c r="I380" s="131">
        <v>0.317</v>
      </c>
      <c r="J380" s="132">
        <v>0</v>
      </c>
      <c r="K380" s="132">
        <v>0</v>
      </c>
      <c r="L380" s="132">
        <v>0</v>
      </c>
      <c r="M380" s="132">
        <v>0</v>
      </c>
      <c r="N380" s="133">
        <v>0</v>
      </c>
      <c r="O380" s="17"/>
      <c r="P380" s="56">
        <f t="shared" si="174"/>
        <v>0</v>
      </c>
      <c r="Q380" s="56">
        <f t="shared" si="175"/>
        <v>0</v>
      </c>
      <c r="R380" s="56">
        <f t="shared" si="176"/>
        <v>0</v>
      </c>
      <c r="S380" s="56">
        <f t="shared" si="177"/>
        <v>0</v>
      </c>
      <c r="T380" s="56">
        <f t="shared" si="178"/>
        <v>0</v>
      </c>
      <c r="U380" s="56">
        <f t="shared" si="179"/>
        <v>0</v>
      </c>
      <c r="V380" s="21"/>
      <c r="W380" s="61">
        <f t="shared" si="185"/>
        <v>0</v>
      </c>
      <c r="X380" s="61">
        <f t="shared" si="180"/>
        <v>0</v>
      </c>
      <c r="Y380" s="61">
        <f t="shared" si="181"/>
        <v>0</v>
      </c>
      <c r="Z380" s="61">
        <f t="shared" si="182"/>
        <v>0</v>
      </c>
      <c r="AA380" s="61">
        <f t="shared" si="183"/>
        <v>0</v>
      </c>
      <c r="AB380" s="61">
        <f t="shared" si="184"/>
        <v>0</v>
      </c>
      <c r="AC380" s="21"/>
      <c r="AD380" s="62">
        <f>IF(VLOOKUP('Summary DNO13'!$A$80,'Summary DNO13'!$A$55:$T$137,3)=0,0,(VLOOKUP('Summary DNO13'!$A$80,'Summary DNO13'!$A$55:$T$137,2)*1000/VLOOKUP('Summary DNO13'!$A$80,'Summary DNO13'!$A$55:$T$137,3)))</f>
        <v>4648.6066182654076</v>
      </c>
      <c r="AE380" s="62">
        <f>IF(AD380=0,0,VLOOKUP('Summary DNO13'!$A$80,'Summary DNO13'!$A$55:$T$137,15)*AD380*P380)</f>
        <v>0</v>
      </c>
      <c r="AF380" s="56">
        <f>IF(AD380=0,0,VLOOKUP('Summary DNO13'!$A$80,'Summary DNO13'!$A$55:$T$137,16)*AD380*Q380)</f>
        <v>0</v>
      </c>
      <c r="AG380" s="56">
        <f>IF(AD380=0,0,VLOOKUP('Summary DNO13'!$A$80,'Summary DNO13'!$A$55:$T$137,17)*AD380*R380)</f>
        <v>0</v>
      </c>
      <c r="AH380" s="56">
        <f t="shared" si="186"/>
        <v>0</v>
      </c>
      <c r="AI380" s="56">
        <f t="shared" si="187"/>
        <v>0</v>
      </c>
      <c r="AJ380" s="62">
        <f>IF(VLOOKUP('Summary DNO13'!$A$80,'Summary DNO13'!$A$55:$V$137,21)=0,0,(VLOOKUP('Summary DNO13'!$A$80,'Summary DNO13'!$A$55:$V$137,21)/VLOOKUP('Summary DNO13'!$A$80,'Summary DNO13'!$A$55:$V$137,3)))*T380</f>
        <v>0</v>
      </c>
      <c r="AK380" s="62">
        <f>IF(VLOOKUP('Summary DNO13'!$A$80,'Summary DNO13'!$A$55:$V$137,22)=0,0,(VLOOKUP('Summary DNO13'!$A$80,'Summary DNO13'!$A$55:$V$137,22)*1000/VLOOKUP('Summary DNO13'!$A$80,'Summary DNO13'!$A$55:$V$137,3)))*U380</f>
        <v>0</v>
      </c>
      <c r="AL380" s="63">
        <f t="shared" si="188"/>
        <v>0</v>
      </c>
    </row>
    <row r="381" spans="1:38" s="29" customFormat="1" ht="11.25">
      <c r="A381" s="16" t="s">
        <v>14</v>
      </c>
      <c r="B381" s="128">
        <v>1.5660000000000001</v>
      </c>
      <c r="C381" s="129">
        <v>0</v>
      </c>
      <c r="D381" s="129">
        <v>0</v>
      </c>
      <c r="E381" s="129">
        <v>4.01</v>
      </c>
      <c r="F381" s="129">
        <v>0</v>
      </c>
      <c r="G381" s="130">
        <v>0</v>
      </c>
      <c r="H381" s="124"/>
      <c r="I381" s="131">
        <v>1.5660000000000001</v>
      </c>
      <c r="J381" s="132">
        <v>0</v>
      </c>
      <c r="K381" s="132">
        <v>0</v>
      </c>
      <c r="L381" s="132">
        <v>4.01</v>
      </c>
      <c r="M381" s="132">
        <v>0</v>
      </c>
      <c r="N381" s="133">
        <v>0</v>
      </c>
      <c r="O381" s="17"/>
      <c r="P381" s="56">
        <f t="shared" si="174"/>
        <v>0</v>
      </c>
      <c r="Q381" s="56">
        <f t="shared" si="175"/>
        <v>0</v>
      </c>
      <c r="R381" s="56">
        <f t="shared" si="176"/>
        <v>0</v>
      </c>
      <c r="S381" s="56">
        <f t="shared" si="177"/>
        <v>0</v>
      </c>
      <c r="T381" s="56">
        <f t="shared" si="178"/>
        <v>0</v>
      </c>
      <c r="U381" s="56">
        <f t="shared" si="179"/>
        <v>0</v>
      </c>
      <c r="V381" s="21"/>
      <c r="W381" s="61">
        <f t="shared" si="185"/>
        <v>0</v>
      </c>
      <c r="X381" s="61">
        <f t="shared" si="180"/>
        <v>0</v>
      </c>
      <c r="Y381" s="61">
        <f t="shared" si="181"/>
        <v>0</v>
      </c>
      <c r="Z381" s="61">
        <f t="shared" si="182"/>
        <v>0</v>
      </c>
      <c r="AA381" s="61">
        <f t="shared" si="183"/>
        <v>0</v>
      </c>
      <c r="AB381" s="61">
        <f t="shared" si="184"/>
        <v>0</v>
      </c>
      <c r="AC381" s="21"/>
      <c r="AD381" s="62">
        <f>IF(VLOOKUP('Summary DNO13'!$A$137,'Summary DNO13'!$A$55:$T$137,3)=0,0,(VLOOKUP('Summary DNO13'!$A$137,'Summary DNO13'!$A$55:$T$137,2)*1000/VLOOKUP('Summary DNO13'!$A$137,'Summary DNO13'!$A$55:$T$137,3)))</f>
        <v>15689.882302819735</v>
      </c>
      <c r="AE381" s="62">
        <f>IF(AD381=0,0,VLOOKUP('Summary DNO13'!$A$137,'Summary DNO13'!$A$55:$T$137,15)*AD381*P381)</f>
        <v>0</v>
      </c>
      <c r="AF381" s="56">
        <f>IF(AD381=0,0,VLOOKUP('Summary DNO13'!$A$137,'Summary DNO13'!$A$55:$T$137,16)*AD381*Q381)</f>
        <v>0</v>
      </c>
      <c r="AG381" s="56">
        <f>IF(AD381=0,0,VLOOKUP('Summary DNO13'!$A$137,'Summary DNO13'!$A$55:$T$137,17)*AD381*R381)</f>
        <v>0</v>
      </c>
      <c r="AH381" s="56">
        <f t="shared" si="186"/>
        <v>0</v>
      </c>
      <c r="AI381" s="56">
        <f t="shared" si="187"/>
        <v>0</v>
      </c>
      <c r="AJ381" s="62">
        <f>IF(VLOOKUP('Summary DNO13'!$A$137,'Summary DNO13'!$A$55:$V$137,21)=0,0,(VLOOKUP('Summary DNO13'!$A$137,'Summary DNO13'!$A$55:$V$137,21)/VLOOKUP('Summary DNO13'!$A$137,'Summary DNO13'!$A$55:$V$137,3)))*T381</f>
        <v>0</v>
      </c>
      <c r="AK381" s="62">
        <f>IF(VLOOKUP('Summary DNO13'!$A$137,'Summary DNO13'!$A$55:$V$137,22)=0,0,(VLOOKUP('Summary DNO13'!$A$137,'Summary DNO13'!$A$55:$V$137,22)*1000/VLOOKUP('Summary DNO13'!$A$137,'Summary DNO13'!$A$55:$V$137,3)))*U381</f>
        <v>0</v>
      </c>
      <c r="AL381" s="63">
        <f t="shared" si="188"/>
        <v>0</v>
      </c>
    </row>
    <row r="382" spans="1:38" s="29" customFormat="1" ht="11.25">
      <c r="A382" s="16" t="s">
        <v>15</v>
      </c>
      <c r="B382" s="128">
        <v>1.647</v>
      </c>
      <c r="C382" s="129">
        <v>0.22600000000000001</v>
      </c>
      <c r="D382" s="129">
        <v>0</v>
      </c>
      <c r="E382" s="129">
        <v>4.01</v>
      </c>
      <c r="F382" s="129">
        <v>0</v>
      </c>
      <c r="G382" s="130">
        <v>0</v>
      </c>
      <c r="H382" s="124"/>
      <c r="I382" s="131">
        <v>1.6479999999999999</v>
      </c>
      <c r="J382" s="132">
        <v>0.22600000000000001</v>
      </c>
      <c r="K382" s="132">
        <v>0</v>
      </c>
      <c r="L382" s="132">
        <v>4.01</v>
      </c>
      <c r="M382" s="132">
        <v>0</v>
      </c>
      <c r="N382" s="133">
        <v>0</v>
      </c>
      <c r="O382" s="17"/>
      <c r="P382" s="56">
        <f t="shared" si="174"/>
        <v>9.9999999999988987E-4</v>
      </c>
      <c r="Q382" s="56">
        <f t="shared" si="175"/>
        <v>0</v>
      </c>
      <c r="R382" s="56">
        <f t="shared" si="176"/>
        <v>0</v>
      </c>
      <c r="S382" s="56">
        <f t="shared" si="177"/>
        <v>0</v>
      </c>
      <c r="T382" s="56">
        <f t="shared" si="178"/>
        <v>0</v>
      </c>
      <c r="U382" s="56">
        <f t="shared" si="179"/>
        <v>0</v>
      </c>
      <c r="V382" s="21"/>
      <c r="W382" s="61">
        <f t="shared" si="185"/>
        <v>6.0716454159059907E-4</v>
      </c>
      <c r="X382" s="61">
        <f t="shared" si="180"/>
        <v>0</v>
      </c>
      <c r="Y382" s="61">
        <f t="shared" si="181"/>
        <v>0</v>
      </c>
      <c r="Z382" s="61">
        <f t="shared" si="182"/>
        <v>0</v>
      </c>
      <c r="AA382" s="61">
        <f t="shared" si="183"/>
        <v>0</v>
      </c>
      <c r="AB382" s="61">
        <f t="shared" si="184"/>
        <v>0</v>
      </c>
      <c r="AC382" s="21"/>
      <c r="AD382" s="62">
        <f>IF(VLOOKUP('Summary DNO13'!$A$136,'Summary DNO13'!$A$55:$T$137,3)=0,0,(VLOOKUP('Summary DNO13'!$A$136,'Summary DNO13'!$A$55:$T$137,2)*1000/VLOOKUP('Summary DNO13'!$A$136,'Summary DNO13'!$A$55:$T$136,3)))</f>
        <v>25937.735580625806</v>
      </c>
      <c r="AE382" s="62">
        <f>IF(AD382=0,0,VLOOKUP('Summary DNO13'!$A$136,'Summary DNO13'!$A$55:$T$137,15)*AD382*P382)</f>
        <v>24.332962671988081</v>
      </c>
      <c r="AF382" s="56">
        <f>IF(AD382=0,0,VLOOKUP('Summary DNO13'!$A$136,'Summary DNO13'!$A$55:$T$137,16)*AD382*Q382)</f>
        <v>0</v>
      </c>
      <c r="AG382" s="56">
        <f>IF(AD382=0,0,VLOOKUP('Summary DNO13'!$A$136,'Summary DNO13'!$A$55:$T$137,17)*AD382*R382)</f>
        <v>0</v>
      </c>
      <c r="AH382" s="56">
        <f t="shared" si="186"/>
        <v>24.332962671988081</v>
      </c>
      <c r="AI382" s="56">
        <f t="shared" si="187"/>
        <v>0</v>
      </c>
      <c r="AJ382" s="62">
        <f>IF(VLOOKUP('Summary DNO13'!$A$136,'Summary DNO13'!$A$55:$V$137,21)=0,0,(VLOOKUP('Summary DNO13'!$A$136,'Summary DNO13'!$A$55:$V$137,21)/VLOOKUP('Summary DNO13'!$A$136,'Summary DNO13'!$A$55:$V$136,3)))*T382</f>
        <v>0</v>
      </c>
      <c r="AK382" s="62">
        <f>IF(VLOOKUP('Summary DNO13'!$A$136,'Summary DNO13'!$A$55:$V$137,22)=0,0,(VLOOKUP('Summary DNO13'!$A$136,'Summary DNO13'!$A$55:$V$137,22)*1000/VLOOKUP('Summary DNO13'!$A$136,'Summary DNO13'!$A$55:$V$136,3)))*U382</f>
        <v>0</v>
      </c>
      <c r="AL382" s="63">
        <f t="shared" si="188"/>
        <v>0.24332962671988081</v>
      </c>
    </row>
    <row r="383" spans="1:38" s="29" customFormat="1" ht="11.25">
      <c r="A383" s="16" t="s">
        <v>16</v>
      </c>
      <c r="B383" s="128">
        <v>0.312</v>
      </c>
      <c r="C383" s="129">
        <v>0</v>
      </c>
      <c r="D383" s="129">
        <v>0</v>
      </c>
      <c r="E383" s="129">
        <v>0</v>
      </c>
      <c r="F383" s="129">
        <v>0</v>
      </c>
      <c r="G383" s="130">
        <v>0</v>
      </c>
      <c r="H383" s="124"/>
      <c r="I383" s="131">
        <v>0.312</v>
      </c>
      <c r="J383" s="132">
        <v>0</v>
      </c>
      <c r="K383" s="132">
        <v>0</v>
      </c>
      <c r="L383" s="132">
        <v>0</v>
      </c>
      <c r="M383" s="132">
        <v>0</v>
      </c>
      <c r="N383" s="133">
        <v>0</v>
      </c>
      <c r="O383" s="17"/>
      <c r="P383" s="56">
        <f t="shared" si="174"/>
        <v>0</v>
      </c>
      <c r="Q383" s="56">
        <f t="shared" si="175"/>
        <v>0</v>
      </c>
      <c r="R383" s="56">
        <f t="shared" si="176"/>
        <v>0</v>
      </c>
      <c r="S383" s="56">
        <f t="shared" si="177"/>
        <v>0</v>
      </c>
      <c r="T383" s="56">
        <f t="shared" si="178"/>
        <v>0</v>
      </c>
      <c r="U383" s="56">
        <f t="shared" si="179"/>
        <v>0</v>
      </c>
      <c r="V383" s="21"/>
      <c r="W383" s="61">
        <f t="shared" si="185"/>
        <v>0</v>
      </c>
      <c r="X383" s="61">
        <f t="shared" si="180"/>
        <v>0</v>
      </c>
      <c r="Y383" s="61">
        <f t="shared" si="181"/>
        <v>0</v>
      </c>
      <c r="Z383" s="61">
        <f t="shared" si="182"/>
        <v>0</v>
      </c>
      <c r="AA383" s="61">
        <f t="shared" si="183"/>
        <v>0</v>
      </c>
      <c r="AB383" s="61">
        <f t="shared" si="184"/>
        <v>0</v>
      </c>
      <c r="AC383" s="21"/>
      <c r="AD383" s="62">
        <f>IF(VLOOKUP('Summary DNO13'!$A$135,'Summary DNO13'!$A$55:$T$137,3)=0,0,(VLOOKUP('Summary DNO13'!$A$135,'Summary DNO13'!$A$55:$T$137,2)*1000/VLOOKUP('Summary DNO13'!$A$135,'Summary DNO13'!$A$55:$T$137,3)))</f>
        <v>6936.8987520657274</v>
      </c>
      <c r="AE383" s="62">
        <f>IF(AD383=0,0,VLOOKUP('Summary DNO13'!$A$135,'Summary DNO13'!$A$55:$T$137,15)*AD383*P383)</f>
        <v>0</v>
      </c>
      <c r="AF383" s="56">
        <f>IF(AD383=0,0,VLOOKUP('Summary DNO13'!$A$135,'Summary DNO13'!$A$55:$T$137,16)*AD383*Q383)</f>
        <v>0</v>
      </c>
      <c r="AG383" s="56">
        <f>IF(AD383=0,0,VLOOKUP('Summary DNO13'!$A$135,'Summary DNO13'!$A$55:$T$137,17)*AD383*R383)</f>
        <v>0</v>
      </c>
      <c r="AH383" s="56">
        <f t="shared" si="186"/>
        <v>0</v>
      </c>
      <c r="AI383" s="56">
        <f t="shared" si="187"/>
        <v>0</v>
      </c>
      <c r="AJ383" s="62">
        <f>IF(VLOOKUP('Summary DNO13'!$A$135,'Summary DNO13'!$A$55:$V$137,21)=0,0,(VLOOKUP('Summary DNO13'!$A$135,'Summary DNO13'!$A$55:$V$137,21)/VLOOKUP('Summary DNO13'!$A$135,'Summary DNO13'!$A$55:$V$137,3)))*T383</f>
        <v>0</v>
      </c>
      <c r="AK383" s="62">
        <f>IF(VLOOKUP('Summary DNO13'!$A$135,'Summary DNO13'!$A$55:$V$137,22)=0,0,(VLOOKUP('Summary DNO13'!$A$135,'Summary DNO13'!$A$55:$V$137,22)*1000/VLOOKUP('Summary DNO13'!$A$135,'Summary DNO13'!$A$55:$V$137,3)))*U383</f>
        <v>0</v>
      </c>
      <c r="AL383" s="63">
        <f t="shared" si="188"/>
        <v>0</v>
      </c>
    </row>
    <row r="384" spans="1:38" s="29" customFormat="1" ht="11.25">
      <c r="A384" s="16" t="s">
        <v>17</v>
      </c>
      <c r="B384" s="128">
        <v>1.419</v>
      </c>
      <c r="C384" s="129">
        <v>0.219</v>
      </c>
      <c r="D384" s="129">
        <v>0</v>
      </c>
      <c r="E384" s="129">
        <v>21.71</v>
      </c>
      <c r="F384" s="129">
        <v>0</v>
      </c>
      <c r="G384" s="130">
        <v>0</v>
      </c>
      <c r="H384" s="124"/>
      <c r="I384" s="131">
        <v>1.419</v>
      </c>
      <c r="J384" s="132">
        <v>0.219</v>
      </c>
      <c r="K384" s="132">
        <v>0</v>
      </c>
      <c r="L384" s="132">
        <v>21.71</v>
      </c>
      <c r="M384" s="132">
        <v>0</v>
      </c>
      <c r="N384" s="133">
        <v>0</v>
      </c>
      <c r="O384" s="17"/>
      <c r="P384" s="56">
        <f t="shared" si="174"/>
        <v>0</v>
      </c>
      <c r="Q384" s="56">
        <f t="shared" si="175"/>
        <v>0</v>
      </c>
      <c r="R384" s="56">
        <f t="shared" si="176"/>
        <v>0</v>
      </c>
      <c r="S384" s="56">
        <f t="shared" si="177"/>
        <v>0</v>
      </c>
      <c r="T384" s="56">
        <f t="shared" si="178"/>
        <v>0</v>
      </c>
      <c r="U384" s="56">
        <f t="shared" si="179"/>
        <v>0</v>
      </c>
      <c r="V384" s="21"/>
      <c r="W384" s="61">
        <f t="shared" si="185"/>
        <v>0</v>
      </c>
      <c r="X384" s="61">
        <f t="shared" si="180"/>
        <v>0</v>
      </c>
      <c r="Y384" s="61">
        <f t="shared" si="181"/>
        <v>0</v>
      </c>
      <c r="Z384" s="61">
        <f t="shared" si="182"/>
        <v>0</v>
      </c>
      <c r="AA384" s="61">
        <f t="shared" si="183"/>
        <v>0</v>
      </c>
      <c r="AB384" s="61">
        <f t="shared" si="184"/>
        <v>0</v>
      </c>
      <c r="AC384" s="21"/>
      <c r="AD384" s="62">
        <f>IF(VLOOKUP('Summary DNO13'!$A$127,'Summary DNO13'!$A$55:$T$137,3)=0,0,(VLOOKUP('Summary DNO13'!$A$127,'Summary DNO13'!$A$55:$T$137,2)*1000/VLOOKUP('Summary DNO13'!$A$127,'Summary DNO13'!$A$55:$T$137,3)))</f>
        <v>110398.75953367179</v>
      </c>
      <c r="AE384" s="62">
        <f>IF(AD384=0,0,VLOOKUP('Summary DNO13'!$A$127,'Summary DNO13'!$A$55:$T$137,15)*AD384*P384)</f>
        <v>0</v>
      </c>
      <c r="AF384" s="56">
        <f>IF(AD384=0,0,VLOOKUP('Summary DNO13'!$A$127,'Summary DNO13'!$A$55:$T$137,16)*AD384*Q384)</f>
        <v>0</v>
      </c>
      <c r="AG384" s="56">
        <f>IF(AD384=0,0,VLOOKUP('Summary DNO13'!$A$127,'Summary DNO13'!$A$55:$T$137,17)*AD384*R384)</f>
        <v>0</v>
      </c>
      <c r="AH384" s="56">
        <f t="shared" si="186"/>
        <v>0</v>
      </c>
      <c r="AI384" s="56">
        <f t="shared" si="187"/>
        <v>0</v>
      </c>
      <c r="AJ384" s="62">
        <f>IF(VLOOKUP('Summary DNO13'!$A$127,'Summary DNO13'!$A$55:$V$137,21)=0,0,(VLOOKUP('Summary DNO13'!$A$127,'Summary DNO13'!$A$55:$V$137,21)/VLOOKUP('Summary DNO13'!$A$127,'Summary DNO13'!$A$55:$V$137,3)))*T384</f>
        <v>0</v>
      </c>
      <c r="AK384" s="62">
        <f>IF(VLOOKUP('Summary DNO13'!$A$127,'Summary DNO13'!$A$55:$V$137,22)=0,0,(VLOOKUP('Summary DNO13'!$A$127,'Summary DNO13'!$A$55:$V$137,22)*1000/VLOOKUP('Summary DNO13'!$A$127,'Summary DNO13'!$A$55:$V$137,3)))*U384</f>
        <v>0</v>
      </c>
      <c r="AL384" s="63">
        <f t="shared" si="188"/>
        <v>0</v>
      </c>
    </row>
    <row r="385" spans="1:38" s="29" customFormat="1" ht="11.25">
      <c r="A385" s="16" t="s">
        <v>18</v>
      </c>
      <c r="B385" s="128">
        <v>0.999</v>
      </c>
      <c r="C385" s="129">
        <v>0.14899999999999999</v>
      </c>
      <c r="D385" s="129">
        <v>0</v>
      </c>
      <c r="E385" s="129">
        <v>3.25</v>
      </c>
      <c r="F385" s="129">
        <v>0</v>
      </c>
      <c r="G385" s="130">
        <v>0</v>
      </c>
      <c r="H385" s="124"/>
      <c r="I385" s="131">
        <v>0.999</v>
      </c>
      <c r="J385" s="132">
        <v>0.14899999999999999</v>
      </c>
      <c r="K385" s="132">
        <v>0</v>
      </c>
      <c r="L385" s="132">
        <v>3.25</v>
      </c>
      <c r="M385" s="132">
        <v>0</v>
      </c>
      <c r="N385" s="133">
        <v>0</v>
      </c>
      <c r="O385" s="17"/>
      <c r="P385" s="56">
        <f t="shared" si="174"/>
        <v>0</v>
      </c>
      <c r="Q385" s="56">
        <f t="shared" si="175"/>
        <v>0</v>
      </c>
      <c r="R385" s="56">
        <f t="shared" si="176"/>
        <v>0</v>
      </c>
      <c r="S385" s="56">
        <f t="shared" si="177"/>
        <v>0</v>
      </c>
      <c r="T385" s="56">
        <f t="shared" si="178"/>
        <v>0</v>
      </c>
      <c r="U385" s="56">
        <f t="shared" si="179"/>
        <v>0</v>
      </c>
      <c r="V385" s="21"/>
      <c r="W385" s="61">
        <f t="shared" si="185"/>
        <v>0</v>
      </c>
      <c r="X385" s="61">
        <f t="shared" si="180"/>
        <v>0</v>
      </c>
      <c r="Y385" s="61">
        <f t="shared" si="181"/>
        <v>0</v>
      </c>
      <c r="Z385" s="61">
        <f t="shared" si="182"/>
        <v>0</v>
      </c>
      <c r="AA385" s="61">
        <f t="shared" si="183"/>
        <v>0</v>
      </c>
      <c r="AB385" s="61">
        <f t="shared" si="184"/>
        <v>0</v>
      </c>
      <c r="AC385" s="21"/>
      <c r="AD385" s="62">
        <f>IF(VLOOKUP('Summary DNO13'!$A$132,'Summary DNO13'!$A$55:$T$137,3)=0,0,(VLOOKUP('Summary DNO13'!$A$132,'Summary DNO13'!$A$55:$T$137,2)*1000/VLOOKUP('Summary DNO13'!$A$132,'Summary DNO13'!$A$55:$T$137,3)))</f>
        <v>0</v>
      </c>
      <c r="AE385" s="62">
        <f>IF(AD385=0,0,(VLOOKUP('Summary DNO13'!$A$132,'Summary DNO13'!$A$55:$T$137,15)*AD385*P385))</f>
        <v>0</v>
      </c>
      <c r="AF385" s="56">
        <f>IF(AD385=0,0,VLOOKUP('Summary DNO13'!$A$132,'Summary DNO13'!$A$55:$T$137,16)*AD385*Q385)</f>
        <v>0</v>
      </c>
      <c r="AG385" s="56">
        <f>IF(AD385=0,0,VLOOKUP('Summary DNO13'!$A$132,'Summary DNO13'!$A$55:$T$137,17)*AD385*R385)</f>
        <v>0</v>
      </c>
      <c r="AH385" s="56">
        <f t="shared" si="186"/>
        <v>0</v>
      </c>
      <c r="AI385" s="56">
        <f t="shared" si="187"/>
        <v>0</v>
      </c>
      <c r="AJ385" s="62">
        <f>IF(VLOOKUP('Summary DNO13'!$A$132,'Summary DNO13'!$A$55:$V$137,21)=0,0,(VLOOKUP('Summary DNO13'!$A$132,'Summary DNO13'!$A$55:$V$137,21)/VLOOKUP('Summary DNO13'!$A$132,'Summary DNO13'!$A$55:$V$137,3)))*T385</f>
        <v>0</v>
      </c>
      <c r="AK385" s="62">
        <f>IF(VLOOKUP('Summary DNO13'!$A$132,'Summary DNO13'!$A$55:$V$137,22)=0,0,(VLOOKUP('Summary DNO13'!$A$132,'Summary DNO13'!$A$55:$V$137,22)*1000/VLOOKUP('Summary DNO13'!$A$132,'Summary DNO13'!$A$55:$V$137,3)))*U385</f>
        <v>0</v>
      </c>
      <c r="AL385" s="63">
        <f t="shared" si="188"/>
        <v>0</v>
      </c>
    </row>
    <row r="386" spans="1:38" s="29" customFormat="1" ht="11.25">
      <c r="A386" s="16" t="s">
        <v>19</v>
      </c>
      <c r="B386" s="128">
        <v>0.76800000000000002</v>
      </c>
      <c r="C386" s="129">
        <v>8.4000000000000005E-2</v>
      </c>
      <c r="D386" s="129">
        <v>0</v>
      </c>
      <c r="E386" s="129">
        <v>255.12</v>
      </c>
      <c r="F386" s="129">
        <v>0</v>
      </c>
      <c r="G386" s="130">
        <v>0</v>
      </c>
      <c r="H386" s="124"/>
      <c r="I386" s="131">
        <v>0.76800000000000002</v>
      </c>
      <c r="J386" s="132">
        <v>8.4000000000000005E-2</v>
      </c>
      <c r="K386" s="132">
        <v>0</v>
      </c>
      <c r="L386" s="132">
        <v>255.12</v>
      </c>
      <c r="M386" s="132">
        <v>0</v>
      </c>
      <c r="N386" s="133">
        <v>0</v>
      </c>
      <c r="O386" s="17"/>
      <c r="P386" s="56">
        <f t="shared" si="174"/>
        <v>0</v>
      </c>
      <c r="Q386" s="56">
        <f t="shared" si="175"/>
        <v>0</v>
      </c>
      <c r="R386" s="56">
        <f t="shared" si="176"/>
        <v>0</v>
      </c>
      <c r="S386" s="56">
        <f t="shared" si="177"/>
        <v>0</v>
      </c>
      <c r="T386" s="56">
        <f t="shared" si="178"/>
        <v>0</v>
      </c>
      <c r="U386" s="56">
        <f t="shared" si="179"/>
        <v>0</v>
      </c>
      <c r="V386" s="21"/>
      <c r="W386" s="61">
        <f t="shared" si="185"/>
        <v>0</v>
      </c>
      <c r="X386" s="61">
        <f t="shared" si="180"/>
        <v>0</v>
      </c>
      <c r="Y386" s="61">
        <f t="shared" si="181"/>
        <v>0</v>
      </c>
      <c r="Z386" s="61">
        <f t="shared" si="182"/>
        <v>0</v>
      </c>
      <c r="AA386" s="61">
        <f t="shared" si="183"/>
        <v>0</v>
      </c>
      <c r="AB386" s="61">
        <f t="shared" si="184"/>
        <v>0</v>
      </c>
      <c r="AC386" s="21"/>
      <c r="AD386" s="62">
        <f>IF(VLOOKUP('Summary DNO13'!$A$86,'Summary DNO13'!$A$55:$T$137,3)=0,0,(VLOOKUP('Summary DNO13'!$A$86,'Summary DNO13'!$A$55:$T$137,2)*1000/VLOOKUP('Summary DNO13'!$A$86,'Summary DNO13'!$A$55:$T$137,3)))</f>
        <v>113168.17492404724</v>
      </c>
      <c r="AE386" s="62">
        <f>IF(AD386=0,0,(VLOOKUP('Summary DNO13'!$A$86,'Summary DNO13'!$A$55:$T$137,15)*AD386*P386))</f>
        <v>0</v>
      </c>
      <c r="AF386" s="56">
        <f>IF(AD386=0,0,VLOOKUP('Summary DNO13'!$A$86,'Summary DNO13'!$A$55:$T$137,16)*AD386*Q386)</f>
        <v>0</v>
      </c>
      <c r="AG386" s="56">
        <f>IF(AD386=0,0,VLOOKUP('Summary DNO13'!$A$86,'Summary DNO13'!$A$55:$T$137,17)*AD386*R386)</f>
        <v>0</v>
      </c>
      <c r="AH386" s="56">
        <f t="shared" si="186"/>
        <v>0</v>
      </c>
      <c r="AI386" s="56">
        <f t="shared" si="187"/>
        <v>0</v>
      </c>
      <c r="AJ386" s="62">
        <f>IF(VLOOKUP('Summary DNO13'!$A$86,'Summary DNO13'!$A$55:$V$137,21)=0,0,(VLOOKUP('Summary DNO13'!$A$86,'Summary DNO13'!$A$55:$V$137,21)/VLOOKUP('Summary DNO13'!$A$86,'Summary DNO13'!$A$55:$V$137,3)))*T386</f>
        <v>0</v>
      </c>
      <c r="AK386" s="62">
        <f>IF(VLOOKUP('Summary DNO13'!$A$86,'Summary DNO13'!$A$55:$V$137,22)=0,0,(VLOOKUP('Summary DNO13'!$A$86,'Summary DNO13'!$A$55:$V$137,22)*1000/VLOOKUP('Summary DNO13'!$A$86,'Summary DNO13'!$A$55:$V$137,3)))*U386</f>
        <v>0</v>
      </c>
      <c r="AL386" s="63">
        <f t="shared" si="188"/>
        <v>0</v>
      </c>
    </row>
    <row r="387" spans="1:38" s="29" customFormat="1" ht="11.25">
      <c r="A387" s="16" t="s">
        <v>20</v>
      </c>
      <c r="B387" s="128">
        <v>7.0220000000000002</v>
      </c>
      <c r="C387" s="129">
        <v>0.92400000000000004</v>
      </c>
      <c r="D387" s="129">
        <v>0.161</v>
      </c>
      <c r="E387" s="129">
        <v>8.26</v>
      </c>
      <c r="F387" s="129">
        <v>2.29</v>
      </c>
      <c r="G387" s="130">
        <v>0.26700000000000002</v>
      </c>
      <c r="H387" s="124"/>
      <c r="I387" s="131">
        <v>7.0220000000000002</v>
      </c>
      <c r="J387" s="132">
        <v>0.92400000000000004</v>
      </c>
      <c r="K387" s="132">
        <v>0.161</v>
      </c>
      <c r="L387" s="132">
        <v>8.26</v>
      </c>
      <c r="M387" s="132">
        <v>2.29</v>
      </c>
      <c r="N387" s="133">
        <v>0.26700000000000002</v>
      </c>
      <c r="O387" s="17"/>
      <c r="P387" s="56">
        <f t="shared" si="174"/>
        <v>0</v>
      </c>
      <c r="Q387" s="56">
        <f t="shared" si="175"/>
        <v>0</v>
      </c>
      <c r="R387" s="56">
        <f t="shared" si="176"/>
        <v>0</v>
      </c>
      <c r="S387" s="56">
        <f t="shared" si="177"/>
        <v>0</v>
      </c>
      <c r="T387" s="56">
        <f t="shared" si="178"/>
        <v>0</v>
      </c>
      <c r="U387" s="56">
        <f t="shared" si="179"/>
        <v>0</v>
      </c>
      <c r="V387" s="21"/>
      <c r="W387" s="61">
        <f t="shared" si="185"/>
        <v>0</v>
      </c>
      <c r="X387" s="61">
        <f t="shared" si="180"/>
        <v>0</v>
      </c>
      <c r="Y387" s="61">
        <f t="shared" si="181"/>
        <v>0</v>
      </c>
      <c r="Z387" s="61">
        <f t="shared" si="182"/>
        <v>0</v>
      </c>
      <c r="AA387" s="61">
        <f t="shared" si="183"/>
        <v>0</v>
      </c>
      <c r="AB387" s="61">
        <f t="shared" si="184"/>
        <v>0</v>
      </c>
      <c r="AC387" s="21"/>
      <c r="AD387" s="62">
        <f>IF(VLOOKUP('Summary DNO13'!$A$126,'Summary DNO13'!$A$55:$T$137,3)=0,0,(VLOOKUP('Summary DNO13'!$A$126,'Summary DNO13'!$A$55:$T$137,2)*1000/VLOOKUP('Summary DNO13'!$A$126,'Summary DNO13'!$A$55:$T$137,3)))</f>
        <v>591903.55427989422</v>
      </c>
      <c r="AE387" s="62">
        <f>IF(AD387=0,0,(VLOOKUP('Summary DNO13'!$A$126,'Summary DNO13'!$A$55:$T$137,15)*AD387*P387))</f>
        <v>0</v>
      </c>
      <c r="AF387" s="56">
        <f>IF(AD387=0,0,VLOOKUP('Summary DNO13'!$A$126,'Summary DNO13'!$A$55:$T$137,16)*AD387*Q387)</f>
        <v>0</v>
      </c>
      <c r="AG387" s="56">
        <f>IF(AD387=0,0,VLOOKUP('Summary DNO13'!$A$126,'Summary DNO13'!$A$55:$T$137,17)*AD387*R387)</f>
        <v>0</v>
      </c>
      <c r="AH387" s="56">
        <f t="shared" si="186"/>
        <v>0</v>
      </c>
      <c r="AI387" s="56">
        <f t="shared" si="187"/>
        <v>0</v>
      </c>
      <c r="AJ387" s="62">
        <f>IF(VLOOKUP('Summary DNO13'!$A$126,'Summary DNO13'!$A$55:$V$137,21)=0,0,(VLOOKUP('Summary DNO13'!$A$126,'Summary DNO13'!$A$55:$V$137,21)/VLOOKUP('Summary DNO13'!$A$126,'Summary DNO13'!$A$55:$V$137,3)))*T387</f>
        <v>0</v>
      </c>
      <c r="AK387" s="62">
        <f>IF(VLOOKUP('Summary DNO13'!$A$126,'Summary DNO13'!$A$55:$V$137,22)=0,0,(VLOOKUP('Summary DNO13'!$A$126,'Summary DNO13'!$A$55:$V$137,22)*1000/VLOOKUP('Summary DNO13'!$A$126,'Summary DNO13'!$A$55:$V$137,3)))*U387</f>
        <v>0</v>
      </c>
      <c r="AL387" s="63">
        <f t="shared" si="188"/>
        <v>0</v>
      </c>
    </row>
    <row r="388" spans="1:38" s="29" customFormat="1" ht="11.25">
      <c r="A388" s="16" t="s">
        <v>21</v>
      </c>
      <c r="B388" s="128">
        <v>5.6909999999999998</v>
      </c>
      <c r="C388" s="129">
        <v>0.53</v>
      </c>
      <c r="D388" s="129">
        <v>0.1</v>
      </c>
      <c r="E388" s="129">
        <v>3.25</v>
      </c>
      <c r="F388" s="129">
        <v>4.32</v>
      </c>
      <c r="G388" s="130">
        <v>0.19900000000000001</v>
      </c>
      <c r="H388" s="124"/>
      <c r="I388" s="131">
        <v>5.6920000000000002</v>
      </c>
      <c r="J388" s="132">
        <v>0.53</v>
      </c>
      <c r="K388" s="132">
        <v>0.1</v>
      </c>
      <c r="L388" s="132">
        <v>3.25</v>
      </c>
      <c r="M388" s="132">
        <v>4.32</v>
      </c>
      <c r="N388" s="133">
        <v>0.19900000000000001</v>
      </c>
      <c r="O388" s="17"/>
      <c r="P388" s="56">
        <f t="shared" si="174"/>
        <v>1.000000000000334E-3</v>
      </c>
      <c r="Q388" s="56">
        <f t="shared" si="175"/>
        <v>0</v>
      </c>
      <c r="R388" s="56">
        <f t="shared" si="176"/>
        <v>0</v>
      </c>
      <c r="S388" s="56">
        <f t="shared" si="177"/>
        <v>0</v>
      </c>
      <c r="T388" s="56">
        <f t="shared" si="178"/>
        <v>0</v>
      </c>
      <c r="U388" s="56">
        <f t="shared" si="179"/>
        <v>0</v>
      </c>
      <c r="V388" s="21"/>
      <c r="W388" s="61">
        <f t="shared" si="185"/>
        <v>1.7571604287480724E-4</v>
      </c>
      <c r="X388" s="61">
        <f t="shared" si="180"/>
        <v>0</v>
      </c>
      <c r="Y388" s="61">
        <f t="shared" si="181"/>
        <v>0</v>
      </c>
      <c r="Z388" s="61">
        <f t="shared" si="182"/>
        <v>0</v>
      </c>
      <c r="AA388" s="61">
        <f t="shared" si="183"/>
        <v>0</v>
      </c>
      <c r="AB388" s="61">
        <f t="shared" si="184"/>
        <v>0</v>
      </c>
      <c r="AC388" s="21"/>
      <c r="AD388" s="62">
        <f>IF(VLOOKUP('Summary DNO13'!$A$131,'Summary DNO13'!$A$55:$T$137,3)=0,0,(VLOOKUP('Summary DNO13'!$A$131,'Summary DNO13'!$A$55:$T$137,2)*1000/VLOOKUP('Summary DNO13'!$A$131,'Summary DNO13'!$A$55:$T$137,3)))</f>
        <v>4772601.0140005397</v>
      </c>
      <c r="AE388" s="62">
        <f>IF(AD388=0,0,(VLOOKUP('Summary DNO13'!$A$131,'Summary DNO13'!$A$55:$T$137,15)*AD388*P388))</f>
        <v>3239.1377881216163</v>
      </c>
      <c r="AF388" s="56">
        <f>IF(AD388=0,0,VLOOKUP('Summary DNO13'!$A$131,'Summary DNO13'!$A$55:$T$137,16)*AD388*Q388)</f>
        <v>0</v>
      </c>
      <c r="AG388" s="56">
        <f>IF(AD388=0,0,VLOOKUP('Summary DNO13'!$A$131,'Summary DNO13'!$A$55:$T$137,17)*AD388*R388)</f>
        <v>0</v>
      </c>
      <c r="AH388" s="56">
        <f t="shared" si="186"/>
        <v>3239.1377881216163</v>
      </c>
      <c r="AI388" s="56">
        <f t="shared" si="187"/>
        <v>0</v>
      </c>
      <c r="AJ388" s="62">
        <f>IF(VLOOKUP('Summary DNO13'!$A$131,'Summary DNO13'!$A$55:$V$137,21)=0,0,(VLOOKUP('Summary DNO13'!$A$131,'Summary DNO13'!$A$55:$V$137,21)/VLOOKUP('Summary DNO13'!$A$131,'Summary DNO13'!$A$55:$V$137,3)))*T388</f>
        <v>0</v>
      </c>
      <c r="AK388" s="62">
        <f>IF(VLOOKUP('Summary DNO13'!$A$131,'Summary DNO13'!$A$55:$V$137,22)=0,0,(VLOOKUP('Summary DNO13'!$A$131,'Summary DNO13'!$A$55:$V$137,22)*1000/VLOOKUP('Summary DNO13'!$A$131,'Summary DNO13'!$A$55:$V$137,3)))*U388</f>
        <v>0</v>
      </c>
      <c r="AL388" s="63">
        <f t="shared" si="188"/>
        <v>32.391377881216165</v>
      </c>
    </row>
    <row r="389" spans="1:38" s="29" customFormat="1" ht="11.25">
      <c r="A389" s="16" t="s">
        <v>22</v>
      </c>
      <c r="B389" s="128">
        <v>4.6639999999999997</v>
      </c>
      <c r="C389" s="129">
        <v>0.36699999999999999</v>
      </c>
      <c r="D389" s="129">
        <v>6.9000000000000006E-2</v>
      </c>
      <c r="E389" s="129">
        <v>79.209999999999994</v>
      </c>
      <c r="F389" s="129">
        <v>4.84</v>
      </c>
      <c r="G389" s="130">
        <v>0.14299999999999999</v>
      </c>
      <c r="H389" s="124"/>
      <c r="I389" s="131">
        <v>4.6639999999999997</v>
      </c>
      <c r="J389" s="132">
        <v>0.36699999999999999</v>
      </c>
      <c r="K389" s="132">
        <v>6.9000000000000006E-2</v>
      </c>
      <c r="L389" s="132">
        <v>79.22</v>
      </c>
      <c r="M389" s="132">
        <v>4.84</v>
      </c>
      <c r="N389" s="133">
        <v>0.14299999999999999</v>
      </c>
      <c r="O389" s="17"/>
      <c r="P389" s="56">
        <f t="shared" si="174"/>
        <v>0</v>
      </c>
      <c r="Q389" s="56">
        <f t="shared" si="175"/>
        <v>0</v>
      </c>
      <c r="R389" s="56">
        <f t="shared" si="176"/>
        <v>0</v>
      </c>
      <c r="S389" s="56">
        <f t="shared" si="177"/>
        <v>1.0000000000005116E-2</v>
      </c>
      <c r="T389" s="56">
        <f t="shared" si="178"/>
        <v>0</v>
      </c>
      <c r="U389" s="56">
        <f t="shared" si="179"/>
        <v>0</v>
      </c>
      <c r="V389" s="21"/>
      <c r="W389" s="61">
        <f t="shared" si="185"/>
        <v>0</v>
      </c>
      <c r="X389" s="61">
        <f t="shared" si="180"/>
        <v>0</v>
      </c>
      <c r="Y389" s="61">
        <f t="shared" si="181"/>
        <v>0</v>
      </c>
      <c r="Z389" s="61">
        <f t="shared" si="182"/>
        <v>1.2624668602456701E-4</v>
      </c>
      <c r="AA389" s="61">
        <f t="shared" si="183"/>
        <v>0</v>
      </c>
      <c r="AB389" s="61">
        <f t="shared" si="184"/>
        <v>0</v>
      </c>
      <c r="AC389" s="21"/>
      <c r="AD389" s="62">
        <f>IF(VLOOKUP('Summary DNO13'!$A$85,'Summary DNO13'!$A$55:$T$137,3)=0,0,(VLOOKUP('Summary DNO13'!$A$85,'Summary DNO13'!$A$55:$T$137,2)*1000/VLOOKUP('Summary DNO13'!$A$85,'Summary DNO13'!$A$55:$T$137,3)))</f>
        <v>3512916.3692146987</v>
      </c>
      <c r="AE389" s="62">
        <f>IF(AD389=0,0,(VLOOKUP('Summary DNO13'!$A$85,'Summary DNO13'!$A$55:$T$137,15)*AD389*P389))</f>
        <v>0</v>
      </c>
      <c r="AF389" s="56">
        <f>IF(AD389=0,0,VLOOKUP('Summary DNO13'!$A$85,'Summary DNO13'!$A$55:$T$137,16)*AD389*Q389)</f>
        <v>0</v>
      </c>
      <c r="AG389" s="56">
        <f>IF(AD389=0,0,VLOOKUP('Summary DNO13'!$A$85,'Summary DNO13'!$A$55:$T$137,17)*AD389*R389)</f>
        <v>0</v>
      </c>
      <c r="AH389" s="56">
        <f t="shared" si="186"/>
        <v>0</v>
      </c>
      <c r="AI389" s="56">
        <f t="shared" si="187"/>
        <v>3.6500000000018673</v>
      </c>
      <c r="AJ389" s="62">
        <f>IF(VLOOKUP('Summary DNO13'!$A$85,'Summary DNO13'!$A$55:$V$137,21)=0,0,(VLOOKUP('Summary DNO13'!$A$85,'Summary DNO13'!$A$55:$V$137,21)/VLOOKUP('Summary DNO13'!$A$85,'Summary DNO13'!$A$55:$V$137,3)))*T389</f>
        <v>0</v>
      </c>
      <c r="AK389" s="62">
        <f>IF(VLOOKUP('Summary DNO13'!$A$85,'Summary DNO13'!$A$55:$V$137,22)=0,0,(VLOOKUP('Summary DNO13'!$A$85,'Summary DNO13'!$A$55:$V$137,22)*1000/VLOOKUP('Summary DNO13'!$A$85,'Summary DNO13'!$A$55:$V$137,3)))*U389</f>
        <v>0</v>
      </c>
      <c r="AL389" s="63">
        <f t="shared" si="188"/>
        <v>3.650000000001867E-2</v>
      </c>
    </row>
    <row r="390" spans="1:38" s="29" customFormat="1" ht="11.25">
      <c r="A390" s="16" t="s">
        <v>23</v>
      </c>
      <c r="B390" s="128">
        <v>4.3680000000000003</v>
      </c>
      <c r="C390" s="129">
        <v>0.28799999999999998</v>
      </c>
      <c r="D390" s="129">
        <v>5.3999999999999999E-2</v>
      </c>
      <c r="E390" s="129">
        <v>133.19</v>
      </c>
      <c r="F390" s="129">
        <v>3.06</v>
      </c>
      <c r="G390" s="130">
        <v>0.12</v>
      </c>
      <c r="H390" s="124"/>
      <c r="I390" s="131">
        <v>4.3680000000000003</v>
      </c>
      <c r="J390" s="132">
        <v>0.28799999999999998</v>
      </c>
      <c r="K390" s="132">
        <v>5.3999999999999999E-2</v>
      </c>
      <c r="L390" s="132">
        <v>133.19</v>
      </c>
      <c r="M390" s="132">
        <v>3.06</v>
      </c>
      <c r="N390" s="133">
        <v>0.12</v>
      </c>
      <c r="O390" s="17"/>
      <c r="P390" s="56">
        <f t="shared" si="174"/>
        <v>0</v>
      </c>
      <c r="Q390" s="56">
        <f t="shared" si="175"/>
        <v>0</v>
      </c>
      <c r="R390" s="56">
        <f t="shared" si="176"/>
        <v>0</v>
      </c>
      <c r="S390" s="56">
        <f t="shared" si="177"/>
        <v>0</v>
      </c>
      <c r="T390" s="56">
        <f t="shared" si="178"/>
        <v>0</v>
      </c>
      <c r="U390" s="56">
        <f t="shared" si="179"/>
        <v>0</v>
      </c>
      <c r="V390" s="21"/>
      <c r="W390" s="61">
        <f t="shared" si="185"/>
        <v>0</v>
      </c>
      <c r="X390" s="61">
        <f t="shared" si="180"/>
        <v>0</v>
      </c>
      <c r="Y390" s="61">
        <f t="shared" si="181"/>
        <v>0</v>
      </c>
      <c r="Z390" s="61">
        <f t="shared" si="182"/>
        <v>0</v>
      </c>
      <c r="AA390" s="61">
        <f t="shared" si="183"/>
        <v>0</v>
      </c>
      <c r="AB390" s="61">
        <f t="shared" si="184"/>
        <v>0</v>
      </c>
      <c r="AC390" s="21"/>
      <c r="AD390" s="62">
        <f>IF(VLOOKUP('Summary DNO13'!$A$89,'Summary DNO13'!$A$55:$T$137,3)=0,0,(VLOOKUP('Summary DNO13'!$A$89,'Summary DNO13'!$A$55:$T$137,2)*1000/VLOOKUP('Summary DNO13'!$A$89,'Summary DNO13'!$A$55:$T$137,3)))</f>
        <v>20974035.752871815</v>
      </c>
      <c r="AE390" s="62">
        <f>IF(AD390=0,0,(VLOOKUP('Summary DNO13'!$A$89,'Summary DNO13'!$A$55:$T$137,15)*AD390*P390))</f>
        <v>0</v>
      </c>
      <c r="AF390" s="56">
        <f>IF(AD390=0,0,VLOOKUP('Summary DNO13'!$A$89,'Summary DNO13'!$A$55:$T$137,16)*AD390*Q390)</f>
        <v>0</v>
      </c>
      <c r="AG390" s="56">
        <f>IF(AD390=0,0,VLOOKUP('Summary DNO13'!$A$89,'Summary DNO13'!$A$55:$T$137,17)*AD390*R390)</f>
        <v>0</v>
      </c>
      <c r="AH390" s="56">
        <f t="shared" si="186"/>
        <v>0</v>
      </c>
      <c r="AI390" s="56">
        <f t="shared" si="187"/>
        <v>0</v>
      </c>
      <c r="AJ390" s="62">
        <f>IF(VLOOKUP('Summary DNO13'!$A$89,'Summary DNO13'!$A$55:$V$137,21)=0,0,(VLOOKUP('Summary DNO13'!$A$89,'Summary DNO13'!$A$55:$V$137,21)/VLOOKUP('Summary DNO13'!$A$89,'Summary DNO13'!$A$55:$V$137,3)))*T390</f>
        <v>0</v>
      </c>
      <c r="AK390" s="62">
        <f>IF(VLOOKUP('Summary DNO13'!$A$89,'Summary DNO13'!$A$55:$V$137,22)=0,0,(VLOOKUP('Summary DNO13'!$A$89,'Summary DNO13'!$A$55:$V$137,22)*1000/VLOOKUP('Summary DNO13'!$A$89,'Summary DNO13'!$A$55:$V$137,3)))*U390</f>
        <v>0</v>
      </c>
      <c r="AL390" s="63">
        <f t="shared" si="188"/>
        <v>0</v>
      </c>
    </row>
    <row r="391" spans="1:38" s="29" customFormat="1" ht="11.25">
      <c r="A391" s="16" t="s">
        <v>24</v>
      </c>
      <c r="B391" s="128">
        <v>2.141</v>
      </c>
      <c r="C391" s="129">
        <v>0</v>
      </c>
      <c r="D391" s="129">
        <v>0</v>
      </c>
      <c r="E391" s="129">
        <v>0</v>
      </c>
      <c r="F391" s="129">
        <v>0</v>
      </c>
      <c r="G391" s="130">
        <v>0</v>
      </c>
      <c r="H391" s="124"/>
      <c r="I391" s="131">
        <v>2.141</v>
      </c>
      <c r="J391" s="132">
        <v>0</v>
      </c>
      <c r="K391" s="132">
        <v>0</v>
      </c>
      <c r="L391" s="132">
        <v>0</v>
      </c>
      <c r="M391" s="132">
        <v>0</v>
      </c>
      <c r="N391" s="133">
        <v>0</v>
      </c>
      <c r="O391" s="17"/>
      <c r="P391" s="56">
        <f t="shared" si="174"/>
        <v>0</v>
      </c>
      <c r="Q391" s="56">
        <f t="shared" si="175"/>
        <v>0</v>
      </c>
      <c r="R391" s="56">
        <f t="shared" si="176"/>
        <v>0</v>
      </c>
      <c r="S391" s="56">
        <f t="shared" si="177"/>
        <v>0</v>
      </c>
      <c r="T391" s="56">
        <f t="shared" si="178"/>
        <v>0</v>
      </c>
      <c r="U391" s="56">
        <f t="shared" si="179"/>
        <v>0</v>
      </c>
      <c r="V391" s="21"/>
      <c r="W391" s="61">
        <f t="shared" si="185"/>
        <v>0</v>
      </c>
      <c r="X391" s="61">
        <f t="shared" si="180"/>
        <v>0</v>
      </c>
      <c r="Y391" s="61">
        <f t="shared" si="181"/>
        <v>0</v>
      </c>
      <c r="Z391" s="61">
        <f t="shared" si="182"/>
        <v>0</v>
      </c>
      <c r="AA391" s="61">
        <f t="shared" si="183"/>
        <v>0</v>
      </c>
      <c r="AB391" s="61">
        <f t="shared" si="184"/>
        <v>0</v>
      </c>
      <c r="AC391" s="21"/>
      <c r="AD391" s="62">
        <f>IF(VLOOKUP('Summary DNO13'!$A$134,'Summary DNO13'!$A$55:$T$137,3)=0,0,(VLOOKUP('Summary DNO13'!$A$134,'Summary DNO13'!$A$55:$T$137,2)*1000/VLOOKUP('Summary DNO13'!$A$134,'Summary DNO13'!$A$55:$T$137,3)))</f>
        <v>22878.139618802812</v>
      </c>
      <c r="AE391" s="62">
        <f>IF(AD391=0,0,(VLOOKUP('Summary DNO13'!$A$134,'Summary DNO13'!$A$55:$T$137,15)*AD391*P391))</f>
        <v>0</v>
      </c>
      <c r="AF391" s="56">
        <f>IF(AD391=0,0,VLOOKUP('Summary DNO13'!$A$134,'Summary DNO13'!$A$55:$T$137,16)*AD391*Q391)</f>
        <v>0</v>
      </c>
      <c r="AG391" s="56">
        <f>IF(AD391=0,0,VLOOKUP('Summary DNO13'!$A$134,'Summary DNO13'!$A$55:$T$137,17)*AD391*R391)</f>
        <v>0</v>
      </c>
      <c r="AH391" s="56">
        <f t="shared" si="186"/>
        <v>0</v>
      </c>
      <c r="AI391" s="56">
        <f t="shared" si="187"/>
        <v>0</v>
      </c>
      <c r="AJ391" s="62">
        <f>IF(VLOOKUP('Summary DNO13'!$A$134,'Summary DNO13'!$A$55:$V$137,21)=0,0,(VLOOKUP('Summary DNO13'!$A$134,'Summary DNO13'!$A$55:$V$137,21)/VLOOKUP('Summary DNO13'!$A$134,'Summary DNO13'!$A$55:$V$137,3)))*T391</f>
        <v>0</v>
      </c>
      <c r="AK391" s="62">
        <f>IF(VLOOKUP('Summary DNO13'!$A$134,'Summary DNO13'!$A$55:$V$137,22)=0,0,(VLOOKUP('Summary DNO13'!$A$134,'Summary DNO13'!$A$55:$V$137,22)*1000/VLOOKUP('Summary DNO13'!$A$134,'Summary DNO13'!$A$55:$V$137,3)))*U391</f>
        <v>0</v>
      </c>
      <c r="AL391" s="63">
        <f t="shared" si="188"/>
        <v>0</v>
      </c>
    </row>
    <row r="392" spans="1:38" s="29" customFormat="1" ht="11.25">
      <c r="A392" s="16" t="s">
        <v>25</v>
      </c>
      <c r="B392" s="128">
        <v>15.965999999999999</v>
      </c>
      <c r="C392" s="129">
        <v>2.802</v>
      </c>
      <c r="D392" s="129">
        <v>0.76</v>
      </c>
      <c r="E392" s="129">
        <v>0</v>
      </c>
      <c r="F392" s="129">
        <v>0</v>
      </c>
      <c r="G392" s="130">
        <v>0</v>
      </c>
      <c r="H392" s="124"/>
      <c r="I392" s="131">
        <v>15.967000000000001</v>
      </c>
      <c r="J392" s="132">
        <v>2.802</v>
      </c>
      <c r="K392" s="132">
        <v>0.76</v>
      </c>
      <c r="L392" s="132">
        <v>0</v>
      </c>
      <c r="M392" s="132">
        <v>0</v>
      </c>
      <c r="N392" s="133">
        <v>0</v>
      </c>
      <c r="O392" s="17"/>
      <c r="P392" s="56">
        <f t="shared" si="174"/>
        <v>1.0000000000012221E-3</v>
      </c>
      <c r="Q392" s="56">
        <f t="shared" si="175"/>
        <v>0</v>
      </c>
      <c r="R392" s="56">
        <f t="shared" si="176"/>
        <v>0</v>
      </c>
      <c r="S392" s="56">
        <f t="shared" si="177"/>
        <v>0</v>
      </c>
      <c r="T392" s="56">
        <f t="shared" si="178"/>
        <v>0</v>
      </c>
      <c r="U392" s="56">
        <f t="shared" si="179"/>
        <v>0</v>
      </c>
      <c r="V392" s="21"/>
      <c r="W392" s="61">
        <f t="shared" si="185"/>
        <v>6.263309532772432E-5</v>
      </c>
      <c r="X392" s="61">
        <f t="shared" si="180"/>
        <v>0</v>
      </c>
      <c r="Y392" s="61">
        <f t="shared" si="181"/>
        <v>0</v>
      </c>
      <c r="Z392" s="61">
        <f t="shared" si="182"/>
        <v>0</v>
      </c>
      <c r="AA392" s="61">
        <f t="shared" si="183"/>
        <v>0</v>
      </c>
      <c r="AB392" s="61">
        <f t="shared" si="184"/>
        <v>0</v>
      </c>
      <c r="AC392" s="21"/>
      <c r="AD392" s="62">
        <f>IF(VLOOKUP('Summary DNO13'!$A$133,'Summary DNO13'!$A$55:$T$137,3)=0,0,(VLOOKUP('Summary DNO13'!$A$133,'Summary DNO13'!$A$55:$T$137,2)*1000/VLOOKUP('Summary DNO13'!$A$133,'Summary DNO13'!$A$55:$T$137,3)))</f>
        <v>8929765.2257261593</v>
      </c>
      <c r="AE392" s="62">
        <f>IF(AD392=0,0,(VLOOKUP('Summary DNO13'!$A$133,'Summary DNO13'!$A$55:$T$137,15)*AD392*P392))</f>
        <v>4716.0226519529006</v>
      </c>
      <c r="AF392" s="56">
        <f>IF(AD392=0,0,VLOOKUP('Summary DNO13'!$A$133,'Summary DNO13'!$A$55:$T$137,16)*AD392*Q392)</f>
        <v>0</v>
      </c>
      <c r="AG392" s="56">
        <f>IF(AD392=0,0,VLOOKUP('Summary DNO13'!$A$133,'Summary DNO13'!$A$55:$T$137,17)*AD392*R392)</f>
        <v>0</v>
      </c>
      <c r="AH392" s="56">
        <f t="shared" si="186"/>
        <v>4716.0226519529006</v>
      </c>
      <c r="AI392" s="56">
        <f t="shared" si="187"/>
        <v>0</v>
      </c>
      <c r="AJ392" s="62">
        <f>IF(VLOOKUP('Summary DNO13'!$A$133,'Summary DNO13'!$A$55:$V$137,21)=0,0,(VLOOKUP('Summary DNO13'!$A$133,'Summary DNO13'!$A$55:$V$137,21)/VLOOKUP('Summary DNO13'!$A$133,'Summary DNO13'!$A$55:$V$137,3)))*T392</f>
        <v>0</v>
      </c>
      <c r="AK392" s="62">
        <f>IF(VLOOKUP('Summary DNO13'!$A$133,'Summary DNO13'!$A$55:$V$137,22)=0,0,(VLOOKUP('Summary DNO13'!$A$133,'Summary DNO13'!$A$55:$V$137,22)*1000/VLOOKUP('Summary DNO13'!$A$133,'Summary DNO13'!$A$55:$V$137,3)))*U392</f>
        <v>0</v>
      </c>
      <c r="AL392" s="63">
        <f t="shared" si="188"/>
        <v>47.160226519529004</v>
      </c>
    </row>
    <row r="393" spans="1:38" s="29" customFormat="1" ht="11.25">
      <c r="A393" s="16" t="s">
        <v>26</v>
      </c>
      <c r="B393" s="128">
        <v>-0.67</v>
      </c>
      <c r="C393" s="129">
        <v>0</v>
      </c>
      <c r="D393" s="129">
        <v>0</v>
      </c>
      <c r="E393" s="129">
        <v>0</v>
      </c>
      <c r="F393" s="129">
        <v>0</v>
      </c>
      <c r="G393" s="130">
        <v>0</v>
      </c>
      <c r="H393" s="124"/>
      <c r="I393" s="131">
        <v>-0.67</v>
      </c>
      <c r="J393" s="132">
        <v>0</v>
      </c>
      <c r="K393" s="132">
        <v>0</v>
      </c>
      <c r="L393" s="132">
        <v>0</v>
      </c>
      <c r="M393" s="132">
        <v>0</v>
      </c>
      <c r="N393" s="133">
        <v>0</v>
      </c>
      <c r="O393" s="17"/>
      <c r="P393" s="56">
        <f t="shared" si="174"/>
        <v>0</v>
      </c>
      <c r="Q393" s="56">
        <f t="shared" si="175"/>
        <v>0</v>
      </c>
      <c r="R393" s="56">
        <f t="shared" si="176"/>
        <v>0</v>
      </c>
      <c r="S393" s="56">
        <f t="shared" si="177"/>
        <v>0</v>
      </c>
      <c r="T393" s="56">
        <f t="shared" si="178"/>
        <v>0</v>
      </c>
      <c r="U393" s="56">
        <f t="shared" si="179"/>
        <v>0</v>
      </c>
      <c r="V393" s="21"/>
      <c r="W393" s="61">
        <f t="shared" si="185"/>
        <v>0</v>
      </c>
      <c r="X393" s="61">
        <f t="shared" si="180"/>
        <v>0</v>
      </c>
      <c r="Y393" s="61">
        <f t="shared" si="181"/>
        <v>0</v>
      </c>
      <c r="Z393" s="61">
        <f t="shared" si="182"/>
        <v>0</v>
      </c>
      <c r="AA393" s="61">
        <f t="shared" si="183"/>
        <v>0</v>
      </c>
      <c r="AB393" s="61">
        <f t="shared" si="184"/>
        <v>0</v>
      </c>
      <c r="AC393" s="21"/>
      <c r="AD393" s="62">
        <f>IF(VLOOKUP('Summary DNO13'!$A$124,'Summary DNO13'!$A$55:$T$137,3)=0,0,(VLOOKUP('Summary DNO13'!$A$124,'Summary DNO13'!$A$55:$T$137,2)*1000/VLOOKUP('Summary DNO13'!$A$124,'Summary DNO13'!$A$55:$T$137,3)))</f>
        <v>0</v>
      </c>
      <c r="AE393" s="62">
        <f>IF(AD393=0,0,(VLOOKUP('Summary DNO13'!$A$124,'Summary DNO13'!$A$55:$T$137,15)*AD393*P393))</f>
        <v>0</v>
      </c>
      <c r="AF393" s="56">
        <f>IF(AD393=0,0,VLOOKUP('Summary DNO13'!$A$124,'Summary DNO13'!$A$55:$T$137,16)*AD393*Q393)</f>
        <v>0</v>
      </c>
      <c r="AG393" s="56">
        <f>IF(AD393=0,0,VLOOKUP('Summary DNO13'!$A$124,'Summary DNO13'!$A$55:$T$137,17)*AD393*R393)</f>
        <v>0</v>
      </c>
      <c r="AH393" s="56">
        <f t="shared" si="186"/>
        <v>0</v>
      </c>
      <c r="AI393" s="56">
        <f t="shared" si="187"/>
        <v>0</v>
      </c>
      <c r="AJ393" s="62">
        <f>IF(VLOOKUP('Summary DNO13'!$A$124,'Summary DNO13'!$A$55:$V$137,21)=0,0,(VLOOKUP('Summary DNO13'!$A$124,'Summary DNO13'!$A$55:$V$137,21)/VLOOKUP('Summary DNO13'!$A$124,'Summary DNO13'!$A$55:$V$137,3)))*T393</f>
        <v>0</v>
      </c>
      <c r="AK393" s="62">
        <f>IF(VLOOKUP('Summary DNO13'!$A$124,'Summary DNO13'!$A$55:$V$137,22)=0,0,(VLOOKUP('Summary DNO13'!$A$124,'Summary DNO13'!$A$55:$V$137,22)*1000/VLOOKUP('Summary DNO13'!$A$124,'Summary DNO13'!$A$55:$V$137,3)))*U393</f>
        <v>0</v>
      </c>
      <c r="AL393" s="63">
        <f t="shared" si="188"/>
        <v>0</v>
      </c>
    </row>
    <row r="394" spans="1:38" s="29" customFormat="1" ht="11.25">
      <c r="A394" s="16" t="s">
        <v>27</v>
      </c>
      <c r="B394" s="128">
        <v>-0.58299999999999996</v>
      </c>
      <c r="C394" s="129">
        <v>0</v>
      </c>
      <c r="D394" s="129">
        <v>0</v>
      </c>
      <c r="E394" s="129">
        <v>0</v>
      </c>
      <c r="F394" s="129">
        <v>0</v>
      </c>
      <c r="G394" s="130">
        <v>0</v>
      </c>
      <c r="H394" s="124"/>
      <c r="I394" s="131">
        <v>-0.58299999999999996</v>
      </c>
      <c r="J394" s="132">
        <v>0</v>
      </c>
      <c r="K394" s="132">
        <v>0</v>
      </c>
      <c r="L394" s="132">
        <v>0</v>
      </c>
      <c r="M394" s="132">
        <v>0</v>
      </c>
      <c r="N394" s="133">
        <v>0</v>
      </c>
      <c r="O394" s="17"/>
      <c r="P394" s="56">
        <f t="shared" si="174"/>
        <v>0</v>
      </c>
      <c r="Q394" s="56">
        <f t="shared" si="175"/>
        <v>0</v>
      </c>
      <c r="R394" s="56">
        <f t="shared" si="176"/>
        <v>0</v>
      </c>
      <c r="S394" s="56">
        <f t="shared" si="177"/>
        <v>0</v>
      </c>
      <c r="T394" s="56">
        <f t="shared" si="178"/>
        <v>0</v>
      </c>
      <c r="U394" s="56">
        <f t="shared" si="179"/>
        <v>0</v>
      </c>
      <c r="V394" s="21"/>
      <c r="W394" s="61">
        <f t="shared" si="185"/>
        <v>0</v>
      </c>
      <c r="X394" s="61">
        <f t="shared" si="180"/>
        <v>0</v>
      </c>
      <c r="Y394" s="61">
        <f t="shared" si="181"/>
        <v>0</v>
      </c>
      <c r="Z394" s="61">
        <f t="shared" si="182"/>
        <v>0</v>
      </c>
      <c r="AA394" s="61">
        <f t="shared" si="183"/>
        <v>0</v>
      </c>
      <c r="AB394" s="61">
        <f t="shared" si="184"/>
        <v>0</v>
      </c>
      <c r="AC394" s="21"/>
      <c r="AD394" s="62">
        <f>IF(VLOOKUP('Summary DNO13'!$A$129,'Summary DNO13'!$A$55:$T$137,3)=0,0,(VLOOKUP('Summary DNO13'!$A$129,'Summary DNO13'!$A$55:$T$137,2)*1000/VLOOKUP('Summary DNO13'!$A$129,'Summary DNO13'!$A$55:$T$137,3)))</f>
        <v>0</v>
      </c>
      <c r="AE394" s="62">
        <f>IF(AD394=0,0,(VLOOKUP('Summary DNO13'!$A$129,'Summary DNO13'!$A$55:$T$137,15)*AD394*P394))</f>
        <v>0</v>
      </c>
      <c r="AF394" s="56">
        <f>IF(AD394=0,0,VLOOKUP('Summary DNO13'!$A$129,'Summary DNO13'!$A$55:$T$137,16)*AD394*Q394)</f>
        <v>0</v>
      </c>
      <c r="AG394" s="56">
        <f>IF(AD394=0,0,VLOOKUP('Summary DNO13'!$A$129,'Summary DNO13'!$A$55:$T$137,17)*AD394*R394)</f>
        <v>0</v>
      </c>
      <c r="AH394" s="56">
        <f t="shared" si="186"/>
        <v>0</v>
      </c>
      <c r="AI394" s="56">
        <f t="shared" si="187"/>
        <v>0</v>
      </c>
      <c r="AJ394" s="62">
        <f>IF(VLOOKUP('Summary DNO13'!$A$129,'Summary DNO13'!$A$55:$V$137,21)=0,0,(VLOOKUP('Summary DNO13'!$A$129,'Summary DNO13'!$A$55:$V$137,21)/VLOOKUP('Summary DNO13'!$A$129,'Summary DNO13'!$A$55:$V$137,3)))*T394</f>
        <v>0</v>
      </c>
      <c r="AK394" s="62">
        <f>IF(VLOOKUP('Summary DNO13'!$A$129,'Summary DNO13'!$A$55:$V$137,22)=0,0,(VLOOKUP('Summary DNO13'!$A$129,'Summary DNO13'!$A$55:$V$137,22)*1000/VLOOKUP('Summary DNO13'!$A$129,'Summary DNO13'!$A$55:$V$137,3)))*U394</f>
        <v>0</v>
      </c>
      <c r="AL394" s="63">
        <f t="shared" si="188"/>
        <v>0</v>
      </c>
    </row>
    <row r="395" spans="1:38" s="29" customFormat="1" ht="11.25">
      <c r="A395" s="16" t="s">
        <v>28</v>
      </c>
      <c r="B395" s="128">
        <v>-0.67</v>
      </c>
      <c r="C395" s="129">
        <v>0</v>
      </c>
      <c r="D395" s="129">
        <v>0</v>
      </c>
      <c r="E395" s="129">
        <v>0</v>
      </c>
      <c r="F395" s="129">
        <v>0</v>
      </c>
      <c r="G395" s="130">
        <v>0.191</v>
      </c>
      <c r="H395" s="124"/>
      <c r="I395" s="131">
        <v>-0.67</v>
      </c>
      <c r="J395" s="132">
        <v>0</v>
      </c>
      <c r="K395" s="132">
        <v>0</v>
      </c>
      <c r="L395" s="132">
        <v>0</v>
      </c>
      <c r="M395" s="132">
        <v>0</v>
      </c>
      <c r="N395" s="133">
        <v>0.191</v>
      </c>
      <c r="O395" s="17"/>
      <c r="P395" s="56">
        <f t="shared" si="174"/>
        <v>0</v>
      </c>
      <c r="Q395" s="56">
        <f t="shared" si="175"/>
        <v>0</v>
      </c>
      <c r="R395" s="56">
        <f t="shared" si="176"/>
        <v>0</v>
      </c>
      <c r="S395" s="56">
        <f t="shared" si="177"/>
        <v>0</v>
      </c>
      <c r="T395" s="56">
        <f t="shared" si="178"/>
        <v>0</v>
      </c>
      <c r="U395" s="56">
        <f t="shared" si="179"/>
        <v>0</v>
      </c>
      <c r="V395" s="21"/>
      <c r="W395" s="61">
        <f t="shared" si="185"/>
        <v>0</v>
      </c>
      <c r="X395" s="61">
        <f t="shared" si="180"/>
        <v>0</v>
      </c>
      <c r="Y395" s="61">
        <f t="shared" si="181"/>
        <v>0</v>
      </c>
      <c r="Z395" s="61">
        <f t="shared" si="182"/>
        <v>0</v>
      </c>
      <c r="AA395" s="61">
        <f t="shared" si="183"/>
        <v>0</v>
      </c>
      <c r="AB395" s="61">
        <f t="shared" si="184"/>
        <v>0</v>
      </c>
      <c r="AC395" s="21"/>
      <c r="AD395" s="62">
        <f>IF(VLOOKUP('Summary DNO13'!$A$123,'Summary DNO13'!$A$55:$T$137,3)=0,0,(VLOOKUP('Summary DNO13'!$A$123,'Summary DNO13'!$A$55:$T$137,2)*1000/VLOOKUP('Summary DNO13'!$A$123,'Summary DNO13'!$A$55:$T$137,3)))</f>
        <v>43805.914245</v>
      </c>
      <c r="AE395" s="62">
        <f>IF(AD395=0,0,(VLOOKUP('Summary DNO13'!$A$123,'Summary DNO13'!$A$55:$T$137,15)*AD395*P395))</f>
        <v>0</v>
      </c>
      <c r="AF395" s="56">
        <f>IF(AD395=0,0,VLOOKUP('Summary DNO13'!$A$123,'Summary DNO13'!$A$55:$T$137,16)*AD395*Q395)</f>
        <v>0</v>
      </c>
      <c r="AG395" s="56">
        <f>IF(AD395=0,0,VLOOKUP('Summary DNO13'!$A$123,'Summary DNO13'!$A$55:$T$137,17)*AD395*R395)</f>
        <v>0</v>
      </c>
      <c r="AH395" s="56">
        <f t="shared" si="186"/>
        <v>0</v>
      </c>
      <c r="AI395" s="56">
        <f t="shared" si="187"/>
        <v>0</v>
      </c>
      <c r="AJ395" s="62">
        <f>IF(VLOOKUP('Summary DNO13'!$A$123,'Summary DNO13'!$A$55:$V$137,21)=0,0,(VLOOKUP('Summary DNO13'!$A$123,'Summary DNO13'!$A$55:$V$137,21)/VLOOKUP('Summary DNO13'!$A$123,'Summary DNO13'!$A$55:$V$137,3)))*T395</f>
        <v>0</v>
      </c>
      <c r="AK395" s="62">
        <f>IF(VLOOKUP('Summary DNO13'!$A$123,'Summary DNO13'!$A$55:$V$137,22)=0,0,(VLOOKUP('Summary DNO13'!$A$123,'Summary DNO13'!$A$55:$V$137,22)*1000/VLOOKUP('Summary DNO13'!$A$123,'Summary DNO13'!$A$55:$V$137,3)))*U395</f>
        <v>0</v>
      </c>
      <c r="AL395" s="63">
        <f t="shared" si="188"/>
        <v>0</v>
      </c>
    </row>
    <row r="396" spans="1:38" s="29" customFormat="1" ht="11.25">
      <c r="A396" s="16" t="s">
        <v>29</v>
      </c>
      <c r="B396" s="128">
        <v>-4.46</v>
      </c>
      <c r="C396" s="129">
        <v>-0.90600000000000003</v>
      </c>
      <c r="D396" s="129">
        <v>-0.14399999999999999</v>
      </c>
      <c r="E396" s="129">
        <v>0</v>
      </c>
      <c r="F396" s="129">
        <v>0</v>
      </c>
      <c r="G396" s="130">
        <v>0.191</v>
      </c>
      <c r="H396" s="124"/>
      <c r="I396" s="131">
        <v>-4.46</v>
      </c>
      <c r="J396" s="132">
        <v>-0.90600000000000003</v>
      </c>
      <c r="K396" s="132">
        <v>-0.14399999999999999</v>
      </c>
      <c r="L396" s="132">
        <v>0</v>
      </c>
      <c r="M396" s="132">
        <v>0</v>
      </c>
      <c r="N396" s="133">
        <v>0.191</v>
      </c>
      <c r="O396" s="17"/>
      <c r="P396" s="56">
        <f t="shared" si="174"/>
        <v>0</v>
      </c>
      <c r="Q396" s="56">
        <f t="shared" si="175"/>
        <v>0</v>
      </c>
      <c r="R396" s="56">
        <f t="shared" si="176"/>
        <v>0</v>
      </c>
      <c r="S396" s="56">
        <f t="shared" si="177"/>
        <v>0</v>
      </c>
      <c r="T396" s="56">
        <f t="shared" si="178"/>
        <v>0</v>
      </c>
      <c r="U396" s="56">
        <f t="shared" si="179"/>
        <v>0</v>
      </c>
      <c r="V396" s="21"/>
      <c r="W396" s="61">
        <f t="shared" si="185"/>
        <v>0</v>
      </c>
      <c r="X396" s="61">
        <f t="shared" si="180"/>
        <v>0</v>
      </c>
      <c r="Y396" s="61">
        <f t="shared" si="181"/>
        <v>0</v>
      </c>
      <c r="Z396" s="61">
        <f t="shared" si="182"/>
        <v>0</v>
      </c>
      <c r="AA396" s="61">
        <f t="shared" si="183"/>
        <v>0</v>
      </c>
      <c r="AB396" s="61">
        <f t="shared" si="184"/>
        <v>0</v>
      </c>
      <c r="AC396" s="21"/>
      <c r="AD396" s="62">
        <f>IF(VLOOKUP('Summary DNO13'!$A$125,'Summary DNO13'!$A$55:$T$137,3)=0,0,(VLOOKUP('Summary DNO13'!$A$125,'Summary DNO13'!$A$55:$T$137,2)*1000/VLOOKUP('Summary DNO13'!$A$125,'Summary DNO13'!$A$55:$T$137,3)))</f>
        <v>529072.85947000002</v>
      </c>
      <c r="AE396" s="62">
        <f>IF(AD396=0,0,(VLOOKUP('Summary DNO13'!$A$125,'Summary DNO13'!$A$55:$T$137,15)*AD396*P396))</f>
        <v>0</v>
      </c>
      <c r="AF396" s="56">
        <f>IF(AD396=0,0,VLOOKUP('Summary DNO13'!$A$125,'Summary DNO13'!$A$55:$T$137,16)*AD396*Q396)</f>
        <v>0</v>
      </c>
      <c r="AG396" s="56">
        <f>IF(AD396=0,0,VLOOKUP('Summary DNO13'!$A$125,'Summary DNO13'!$A$55:$T$137,17)*AD396*R396)</f>
        <v>0</v>
      </c>
      <c r="AH396" s="56">
        <f t="shared" si="186"/>
        <v>0</v>
      </c>
      <c r="AI396" s="56">
        <f t="shared" si="187"/>
        <v>0</v>
      </c>
      <c r="AJ396" s="62">
        <f>IF(VLOOKUP('Summary DNO13'!$A$125,'Summary DNO13'!$A$55:$V$137,21)=0,0,(VLOOKUP('Summary DNO13'!$A$125,'Summary DNO13'!$A$55:$V$137,21)/VLOOKUP('Summary DNO13'!$A$125,'Summary DNO13'!$A$55:$V$137,3)))*T396</f>
        <v>0</v>
      </c>
      <c r="AK396" s="62">
        <f>IF(VLOOKUP('Summary DNO13'!$A$125,'Summary DNO13'!$A$55:$V$137,22)=0,0,(VLOOKUP('Summary DNO13'!$A$125,'Summary DNO13'!$A$55:$V$137,22)*1000/VLOOKUP('Summary DNO13'!$A$125,'Summary DNO13'!$A$55:$V$137,3)))*U396</f>
        <v>0</v>
      </c>
      <c r="AL396" s="63">
        <f t="shared" si="188"/>
        <v>0</v>
      </c>
    </row>
    <row r="397" spans="1:38" s="29" customFormat="1" ht="11.25">
      <c r="A397" s="16" t="s">
        <v>30</v>
      </c>
      <c r="B397" s="128">
        <v>-0.58299999999999996</v>
      </c>
      <c r="C397" s="129">
        <v>0</v>
      </c>
      <c r="D397" s="129">
        <v>0</v>
      </c>
      <c r="E397" s="129">
        <v>0</v>
      </c>
      <c r="F397" s="129">
        <v>0</v>
      </c>
      <c r="G397" s="130">
        <v>0.17699999999999999</v>
      </c>
      <c r="H397" s="124"/>
      <c r="I397" s="131">
        <v>-0.58299999999999996</v>
      </c>
      <c r="J397" s="132">
        <v>0</v>
      </c>
      <c r="K397" s="132">
        <v>0</v>
      </c>
      <c r="L397" s="132">
        <v>0</v>
      </c>
      <c r="M397" s="132">
        <v>0</v>
      </c>
      <c r="N397" s="133">
        <v>0.17699999999999999</v>
      </c>
      <c r="O397" s="17"/>
      <c r="P397" s="56">
        <f t="shared" si="174"/>
        <v>0</v>
      </c>
      <c r="Q397" s="56">
        <f t="shared" si="175"/>
        <v>0</v>
      </c>
      <c r="R397" s="56">
        <f t="shared" si="176"/>
        <v>0</v>
      </c>
      <c r="S397" s="56">
        <f t="shared" si="177"/>
        <v>0</v>
      </c>
      <c r="T397" s="56">
        <f t="shared" si="178"/>
        <v>0</v>
      </c>
      <c r="U397" s="56">
        <f t="shared" si="179"/>
        <v>0</v>
      </c>
      <c r="V397" s="21"/>
      <c r="W397" s="61">
        <f t="shared" si="185"/>
        <v>0</v>
      </c>
      <c r="X397" s="61">
        <f t="shared" si="180"/>
        <v>0</v>
      </c>
      <c r="Y397" s="61">
        <f t="shared" si="181"/>
        <v>0</v>
      </c>
      <c r="Z397" s="61">
        <f t="shared" si="182"/>
        <v>0</v>
      </c>
      <c r="AA397" s="61">
        <f t="shared" si="183"/>
        <v>0</v>
      </c>
      <c r="AB397" s="61">
        <f t="shared" si="184"/>
        <v>0</v>
      </c>
      <c r="AC397" s="21"/>
      <c r="AD397" s="62">
        <f>IF(VLOOKUP('Summary DNO13'!$A$128,'Summary DNO13'!$A$55:$T$137,3)=0,0,(VLOOKUP('Summary DNO13'!$A$128,'Summary DNO13'!$A$55:$T$137,2)*1000/VLOOKUP('Summary DNO13'!$A$128,'Summary DNO13'!$A$55:$T$137,3)))</f>
        <v>0</v>
      </c>
      <c r="AE397" s="62">
        <f>IF(AD397=0,0,(VLOOKUP('Summary DNO13'!$A$128,'Summary DNO13'!$A$55:$T$137,15)*AD397*P397))</f>
        <v>0</v>
      </c>
      <c r="AF397" s="56">
        <f>IF(AD397=0,0,VLOOKUP('Summary DNO13'!$A$128,'Summary DNO13'!$A$55:$T$137,16)*AD397*Q397)</f>
        <v>0</v>
      </c>
      <c r="AG397" s="56">
        <f>IF(AD397=0,0,VLOOKUP('Summary DNO13'!$A$128,'Summary DNO13'!$A$55:$T$137,17)*AD397*R397)</f>
        <v>0</v>
      </c>
      <c r="AH397" s="56">
        <f t="shared" si="186"/>
        <v>0</v>
      </c>
      <c r="AI397" s="56">
        <f t="shared" si="187"/>
        <v>0</v>
      </c>
      <c r="AJ397" s="62">
        <f>IF(VLOOKUP('Summary DNO13'!$A$128,'Summary DNO13'!$A$55:$V$137,21)=0,0,(VLOOKUP('Summary DNO13'!$A$128,'Summary DNO13'!$A$55:$V$137,21)/VLOOKUP('Summary DNO13'!$A$128,'Summary DNO13'!$A$55:$V$137,3)))*T397</f>
        <v>0</v>
      </c>
      <c r="AK397" s="62">
        <f>IF(VLOOKUP('Summary DNO13'!$A$128,'Summary DNO13'!$A$55:$V$137,22)=0,0,(VLOOKUP('Summary DNO13'!$A$128,'Summary DNO13'!$A$55:$V$137,22)*1000/VLOOKUP('Summary DNO13'!$A$128,'Summary DNO13'!$A$55:$V$137,3)))*U397</f>
        <v>0</v>
      </c>
      <c r="AL397" s="63">
        <f t="shared" si="188"/>
        <v>0</v>
      </c>
    </row>
    <row r="398" spans="1:38" s="29" customFormat="1" ht="11.25">
      <c r="A398" s="16" t="s">
        <v>31</v>
      </c>
      <c r="B398" s="128">
        <v>-4.0170000000000003</v>
      </c>
      <c r="C398" s="129">
        <v>-0.75900000000000001</v>
      </c>
      <c r="D398" s="129">
        <v>-0.121</v>
      </c>
      <c r="E398" s="129">
        <v>0</v>
      </c>
      <c r="F398" s="129">
        <v>0</v>
      </c>
      <c r="G398" s="130">
        <v>0.17699999999999999</v>
      </c>
      <c r="H398" s="124"/>
      <c r="I398" s="131">
        <v>-4.0170000000000003</v>
      </c>
      <c r="J398" s="132">
        <v>-0.75900000000000001</v>
      </c>
      <c r="K398" s="132">
        <v>-0.121</v>
      </c>
      <c r="L398" s="132">
        <v>0</v>
      </c>
      <c r="M398" s="132">
        <v>0</v>
      </c>
      <c r="N398" s="133">
        <v>0.17699999999999999</v>
      </c>
      <c r="O398" s="17"/>
      <c r="P398" s="56">
        <f t="shared" si="174"/>
        <v>0</v>
      </c>
      <c r="Q398" s="56">
        <f t="shared" si="175"/>
        <v>0</v>
      </c>
      <c r="R398" s="56">
        <f t="shared" si="176"/>
        <v>0</v>
      </c>
      <c r="S398" s="56">
        <f t="shared" si="177"/>
        <v>0</v>
      </c>
      <c r="T398" s="56">
        <f t="shared" si="178"/>
        <v>0</v>
      </c>
      <c r="U398" s="56">
        <f t="shared" si="179"/>
        <v>0</v>
      </c>
      <c r="V398" s="21"/>
      <c r="W398" s="61">
        <f t="shared" si="185"/>
        <v>0</v>
      </c>
      <c r="X398" s="61">
        <f t="shared" si="180"/>
        <v>0</v>
      </c>
      <c r="Y398" s="61">
        <f t="shared" si="181"/>
        <v>0</v>
      </c>
      <c r="Z398" s="61">
        <f t="shared" si="182"/>
        <v>0</v>
      </c>
      <c r="AA398" s="61">
        <f t="shared" si="183"/>
        <v>0</v>
      </c>
      <c r="AB398" s="61">
        <f t="shared" si="184"/>
        <v>0</v>
      </c>
      <c r="AC398" s="21"/>
      <c r="AD398" s="62">
        <f>IF(VLOOKUP('Summary DNO13'!$A$130,'Summary DNO13'!$A$55:$T$137,3)=0,0,(VLOOKUP('Summary DNO13'!$A$130,'Summary DNO13'!$A$55:$T$137,2)*1000/VLOOKUP('Summary DNO13'!$A$130,'Summary DNO13'!$A$55:$T$137,3)))</f>
        <v>0</v>
      </c>
      <c r="AE398" s="62">
        <f>IF(AD398=0,0,(VLOOKUP('Summary DNO13'!$A$130,'Summary DNO13'!$A$55:$T$137,15)*AD398*P398))</f>
        <v>0</v>
      </c>
      <c r="AF398" s="56">
        <f>IF(AD398=0,0,VLOOKUP('Summary DNO13'!$A$130,'Summary DNO13'!$A$55:$T$137,16)*AD398*Q398)</f>
        <v>0</v>
      </c>
      <c r="AG398" s="56">
        <f>IF(AD398=0,0,VLOOKUP('Summary DNO13'!$A$130,'Summary DNO13'!$A$55:$T$137,17)*AD398*R398)</f>
        <v>0</v>
      </c>
      <c r="AH398" s="56">
        <f t="shared" si="186"/>
        <v>0</v>
      </c>
      <c r="AI398" s="56">
        <f t="shared" si="187"/>
        <v>0</v>
      </c>
      <c r="AJ398" s="62">
        <f>IF(VLOOKUP('Summary DNO13'!$A$130,'Summary DNO13'!$A$55:$V$137,21)=0,0,(VLOOKUP('Summary DNO13'!$A$130,'Summary DNO13'!$A$55:$V$137,21)/VLOOKUP('Summary DNO13'!$A$130,'Summary DNO13'!$A$55:$V$137,3)))*T398</f>
        <v>0</v>
      </c>
      <c r="AK398" s="62">
        <f>IF(VLOOKUP('Summary DNO13'!$A$130,'Summary DNO13'!$A$55:$V$137,22)=0,0,(VLOOKUP('Summary DNO13'!$A$130,'Summary DNO13'!$A$55:$V$137,22)*1000/VLOOKUP('Summary DNO13'!$A$130,'Summary DNO13'!$A$55:$V$137,3)))*U398</f>
        <v>0</v>
      </c>
      <c r="AL398" s="63">
        <f t="shared" si="188"/>
        <v>0</v>
      </c>
    </row>
    <row r="399" spans="1:38" s="29" customFormat="1" ht="11.25">
      <c r="A399" s="16" t="s">
        <v>32</v>
      </c>
      <c r="B399" s="128">
        <v>-0.34899999999999998</v>
      </c>
      <c r="C399" s="129">
        <v>0</v>
      </c>
      <c r="D399" s="129">
        <v>0</v>
      </c>
      <c r="E399" s="129">
        <v>98.11</v>
      </c>
      <c r="F399" s="129">
        <v>0</v>
      </c>
      <c r="G399" s="130">
        <v>0.151</v>
      </c>
      <c r="H399" s="124"/>
      <c r="I399" s="131">
        <v>-0.34899999999999998</v>
      </c>
      <c r="J399" s="132">
        <v>0</v>
      </c>
      <c r="K399" s="132">
        <v>0</v>
      </c>
      <c r="L399" s="132">
        <v>98.11</v>
      </c>
      <c r="M399" s="132">
        <v>0</v>
      </c>
      <c r="N399" s="133">
        <v>0.151</v>
      </c>
      <c r="O399" s="17"/>
      <c r="P399" s="56">
        <f t="shared" si="174"/>
        <v>0</v>
      </c>
      <c r="Q399" s="56">
        <f t="shared" si="175"/>
        <v>0</v>
      </c>
      <c r="R399" s="56">
        <f t="shared" si="176"/>
        <v>0</v>
      </c>
      <c r="S399" s="56">
        <f t="shared" si="177"/>
        <v>0</v>
      </c>
      <c r="T399" s="56">
        <f t="shared" si="178"/>
        <v>0</v>
      </c>
      <c r="U399" s="56">
        <f t="shared" si="179"/>
        <v>0</v>
      </c>
      <c r="V399" s="21"/>
      <c r="W399" s="61">
        <f t="shared" si="185"/>
        <v>0</v>
      </c>
      <c r="X399" s="61">
        <f t="shared" si="180"/>
        <v>0</v>
      </c>
      <c r="Y399" s="61">
        <f t="shared" si="181"/>
        <v>0</v>
      </c>
      <c r="Z399" s="61">
        <f t="shared" si="182"/>
        <v>0</v>
      </c>
      <c r="AA399" s="61">
        <f t="shared" si="183"/>
        <v>0</v>
      </c>
      <c r="AB399" s="61">
        <f t="shared" si="184"/>
        <v>0</v>
      </c>
      <c r="AC399" s="21"/>
      <c r="AD399" s="62">
        <f>IF(VLOOKUP('Summary DNO13'!$A$83,'Summary DNO13'!$A$55:$T$137,3)=0,0,(VLOOKUP('Summary DNO13'!$A$83,'Summary DNO13'!$A$55:$T$137,2)*1000/VLOOKUP('Summary DNO13'!$A$83,'Summary DNO13'!$A$55:$T$137,3)))</f>
        <v>10382188.092857724</v>
      </c>
      <c r="AE399" s="62">
        <f>IF(AD399=0,0,(VLOOKUP('Summary DNO13'!$A$83,'Summary DNO13'!$A$55:$T$137,15)*AD399*P399))</f>
        <v>0</v>
      </c>
      <c r="AF399" s="56">
        <f>IF(AD399=0,0,VLOOKUP('Summary DNO13'!$A$83,'Summary DNO13'!$A$55:$T$137,16)*AD399*Q399)</f>
        <v>0</v>
      </c>
      <c r="AG399" s="56">
        <f>IF(AD399=0,0,VLOOKUP('Summary DNO13'!$A$83,'Summary DNO13'!$A$55:$T$137,17)*AD399*R399)</f>
        <v>0</v>
      </c>
      <c r="AH399" s="56">
        <f t="shared" si="186"/>
        <v>0</v>
      </c>
      <c r="AI399" s="56">
        <f t="shared" si="187"/>
        <v>0</v>
      </c>
      <c r="AJ399" s="62">
        <f>IF(VLOOKUP('Summary DNO13'!$A$83,'Summary DNO13'!$A$55:$V$137,21)=0,0,(VLOOKUP('Summary DNO13'!$A$83,'Summary DNO13'!$A$55:$V$137,21)/VLOOKUP('Summary DNO13'!$A$83,'Summary DNO13'!$A$55:$V$137,3)))*T399</f>
        <v>0</v>
      </c>
      <c r="AK399" s="62">
        <f>IF(VLOOKUP('Summary DNO13'!$A$83,'Summary DNO13'!$A$55:$V$137,22)=0,0,(VLOOKUP('Summary DNO13'!$A$83,'Summary DNO13'!$A$55:$V$137,22)*1000/VLOOKUP('Summary DNO13'!$A$83,'Summary DNO13'!$A$55:$V$137,3)))*U399</f>
        <v>0</v>
      </c>
      <c r="AL399" s="63">
        <f t="shared" si="188"/>
        <v>0</v>
      </c>
    </row>
    <row r="400" spans="1:38" s="29" customFormat="1" ht="11.25">
      <c r="A400" s="16" t="s">
        <v>33</v>
      </c>
      <c r="B400" s="128">
        <v>-2.8650000000000002</v>
      </c>
      <c r="C400" s="129">
        <v>-0.36</v>
      </c>
      <c r="D400" s="129">
        <v>-5.8999999999999997E-2</v>
      </c>
      <c r="E400" s="129">
        <v>98.11</v>
      </c>
      <c r="F400" s="129">
        <v>0</v>
      </c>
      <c r="G400" s="130">
        <v>0.151</v>
      </c>
      <c r="H400" s="124"/>
      <c r="I400" s="131">
        <v>-2.8650000000000002</v>
      </c>
      <c r="J400" s="132">
        <v>-0.36</v>
      </c>
      <c r="K400" s="132">
        <v>-5.8999999999999997E-2</v>
      </c>
      <c r="L400" s="132">
        <v>98.11</v>
      </c>
      <c r="M400" s="132">
        <v>0</v>
      </c>
      <c r="N400" s="133">
        <v>0.151</v>
      </c>
      <c r="O400" s="17"/>
      <c r="P400" s="56">
        <f t="shared" si="174"/>
        <v>0</v>
      </c>
      <c r="Q400" s="56">
        <f t="shared" si="175"/>
        <v>0</v>
      </c>
      <c r="R400" s="56">
        <f t="shared" si="176"/>
        <v>0</v>
      </c>
      <c r="S400" s="56">
        <f t="shared" si="177"/>
        <v>0</v>
      </c>
      <c r="T400" s="56">
        <f t="shared" si="178"/>
        <v>0</v>
      </c>
      <c r="U400" s="56">
        <f t="shared" si="179"/>
        <v>0</v>
      </c>
      <c r="V400" s="21"/>
      <c r="W400" s="61">
        <f t="shared" si="185"/>
        <v>0</v>
      </c>
      <c r="X400" s="61">
        <f t="shared" si="180"/>
        <v>0</v>
      </c>
      <c r="Y400" s="61">
        <f t="shared" si="181"/>
        <v>0</v>
      </c>
      <c r="Z400" s="61">
        <f t="shared" si="182"/>
        <v>0</v>
      </c>
      <c r="AA400" s="61">
        <f t="shared" si="183"/>
        <v>0</v>
      </c>
      <c r="AB400" s="61">
        <f t="shared" si="184"/>
        <v>0</v>
      </c>
      <c r="AC400" s="21"/>
      <c r="AD400" s="62">
        <f>IF(VLOOKUP('Summary DNO13'!$A$84,'Summary DNO13'!$A$55:$T$137,3)=0,0,(VLOOKUP('Summary DNO13'!$A$84,'Summary DNO13'!$A$55:$T$137,2)*1000/VLOOKUP('Summary DNO13'!$A$84,'Summary DNO13'!$A$55:$T$137,3)))</f>
        <v>6702801.3622696642</v>
      </c>
      <c r="AE400" s="62">
        <f>IF(AD400=0,0,(VLOOKUP('Summary DNO13'!$A$84,'Summary DNO13'!$A$55:$T$137,15)*AD400*P400))</f>
        <v>0</v>
      </c>
      <c r="AF400" s="56">
        <f>IF(AD400=0,0,VLOOKUP('Summary DNO13'!$A$84,'Summary DNO13'!$A$55:$T$137,16)*AD400*Q400)</f>
        <v>0</v>
      </c>
      <c r="AG400" s="56">
        <f>IF(AD400=0,0,VLOOKUP('Summary DNO13'!$A$84,'Summary DNO13'!$A$55:$T$137,17)*AD400*R400)</f>
        <v>0</v>
      </c>
      <c r="AH400" s="56">
        <f t="shared" si="186"/>
        <v>0</v>
      </c>
      <c r="AI400" s="56">
        <f t="shared" si="187"/>
        <v>0</v>
      </c>
      <c r="AJ400" s="62">
        <f>IF(VLOOKUP('Summary DNO13'!$A$84,'Summary DNO13'!$A$55:$V$137,21)=0,0,(VLOOKUP('Summary DNO13'!$A$84,'Summary DNO13'!$A$55:$V$137,21)/VLOOKUP('Summary DNO13'!$A$84,'Summary DNO13'!$A$55:$V$137,3)))*T400</f>
        <v>0</v>
      </c>
      <c r="AK400" s="62">
        <f>IF(VLOOKUP('Summary DNO13'!$A$84,'Summary DNO13'!$A$55:$V$137,22)=0,0,(VLOOKUP('Summary DNO13'!$A$84,'Summary DNO13'!$A$55:$V$137,22)*1000/VLOOKUP('Summary DNO13'!$A$84,'Summary DNO13'!$A$55:$V$137,3)))*U400</f>
        <v>0</v>
      </c>
      <c r="AL400" s="63">
        <f t="shared" si="188"/>
        <v>0</v>
      </c>
    </row>
    <row r="401" spans="1:38" s="29" customFormat="1" ht="11.25">
      <c r="A401" s="16" t="s">
        <v>34</v>
      </c>
      <c r="B401" s="128">
        <v>-2.3410000000000002</v>
      </c>
      <c r="C401" s="129">
        <v>-0.26100000000000001</v>
      </c>
      <c r="D401" s="129">
        <v>-4.1000000000000002E-2</v>
      </c>
      <c r="E401" s="129">
        <v>98.11</v>
      </c>
      <c r="F401" s="129">
        <v>0</v>
      </c>
      <c r="G401" s="130">
        <v>7.2999999999999995E-2</v>
      </c>
      <c r="H401" s="124"/>
      <c r="I401" s="131">
        <v>-2.3410000000000002</v>
      </c>
      <c r="J401" s="132">
        <v>-0.26100000000000001</v>
      </c>
      <c r="K401" s="132">
        <v>-4.1000000000000002E-2</v>
      </c>
      <c r="L401" s="132">
        <v>98.11</v>
      </c>
      <c r="M401" s="132">
        <v>0</v>
      </c>
      <c r="N401" s="133">
        <v>7.2999999999999995E-2</v>
      </c>
      <c r="O401" s="17"/>
      <c r="P401" s="56">
        <f t="shared" si="174"/>
        <v>0</v>
      </c>
      <c r="Q401" s="56">
        <f t="shared" si="175"/>
        <v>0</v>
      </c>
      <c r="R401" s="56">
        <f t="shared" si="176"/>
        <v>0</v>
      </c>
      <c r="S401" s="56">
        <f t="shared" si="177"/>
        <v>0</v>
      </c>
      <c r="T401" s="56">
        <f t="shared" si="178"/>
        <v>0</v>
      </c>
      <c r="U401" s="56">
        <f t="shared" si="179"/>
        <v>0</v>
      </c>
      <c r="V401" s="21"/>
      <c r="W401" s="61">
        <f t="shared" si="185"/>
        <v>0</v>
      </c>
      <c r="X401" s="61">
        <f t="shared" si="180"/>
        <v>0</v>
      </c>
      <c r="Y401" s="61">
        <f t="shared" si="181"/>
        <v>0</v>
      </c>
      <c r="Z401" s="61">
        <f t="shared" si="182"/>
        <v>0</v>
      </c>
      <c r="AA401" s="61">
        <f t="shared" si="183"/>
        <v>0</v>
      </c>
      <c r="AB401" s="61">
        <f t="shared" si="184"/>
        <v>0</v>
      </c>
      <c r="AC401" s="21"/>
      <c r="AD401" s="62">
        <f>IF(VLOOKUP('Summary DNO13'!$A$88,'Summary DNO13'!$A$55:$T$137,3)=0,0,(VLOOKUP('Summary DNO13'!$A$88,'Summary DNO13'!$A$55:$T$137,2)*1000/VLOOKUP('Summary DNO13'!$A$88,'Summary DNO13'!$A$55:$T$137,3)))</f>
        <v>4364472</v>
      </c>
      <c r="AE401" s="62">
        <f>IF(AD401=0,0,(VLOOKUP('Summary DNO13'!$A$88,'Summary DNO13'!$A$55:$T$137,15)*AD401*P401))</f>
        <v>0</v>
      </c>
      <c r="AF401" s="56">
        <f>IF(AD401=0,0,VLOOKUP('Summary DNO13'!$A$88,'Summary DNO13'!$A$55:$T$137,16)*AD401*Q401)</f>
        <v>0</v>
      </c>
      <c r="AG401" s="56">
        <f>IF(AD401=0,0,VLOOKUP('Summary DNO13'!$A$88,'Summary DNO13'!$A$55:$T$137,17)*AD401*R401)</f>
        <v>0</v>
      </c>
      <c r="AH401" s="56">
        <f t="shared" si="186"/>
        <v>0</v>
      </c>
      <c r="AI401" s="56">
        <f t="shared" si="187"/>
        <v>0</v>
      </c>
      <c r="AJ401" s="62">
        <f>IF(VLOOKUP('Summary DNO13'!$A$88,'Summary DNO13'!$A$55:$V$137,21)=0,0,(VLOOKUP('Summary DNO13'!$A$88,'Summary DNO13'!$A$55:$V$137,21)/VLOOKUP('Summary DNO13'!$A$88,'Summary DNO13'!$A$55:$V$137,3)))*T401</f>
        <v>0</v>
      </c>
      <c r="AK401" s="62">
        <f>IF(VLOOKUP('Summary DNO13'!$A$88,'Summary DNO13'!$A$55:$V$137,22)=0,0,(VLOOKUP('Summary DNO13'!$A$88,'Summary DNO13'!$A$55:$V$137,22)*1000/VLOOKUP('Summary DNO13'!$A$88,'Summary DNO13'!$A$55:$V$137,3)))*U401</f>
        <v>0</v>
      </c>
      <c r="AL401" s="63">
        <f t="shared" si="188"/>
        <v>0</v>
      </c>
    </row>
    <row r="402" spans="1:38" s="29" customFormat="1" ht="11.25">
      <c r="A402" s="25" t="s">
        <v>35</v>
      </c>
      <c r="B402" s="134">
        <v>-0.27100000000000002</v>
      </c>
      <c r="C402" s="135">
        <v>0</v>
      </c>
      <c r="D402" s="135">
        <v>0</v>
      </c>
      <c r="E402" s="135">
        <v>98.11</v>
      </c>
      <c r="F402" s="135">
        <v>0</v>
      </c>
      <c r="G402" s="136">
        <v>7.2999999999999995E-2</v>
      </c>
      <c r="H402" s="124"/>
      <c r="I402" s="137">
        <v>-0.27100000000000002</v>
      </c>
      <c r="J402" s="138">
        <v>0</v>
      </c>
      <c r="K402" s="138">
        <v>0</v>
      </c>
      <c r="L402" s="138">
        <v>98.11</v>
      </c>
      <c r="M402" s="138">
        <v>0</v>
      </c>
      <c r="N402" s="139">
        <v>7.2999999999999995E-2</v>
      </c>
      <c r="O402" s="17"/>
      <c r="P402" s="56">
        <f t="shared" si="174"/>
        <v>0</v>
      </c>
      <c r="Q402" s="56">
        <f t="shared" si="175"/>
        <v>0</v>
      </c>
      <c r="R402" s="56">
        <f t="shared" si="176"/>
        <v>0</v>
      </c>
      <c r="S402" s="56">
        <f t="shared" si="177"/>
        <v>0</v>
      </c>
      <c r="T402" s="56">
        <f t="shared" si="178"/>
        <v>0</v>
      </c>
      <c r="U402" s="56">
        <f t="shared" si="179"/>
        <v>0</v>
      </c>
      <c r="V402" s="21"/>
      <c r="W402" s="65">
        <f t="shared" si="185"/>
        <v>0</v>
      </c>
      <c r="X402" s="65">
        <f t="shared" si="180"/>
        <v>0</v>
      </c>
      <c r="Y402" s="65">
        <f t="shared" si="181"/>
        <v>0</v>
      </c>
      <c r="Z402" s="65">
        <f t="shared" si="182"/>
        <v>0</v>
      </c>
      <c r="AA402" s="65">
        <f t="shared" si="183"/>
        <v>0</v>
      </c>
      <c r="AB402" s="65">
        <f t="shared" si="184"/>
        <v>0</v>
      </c>
      <c r="AC402" s="21"/>
      <c r="AD402" s="66">
        <f>IF(VLOOKUP('Summary DNO13'!$A$87,'Summary DNO13'!$A$55:$T$137,3)=0,0,(VLOOKUP('Summary DNO13'!$A$87,'Summary DNO13'!$A$55:$T$137,2)*1000/VLOOKUP('Summary DNO13'!$A$87,'Summary DNO13'!$A$55:$T$137,3)))</f>
        <v>0</v>
      </c>
      <c r="AE402" s="66">
        <f>IF(AD402=0,0,(VLOOKUP('Summary DNO13'!$A$87,'Summary DNO13'!$A$55:$T$137,15)*AD402*P402))</f>
        <v>0</v>
      </c>
      <c r="AF402" s="64">
        <f>IF(AD402=0,0,VLOOKUP('Summary DNO13'!$A$87,'Summary DNO13'!$A$55:$T$137,16)*AD402*Q402)</f>
        <v>0</v>
      </c>
      <c r="AG402" s="64">
        <f>IF(AD402=0,0,VLOOKUP('Summary DNO13'!$A$87,'Summary DNO13'!$A$55:$T$137,17)*AD402*R402)</f>
        <v>0</v>
      </c>
      <c r="AH402" s="64">
        <f t="shared" si="186"/>
        <v>0</v>
      </c>
      <c r="AI402" s="64">
        <f t="shared" si="187"/>
        <v>0</v>
      </c>
      <c r="AJ402" s="66">
        <f>IF(VLOOKUP('Summary DNO13'!$A$87,'Summary DNO13'!$A$55:$V$137,21)=0,0,(VLOOKUP('Summary DNO13'!$A$87,'Summary DNO13'!$A$55:$V$137,21)/VLOOKUP('Summary DNO13'!$A$87,'Summary DNO13'!$A$55:$V$137,3)))*T402</f>
        <v>0</v>
      </c>
      <c r="AK402" s="66">
        <f>IF(VLOOKUP('Summary DNO13'!$A$87,'Summary DNO13'!$A$55:$V$137,22)=0,0,(VLOOKUP('Summary DNO13'!$A$87,'Summary DNO13'!$A$55:$V$137,22)*1000/VLOOKUP('Summary DNO13'!$A$87,'Summary DNO13'!$A$55:$V$137,3)))*U402</f>
        <v>0</v>
      </c>
      <c r="AL402" s="67">
        <f t="shared" si="188"/>
        <v>0</v>
      </c>
    </row>
    <row r="404" spans="1:38" s="3" customFormat="1" ht="15">
      <c r="A404" s="1" t="s">
        <v>0</v>
      </c>
      <c r="B404" s="2" t="s">
        <v>234</v>
      </c>
      <c r="D404" s="4" t="s">
        <v>232</v>
      </c>
      <c r="H404" s="5"/>
    </row>
    <row r="405" spans="1:38" s="7" customFormat="1" ht="15">
      <c r="A405" s="1"/>
      <c r="B405" s="203" t="s">
        <v>235</v>
      </c>
      <c r="C405" s="203"/>
      <c r="D405" s="203"/>
      <c r="E405" s="203"/>
      <c r="F405" s="203"/>
      <c r="G405" s="203"/>
      <c r="H405" s="6"/>
      <c r="J405" s="8"/>
      <c r="O405" s="9"/>
    </row>
    <row r="406" spans="1:38" ht="13.5" thickBot="1">
      <c r="H406" s="11"/>
      <c r="O406" s="11"/>
    </row>
    <row r="407" spans="1:38" ht="14.25" thickTop="1" thickBot="1">
      <c r="A407" s="194" t="s">
        <v>1</v>
      </c>
      <c r="B407" s="196" t="s">
        <v>2</v>
      </c>
      <c r="C407" s="197"/>
      <c r="D407" s="197"/>
      <c r="E407" s="197"/>
      <c r="F407" s="197"/>
      <c r="G407" s="198"/>
      <c r="H407" s="6"/>
      <c r="I407" s="199" t="s">
        <v>3</v>
      </c>
      <c r="J407" s="197"/>
      <c r="K407" s="197"/>
      <c r="L407" s="197"/>
      <c r="M407" s="197"/>
      <c r="N407" s="198"/>
      <c r="O407" s="6"/>
      <c r="P407" s="200" t="s">
        <v>214</v>
      </c>
      <c r="Q407" s="201"/>
      <c r="R407" s="201"/>
      <c r="S407" s="201"/>
      <c r="T407" s="201"/>
      <c r="U407" s="202"/>
      <c r="W407" s="189" t="s">
        <v>4</v>
      </c>
      <c r="X407" s="190"/>
      <c r="Y407" s="190"/>
      <c r="Z407" s="190"/>
      <c r="AA407" s="190"/>
      <c r="AB407" s="191"/>
      <c r="AD407" s="192" t="s">
        <v>215</v>
      </c>
      <c r="AE407" s="193"/>
      <c r="AF407" s="193"/>
      <c r="AG407" s="193"/>
      <c r="AH407" s="193"/>
      <c r="AI407" s="193"/>
      <c r="AJ407" s="193"/>
      <c r="AK407" s="193"/>
      <c r="AL407" s="193"/>
    </row>
    <row r="408" spans="1:38" ht="68.25" thickTop="1">
      <c r="A408" s="195"/>
      <c r="B408" s="12" t="s">
        <v>5</v>
      </c>
      <c r="C408" s="13" t="s">
        <v>6</v>
      </c>
      <c r="D408" s="13" t="s">
        <v>7</v>
      </c>
      <c r="E408" s="13" t="s">
        <v>8</v>
      </c>
      <c r="F408" s="13" t="s">
        <v>9</v>
      </c>
      <c r="G408" s="14" t="s">
        <v>10</v>
      </c>
      <c r="H408" s="15"/>
      <c r="I408" s="12" t="s">
        <v>5</v>
      </c>
      <c r="J408" s="13" t="s">
        <v>6</v>
      </c>
      <c r="K408" s="13" t="s">
        <v>7</v>
      </c>
      <c r="L408" s="13" t="s">
        <v>8</v>
      </c>
      <c r="M408" s="13" t="s">
        <v>9</v>
      </c>
      <c r="N408" s="14" t="s">
        <v>10</v>
      </c>
      <c r="O408" s="15"/>
      <c r="P408" s="52" t="s">
        <v>5</v>
      </c>
      <c r="Q408" s="52" t="s">
        <v>6</v>
      </c>
      <c r="R408" s="52" t="s">
        <v>7</v>
      </c>
      <c r="S408" s="52" t="s">
        <v>8</v>
      </c>
      <c r="T408" s="52" t="s">
        <v>9</v>
      </c>
      <c r="U408" s="52" t="s">
        <v>10</v>
      </c>
      <c r="W408" s="53" t="s">
        <v>5</v>
      </c>
      <c r="X408" s="54" t="s">
        <v>6</v>
      </c>
      <c r="Y408" s="54" t="s">
        <v>7</v>
      </c>
      <c r="Z408" s="54" t="s">
        <v>8</v>
      </c>
      <c r="AA408" s="54" t="s">
        <v>9</v>
      </c>
      <c r="AB408" s="55" t="s">
        <v>10</v>
      </c>
      <c r="AD408" s="52" t="s">
        <v>216</v>
      </c>
      <c r="AE408" s="52" t="s">
        <v>217</v>
      </c>
      <c r="AF408" s="52" t="s">
        <v>217</v>
      </c>
      <c r="AG408" s="52" t="s">
        <v>217</v>
      </c>
      <c r="AH408" s="52" t="s">
        <v>218</v>
      </c>
      <c r="AI408" s="52" t="s">
        <v>219</v>
      </c>
      <c r="AJ408" s="52" t="s">
        <v>220</v>
      </c>
      <c r="AK408" s="52" t="s">
        <v>221</v>
      </c>
      <c r="AL408" s="52" t="s">
        <v>222</v>
      </c>
    </row>
    <row r="409" spans="1:38" s="29" customFormat="1" ht="11.25">
      <c r="A409" s="16" t="s">
        <v>11</v>
      </c>
      <c r="B409" s="121">
        <v>2.843</v>
      </c>
      <c r="C409" s="122">
        <v>0</v>
      </c>
      <c r="D409" s="122">
        <v>0</v>
      </c>
      <c r="E409" s="122">
        <v>5.53</v>
      </c>
      <c r="F409" s="122">
        <v>0</v>
      </c>
      <c r="G409" s="123">
        <v>0</v>
      </c>
      <c r="H409" s="124"/>
      <c r="I409" s="125">
        <v>2.843</v>
      </c>
      <c r="J409" s="126">
        <v>0</v>
      </c>
      <c r="K409" s="126">
        <v>0</v>
      </c>
      <c r="L409" s="126">
        <v>5.53</v>
      </c>
      <c r="M409" s="126">
        <v>0</v>
      </c>
      <c r="N409" s="127">
        <v>0</v>
      </c>
      <c r="O409" s="17"/>
      <c r="P409" s="56">
        <f t="shared" ref="P409:P433" si="189">IF(B409=0,0,IF(I409=0,0,(I409-B409)))</f>
        <v>0</v>
      </c>
      <c r="Q409" s="56">
        <f t="shared" ref="Q409:Q433" si="190">IF(C409=0,0,IF(J409=0,0,(J409-C409)))</f>
        <v>0</v>
      </c>
      <c r="R409" s="56">
        <f t="shared" ref="R409:R433" si="191">IF(D409=0,0,IF(K409=0,0,(K409-D409)))</f>
        <v>0</v>
      </c>
      <c r="S409" s="56">
        <f t="shared" ref="S409:S433" si="192">IF(E409=0,0,IF(L409=0,0,(L409-E409)))</f>
        <v>0</v>
      </c>
      <c r="T409" s="56">
        <f t="shared" ref="T409:T433" si="193">IF(F409=0,0,IF(M409=0,0,(M409-F409)))</f>
        <v>0</v>
      </c>
      <c r="U409" s="56">
        <f t="shared" ref="U409:U433" si="194">IF(G409=0,0,IF(N409=0,0,(N409-G409)))</f>
        <v>0</v>
      </c>
      <c r="V409" s="21"/>
      <c r="W409" s="57">
        <f>IF(B409=0,0,IF(I409=0,0,(I409/B409)-1))</f>
        <v>0</v>
      </c>
      <c r="X409" s="57">
        <f t="shared" ref="X409:X433" si="195">IF(C409=0,0,IF(J409=0,0,(J409/C409)-1))</f>
        <v>0</v>
      </c>
      <c r="Y409" s="57">
        <f t="shared" ref="Y409:Y433" si="196">IF(D409=0,0,IF(K409=0,0,(K409/D409)-1))</f>
        <v>0</v>
      </c>
      <c r="Z409" s="57">
        <f t="shared" ref="Z409:Z433" si="197">IF(E409=0,0,IF(L409=0,0,(L409/E409)-1))</f>
        <v>0</v>
      </c>
      <c r="AA409" s="57">
        <f t="shared" ref="AA409:AA433" si="198">IF(F409=0,0,IF(M409=0,0,(M409/F409)-1))</f>
        <v>0</v>
      </c>
      <c r="AB409" s="57">
        <f t="shared" ref="AB409:AB433" si="199">IF(G409=0,0,IF(N409=0,0,(N409/G409)-1))</f>
        <v>0</v>
      </c>
      <c r="AC409" s="21"/>
      <c r="AD409" s="58">
        <f>IF(VLOOKUP('Summary DNO14'!$A$82,'Summary DNO14'!$A$55:$T$137,3)=0,0,VLOOKUP('Summary DNO14'!$A$82,'Summary DNO14'!$A$55:$T$137,2)*1000/VLOOKUP('Summary DNO14'!$A$82,'Summary DNO14'!$A$55:$T$137,3))</f>
        <v>4151.3915733861822</v>
      </c>
      <c r="AE409" s="58">
        <f>IF(AD409=0,0,VLOOKUP('Summary DNO14'!$A$82,'Summary DNO14'!$A$55:$T$137,15)*AD409*P409)</f>
        <v>0</v>
      </c>
      <c r="AF409" s="59">
        <f>IF(AD409=0,0,VLOOKUP('Summary DNO14'!$A$82,'Summary DNO14'!$A$55:$T$137,16)*AD409*Q409)</f>
        <v>0</v>
      </c>
      <c r="AG409" s="59">
        <f>IF(AD409=0,0,VLOOKUP('Summary DNO14'!$A$82,'Summary DNO14'!$A$55:$T$137,17)*AD409*R409)</f>
        <v>0</v>
      </c>
      <c r="AH409" s="59">
        <f>AE409+AF409+AG409</f>
        <v>0</v>
      </c>
      <c r="AI409" s="59">
        <f>365*S409</f>
        <v>0</v>
      </c>
      <c r="AJ409" s="59">
        <f>IF(VLOOKUP('Summary DNO14'!$A$82,'Summary DNO14'!$A$55:$V$137,21)=0,0,VLOOKUP('Summary DNO14'!$A$82,'Summary DNO14'!$A$55:$V$137,21)/VLOOKUP('Summary DNO14'!$A$82,'Summary DNO14'!$A$55:$T$137,3))*T409</f>
        <v>0</v>
      </c>
      <c r="AK409" s="59">
        <f>IF(VLOOKUP('Summary DNO14'!$A$82,'Summary DNO14'!$A$55:$V$137,22)=0,0,VLOOKUP('Summary DNO14'!$A$82,'Summary DNO14'!$A$55:$V$137,22)*1000/VLOOKUP('Summary DNO14'!$A$82,'Summary DNO14'!$A$55:$T$137,3))*U409</f>
        <v>0</v>
      </c>
      <c r="AL409" s="60">
        <f>SUM(AH409:AK409)/100</f>
        <v>0</v>
      </c>
    </row>
    <row r="410" spans="1:38" s="29" customFormat="1" ht="11.25">
      <c r="A410" s="16" t="s">
        <v>12</v>
      </c>
      <c r="B410" s="128">
        <v>3.407</v>
      </c>
      <c r="C410" s="129">
        <v>1.44</v>
      </c>
      <c r="D410" s="129">
        <v>0</v>
      </c>
      <c r="E410" s="129">
        <v>5.53</v>
      </c>
      <c r="F410" s="129">
        <v>0</v>
      </c>
      <c r="G410" s="130">
        <v>0</v>
      </c>
      <c r="H410" s="124"/>
      <c r="I410" s="131">
        <v>3.407</v>
      </c>
      <c r="J410" s="132">
        <v>1.44</v>
      </c>
      <c r="K410" s="132">
        <v>0</v>
      </c>
      <c r="L410" s="132">
        <v>5.53</v>
      </c>
      <c r="M410" s="132">
        <v>0</v>
      </c>
      <c r="N410" s="133">
        <v>0</v>
      </c>
      <c r="O410" s="17"/>
      <c r="P410" s="56">
        <f t="shared" si="189"/>
        <v>0</v>
      </c>
      <c r="Q410" s="56">
        <f t="shared" si="190"/>
        <v>0</v>
      </c>
      <c r="R410" s="56">
        <f t="shared" si="191"/>
        <v>0</v>
      </c>
      <c r="S410" s="56">
        <f t="shared" si="192"/>
        <v>0</v>
      </c>
      <c r="T410" s="56">
        <f t="shared" si="193"/>
        <v>0</v>
      </c>
      <c r="U410" s="56">
        <f t="shared" si="194"/>
        <v>0</v>
      </c>
      <c r="V410" s="21"/>
      <c r="W410" s="61">
        <f t="shared" ref="W410:W433" si="200">IF(B410=0,0,IF(I410=0,0,(I410/B410)-1))</f>
        <v>0</v>
      </c>
      <c r="X410" s="61">
        <f t="shared" si="195"/>
        <v>0</v>
      </c>
      <c r="Y410" s="61">
        <f t="shared" si="196"/>
        <v>0</v>
      </c>
      <c r="Z410" s="61">
        <f t="shared" si="197"/>
        <v>0</v>
      </c>
      <c r="AA410" s="61">
        <f t="shared" si="198"/>
        <v>0</v>
      </c>
      <c r="AB410" s="61">
        <f t="shared" si="199"/>
        <v>0</v>
      </c>
      <c r="AC410" s="21"/>
      <c r="AD410" s="62">
        <f>IF(VLOOKUP('Summary DNO14'!$A$81,'Summary DNO14'!$A$55:$T$137,3)=0,0,VLOOKUP('Summary DNO14'!$A$81,'Summary DNO14'!$A$55:$T$137,2)*1000/VLOOKUP('Summary DNO14'!$A$81,'Summary DNO14'!$A$55:$T$137,3))</f>
        <v>9001.9953428124172</v>
      </c>
      <c r="AE410" s="62">
        <f>IF(AD410=0,0,VLOOKUP('Summary DNO14'!$A$81,'Summary DNO14'!$A$55:$T$137,15)*AD410*P410)</f>
        <v>0</v>
      </c>
      <c r="AF410" s="56">
        <f>IF(AD410=0,0,VLOOKUP('Summary DNO14'!$A$81,'Summary DNO14'!$A$55:$T$137,16)*AD410*Q410)</f>
        <v>0</v>
      </c>
      <c r="AG410" s="56">
        <f>IF(AD410=0,0,VLOOKUP('Summary DNO14'!$A$81,'Summary DNO14'!$A$55:$T$137,17)*AD410*R410)</f>
        <v>0</v>
      </c>
      <c r="AH410" s="56">
        <f t="shared" ref="AH410:AH433" si="201">AE410+AF410+AG410</f>
        <v>0</v>
      </c>
      <c r="AI410" s="56">
        <f t="shared" ref="AI410:AI433" si="202">365*S410</f>
        <v>0</v>
      </c>
      <c r="AJ410" s="62">
        <f>IF(VLOOKUP('Summary DNO14'!$A$81,'Summary DNO14'!$A$55:$V$137,21)=0,0,VLOOKUP('Summary DNO14'!$A$81,'Summary DNO14'!$A$55:$V$137,21)/VLOOKUP('Summary DNO14'!$A$81,'Summary DNO14'!$A$55:$V$137,3))*T410</f>
        <v>0</v>
      </c>
      <c r="AK410" s="62">
        <f>IF(VLOOKUP('Summary DNO14'!$A$81,'Summary DNO14'!$A$55:$V$137,22)=0,0,VLOOKUP('Summary DNO14'!$A$81,'Summary DNO14'!$A$55:$V$137,22)*1000/VLOOKUP('Summary DNO14'!$A$81,'Summary DNO14'!$A$55:$V$137,3))*U410</f>
        <v>0</v>
      </c>
      <c r="AL410" s="63">
        <f t="shared" ref="AL410:AL433" si="203">SUM(AH410:AK410)/100</f>
        <v>0</v>
      </c>
    </row>
    <row r="411" spans="1:38" s="29" customFormat="1" ht="11.25">
      <c r="A411" s="16" t="s">
        <v>13</v>
      </c>
      <c r="B411" s="128">
        <v>1.4890000000000001</v>
      </c>
      <c r="C411" s="129">
        <v>0</v>
      </c>
      <c r="D411" s="129">
        <v>0</v>
      </c>
      <c r="E411" s="129">
        <v>0</v>
      </c>
      <c r="F411" s="129">
        <v>0</v>
      </c>
      <c r="G411" s="130">
        <v>0</v>
      </c>
      <c r="H411" s="124"/>
      <c r="I411" s="131">
        <v>1.4890000000000001</v>
      </c>
      <c r="J411" s="132">
        <v>0</v>
      </c>
      <c r="K411" s="132">
        <v>0</v>
      </c>
      <c r="L411" s="132">
        <v>0</v>
      </c>
      <c r="M411" s="132">
        <v>0</v>
      </c>
      <c r="N411" s="133">
        <v>0</v>
      </c>
      <c r="O411" s="17"/>
      <c r="P411" s="56">
        <f t="shared" si="189"/>
        <v>0</v>
      </c>
      <c r="Q411" s="56">
        <f t="shared" si="190"/>
        <v>0</v>
      </c>
      <c r="R411" s="56">
        <f t="shared" si="191"/>
        <v>0</v>
      </c>
      <c r="S411" s="56">
        <f t="shared" si="192"/>
        <v>0</v>
      </c>
      <c r="T411" s="56">
        <f t="shared" si="193"/>
        <v>0</v>
      </c>
      <c r="U411" s="56">
        <f t="shared" si="194"/>
        <v>0</v>
      </c>
      <c r="V411" s="21"/>
      <c r="W411" s="61">
        <f t="shared" si="200"/>
        <v>0</v>
      </c>
      <c r="X411" s="61">
        <f t="shared" si="195"/>
        <v>0</v>
      </c>
      <c r="Y411" s="61">
        <f t="shared" si="196"/>
        <v>0</v>
      </c>
      <c r="Z411" s="61">
        <f t="shared" si="197"/>
        <v>0</v>
      </c>
      <c r="AA411" s="61">
        <f t="shared" si="198"/>
        <v>0</v>
      </c>
      <c r="AB411" s="61">
        <f t="shared" si="199"/>
        <v>0</v>
      </c>
      <c r="AC411" s="21"/>
      <c r="AD411" s="62">
        <f>IF(VLOOKUP('Summary DNO14'!$A$80,'Summary DNO14'!$A$55:$T$137,3)=0,0,(VLOOKUP('Summary DNO14'!$A$80,'Summary DNO14'!$A$55:$T$137,2)*1000/VLOOKUP('Summary DNO14'!$A$80,'Summary DNO14'!$A$55:$T$137,3)))</f>
        <v>6758.5454984507905</v>
      </c>
      <c r="AE411" s="62">
        <f>IF(AD411=0,0,VLOOKUP('Summary DNO14'!$A$80,'Summary DNO14'!$A$55:$T$137,15)*AD411*P411)</f>
        <v>0</v>
      </c>
      <c r="AF411" s="56">
        <f>IF(AD411=0,0,VLOOKUP('Summary DNO14'!$A$80,'Summary DNO14'!$A$55:$T$137,16)*AD411*Q411)</f>
        <v>0</v>
      </c>
      <c r="AG411" s="56">
        <f>IF(AD411=0,0,VLOOKUP('Summary DNO14'!$A$80,'Summary DNO14'!$A$55:$T$137,17)*AD411*R411)</f>
        <v>0</v>
      </c>
      <c r="AH411" s="56">
        <f t="shared" si="201"/>
        <v>0</v>
      </c>
      <c r="AI411" s="56">
        <f t="shared" si="202"/>
        <v>0</v>
      </c>
      <c r="AJ411" s="62">
        <f>IF(VLOOKUP('Summary DNO14'!$A$80,'Summary DNO14'!$A$55:$V$137,21)=0,0,(VLOOKUP('Summary DNO14'!$A$80,'Summary DNO14'!$A$55:$V$137,21)/VLOOKUP('Summary DNO14'!$A$80,'Summary DNO14'!$A$55:$V$137,3)))*T411</f>
        <v>0</v>
      </c>
      <c r="AK411" s="62">
        <f>IF(VLOOKUP('Summary DNO14'!$A$80,'Summary DNO14'!$A$55:$V$137,22)=0,0,(VLOOKUP('Summary DNO14'!$A$80,'Summary DNO14'!$A$55:$V$137,22)*1000/VLOOKUP('Summary DNO14'!$A$80,'Summary DNO14'!$A$55:$V$137,3)))*U411</f>
        <v>0</v>
      </c>
      <c r="AL411" s="63">
        <f t="shared" si="203"/>
        <v>0</v>
      </c>
    </row>
    <row r="412" spans="1:38" s="29" customFormat="1" ht="11.25">
      <c r="A412" s="16" t="s">
        <v>14</v>
      </c>
      <c r="B412" s="128">
        <v>2.42</v>
      </c>
      <c r="C412" s="129">
        <v>0</v>
      </c>
      <c r="D412" s="129">
        <v>0</v>
      </c>
      <c r="E412" s="129">
        <v>8.6199999999999992</v>
      </c>
      <c r="F412" s="129">
        <v>0</v>
      </c>
      <c r="G412" s="130">
        <v>0</v>
      </c>
      <c r="H412" s="124"/>
      <c r="I412" s="131">
        <v>2.42</v>
      </c>
      <c r="J412" s="132">
        <v>0</v>
      </c>
      <c r="K412" s="132">
        <v>0</v>
      </c>
      <c r="L412" s="132">
        <v>8.6199999999999992</v>
      </c>
      <c r="M412" s="132">
        <v>0</v>
      </c>
      <c r="N412" s="133">
        <v>0</v>
      </c>
      <c r="O412" s="17"/>
      <c r="P412" s="56">
        <f t="shared" si="189"/>
        <v>0</v>
      </c>
      <c r="Q412" s="56">
        <f t="shared" si="190"/>
        <v>0</v>
      </c>
      <c r="R412" s="56">
        <f t="shared" si="191"/>
        <v>0</v>
      </c>
      <c r="S412" s="56">
        <f t="shared" si="192"/>
        <v>0</v>
      </c>
      <c r="T412" s="56">
        <f t="shared" si="193"/>
        <v>0</v>
      </c>
      <c r="U412" s="56">
        <f t="shared" si="194"/>
        <v>0</v>
      </c>
      <c r="V412" s="21"/>
      <c r="W412" s="61">
        <f t="shared" si="200"/>
        <v>0</v>
      </c>
      <c r="X412" s="61">
        <f t="shared" si="195"/>
        <v>0</v>
      </c>
      <c r="Y412" s="61">
        <f t="shared" si="196"/>
        <v>0</v>
      </c>
      <c r="Z412" s="61">
        <f t="shared" si="197"/>
        <v>0</v>
      </c>
      <c r="AA412" s="61">
        <f t="shared" si="198"/>
        <v>0</v>
      </c>
      <c r="AB412" s="61">
        <f t="shared" si="199"/>
        <v>0</v>
      </c>
      <c r="AC412" s="21"/>
      <c r="AD412" s="62">
        <f>IF(VLOOKUP('Summary DNO14'!$A$137,'Summary DNO14'!$A$55:$T$137,3)=0,0,(VLOOKUP('Summary DNO14'!$A$137,'Summary DNO14'!$A$55:$T$137,2)*1000/VLOOKUP('Summary DNO14'!$A$137,'Summary DNO14'!$A$55:$T$137,3)))</f>
        <v>15844.182921826829</v>
      </c>
      <c r="AE412" s="62">
        <f>IF(AD412=0,0,VLOOKUP('Summary DNO14'!$A$137,'Summary DNO14'!$A$55:$T$137,15)*AD412*P412)</f>
        <v>0</v>
      </c>
      <c r="AF412" s="56">
        <f>IF(AD412=0,0,VLOOKUP('Summary DNO14'!$A$137,'Summary DNO14'!$A$55:$T$137,16)*AD412*Q412)</f>
        <v>0</v>
      </c>
      <c r="AG412" s="56">
        <f>IF(AD412=0,0,VLOOKUP('Summary DNO14'!$A$137,'Summary DNO14'!$A$55:$T$137,17)*AD412*R412)</f>
        <v>0</v>
      </c>
      <c r="AH412" s="56">
        <f t="shared" si="201"/>
        <v>0</v>
      </c>
      <c r="AI412" s="56">
        <f t="shared" si="202"/>
        <v>0</v>
      </c>
      <c r="AJ412" s="62">
        <f>IF(VLOOKUP('Summary DNO14'!$A$137,'Summary DNO14'!$A$55:$V$137,21)=0,0,(VLOOKUP('Summary DNO14'!$A$137,'Summary DNO14'!$A$55:$V$137,21)/VLOOKUP('Summary DNO14'!$A$137,'Summary DNO14'!$A$55:$V$137,3)))*T412</f>
        <v>0</v>
      </c>
      <c r="AK412" s="62">
        <f>IF(VLOOKUP('Summary DNO14'!$A$137,'Summary DNO14'!$A$55:$V$137,22)=0,0,(VLOOKUP('Summary DNO14'!$A$137,'Summary DNO14'!$A$55:$V$137,22)*1000/VLOOKUP('Summary DNO14'!$A$137,'Summary DNO14'!$A$55:$V$137,3)))*U412</f>
        <v>0</v>
      </c>
      <c r="AL412" s="63">
        <f t="shared" si="203"/>
        <v>0</v>
      </c>
    </row>
    <row r="413" spans="1:38" s="29" customFormat="1" ht="11.25">
      <c r="A413" s="16" t="s">
        <v>15</v>
      </c>
      <c r="B413" s="128">
        <v>3.3090000000000002</v>
      </c>
      <c r="C413" s="129">
        <v>0.58299999999999996</v>
      </c>
      <c r="D413" s="129">
        <v>0</v>
      </c>
      <c r="E413" s="129">
        <v>8.6199999999999992</v>
      </c>
      <c r="F413" s="129">
        <v>0</v>
      </c>
      <c r="G413" s="130">
        <v>0</v>
      </c>
      <c r="H413" s="124"/>
      <c r="I413" s="131">
        <v>3.3090000000000002</v>
      </c>
      <c r="J413" s="132">
        <v>0.58299999999999996</v>
      </c>
      <c r="K413" s="132">
        <v>0</v>
      </c>
      <c r="L413" s="132">
        <v>8.6199999999999992</v>
      </c>
      <c r="M413" s="132">
        <v>0</v>
      </c>
      <c r="N413" s="133">
        <v>0</v>
      </c>
      <c r="O413" s="17"/>
      <c r="P413" s="56">
        <f t="shared" si="189"/>
        <v>0</v>
      </c>
      <c r="Q413" s="56">
        <f t="shared" si="190"/>
        <v>0</v>
      </c>
      <c r="R413" s="56">
        <f t="shared" si="191"/>
        <v>0</v>
      </c>
      <c r="S413" s="56">
        <f t="shared" si="192"/>
        <v>0</v>
      </c>
      <c r="T413" s="56">
        <f t="shared" si="193"/>
        <v>0</v>
      </c>
      <c r="U413" s="56">
        <f t="shared" si="194"/>
        <v>0</v>
      </c>
      <c r="V413" s="21"/>
      <c r="W413" s="61">
        <f t="shared" si="200"/>
        <v>0</v>
      </c>
      <c r="X413" s="61">
        <f t="shared" si="195"/>
        <v>0</v>
      </c>
      <c r="Y413" s="61">
        <f t="shared" si="196"/>
        <v>0</v>
      </c>
      <c r="Z413" s="61">
        <f t="shared" si="197"/>
        <v>0</v>
      </c>
      <c r="AA413" s="61">
        <f t="shared" si="198"/>
        <v>0</v>
      </c>
      <c r="AB413" s="61">
        <f t="shared" si="199"/>
        <v>0</v>
      </c>
      <c r="AC413" s="21"/>
      <c r="AD413" s="62">
        <f>IF(VLOOKUP('Summary DNO14'!$A$136,'Summary DNO14'!$A$55:$T$137,3)=0,0,(VLOOKUP('Summary DNO14'!$A$136,'Summary DNO14'!$A$55:$T$137,2)*1000/VLOOKUP('Summary DNO14'!$A$136,'Summary DNO14'!$A$55:$T$136,3)))</f>
        <v>27526.9586575906</v>
      </c>
      <c r="AE413" s="62">
        <f>IF(AD413=0,0,VLOOKUP('Summary DNO14'!$A$136,'Summary DNO14'!$A$55:$T$137,15)*AD413*P413)</f>
        <v>0</v>
      </c>
      <c r="AF413" s="56">
        <f>IF(AD413=0,0,VLOOKUP('Summary DNO14'!$A$136,'Summary DNO14'!$A$55:$T$137,16)*AD413*Q413)</f>
        <v>0</v>
      </c>
      <c r="AG413" s="56">
        <f>IF(AD413=0,0,VLOOKUP('Summary DNO14'!$A$136,'Summary DNO14'!$A$55:$T$137,17)*AD413*R413)</f>
        <v>0</v>
      </c>
      <c r="AH413" s="56">
        <f t="shared" si="201"/>
        <v>0</v>
      </c>
      <c r="AI413" s="56">
        <f t="shared" si="202"/>
        <v>0</v>
      </c>
      <c r="AJ413" s="62">
        <f>IF(VLOOKUP('Summary DNO14'!$A$136,'Summary DNO14'!$A$55:$V$137,21)=0,0,(VLOOKUP('Summary DNO14'!$A$136,'Summary DNO14'!$A$55:$V$137,21)/VLOOKUP('Summary DNO14'!$A$136,'Summary DNO14'!$A$55:$V$136,3)))*T413</f>
        <v>0</v>
      </c>
      <c r="AK413" s="62">
        <f>IF(VLOOKUP('Summary DNO14'!$A$136,'Summary DNO14'!$A$55:$V$137,22)=0,0,(VLOOKUP('Summary DNO14'!$A$136,'Summary DNO14'!$A$55:$V$137,22)*1000/VLOOKUP('Summary DNO14'!$A$136,'Summary DNO14'!$A$55:$V$136,3)))*U413</f>
        <v>0</v>
      </c>
      <c r="AL413" s="63">
        <f t="shared" si="203"/>
        <v>0</v>
      </c>
    </row>
    <row r="414" spans="1:38" s="29" customFormat="1" ht="11.25">
      <c r="A414" s="16" t="s">
        <v>16</v>
      </c>
      <c r="B414" s="128">
        <v>1.319</v>
      </c>
      <c r="C414" s="129">
        <v>0</v>
      </c>
      <c r="D414" s="129">
        <v>0</v>
      </c>
      <c r="E414" s="129">
        <v>0</v>
      </c>
      <c r="F414" s="129">
        <v>0</v>
      </c>
      <c r="G414" s="130">
        <v>0</v>
      </c>
      <c r="H414" s="124"/>
      <c r="I414" s="131">
        <v>1.319</v>
      </c>
      <c r="J414" s="132">
        <v>0</v>
      </c>
      <c r="K414" s="132">
        <v>0</v>
      </c>
      <c r="L414" s="132">
        <v>0</v>
      </c>
      <c r="M414" s="132">
        <v>0</v>
      </c>
      <c r="N414" s="133">
        <v>0</v>
      </c>
      <c r="O414" s="17"/>
      <c r="P414" s="56">
        <f t="shared" si="189"/>
        <v>0</v>
      </c>
      <c r="Q414" s="56">
        <f t="shared" si="190"/>
        <v>0</v>
      </c>
      <c r="R414" s="56">
        <f t="shared" si="191"/>
        <v>0</v>
      </c>
      <c r="S414" s="56">
        <f t="shared" si="192"/>
        <v>0</v>
      </c>
      <c r="T414" s="56">
        <f t="shared" si="193"/>
        <v>0</v>
      </c>
      <c r="U414" s="56">
        <f t="shared" si="194"/>
        <v>0</v>
      </c>
      <c r="V414" s="21"/>
      <c r="W414" s="61">
        <f t="shared" si="200"/>
        <v>0</v>
      </c>
      <c r="X414" s="61">
        <f t="shared" si="195"/>
        <v>0</v>
      </c>
      <c r="Y414" s="61">
        <f t="shared" si="196"/>
        <v>0</v>
      </c>
      <c r="Z414" s="61">
        <f t="shared" si="197"/>
        <v>0</v>
      </c>
      <c r="AA414" s="61">
        <f t="shared" si="198"/>
        <v>0</v>
      </c>
      <c r="AB414" s="61">
        <f t="shared" si="199"/>
        <v>0</v>
      </c>
      <c r="AC414" s="21"/>
      <c r="AD414" s="62">
        <f>IF(VLOOKUP('Summary DNO14'!$A$135,'Summary DNO14'!$A$55:$T$137,3)=0,0,(VLOOKUP('Summary DNO14'!$A$135,'Summary DNO14'!$A$55:$T$137,2)*1000/VLOOKUP('Summary DNO14'!$A$135,'Summary DNO14'!$A$55:$T$137,3)))</f>
        <v>12831.274114528273</v>
      </c>
      <c r="AE414" s="62">
        <f>IF(AD414=0,0,VLOOKUP('Summary DNO14'!$A$135,'Summary DNO14'!$A$55:$T$137,15)*AD414*P414)</f>
        <v>0</v>
      </c>
      <c r="AF414" s="56">
        <f>IF(AD414=0,0,VLOOKUP('Summary DNO14'!$A$135,'Summary DNO14'!$A$55:$T$137,16)*AD414*Q414)</f>
        <v>0</v>
      </c>
      <c r="AG414" s="56">
        <f>IF(AD414=0,0,VLOOKUP('Summary DNO14'!$A$135,'Summary DNO14'!$A$55:$T$137,17)*AD414*R414)</f>
        <v>0</v>
      </c>
      <c r="AH414" s="56">
        <f t="shared" si="201"/>
        <v>0</v>
      </c>
      <c r="AI414" s="56">
        <f t="shared" si="202"/>
        <v>0</v>
      </c>
      <c r="AJ414" s="62">
        <f>IF(VLOOKUP('Summary DNO14'!$A$135,'Summary DNO14'!$A$55:$V$137,21)=0,0,(VLOOKUP('Summary DNO14'!$A$135,'Summary DNO14'!$A$55:$V$137,21)/VLOOKUP('Summary DNO14'!$A$135,'Summary DNO14'!$A$55:$V$137,3)))*T414</f>
        <v>0</v>
      </c>
      <c r="AK414" s="62">
        <f>IF(VLOOKUP('Summary DNO14'!$A$135,'Summary DNO14'!$A$55:$V$137,22)=0,0,(VLOOKUP('Summary DNO14'!$A$135,'Summary DNO14'!$A$55:$V$137,22)*1000/VLOOKUP('Summary DNO14'!$A$135,'Summary DNO14'!$A$55:$V$137,3)))*U414</f>
        <v>0</v>
      </c>
      <c r="AL414" s="63">
        <f t="shared" si="203"/>
        <v>0</v>
      </c>
    </row>
    <row r="415" spans="1:38" s="29" customFormat="1" ht="11.25">
      <c r="A415" s="16" t="s">
        <v>17</v>
      </c>
      <c r="B415" s="128">
        <v>2.7930000000000001</v>
      </c>
      <c r="C415" s="129">
        <v>0.39100000000000001</v>
      </c>
      <c r="D415" s="129">
        <v>0</v>
      </c>
      <c r="E415" s="129">
        <v>53.4</v>
      </c>
      <c r="F415" s="129">
        <v>0</v>
      </c>
      <c r="G415" s="130">
        <v>0</v>
      </c>
      <c r="H415" s="124"/>
      <c r="I415" s="131">
        <v>2.7930000000000001</v>
      </c>
      <c r="J415" s="132">
        <v>0.39100000000000001</v>
      </c>
      <c r="K415" s="132">
        <v>0</v>
      </c>
      <c r="L415" s="132">
        <v>53.4</v>
      </c>
      <c r="M415" s="132">
        <v>0</v>
      </c>
      <c r="N415" s="133">
        <v>0</v>
      </c>
      <c r="O415" s="17"/>
      <c r="P415" s="56">
        <f t="shared" si="189"/>
        <v>0</v>
      </c>
      <c r="Q415" s="56">
        <f t="shared" si="190"/>
        <v>0</v>
      </c>
      <c r="R415" s="56">
        <f t="shared" si="191"/>
        <v>0</v>
      </c>
      <c r="S415" s="56">
        <f t="shared" si="192"/>
        <v>0</v>
      </c>
      <c r="T415" s="56">
        <f t="shared" si="193"/>
        <v>0</v>
      </c>
      <c r="U415" s="56">
        <f t="shared" si="194"/>
        <v>0</v>
      </c>
      <c r="V415" s="21"/>
      <c r="W415" s="61">
        <f t="shared" si="200"/>
        <v>0</v>
      </c>
      <c r="X415" s="61">
        <f t="shared" si="195"/>
        <v>0</v>
      </c>
      <c r="Y415" s="61">
        <f t="shared" si="196"/>
        <v>0</v>
      </c>
      <c r="Z415" s="61">
        <f t="shared" si="197"/>
        <v>0</v>
      </c>
      <c r="AA415" s="61">
        <f t="shared" si="198"/>
        <v>0</v>
      </c>
      <c r="AB415" s="61">
        <f t="shared" si="199"/>
        <v>0</v>
      </c>
      <c r="AC415" s="21"/>
      <c r="AD415" s="62">
        <f>IF(VLOOKUP('Summary DNO14'!$A$127,'Summary DNO14'!$A$55:$T$137,3)=0,0,(VLOOKUP('Summary DNO14'!$A$127,'Summary DNO14'!$A$55:$T$137,2)*1000/VLOOKUP('Summary DNO14'!$A$127,'Summary DNO14'!$A$55:$T$137,3)))</f>
        <v>132966.88013694627</v>
      </c>
      <c r="AE415" s="62">
        <f>IF(AD415=0,0,VLOOKUP('Summary DNO14'!$A$127,'Summary DNO14'!$A$55:$T$137,15)*AD415*P415)</f>
        <v>0</v>
      </c>
      <c r="AF415" s="56">
        <f>IF(AD415=0,0,VLOOKUP('Summary DNO14'!$A$127,'Summary DNO14'!$A$55:$T$137,16)*AD415*Q415)</f>
        <v>0</v>
      </c>
      <c r="AG415" s="56">
        <f>IF(AD415=0,0,VLOOKUP('Summary DNO14'!$A$127,'Summary DNO14'!$A$55:$T$137,17)*AD415*R415)</f>
        <v>0</v>
      </c>
      <c r="AH415" s="56">
        <f t="shared" si="201"/>
        <v>0</v>
      </c>
      <c r="AI415" s="56">
        <f t="shared" si="202"/>
        <v>0</v>
      </c>
      <c r="AJ415" s="62">
        <f>IF(VLOOKUP('Summary DNO14'!$A$127,'Summary DNO14'!$A$55:$V$137,21)=0,0,(VLOOKUP('Summary DNO14'!$A$127,'Summary DNO14'!$A$55:$V$137,21)/VLOOKUP('Summary DNO14'!$A$127,'Summary DNO14'!$A$55:$V$137,3)))*T415</f>
        <v>0</v>
      </c>
      <c r="AK415" s="62">
        <f>IF(VLOOKUP('Summary DNO14'!$A$127,'Summary DNO14'!$A$55:$V$137,22)=0,0,(VLOOKUP('Summary DNO14'!$A$127,'Summary DNO14'!$A$55:$V$137,22)*1000/VLOOKUP('Summary DNO14'!$A$127,'Summary DNO14'!$A$55:$V$137,3)))*U415</f>
        <v>0</v>
      </c>
      <c r="AL415" s="63">
        <f t="shared" si="203"/>
        <v>0</v>
      </c>
    </row>
    <row r="416" spans="1:38" s="29" customFormat="1" ht="11.25">
      <c r="A416" s="16" t="s">
        <v>18</v>
      </c>
      <c r="B416" s="128">
        <v>1.9690000000000001</v>
      </c>
      <c r="C416" s="129">
        <v>0.27700000000000002</v>
      </c>
      <c r="D416" s="129">
        <v>0</v>
      </c>
      <c r="E416" s="129">
        <v>6.8</v>
      </c>
      <c r="F416" s="129">
        <v>0</v>
      </c>
      <c r="G416" s="130">
        <v>0</v>
      </c>
      <c r="H416" s="124"/>
      <c r="I416" s="131">
        <v>1.9690000000000001</v>
      </c>
      <c r="J416" s="132">
        <v>0.27700000000000002</v>
      </c>
      <c r="K416" s="132">
        <v>0</v>
      </c>
      <c r="L416" s="132">
        <v>6.8</v>
      </c>
      <c r="M416" s="132">
        <v>0</v>
      </c>
      <c r="N416" s="133">
        <v>0</v>
      </c>
      <c r="O416" s="17"/>
      <c r="P416" s="56">
        <f t="shared" si="189"/>
        <v>0</v>
      </c>
      <c r="Q416" s="56">
        <f t="shared" si="190"/>
        <v>0</v>
      </c>
      <c r="R416" s="56">
        <f t="shared" si="191"/>
        <v>0</v>
      </c>
      <c r="S416" s="56">
        <f t="shared" si="192"/>
        <v>0</v>
      </c>
      <c r="T416" s="56">
        <f t="shared" si="193"/>
        <v>0</v>
      </c>
      <c r="U416" s="56">
        <f t="shared" si="194"/>
        <v>0</v>
      </c>
      <c r="V416" s="21"/>
      <c r="W416" s="61">
        <f t="shared" si="200"/>
        <v>0</v>
      </c>
      <c r="X416" s="61">
        <f t="shared" si="195"/>
        <v>0</v>
      </c>
      <c r="Y416" s="61">
        <f t="shared" si="196"/>
        <v>0</v>
      </c>
      <c r="Z416" s="61">
        <f t="shared" si="197"/>
        <v>0</v>
      </c>
      <c r="AA416" s="61">
        <f t="shared" si="198"/>
        <v>0</v>
      </c>
      <c r="AB416" s="61">
        <f t="shared" si="199"/>
        <v>0</v>
      </c>
      <c r="AC416" s="21"/>
      <c r="AD416" s="62">
        <f>IF(VLOOKUP('Summary DNO14'!$A$132,'Summary DNO14'!$A$55:$T$137,3)=0,0,(VLOOKUP('Summary DNO14'!$A$132,'Summary DNO14'!$A$55:$T$137,2)*1000/VLOOKUP('Summary DNO14'!$A$132,'Summary DNO14'!$A$55:$T$137,3)))</f>
        <v>0</v>
      </c>
      <c r="AE416" s="62">
        <f>IF(AD416=0,0,(VLOOKUP('Summary DNO14'!$A$132,'Summary DNO14'!$A$55:$T$137,15)*AD416*P416))</f>
        <v>0</v>
      </c>
      <c r="AF416" s="56">
        <f>IF(AD416=0,0,VLOOKUP('Summary DNO14'!$A$132,'Summary DNO14'!$A$55:$T$137,16)*AD416*Q416)</f>
        <v>0</v>
      </c>
      <c r="AG416" s="56">
        <f>IF(AD416=0,0,VLOOKUP('Summary DNO14'!$A$132,'Summary DNO14'!$A$55:$T$137,17)*AD416*R416)</f>
        <v>0</v>
      </c>
      <c r="AH416" s="56">
        <f t="shared" si="201"/>
        <v>0</v>
      </c>
      <c r="AI416" s="56">
        <f t="shared" si="202"/>
        <v>0</v>
      </c>
      <c r="AJ416" s="62">
        <f>IF(VLOOKUP('Summary DNO14'!$A$132,'Summary DNO14'!$A$55:$V$137,21)=0,0,(VLOOKUP('Summary DNO14'!$A$132,'Summary DNO14'!$A$55:$V$137,21)/VLOOKUP('Summary DNO14'!$A$132,'Summary DNO14'!$A$55:$V$137,3)))*T416</f>
        <v>0</v>
      </c>
      <c r="AK416" s="62">
        <f>IF(VLOOKUP('Summary DNO14'!$A$132,'Summary DNO14'!$A$55:$V$137,22)=0,0,(VLOOKUP('Summary DNO14'!$A$132,'Summary DNO14'!$A$55:$V$137,22)*1000/VLOOKUP('Summary DNO14'!$A$132,'Summary DNO14'!$A$55:$V$137,3)))*U416</f>
        <v>0</v>
      </c>
      <c r="AL416" s="63">
        <f t="shared" si="203"/>
        <v>0</v>
      </c>
    </row>
    <row r="417" spans="1:38" s="29" customFormat="1" ht="11.25">
      <c r="A417" s="16" t="s">
        <v>19</v>
      </c>
      <c r="B417" s="128">
        <v>1.121</v>
      </c>
      <c r="C417" s="129">
        <v>0.16400000000000001</v>
      </c>
      <c r="D417" s="129">
        <v>0</v>
      </c>
      <c r="E417" s="129">
        <v>454.24</v>
      </c>
      <c r="F417" s="129">
        <v>0</v>
      </c>
      <c r="G417" s="130">
        <v>0</v>
      </c>
      <c r="H417" s="124"/>
      <c r="I417" s="131">
        <v>1.121</v>
      </c>
      <c r="J417" s="132">
        <v>0.16400000000000001</v>
      </c>
      <c r="K417" s="132">
        <v>0</v>
      </c>
      <c r="L417" s="132">
        <v>454.25</v>
      </c>
      <c r="M417" s="132">
        <v>0</v>
      </c>
      <c r="N417" s="133">
        <v>0</v>
      </c>
      <c r="O417" s="17"/>
      <c r="P417" s="56">
        <f t="shared" si="189"/>
        <v>0</v>
      </c>
      <c r="Q417" s="56">
        <f t="shared" si="190"/>
        <v>0</v>
      </c>
      <c r="R417" s="56">
        <f t="shared" si="191"/>
        <v>0</v>
      </c>
      <c r="S417" s="56">
        <f t="shared" si="192"/>
        <v>9.9999999999909051E-3</v>
      </c>
      <c r="T417" s="56">
        <f t="shared" si="193"/>
        <v>0</v>
      </c>
      <c r="U417" s="56">
        <f t="shared" si="194"/>
        <v>0</v>
      </c>
      <c r="V417" s="21"/>
      <c r="W417" s="61">
        <f t="shared" si="200"/>
        <v>0</v>
      </c>
      <c r="X417" s="61">
        <f t="shared" si="195"/>
        <v>0</v>
      </c>
      <c r="Y417" s="61">
        <f t="shared" si="196"/>
        <v>0</v>
      </c>
      <c r="Z417" s="61">
        <f t="shared" si="197"/>
        <v>2.201479394159378E-5</v>
      </c>
      <c r="AA417" s="61">
        <f t="shared" si="198"/>
        <v>0</v>
      </c>
      <c r="AB417" s="61">
        <f t="shared" si="199"/>
        <v>0</v>
      </c>
      <c r="AC417" s="21"/>
      <c r="AD417" s="62">
        <f>IF(VLOOKUP('Summary DNO14'!$A$86,'Summary DNO14'!$A$55:$T$137,3)=0,0,(VLOOKUP('Summary DNO14'!$A$86,'Summary DNO14'!$A$55:$T$137,2)*1000/VLOOKUP('Summary DNO14'!$A$86,'Summary DNO14'!$A$55:$T$137,3)))</f>
        <v>96545.944103594797</v>
      </c>
      <c r="AE417" s="62">
        <f>IF(AD417=0,0,(VLOOKUP('Summary DNO14'!$A$86,'Summary DNO14'!$A$55:$T$137,15)*AD417*P417))</f>
        <v>0</v>
      </c>
      <c r="AF417" s="56">
        <f>IF(AD417=0,0,VLOOKUP('Summary DNO14'!$A$86,'Summary DNO14'!$A$55:$T$137,16)*AD417*Q417)</f>
        <v>0</v>
      </c>
      <c r="AG417" s="56">
        <f>IF(AD417=0,0,VLOOKUP('Summary DNO14'!$A$86,'Summary DNO14'!$A$55:$T$137,17)*AD417*R417)</f>
        <v>0</v>
      </c>
      <c r="AH417" s="56">
        <f t="shared" si="201"/>
        <v>0</v>
      </c>
      <c r="AI417" s="56">
        <f t="shared" si="202"/>
        <v>3.6499999999966803</v>
      </c>
      <c r="AJ417" s="62">
        <f>IF(VLOOKUP('Summary DNO14'!$A$86,'Summary DNO14'!$A$55:$V$137,21)=0,0,(VLOOKUP('Summary DNO14'!$A$86,'Summary DNO14'!$A$55:$V$137,21)/VLOOKUP('Summary DNO14'!$A$86,'Summary DNO14'!$A$55:$V$137,3)))*T417</f>
        <v>0</v>
      </c>
      <c r="AK417" s="62">
        <f>IF(VLOOKUP('Summary DNO14'!$A$86,'Summary DNO14'!$A$55:$V$137,22)=0,0,(VLOOKUP('Summary DNO14'!$A$86,'Summary DNO14'!$A$55:$V$137,22)*1000/VLOOKUP('Summary DNO14'!$A$86,'Summary DNO14'!$A$55:$V$137,3)))*U417</f>
        <v>0</v>
      </c>
      <c r="AL417" s="63">
        <f t="shared" si="203"/>
        <v>3.6499999999966802E-2</v>
      </c>
    </row>
    <row r="418" spans="1:38" s="29" customFormat="1" ht="11.25">
      <c r="A418" s="16" t="s">
        <v>20</v>
      </c>
      <c r="B418" s="128">
        <v>5.9989999999999997</v>
      </c>
      <c r="C418" s="129">
        <v>1.796</v>
      </c>
      <c r="D418" s="129">
        <v>0.309</v>
      </c>
      <c r="E418" s="129">
        <v>17.25</v>
      </c>
      <c r="F418" s="129">
        <v>3.18</v>
      </c>
      <c r="G418" s="130">
        <v>0.40899999999999997</v>
      </c>
      <c r="H418" s="124"/>
      <c r="I418" s="131">
        <v>5.9989999999999997</v>
      </c>
      <c r="J418" s="132">
        <v>1.796</v>
      </c>
      <c r="K418" s="132">
        <v>0.309</v>
      </c>
      <c r="L418" s="132">
        <v>17.25</v>
      </c>
      <c r="M418" s="132">
        <v>3.18</v>
      </c>
      <c r="N418" s="133">
        <v>0.40899999999999997</v>
      </c>
      <c r="O418" s="17"/>
      <c r="P418" s="56">
        <f t="shared" si="189"/>
        <v>0</v>
      </c>
      <c r="Q418" s="56">
        <f t="shared" si="190"/>
        <v>0</v>
      </c>
      <c r="R418" s="56">
        <f t="shared" si="191"/>
        <v>0</v>
      </c>
      <c r="S418" s="56">
        <f t="shared" si="192"/>
        <v>0</v>
      </c>
      <c r="T418" s="56">
        <f t="shared" si="193"/>
        <v>0</v>
      </c>
      <c r="U418" s="56">
        <f t="shared" si="194"/>
        <v>0</v>
      </c>
      <c r="V418" s="21"/>
      <c r="W418" s="61">
        <f t="shared" si="200"/>
        <v>0</v>
      </c>
      <c r="X418" s="61">
        <f t="shared" si="195"/>
        <v>0</v>
      </c>
      <c r="Y418" s="61">
        <f t="shared" si="196"/>
        <v>0</v>
      </c>
      <c r="Z418" s="61">
        <f t="shared" si="197"/>
        <v>0</v>
      </c>
      <c r="AA418" s="61">
        <f t="shared" si="198"/>
        <v>0</v>
      </c>
      <c r="AB418" s="61">
        <f t="shared" si="199"/>
        <v>0</v>
      </c>
      <c r="AC418" s="21"/>
      <c r="AD418" s="62">
        <f>IF(VLOOKUP('Summary DNO14'!$A$126,'Summary DNO14'!$A$55:$T$137,3)=0,0,(VLOOKUP('Summary DNO14'!$A$126,'Summary DNO14'!$A$55:$T$137,2)*1000/VLOOKUP('Summary DNO14'!$A$126,'Summary DNO14'!$A$55:$T$137,3)))</f>
        <v>462438.12822779606</v>
      </c>
      <c r="AE418" s="62">
        <f>IF(AD418=0,0,(VLOOKUP('Summary DNO14'!$A$126,'Summary DNO14'!$A$55:$T$137,15)*AD418*P418))</f>
        <v>0</v>
      </c>
      <c r="AF418" s="56">
        <f>IF(AD418=0,0,VLOOKUP('Summary DNO14'!$A$126,'Summary DNO14'!$A$55:$T$137,16)*AD418*Q418)</f>
        <v>0</v>
      </c>
      <c r="AG418" s="56">
        <f>IF(AD418=0,0,VLOOKUP('Summary DNO14'!$A$126,'Summary DNO14'!$A$55:$T$137,17)*AD418*R418)</f>
        <v>0</v>
      </c>
      <c r="AH418" s="56">
        <f t="shared" si="201"/>
        <v>0</v>
      </c>
      <c r="AI418" s="56">
        <f t="shared" si="202"/>
        <v>0</v>
      </c>
      <c r="AJ418" s="62">
        <f>IF(VLOOKUP('Summary DNO14'!$A$126,'Summary DNO14'!$A$55:$V$137,21)=0,0,(VLOOKUP('Summary DNO14'!$A$126,'Summary DNO14'!$A$55:$V$137,21)/VLOOKUP('Summary DNO14'!$A$126,'Summary DNO14'!$A$55:$V$137,3)))*T418</f>
        <v>0</v>
      </c>
      <c r="AK418" s="62">
        <f>IF(VLOOKUP('Summary DNO14'!$A$126,'Summary DNO14'!$A$55:$V$137,22)=0,0,(VLOOKUP('Summary DNO14'!$A$126,'Summary DNO14'!$A$55:$V$137,22)*1000/VLOOKUP('Summary DNO14'!$A$126,'Summary DNO14'!$A$55:$V$137,3)))*U418</f>
        <v>0</v>
      </c>
      <c r="AL418" s="63">
        <f t="shared" si="203"/>
        <v>0</v>
      </c>
    </row>
    <row r="419" spans="1:38" s="29" customFormat="1" ht="11.25">
      <c r="A419" s="16" t="s">
        <v>21</v>
      </c>
      <c r="B419" s="128">
        <v>4.8929999999999998</v>
      </c>
      <c r="C419" s="129">
        <v>1.3380000000000001</v>
      </c>
      <c r="D419" s="129">
        <v>0.253</v>
      </c>
      <c r="E419" s="129">
        <v>6.8</v>
      </c>
      <c r="F419" s="129">
        <v>6</v>
      </c>
      <c r="G419" s="130">
        <v>0.318</v>
      </c>
      <c r="H419" s="124"/>
      <c r="I419" s="131">
        <v>4.8940000000000001</v>
      </c>
      <c r="J419" s="132">
        <v>1.3380000000000001</v>
      </c>
      <c r="K419" s="132">
        <v>0.253</v>
      </c>
      <c r="L419" s="132">
        <v>6.8</v>
      </c>
      <c r="M419" s="132">
        <v>6</v>
      </c>
      <c r="N419" s="133">
        <v>0.318</v>
      </c>
      <c r="O419" s="17"/>
      <c r="P419" s="56">
        <f t="shared" si="189"/>
        <v>1.000000000000334E-3</v>
      </c>
      <c r="Q419" s="56">
        <f t="shared" si="190"/>
        <v>0</v>
      </c>
      <c r="R419" s="56">
        <f t="shared" si="191"/>
        <v>0</v>
      </c>
      <c r="S419" s="56">
        <f t="shared" si="192"/>
        <v>0</v>
      </c>
      <c r="T419" s="56">
        <f t="shared" si="193"/>
        <v>0</v>
      </c>
      <c r="U419" s="56">
        <f t="shared" si="194"/>
        <v>0</v>
      </c>
      <c r="V419" s="21"/>
      <c r="W419" s="61">
        <f t="shared" si="200"/>
        <v>2.043735949315284E-4</v>
      </c>
      <c r="X419" s="61">
        <f t="shared" si="195"/>
        <v>0</v>
      </c>
      <c r="Y419" s="61">
        <f t="shared" si="196"/>
        <v>0</v>
      </c>
      <c r="Z419" s="61">
        <f t="shared" si="197"/>
        <v>0</v>
      </c>
      <c r="AA419" s="61">
        <f t="shared" si="198"/>
        <v>0</v>
      </c>
      <c r="AB419" s="61">
        <f t="shared" si="199"/>
        <v>0</v>
      </c>
      <c r="AC419" s="21"/>
      <c r="AD419" s="62">
        <f>IF(VLOOKUP('Summary DNO14'!$A$131,'Summary DNO14'!$A$55:$T$137,3)=0,0,(VLOOKUP('Summary DNO14'!$A$131,'Summary DNO14'!$A$55:$T$137,2)*1000/VLOOKUP('Summary DNO14'!$A$131,'Summary DNO14'!$A$55:$T$137,3)))</f>
        <v>1286158.0000000002</v>
      </c>
      <c r="AE419" s="62">
        <f>IF(AD419=0,0,(VLOOKUP('Summary DNO14'!$A$131,'Summary DNO14'!$A$55:$T$137,15)*AD419*P419))</f>
        <v>831.99834959665429</v>
      </c>
      <c r="AF419" s="56">
        <f>IF(AD419=0,0,VLOOKUP('Summary DNO14'!$A$131,'Summary DNO14'!$A$55:$T$137,16)*AD419*Q419)</f>
        <v>0</v>
      </c>
      <c r="AG419" s="56">
        <f>IF(AD419=0,0,VLOOKUP('Summary DNO14'!$A$131,'Summary DNO14'!$A$55:$T$137,17)*AD419*R419)</f>
        <v>0</v>
      </c>
      <c r="AH419" s="56">
        <f t="shared" si="201"/>
        <v>831.99834959665429</v>
      </c>
      <c r="AI419" s="56">
        <f t="shared" si="202"/>
        <v>0</v>
      </c>
      <c r="AJ419" s="62">
        <f>IF(VLOOKUP('Summary DNO14'!$A$131,'Summary DNO14'!$A$55:$V$137,21)=0,0,(VLOOKUP('Summary DNO14'!$A$131,'Summary DNO14'!$A$55:$V$137,21)/VLOOKUP('Summary DNO14'!$A$131,'Summary DNO14'!$A$55:$V$137,3)))*T419</f>
        <v>0</v>
      </c>
      <c r="AK419" s="62">
        <f>IF(VLOOKUP('Summary DNO14'!$A$131,'Summary DNO14'!$A$55:$V$137,22)=0,0,(VLOOKUP('Summary DNO14'!$A$131,'Summary DNO14'!$A$55:$V$137,22)*1000/VLOOKUP('Summary DNO14'!$A$131,'Summary DNO14'!$A$55:$V$137,3)))*U419</f>
        <v>0</v>
      </c>
      <c r="AL419" s="63">
        <f t="shared" si="203"/>
        <v>8.3199834959665431</v>
      </c>
    </row>
    <row r="420" spans="1:38" s="29" customFormat="1" ht="11.25">
      <c r="A420" s="16" t="s">
        <v>22</v>
      </c>
      <c r="B420" s="128">
        <v>3.77</v>
      </c>
      <c r="C420" s="129">
        <v>0.93799999999999994</v>
      </c>
      <c r="D420" s="129">
        <v>0.19600000000000001</v>
      </c>
      <c r="E420" s="129">
        <v>165.52</v>
      </c>
      <c r="F420" s="129">
        <v>8.73</v>
      </c>
      <c r="G420" s="130">
        <v>0.22800000000000001</v>
      </c>
      <c r="H420" s="124"/>
      <c r="I420" s="131">
        <v>3.77</v>
      </c>
      <c r="J420" s="132">
        <v>0.93799999999999994</v>
      </c>
      <c r="K420" s="132">
        <v>0.19600000000000001</v>
      </c>
      <c r="L420" s="132">
        <v>165.52</v>
      </c>
      <c r="M420" s="132">
        <v>8.73</v>
      </c>
      <c r="N420" s="133">
        <v>0.22800000000000001</v>
      </c>
      <c r="O420" s="17"/>
      <c r="P420" s="56">
        <f t="shared" si="189"/>
        <v>0</v>
      </c>
      <c r="Q420" s="56">
        <f t="shared" si="190"/>
        <v>0</v>
      </c>
      <c r="R420" s="56">
        <f t="shared" si="191"/>
        <v>0</v>
      </c>
      <c r="S420" s="56">
        <f t="shared" si="192"/>
        <v>0</v>
      </c>
      <c r="T420" s="56">
        <f t="shared" si="193"/>
        <v>0</v>
      </c>
      <c r="U420" s="56">
        <f t="shared" si="194"/>
        <v>0</v>
      </c>
      <c r="V420" s="21"/>
      <c r="W420" s="61">
        <f t="shared" si="200"/>
        <v>0</v>
      </c>
      <c r="X420" s="61">
        <f t="shared" si="195"/>
        <v>0</v>
      </c>
      <c r="Y420" s="61">
        <f t="shared" si="196"/>
        <v>0</v>
      </c>
      <c r="Z420" s="61">
        <f t="shared" si="197"/>
        <v>0</v>
      </c>
      <c r="AA420" s="61">
        <f t="shared" si="198"/>
        <v>0</v>
      </c>
      <c r="AB420" s="61">
        <f t="shared" si="199"/>
        <v>0</v>
      </c>
      <c r="AC420" s="21"/>
      <c r="AD420" s="62">
        <f>IF(VLOOKUP('Summary DNO14'!$A$85,'Summary DNO14'!$A$55:$T$137,3)=0,0,(VLOOKUP('Summary DNO14'!$A$85,'Summary DNO14'!$A$55:$T$137,2)*1000/VLOOKUP('Summary DNO14'!$A$85,'Summary DNO14'!$A$55:$T$137,3)))</f>
        <v>2695688.2401720658</v>
      </c>
      <c r="AE420" s="62">
        <f>IF(AD420=0,0,(VLOOKUP('Summary DNO14'!$A$85,'Summary DNO14'!$A$55:$T$137,15)*AD420*P420))</f>
        <v>0</v>
      </c>
      <c r="AF420" s="56">
        <f>IF(AD420=0,0,VLOOKUP('Summary DNO14'!$A$85,'Summary DNO14'!$A$55:$T$137,16)*AD420*Q420)</f>
        <v>0</v>
      </c>
      <c r="AG420" s="56">
        <f>IF(AD420=0,0,VLOOKUP('Summary DNO14'!$A$85,'Summary DNO14'!$A$55:$T$137,17)*AD420*R420)</f>
        <v>0</v>
      </c>
      <c r="AH420" s="56">
        <f t="shared" si="201"/>
        <v>0</v>
      </c>
      <c r="AI420" s="56">
        <f t="shared" si="202"/>
        <v>0</v>
      </c>
      <c r="AJ420" s="62">
        <f>IF(VLOOKUP('Summary DNO14'!$A$85,'Summary DNO14'!$A$55:$V$137,21)=0,0,(VLOOKUP('Summary DNO14'!$A$85,'Summary DNO14'!$A$55:$V$137,21)/VLOOKUP('Summary DNO14'!$A$85,'Summary DNO14'!$A$55:$V$137,3)))*T420</f>
        <v>0</v>
      </c>
      <c r="AK420" s="62">
        <f>IF(VLOOKUP('Summary DNO14'!$A$85,'Summary DNO14'!$A$55:$V$137,22)=0,0,(VLOOKUP('Summary DNO14'!$A$85,'Summary DNO14'!$A$55:$V$137,22)*1000/VLOOKUP('Summary DNO14'!$A$85,'Summary DNO14'!$A$55:$V$137,3)))*U420</f>
        <v>0</v>
      </c>
      <c r="AL420" s="63">
        <f t="shared" si="203"/>
        <v>0</v>
      </c>
    </row>
    <row r="421" spans="1:38" s="29" customFormat="1" ht="11.25">
      <c r="A421" s="16" t="s">
        <v>23</v>
      </c>
      <c r="B421" s="128">
        <v>8.6069999999999993</v>
      </c>
      <c r="C421" s="129">
        <v>1.9810000000000001</v>
      </c>
      <c r="D421" s="129">
        <v>0.44900000000000001</v>
      </c>
      <c r="E421" s="129">
        <v>278.29000000000002</v>
      </c>
      <c r="F421" s="129">
        <v>5.72</v>
      </c>
      <c r="G421" s="130">
        <v>0.2</v>
      </c>
      <c r="H421" s="124"/>
      <c r="I421" s="131">
        <v>8.6080000000000005</v>
      </c>
      <c r="J421" s="132">
        <v>1.9810000000000001</v>
      </c>
      <c r="K421" s="132">
        <v>0.44900000000000001</v>
      </c>
      <c r="L421" s="132">
        <v>278.3</v>
      </c>
      <c r="M421" s="132">
        <v>5.72</v>
      </c>
      <c r="N421" s="133">
        <v>0.2</v>
      </c>
      <c r="O421" s="17"/>
      <c r="P421" s="56">
        <f t="shared" si="189"/>
        <v>1.0000000000012221E-3</v>
      </c>
      <c r="Q421" s="56">
        <f t="shared" si="190"/>
        <v>0</v>
      </c>
      <c r="R421" s="56">
        <f t="shared" si="191"/>
        <v>0</v>
      </c>
      <c r="S421" s="56">
        <f t="shared" si="192"/>
        <v>9.9999999999909051E-3</v>
      </c>
      <c r="T421" s="56">
        <f t="shared" si="193"/>
        <v>0</v>
      </c>
      <c r="U421" s="56">
        <f t="shared" si="194"/>
        <v>0</v>
      </c>
      <c r="V421" s="21"/>
      <c r="W421" s="61">
        <f t="shared" si="200"/>
        <v>1.1618450098760391E-4</v>
      </c>
      <c r="X421" s="61">
        <f t="shared" si="195"/>
        <v>0</v>
      </c>
      <c r="Y421" s="61">
        <f t="shared" si="196"/>
        <v>0</v>
      </c>
      <c r="Z421" s="61">
        <f t="shared" si="197"/>
        <v>3.5933738186777475E-5</v>
      </c>
      <c r="AA421" s="61">
        <f t="shared" si="198"/>
        <v>0</v>
      </c>
      <c r="AB421" s="61">
        <f t="shared" si="199"/>
        <v>0</v>
      </c>
      <c r="AC421" s="21"/>
      <c r="AD421" s="62">
        <f>IF(VLOOKUP('Summary DNO14'!$A$89,'Summary DNO14'!$A$55:$T$137,3)=0,0,(VLOOKUP('Summary DNO14'!$A$89,'Summary DNO14'!$A$55:$T$137,2)*1000/VLOOKUP('Summary DNO14'!$A$89,'Summary DNO14'!$A$55:$T$137,3)))</f>
        <v>1064598.4152941178</v>
      </c>
      <c r="AE421" s="62">
        <f>IF(AD421=0,0,(VLOOKUP('Summary DNO14'!$A$89,'Summary DNO14'!$A$55:$T$137,15)*AD421*P421))</f>
        <v>464.3126040221336</v>
      </c>
      <c r="AF421" s="56">
        <f>IF(AD421=0,0,VLOOKUP('Summary DNO14'!$A$89,'Summary DNO14'!$A$55:$T$137,16)*AD421*Q421)</f>
        <v>0</v>
      </c>
      <c r="AG421" s="56">
        <f>IF(AD421=0,0,VLOOKUP('Summary DNO14'!$A$89,'Summary DNO14'!$A$55:$T$137,17)*AD421*R421)</f>
        <v>0</v>
      </c>
      <c r="AH421" s="56">
        <f t="shared" si="201"/>
        <v>464.3126040221336</v>
      </c>
      <c r="AI421" s="56">
        <f t="shared" si="202"/>
        <v>3.6499999999966803</v>
      </c>
      <c r="AJ421" s="62">
        <f>IF(VLOOKUP('Summary DNO14'!$A$89,'Summary DNO14'!$A$55:$V$137,21)=0,0,(VLOOKUP('Summary DNO14'!$A$89,'Summary DNO14'!$A$55:$V$137,21)/VLOOKUP('Summary DNO14'!$A$89,'Summary DNO14'!$A$55:$V$137,3)))*T421</f>
        <v>0</v>
      </c>
      <c r="AK421" s="62">
        <f>IF(VLOOKUP('Summary DNO14'!$A$89,'Summary DNO14'!$A$55:$V$137,22)=0,0,(VLOOKUP('Summary DNO14'!$A$89,'Summary DNO14'!$A$55:$V$137,22)*1000/VLOOKUP('Summary DNO14'!$A$89,'Summary DNO14'!$A$55:$V$137,3)))*U421</f>
        <v>0</v>
      </c>
      <c r="AL421" s="63">
        <f t="shared" si="203"/>
        <v>4.6796260402213026</v>
      </c>
    </row>
    <row r="422" spans="1:38" s="29" customFormat="1" ht="11.25">
      <c r="A422" s="16" t="s">
        <v>24</v>
      </c>
      <c r="B422" s="128">
        <v>4.1219999999999999</v>
      </c>
      <c r="C422" s="129">
        <v>0</v>
      </c>
      <c r="D422" s="129">
        <v>0</v>
      </c>
      <c r="E422" s="129">
        <v>0</v>
      </c>
      <c r="F422" s="129">
        <v>0</v>
      </c>
      <c r="G422" s="130">
        <v>0</v>
      </c>
      <c r="H422" s="124"/>
      <c r="I422" s="131">
        <v>4.1219999999999999</v>
      </c>
      <c r="J422" s="132">
        <v>0</v>
      </c>
      <c r="K422" s="132">
        <v>0</v>
      </c>
      <c r="L422" s="132">
        <v>0</v>
      </c>
      <c r="M422" s="132">
        <v>0</v>
      </c>
      <c r="N422" s="133">
        <v>0</v>
      </c>
      <c r="O422" s="17"/>
      <c r="P422" s="56">
        <f t="shared" si="189"/>
        <v>0</v>
      </c>
      <c r="Q422" s="56">
        <f t="shared" si="190"/>
        <v>0</v>
      </c>
      <c r="R422" s="56">
        <f t="shared" si="191"/>
        <v>0</v>
      </c>
      <c r="S422" s="56">
        <f t="shared" si="192"/>
        <v>0</v>
      </c>
      <c r="T422" s="56">
        <f t="shared" si="193"/>
        <v>0</v>
      </c>
      <c r="U422" s="56">
        <f t="shared" si="194"/>
        <v>0</v>
      </c>
      <c r="V422" s="21"/>
      <c r="W422" s="61">
        <f t="shared" si="200"/>
        <v>0</v>
      </c>
      <c r="X422" s="61">
        <f t="shared" si="195"/>
        <v>0</v>
      </c>
      <c r="Y422" s="61">
        <f t="shared" si="196"/>
        <v>0</v>
      </c>
      <c r="Z422" s="61">
        <f t="shared" si="197"/>
        <v>0</v>
      </c>
      <c r="AA422" s="61">
        <f t="shared" si="198"/>
        <v>0</v>
      </c>
      <c r="AB422" s="61">
        <f t="shared" si="199"/>
        <v>0</v>
      </c>
      <c r="AC422" s="21"/>
      <c r="AD422" s="62">
        <f>IF(VLOOKUP('Summary DNO14'!$A$134,'Summary DNO14'!$A$55:$T$137,3)=0,0,(VLOOKUP('Summary DNO14'!$A$134,'Summary DNO14'!$A$55:$T$137,2)*1000/VLOOKUP('Summary DNO14'!$A$134,'Summary DNO14'!$A$55:$T$137,3)))</f>
        <v>16763.311595208746</v>
      </c>
      <c r="AE422" s="62">
        <f>IF(AD422=0,0,(VLOOKUP('Summary DNO14'!$A$134,'Summary DNO14'!$A$55:$T$137,15)*AD422*P422))</f>
        <v>0</v>
      </c>
      <c r="AF422" s="56">
        <f>IF(AD422=0,0,VLOOKUP('Summary DNO14'!$A$134,'Summary DNO14'!$A$55:$T$137,16)*AD422*Q422)</f>
        <v>0</v>
      </c>
      <c r="AG422" s="56">
        <f>IF(AD422=0,0,VLOOKUP('Summary DNO14'!$A$134,'Summary DNO14'!$A$55:$T$137,17)*AD422*R422)</f>
        <v>0</v>
      </c>
      <c r="AH422" s="56">
        <f t="shared" si="201"/>
        <v>0</v>
      </c>
      <c r="AI422" s="56">
        <f t="shared" si="202"/>
        <v>0</v>
      </c>
      <c r="AJ422" s="62">
        <f>IF(VLOOKUP('Summary DNO14'!$A$134,'Summary DNO14'!$A$55:$V$137,21)=0,0,(VLOOKUP('Summary DNO14'!$A$134,'Summary DNO14'!$A$55:$V$137,21)/VLOOKUP('Summary DNO14'!$A$134,'Summary DNO14'!$A$55:$V$137,3)))*T422</f>
        <v>0</v>
      </c>
      <c r="AK422" s="62">
        <f>IF(VLOOKUP('Summary DNO14'!$A$134,'Summary DNO14'!$A$55:$V$137,22)=0,0,(VLOOKUP('Summary DNO14'!$A$134,'Summary DNO14'!$A$55:$V$137,22)*1000/VLOOKUP('Summary DNO14'!$A$134,'Summary DNO14'!$A$55:$V$137,3)))*U422</f>
        <v>0</v>
      </c>
      <c r="AL422" s="63">
        <f t="shared" si="203"/>
        <v>0</v>
      </c>
    </row>
    <row r="423" spans="1:38" s="29" customFormat="1" ht="11.25">
      <c r="A423" s="16" t="s">
        <v>25</v>
      </c>
      <c r="B423" s="128">
        <v>5.9740000000000002</v>
      </c>
      <c r="C423" s="129">
        <v>2.3180000000000001</v>
      </c>
      <c r="D423" s="129">
        <v>0.91600000000000004</v>
      </c>
      <c r="E423" s="129">
        <v>0</v>
      </c>
      <c r="F423" s="129">
        <v>0</v>
      </c>
      <c r="G423" s="130">
        <v>0</v>
      </c>
      <c r="H423" s="124"/>
      <c r="I423" s="131">
        <v>5.9749999999999996</v>
      </c>
      <c r="J423" s="132">
        <v>2.3180000000000001</v>
      </c>
      <c r="K423" s="132">
        <v>0.91600000000000004</v>
      </c>
      <c r="L423" s="132">
        <v>0</v>
      </c>
      <c r="M423" s="132">
        <v>0</v>
      </c>
      <c r="N423" s="133">
        <v>0</v>
      </c>
      <c r="O423" s="17"/>
      <c r="P423" s="56">
        <f t="shared" si="189"/>
        <v>9.9999999999944578E-4</v>
      </c>
      <c r="Q423" s="56">
        <f t="shared" si="190"/>
        <v>0</v>
      </c>
      <c r="R423" s="56">
        <f t="shared" si="191"/>
        <v>0</v>
      </c>
      <c r="S423" s="56">
        <f t="shared" si="192"/>
        <v>0</v>
      </c>
      <c r="T423" s="56">
        <f t="shared" si="193"/>
        <v>0</v>
      </c>
      <c r="U423" s="56">
        <f t="shared" si="194"/>
        <v>0</v>
      </c>
      <c r="V423" s="21"/>
      <c r="W423" s="61">
        <f t="shared" si="200"/>
        <v>1.6739203213922416E-4</v>
      </c>
      <c r="X423" s="61">
        <f t="shared" si="195"/>
        <v>0</v>
      </c>
      <c r="Y423" s="61">
        <f t="shared" si="196"/>
        <v>0</v>
      </c>
      <c r="Z423" s="61">
        <f t="shared" si="197"/>
        <v>0</v>
      </c>
      <c r="AA423" s="61">
        <f t="shared" si="198"/>
        <v>0</v>
      </c>
      <c r="AB423" s="61">
        <f t="shared" si="199"/>
        <v>0</v>
      </c>
      <c r="AC423" s="21"/>
      <c r="AD423" s="62">
        <f>IF(VLOOKUP('Summary DNO14'!$A$133,'Summary DNO14'!$A$55:$T$137,3)=0,0,(VLOOKUP('Summary DNO14'!$A$133,'Summary DNO14'!$A$55:$T$137,2)*1000/VLOOKUP('Summary DNO14'!$A$133,'Summary DNO14'!$A$55:$T$137,3)))</f>
        <v>133349.28731386299</v>
      </c>
      <c r="AE423" s="62">
        <f>IF(AD423=0,0,(VLOOKUP('Summary DNO14'!$A$133,'Summary DNO14'!$A$55:$T$137,15)*AD423*P423))</f>
        <v>83.947414565297777</v>
      </c>
      <c r="AF423" s="56">
        <f>IF(AD423=0,0,VLOOKUP('Summary DNO14'!$A$133,'Summary DNO14'!$A$55:$T$137,16)*AD423*Q423)</f>
        <v>0</v>
      </c>
      <c r="AG423" s="56">
        <f>IF(AD423=0,0,VLOOKUP('Summary DNO14'!$A$133,'Summary DNO14'!$A$55:$T$137,17)*AD423*R423)</f>
        <v>0</v>
      </c>
      <c r="AH423" s="56">
        <f t="shared" si="201"/>
        <v>83.947414565297777</v>
      </c>
      <c r="AI423" s="56">
        <f t="shared" si="202"/>
        <v>0</v>
      </c>
      <c r="AJ423" s="62">
        <f>IF(VLOOKUP('Summary DNO14'!$A$133,'Summary DNO14'!$A$55:$V$137,21)=0,0,(VLOOKUP('Summary DNO14'!$A$133,'Summary DNO14'!$A$55:$V$137,21)/VLOOKUP('Summary DNO14'!$A$133,'Summary DNO14'!$A$55:$V$137,3)))*T423</f>
        <v>0</v>
      </c>
      <c r="AK423" s="62">
        <f>IF(VLOOKUP('Summary DNO14'!$A$133,'Summary DNO14'!$A$55:$V$137,22)=0,0,(VLOOKUP('Summary DNO14'!$A$133,'Summary DNO14'!$A$55:$V$137,22)*1000/VLOOKUP('Summary DNO14'!$A$133,'Summary DNO14'!$A$55:$V$137,3)))*U423</f>
        <v>0</v>
      </c>
      <c r="AL423" s="63">
        <f t="shared" si="203"/>
        <v>0.83947414565297773</v>
      </c>
    </row>
    <row r="424" spans="1:38" s="29" customFormat="1" ht="11.25">
      <c r="A424" s="16" t="s">
        <v>26</v>
      </c>
      <c r="B424" s="128">
        <v>-0.86399999999999999</v>
      </c>
      <c r="C424" s="129">
        <v>0</v>
      </c>
      <c r="D424" s="129">
        <v>0</v>
      </c>
      <c r="E424" s="129">
        <v>0</v>
      </c>
      <c r="F424" s="129">
        <v>0</v>
      </c>
      <c r="G424" s="130">
        <v>0</v>
      </c>
      <c r="H424" s="124"/>
      <c r="I424" s="131">
        <v>-0.86399999999999999</v>
      </c>
      <c r="J424" s="132">
        <v>0</v>
      </c>
      <c r="K424" s="132">
        <v>0</v>
      </c>
      <c r="L424" s="132">
        <v>0</v>
      </c>
      <c r="M424" s="132">
        <v>0</v>
      </c>
      <c r="N424" s="133">
        <v>0</v>
      </c>
      <c r="O424" s="17"/>
      <c r="P424" s="56">
        <f t="shared" si="189"/>
        <v>0</v>
      </c>
      <c r="Q424" s="56">
        <f t="shared" si="190"/>
        <v>0</v>
      </c>
      <c r="R424" s="56">
        <f t="shared" si="191"/>
        <v>0</v>
      </c>
      <c r="S424" s="56">
        <f t="shared" si="192"/>
        <v>0</v>
      </c>
      <c r="T424" s="56">
        <f t="shared" si="193"/>
        <v>0</v>
      </c>
      <c r="U424" s="56">
        <f t="shared" si="194"/>
        <v>0</v>
      </c>
      <c r="V424" s="21"/>
      <c r="W424" s="61">
        <f t="shared" si="200"/>
        <v>0</v>
      </c>
      <c r="X424" s="61">
        <f t="shared" si="195"/>
        <v>0</v>
      </c>
      <c r="Y424" s="61">
        <f t="shared" si="196"/>
        <v>0</v>
      </c>
      <c r="Z424" s="61">
        <f t="shared" si="197"/>
        <v>0</v>
      </c>
      <c r="AA424" s="61">
        <f t="shared" si="198"/>
        <v>0</v>
      </c>
      <c r="AB424" s="61">
        <f t="shared" si="199"/>
        <v>0</v>
      </c>
      <c r="AC424" s="21"/>
      <c r="AD424" s="62">
        <f>IF(VLOOKUP('Summary DNO14'!$A$124,'Summary DNO14'!$A$55:$T$137,3)=0,0,(VLOOKUP('Summary DNO14'!$A$124,'Summary DNO14'!$A$55:$T$137,2)*1000/VLOOKUP('Summary DNO14'!$A$124,'Summary DNO14'!$A$55:$T$137,3)))</f>
        <v>475.83766666666662</v>
      </c>
      <c r="AE424" s="62">
        <f>IF(AD424=0,0,(VLOOKUP('Summary DNO14'!$A$124,'Summary DNO14'!$A$55:$T$137,15)*AD424*P424))</f>
        <v>0</v>
      </c>
      <c r="AF424" s="56">
        <f>IF(AD424=0,0,VLOOKUP('Summary DNO14'!$A$124,'Summary DNO14'!$A$55:$T$137,16)*AD424*Q424)</f>
        <v>0</v>
      </c>
      <c r="AG424" s="56">
        <f>IF(AD424=0,0,VLOOKUP('Summary DNO14'!$A$124,'Summary DNO14'!$A$55:$T$137,17)*AD424*R424)</f>
        <v>0</v>
      </c>
      <c r="AH424" s="56">
        <f t="shared" si="201"/>
        <v>0</v>
      </c>
      <c r="AI424" s="56">
        <f t="shared" si="202"/>
        <v>0</v>
      </c>
      <c r="AJ424" s="62">
        <f>IF(VLOOKUP('Summary DNO14'!$A$124,'Summary DNO14'!$A$55:$V$137,21)=0,0,(VLOOKUP('Summary DNO14'!$A$124,'Summary DNO14'!$A$55:$V$137,21)/VLOOKUP('Summary DNO14'!$A$124,'Summary DNO14'!$A$55:$V$137,3)))*T424</f>
        <v>0</v>
      </c>
      <c r="AK424" s="62">
        <f>IF(VLOOKUP('Summary DNO14'!$A$124,'Summary DNO14'!$A$55:$V$137,22)=0,0,(VLOOKUP('Summary DNO14'!$A$124,'Summary DNO14'!$A$55:$V$137,22)*1000/VLOOKUP('Summary DNO14'!$A$124,'Summary DNO14'!$A$55:$V$137,3)))*U424</f>
        <v>0</v>
      </c>
      <c r="AL424" s="63">
        <f t="shared" si="203"/>
        <v>0</v>
      </c>
    </row>
    <row r="425" spans="1:38" s="29" customFormat="1" ht="11.25">
      <c r="A425" s="16" t="s">
        <v>27</v>
      </c>
      <c r="B425" s="128">
        <v>-0.76900000000000002</v>
      </c>
      <c r="C425" s="129">
        <v>0</v>
      </c>
      <c r="D425" s="129">
        <v>0</v>
      </c>
      <c r="E425" s="129">
        <v>0</v>
      </c>
      <c r="F425" s="129">
        <v>0</v>
      </c>
      <c r="G425" s="130">
        <v>0</v>
      </c>
      <c r="H425" s="124"/>
      <c r="I425" s="131">
        <v>-0.76900000000000002</v>
      </c>
      <c r="J425" s="132">
        <v>0</v>
      </c>
      <c r="K425" s="132">
        <v>0</v>
      </c>
      <c r="L425" s="132">
        <v>0</v>
      </c>
      <c r="M425" s="132">
        <v>0</v>
      </c>
      <c r="N425" s="133">
        <v>0</v>
      </c>
      <c r="O425" s="17"/>
      <c r="P425" s="56">
        <f t="shared" si="189"/>
        <v>0</v>
      </c>
      <c r="Q425" s="56">
        <f t="shared" si="190"/>
        <v>0</v>
      </c>
      <c r="R425" s="56">
        <f t="shared" si="191"/>
        <v>0</v>
      </c>
      <c r="S425" s="56">
        <f t="shared" si="192"/>
        <v>0</v>
      </c>
      <c r="T425" s="56">
        <f t="shared" si="193"/>
        <v>0</v>
      </c>
      <c r="U425" s="56">
        <f t="shared" si="194"/>
        <v>0</v>
      </c>
      <c r="V425" s="21"/>
      <c r="W425" s="61">
        <f t="shared" si="200"/>
        <v>0</v>
      </c>
      <c r="X425" s="61">
        <f t="shared" si="195"/>
        <v>0</v>
      </c>
      <c r="Y425" s="61">
        <f t="shared" si="196"/>
        <v>0</v>
      </c>
      <c r="Z425" s="61">
        <f t="shared" si="197"/>
        <v>0</v>
      </c>
      <c r="AA425" s="61">
        <f t="shared" si="198"/>
        <v>0</v>
      </c>
      <c r="AB425" s="61">
        <f t="shared" si="199"/>
        <v>0</v>
      </c>
      <c r="AC425" s="21"/>
      <c r="AD425" s="62">
        <f>IF(VLOOKUP('Summary DNO14'!$A$129,'Summary DNO14'!$A$55:$T$137,3)=0,0,(VLOOKUP('Summary DNO14'!$A$129,'Summary DNO14'!$A$55:$T$137,2)*1000/VLOOKUP('Summary DNO14'!$A$129,'Summary DNO14'!$A$55:$T$137,3)))</f>
        <v>7120.188000000001</v>
      </c>
      <c r="AE425" s="62">
        <f>IF(AD425=0,0,(VLOOKUP('Summary DNO14'!$A$129,'Summary DNO14'!$A$55:$T$137,15)*AD425*P425))</f>
        <v>0</v>
      </c>
      <c r="AF425" s="56">
        <f>IF(AD425=0,0,VLOOKUP('Summary DNO14'!$A$129,'Summary DNO14'!$A$55:$T$137,16)*AD425*Q425)</f>
        <v>0</v>
      </c>
      <c r="AG425" s="56">
        <f>IF(AD425=0,0,VLOOKUP('Summary DNO14'!$A$129,'Summary DNO14'!$A$55:$T$137,17)*AD425*R425)</f>
        <v>0</v>
      </c>
      <c r="AH425" s="56">
        <f t="shared" si="201"/>
        <v>0</v>
      </c>
      <c r="AI425" s="56">
        <f t="shared" si="202"/>
        <v>0</v>
      </c>
      <c r="AJ425" s="62">
        <f>IF(VLOOKUP('Summary DNO14'!$A$129,'Summary DNO14'!$A$55:$V$137,21)=0,0,(VLOOKUP('Summary DNO14'!$A$129,'Summary DNO14'!$A$55:$V$137,21)/VLOOKUP('Summary DNO14'!$A$129,'Summary DNO14'!$A$55:$V$137,3)))*T425</f>
        <v>0</v>
      </c>
      <c r="AK425" s="62">
        <f>IF(VLOOKUP('Summary DNO14'!$A$129,'Summary DNO14'!$A$55:$V$137,22)=0,0,(VLOOKUP('Summary DNO14'!$A$129,'Summary DNO14'!$A$55:$V$137,22)*1000/VLOOKUP('Summary DNO14'!$A$129,'Summary DNO14'!$A$55:$V$137,3)))*U425</f>
        <v>0</v>
      </c>
      <c r="AL425" s="63">
        <f t="shared" si="203"/>
        <v>0</v>
      </c>
    </row>
    <row r="426" spans="1:38" s="29" customFormat="1" ht="11.25">
      <c r="A426" s="16" t="s">
        <v>28</v>
      </c>
      <c r="B426" s="128">
        <v>-0.86399999999999999</v>
      </c>
      <c r="C426" s="129">
        <v>0</v>
      </c>
      <c r="D426" s="129">
        <v>0</v>
      </c>
      <c r="E426" s="129">
        <v>0</v>
      </c>
      <c r="F426" s="129">
        <v>0</v>
      </c>
      <c r="G426" s="130">
        <v>0.19600000000000001</v>
      </c>
      <c r="H426" s="124"/>
      <c r="I426" s="131">
        <v>-0.86399999999999999</v>
      </c>
      <c r="J426" s="132">
        <v>0</v>
      </c>
      <c r="K426" s="132">
        <v>0</v>
      </c>
      <c r="L426" s="132">
        <v>0</v>
      </c>
      <c r="M426" s="132">
        <v>0</v>
      </c>
      <c r="N426" s="133">
        <v>0.19600000000000001</v>
      </c>
      <c r="O426" s="17"/>
      <c r="P426" s="56">
        <f t="shared" si="189"/>
        <v>0</v>
      </c>
      <c r="Q426" s="56">
        <f t="shared" si="190"/>
        <v>0</v>
      </c>
      <c r="R426" s="56">
        <f t="shared" si="191"/>
        <v>0</v>
      </c>
      <c r="S426" s="56">
        <f t="shared" si="192"/>
        <v>0</v>
      </c>
      <c r="T426" s="56">
        <f t="shared" si="193"/>
        <v>0</v>
      </c>
      <c r="U426" s="56">
        <f t="shared" si="194"/>
        <v>0</v>
      </c>
      <c r="V426" s="21"/>
      <c r="W426" s="61">
        <f t="shared" si="200"/>
        <v>0</v>
      </c>
      <c r="X426" s="61">
        <f t="shared" si="195"/>
        <v>0</v>
      </c>
      <c r="Y426" s="61">
        <f t="shared" si="196"/>
        <v>0</v>
      </c>
      <c r="Z426" s="61">
        <f t="shared" si="197"/>
        <v>0</v>
      </c>
      <c r="AA426" s="61">
        <f t="shared" si="198"/>
        <v>0</v>
      </c>
      <c r="AB426" s="61">
        <f t="shared" si="199"/>
        <v>0</v>
      </c>
      <c r="AC426" s="21"/>
      <c r="AD426" s="62">
        <f>IF(VLOOKUP('Summary DNO14'!$A$123,'Summary DNO14'!$A$55:$T$137,3)=0,0,(VLOOKUP('Summary DNO14'!$A$123,'Summary DNO14'!$A$55:$T$137,2)*1000/VLOOKUP('Summary DNO14'!$A$123,'Summary DNO14'!$A$55:$T$137,3)))</f>
        <v>848317.66103498929</v>
      </c>
      <c r="AE426" s="62">
        <f>IF(AD426=0,0,(VLOOKUP('Summary DNO14'!$A$123,'Summary DNO14'!$A$55:$T$137,15)*AD426*P426))</f>
        <v>0</v>
      </c>
      <c r="AF426" s="56">
        <f>IF(AD426=0,0,VLOOKUP('Summary DNO14'!$A$123,'Summary DNO14'!$A$55:$T$137,16)*AD426*Q426)</f>
        <v>0</v>
      </c>
      <c r="AG426" s="56">
        <f>IF(AD426=0,0,VLOOKUP('Summary DNO14'!$A$123,'Summary DNO14'!$A$55:$T$137,17)*AD426*R426)</f>
        <v>0</v>
      </c>
      <c r="AH426" s="56">
        <f t="shared" si="201"/>
        <v>0</v>
      </c>
      <c r="AI426" s="56">
        <f t="shared" si="202"/>
        <v>0</v>
      </c>
      <c r="AJ426" s="62">
        <f>IF(VLOOKUP('Summary DNO14'!$A$123,'Summary DNO14'!$A$55:$V$137,21)=0,0,(VLOOKUP('Summary DNO14'!$A$123,'Summary DNO14'!$A$55:$V$137,21)/VLOOKUP('Summary DNO14'!$A$123,'Summary DNO14'!$A$55:$V$137,3)))*T426</f>
        <v>0</v>
      </c>
      <c r="AK426" s="62">
        <f>IF(VLOOKUP('Summary DNO14'!$A$123,'Summary DNO14'!$A$55:$V$137,22)=0,0,(VLOOKUP('Summary DNO14'!$A$123,'Summary DNO14'!$A$55:$V$137,22)*1000/VLOOKUP('Summary DNO14'!$A$123,'Summary DNO14'!$A$55:$V$137,3)))*U426</f>
        <v>0</v>
      </c>
      <c r="AL426" s="63">
        <f t="shared" si="203"/>
        <v>0</v>
      </c>
    </row>
    <row r="427" spans="1:38" s="29" customFormat="1" ht="11.25">
      <c r="A427" s="16" t="s">
        <v>29</v>
      </c>
      <c r="B427" s="128">
        <v>-2.73</v>
      </c>
      <c r="C427" s="129">
        <v>-1.0820000000000001</v>
      </c>
      <c r="D427" s="129">
        <v>-0.13800000000000001</v>
      </c>
      <c r="E427" s="129">
        <v>0</v>
      </c>
      <c r="F427" s="129">
        <v>0</v>
      </c>
      <c r="G427" s="130">
        <v>0.19600000000000001</v>
      </c>
      <c r="H427" s="124"/>
      <c r="I427" s="131">
        <v>-2.73</v>
      </c>
      <c r="J427" s="132">
        <v>-1.0820000000000001</v>
      </c>
      <c r="K427" s="132">
        <v>-0.13800000000000001</v>
      </c>
      <c r="L427" s="132">
        <v>0</v>
      </c>
      <c r="M427" s="132">
        <v>0</v>
      </c>
      <c r="N427" s="133">
        <v>0.19600000000000001</v>
      </c>
      <c r="O427" s="17"/>
      <c r="P427" s="56">
        <f t="shared" si="189"/>
        <v>0</v>
      </c>
      <c r="Q427" s="56">
        <f t="shared" si="190"/>
        <v>0</v>
      </c>
      <c r="R427" s="56">
        <f t="shared" si="191"/>
        <v>0</v>
      </c>
      <c r="S427" s="56">
        <f t="shared" si="192"/>
        <v>0</v>
      </c>
      <c r="T427" s="56">
        <f t="shared" si="193"/>
        <v>0</v>
      </c>
      <c r="U427" s="56">
        <f t="shared" si="194"/>
        <v>0</v>
      </c>
      <c r="V427" s="21"/>
      <c r="W427" s="61">
        <f t="shared" si="200"/>
        <v>0</v>
      </c>
      <c r="X427" s="61">
        <f t="shared" si="195"/>
        <v>0</v>
      </c>
      <c r="Y427" s="61">
        <f t="shared" si="196"/>
        <v>0</v>
      </c>
      <c r="Z427" s="61">
        <f t="shared" si="197"/>
        <v>0</v>
      </c>
      <c r="AA427" s="61">
        <f t="shared" si="198"/>
        <v>0</v>
      </c>
      <c r="AB427" s="61">
        <f t="shared" si="199"/>
        <v>0</v>
      </c>
      <c r="AC427" s="21"/>
      <c r="AD427" s="62">
        <f>IF(VLOOKUP('Summary DNO14'!$A$125,'Summary DNO14'!$A$55:$T$137,3)=0,0,(VLOOKUP('Summary DNO14'!$A$125,'Summary DNO14'!$A$55:$T$137,2)*1000/VLOOKUP('Summary DNO14'!$A$125,'Summary DNO14'!$A$55:$T$137,3)))</f>
        <v>868281.73817086942</v>
      </c>
      <c r="AE427" s="62">
        <f>IF(AD427=0,0,(VLOOKUP('Summary DNO14'!$A$125,'Summary DNO14'!$A$55:$T$137,15)*AD427*P427))</f>
        <v>0</v>
      </c>
      <c r="AF427" s="56">
        <f>IF(AD427=0,0,VLOOKUP('Summary DNO14'!$A$125,'Summary DNO14'!$A$55:$T$137,16)*AD427*Q427)</f>
        <v>0</v>
      </c>
      <c r="AG427" s="56">
        <f>IF(AD427=0,0,VLOOKUP('Summary DNO14'!$A$125,'Summary DNO14'!$A$55:$T$137,17)*AD427*R427)</f>
        <v>0</v>
      </c>
      <c r="AH427" s="56">
        <f t="shared" si="201"/>
        <v>0</v>
      </c>
      <c r="AI427" s="56">
        <f t="shared" si="202"/>
        <v>0</v>
      </c>
      <c r="AJ427" s="62">
        <f>IF(VLOOKUP('Summary DNO14'!$A$125,'Summary DNO14'!$A$55:$V$137,21)=0,0,(VLOOKUP('Summary DNO14'!$A$125,'Summary DNO14'!$A$55:$V$137,21)/VLOOKUP('Summary DNO14'!$A$125,'Summary DNO14'!$A$55:$V$137,3)))*T427</f>
        <v>0</v>
      </c>
      <c r="AK427" s="62">
        <f>IF(VLOOKUP('Summary DNO14'!$A$125,'Summary DNO14'!$A$55:$V$137,22)=0,0,(VLOOKUP('Summary DNO14'!$A$125,'Summary DNO14'!$A$55:$V$137,22)*1000/VLOOKUP('Summary DNO14'!$A$125,'Summary DNO14'!$A$55:$V$137,3)))*U427</f>
        <v>0</v>
      </c>
      <c r="AL427" s="63">
        <f t="shared" si="203"/>
        <v>0</v>
      </c>
    </row>
    <row r="428" spans="1:38" s="29" customFormat="1" ht="11.25">
      <c r="A428" s="16" t="s">
        <v>30</v>
      </c>
      <c r="B428" s="128">
        <v>-0.76900000000000002</v>
      </c>
      <c r="C428" s="129">
        <v>0</v>
      </c>
      <c r="D428" s="129">
        <v>0</v>
      </c>
      <c r="E428" s="129">
        <v>0</v>
      </c>
      <c r="F428" s="129">
        <v>0</v>
      </c>
      <c r="G428" s="130">
        <v>0.17100000000000001</v>
      </c>
      <c r="H428" s="124"/>
      <c r="I428" s="131">
        <v>-0.76900000000000002</v>
      </c>
      <c r="J428" s="132">
        <v>0</v>
      </c>
      <c r="K428" s="132">
        <v>0</v>
      </c>
      <c r="L428" s="132">
        <v>0</v>
      </c>
      <c r="M428" s="132">
        <v>0</v>
      </c>
      <c r="N428" s="133">
        <v>0.17100000000000001</v>
      </c>
      <c r="O428" s="17"/>
      <c r="P428" s="56">
        <f t="shared" si="189"/>
        <v>0</v>
      </c>
      <c r="Q428" s="56">
        <f t="shared" si="190"/>
        <v>0</v>
      </c>
      <c r="R428" s="56">
        <f t="shared" si="191"/>
        <v>0</v>
      </c>
      <c r="S428" s="56">
        <f t="shared" si="192"/>
        <v>0</v>
      </c>
      <c r="T428" s="56">
        <f t="shared" si="193"/>
        <v>0</v>
      </c>
      <c r="U428" s="56">
        <f t="shared" si="194"/>
        <v>0</v>
      </c>
      <c r="V428" s="21"/>
      <c r="W428" s="61">
        <f t="shared" si="200"/>
        <v>0</v>
      </c>
      <c r="X428" s="61">
        <f t="shared" si="195"/>
        <v>0</v>
      </c>
      <c r="Y428" s="61">
        <f t="shared" si="196"/>
        <v>0</v>
      </c>
      <c r="Z428" s="61">
        <f t="shared" si="197"/>
        <v>0</v>
      </c>
      <c r="AA428" s="61">
        <f t="shared" si="198"/>
        <v>0</v>
      </c>
      <c r="AB428" s="61">
        <f t="shared" si="199"/>
        <v>0</v>
      </c>
      <c r="AC428" s="21"/>
      <c r="AD428" s="62">
        <f>IF(VLOOKUP('Summary DNO14'!$A$128,'Summary DNO14'!$A$55:$T$137,3)=0,0,(VLOOKUP('Summary DNO14'!$A$128,'Summary DNO14'!$A$55:$T$137,2)*1000/VLOOKUP('Summary DNO14'!$A$128,'Summary DNO14'!$A$55:$T$137,3)))</f>
        <v>0</v>
      </c>
      <c r="AE428" s="62">
        <f>IF(AD428=0,0,(VLOOKUP('Summary DNO14'!$A$128,'Summary DNO14'!$A$55:$T$137,15)*AD428*P428))</f>
        <v>0</v>
      </c>
      <c r="AF428" s="56">
        <f>IF(AD428=0,0,VLOOKUP('Summary DNO14'!$A$128,'Summary DNO14'!$A$55:$T$137,16)*AD428*Q428)</f>
        <v>0</v>
      </c>
      <c r="AG428" s="56">
        <f>IF(AD428=0,0,VLOOKUP('Summary DNO14'!$A$128,'Summary DNO14'!$A$55:$T$137,17)*AD428*R428)</f>
        <v>0</v>
      </c>
      <c r="AH428" s="56">
        <f t="shared" si="201"/>
        <v>0</v>
      </c>
      <c r="AI428" s="56">
        <f t="shared" si="202"/>
        <v>0</v>
      </c>
      <c r="AJ428" s="62">
        <f>IF(VLOOKUP('Summary DNO14'!$A$128,'Summary DNO14'!$A$55:$V$137,21)=0,0,(VLOOKUP('Summary DNO14'!$A$128,'Summary DNO14'!$A$55:$V$137,21)/VLOOKUP('Summary DNO14'!$A$128,'Summary DNO14'!$A$55:$V$137,3)))*T428</f>
        <v>0</v>
      </c>
      <c r="AK428" s="62">
        <f>IF(VLOOKUP('Summary DNO14'!$A$128,'Summary DNO14'!$A$55:$V$137,22)=0,0,(VLOOKUP('Summary DNO14'!$A$128,'Summary DNO14'!$A$55:$V$137,22)*1000/VLOOKUP('Summary DNO14'!$A$128,'Summary DNO14'!$A$55:$V$137,3)))*U428</f>
        <v>0</v>
      </c>
      <c r="AL428" s="63">
        <f t="shared" si="203"/>
        <v>0</v>
      </c>
    </row>
    <row r="429" spans="1:38" s="29" customFormat="1" ht="11.25">
      <c r="A429" s="16" t="s">
        <v>31</v>
      </c>
      <c r="B429" s="128">
        <v>-2.4340000000000002</v>
      </c>
      <c r="C429" s="129">
        <v>-0.96</v>
      </c>
      <c r="D429" s="129">
        <v>-0.123</v>
      </c>
      <c r="E429" s="129">
        <v>0</v>
      </c>
      <c r="F429" s="129">
        <v>0</v>
      </c>
      <c r="G429" s="130">
        <v>0.17100000000000001</v>
      </c>
      <c r="H429" s="124"/>
      <c r="I429" s="131">
        <v>-2.4340000000000002</v>
      </c>
      <c r="J429" s="132">
        <v>-0.96</v>
      </c>
      <c r="K429" s="132">
        <v>-0.123</v>
      </c>
      <c r="L429" s="132">
        <v>0</v>
      </c>
      <c r="M429" s="132">
        <v>0</v>
      </c>
      <c r="N429" s="133">
        <v>0.17100000000000001</v>
      </c>
      <c r="O429" s="17"/>
      <c r="P429" s="56">
        <f t="shared" si="189"/>
        <v>0</v>
      </c>
      <c r="Q429" s="56">
        <f t="shared" si="190"/>
        <v>0</v>
      </c>
      <c r="R429" s="56">
        <f t="shared" si="191"/>
        <v>0</v>
      </c>
      <c r="S429" s="56">
        <f t="shared" si="192"/>
        <v>0</v>
      </c>
      <c r="T429" s="56">
        <f t="shared" si="193"/>
        <v>0</v>
      </c>
      <c r="U429" s="56">
        <f t="shared" si="194"/>
        <v>0</v>
      </c>
      <c r="V429" s="21"/>
      <c r="W429" s="61">
        <f t="shared" si="200"/>
        <v>0</v>
      </c>
      <c r="X429" s="61">
        <f t="shared" si="195"/>
        <v>0</v>
      </c>
      <c r="Y429" s="61">
        <f t="shared" si="196"/>
        <v>0</v>
      </c>
      <c r="Z429" s="61">
        <f t="shared" si="197"/>
        <v>0</v>
      </c>
      <c r="AA429" s="61">
        <f t="shared" si="198"/>
        <v>0</v>
      </c>
      <c r="AB429" s="61">
        <f t="shared" si="199"/>
        <v>0</v>
      </c>
      <c r="AC429" s="21"/>
      <c r="AD429" s="62">
        <f>IF(VLOOKUP('Summary DNO14'!$A$130,'Summary DNO14'!$A$55:$T$137,3)=0,0,(VLOOKUP('Summary DNO14'!$A$130,'Summary DNO14'!$A$55:$T$137,2)*1000/VLOOKUP('Summary DNO14'!$A$130,'Summary DNO14'!$A$55:$T$137,3)))</f>
        <v>0</v>
      </c>
      <c r="AE429" s="62">
        <f>IF(AD429=0,0,(VLOOKUP('Summary DNO14'!$A$130,'Summary DNO14'!$A$55:$T$137,15)*AD429*P429))</f>
        <v>0</v>
      </c>
      <c r="AF429" s="56">
        <f>IF(AD429=0,0,VLOOKUP('Summary DNO14'!$A$130,'Summary DNO14'!$A$55:$T$137,16)*AD429*Q429)</f>
        <v>0</v>
      </c>
      <c r="AG429" s="56">
        <f>IF(AD429=0,0,VLOOKUP('Summary DNO14'!$A$130,'Summary DNO14'!$A$55:$T$137,17)*AD429*R429)</f>
        <v>0</v>
      </c>
      <c r="AH429" s="56">
        <f t="shared" si="201"/>
        <v>0</v>
      </c>
      <c r="AI429" s="56">
        <f t="shared" si="202"/>
        <v>0</v>
      </c>
      <c r="AJ429" s="62">
        <f>IF(VLOOKUP('Summary DNO14'!$A$130,'Summary DNO14'!$A$55:$V$137,21)=0,0,(VLOOKUP('Summary DNO14'!$A$130,'Summary DNO14'!$A$55:$V$137,21)/VLOOKUP('Summary DNO14'!$A$130,'Summary DNO14'!$A$55:$V$137,3)))*T429</f>
        <v>0</v>
      </c>
      <c r="AK429" s="62">
        <f>IF(VLOOKUP('Summary DNO14'!$A$130,'Summary DNO14'!$A$55:$V$137,22)=0,0,(VLOOKUP('Summary DNO14'!$A$130,'Summary DNO14'!$A$55:$V$137,22)*1000/VLOOKUP('Summary DNO14'!$A$130,'Summary DNO14'!$A$55:$V$137,3)))*U429</f>
        <v>0</v>
      </c>
      <c r="AL429" s="63">
        <f t="shared" si="203"/>
        <v>0</v>
      </c>
    </row>
    <row r="430" spans="1:38" s="29" customFormat="1" ht="11.25">
      <c r="A430" s="16" t="s">
        <v>32</v>
      </c>
      <c r="B430" s="128">
        <v>-0.39300000000000002</v>
      </c>
      <c r="C430" s="129">
        <v>0</v>
      </c>
      <c r="D430" s="129">
        <v>0</v>
      </c>
      <c r="E430" s="129">
        <v>204.99</v>
      </c>
      <c r="F430" s="129">
        <v>0</v>
      </c>
      <c r="G430" s="130">
        <v>0.155</v>
      </c>
      <c r="H430" s="124"/>
      <c r="I430" s="131">
        <v>-0.39300000000000002</v>
      </c>
      <c r="J430" s="132">
        <v>0</v>
      </c>
      <c r="K430" s="132">
        <v>0</v>
      </c>
      <c r="L430" s="132">
        <v>205</v>
      </c>
      <c r="M430" s="132">
        <v>0</v>
      </c>
      <c r="N430" s="133">
        <v>0.155</v>
      </c>
      <c r="O430" s="17"/>
      <c r="P430" s="56">
        <f t="shared" si="189"/>
        <v>0</v>
      </c>
      <c r="Q430" s="56">
        <f t="shared" si="190"/>
        <v>0</v>
      </c>
      <c r="R430" s="56">
        <f t="shared" si="191"/>
        <v>0</v>
      </c>
      <c r="S430" s="56">
        <f t="shared" si="192"/>
        <v>9.9999999999909051E-3</v>
      </c>
      <c r="T430" s="56">
        <f t="shared" si="193"/>
        <v>0</v>
      </c>
      <c r="U430" s="56">
        <f t="shared" si="194"/>
        <v>0</v>
      </c>
      <c r="V430" s="21"/>
      <c r="W430" s="61">
        <f t="shared" si="200"/>
        <v>0</v>
      </c>
      <c r="X430" s="61">
        <f t="shared" si="195"/>
        <v>0</v>
      </c>
      <c r="Y430" s="61">
        <f t="shared" si="196"/>
        <v>0</v>
      </c>
      <c r="Z430" s="61">
        <f t="shared" si="197"/>
        <v>4.8782867456909074E-5</v>
      </c>
      <c r="AA430" s="61">
        <f t="shared" si="198"/>
        <v>0</v>
      </c>
      <c r="AB430" s="61">
        <f t="shared" si="199"/>
        <v>0</v>
      </c>
      <c r="AC430" s="21"/>
      <c r="AD430" s="62">
        <f>IF(VLOOKUP('Summary DNO14'!$A$83,'Summary DNO14'!$A$55:$T$137,3)=0,0,(VLOOKUP('Summary DNO14'!$A$83,'Summary DNO14'!$A$55:$T$137,2)*1000/VLOOKUP('Summary DNO14'!$A$83,'Summary DNO14'!$A$55:$T$137,3)))</f>
        <v>5607629.6820649477</v>
      </c>
      <c r="AE430" s="62">
        <f>IF(AD430=0,0,(VLOOKUP('Summary DNO14'!$A$83,'Summary DNO14'!$A$55:$T$137,15)*AD430*P430))</f>
        <v>0</v>
      </c>
      <c r="AF430" s="56">
        <f>IF(AD430=0,0,VLOOKUP('Summary DNO14'!$A$83,'Summary DNO14'!$A$55:$T$137,16)*AD430*Q430)</f>
        <v>0</v>
      </c>
      <c r="AG430" s="56">
        <f>IF(AD430=0,0,VLOOKUP('Summary DNO14'!$A$83,'Summary DNO14'!$A$55:$T$137,17)*AD430*R430)</f>
        <v>0</v>
      </c>
      <c r="AH430" s="56">
        <f t="shared" si="201"/>
        <v>0</v>
      </c>
      <c r="AI430" s="56">
        <f t="shared" si="202"/>
        <v>3.6499999999966803</v>
      </c>
      <c r="AJ430" s="62">
        <f>IF(VLOOKUP('Summary DNO14'!$A$83,'Summary DNO14'!$A$55:$V$137,21)=0,0,(VLOOKUP('Summary DNO14'!$A$83,'Summary DNO14'!$A$55:$V$137,21)/VLOOKUP('Summary DNO14'!$A$83,'Summary DNO14'!$A$55:$V$137,3)))*T430</f>
        <v>0</v>
      </c>
      <c r="AK430" s="62">
        <f>IF(VLOOKUP('Summary DNO14'!$A$83,'Summary DNO14'!$A$55:$V$137,22)=0,0,(VLOOKUP('Summary DNO14'!$A$83,'Summary DNO14'!$A$55:$V$137,22)*1000/VLOOKUP('Summary DNO14'!$A$83,'Summary DNO14'!$A$55:$V$137,3)))*U430</f>
        <v>0</v>
      </c>
      <c r="AL430" s="63">
        <f t="shared" si="203"/>
        <v>3.6499999999966802E-2</v>
      </c>
    </row>
    <row r="431" spans="1:38" s="29" customFormat="1" ht="11.25">
      <c r="A431" s="16" t="s">
        <v>33</v>
      </c>
      <c r="B431" s="128">
        <v>-1.2709999999999999</v>
      </c>
      <c r="C431" s="129">
        <v>-0.47199999999999998</v>
      </c>
      <c r="D431" s="129">
        <v>-6.5000000000000002E-2</v>
      </c>
      <c r="E431" s="129">
        <v>204.99</v>
      </c>
      <c r="F431" s="129">
        <v>0</v>
      </c>
      <c r="G431" s="130">
        <v>0.155</v>
      </c>
      <c r="H431" s="124"/>
      <c r="I431" s="131">
        <v>-1.2709999999999999</v>
      </c>
      <c r="J431" s="132">
        <v>-0.47199999999999998</v>
      </c>
      <c r="K431" s="132">
        <v>-6.5000000000000002E-2</v>
      </c>
      <c r="L431" s="132">
        <v>205</v>
      </c>
      <c r="M431" s="132">
        <v>0</v>
      </c>
      <c r="N431" s="133">
        <v>0.155</v>
      </c>
      <c r="O431" s="17"/>
      <c r="P431" s="56">
        <f t="shared" si="189"/>
        <v>0</v>
      </c>
      <c r="Q431" s="56">
        <f t="shared" si="190"/>
        <v>0</v>
      </c>
      <c r="R431" s="56">
        <f t="shared" si="191"/>
        <v>0</v>
      </c>
      <c r="S431" s="56">
        <f t="shared" si="192"/>
        <v>9.9999999999909051E-3</v>
      </c>
      <c r="T431" s="56">
        <f t="shared" si="193"/>
        <v>0</v>
      </c>
      <c r="U431" s="56">
        <f t="shared" si="194"/>
        <v>0</v>
      </c>
      <c r="V431" s="21"/>
      <c r="W431" s="61">
        <f t="shared" si="200"/>
        <v>0</v>
      </c>
      <c r="X431" s="61">
        <f t="shared" si="195"/>
        <v>0</v>
      </c>
      <c r="Y431" s="61">
        <f t="shared" si="196"/>
        <v>0</v>
      </c>
      <c r="Z431" s="61">
        <f t="shared" si="197"/>
        <v>4.8782867456909074E-5</v>
      </c>
      <c r="AA431" s="61">
        <f t="shared" si="198"/>
        <v>0</v>
      </c>
      <c r="AB431" s="61">
        <f t="shared" si="199"/>
        <v>0</v>
      </c>
      <c r="AC431" s="21"/>
      <c r="AD431" s="62">
        <f>IF(VLOOKUP('Summary DNO14'!$A$84,'Summary DNO14'!$A$55:$T$137,3)=0,0,(VLOOKUP('Summary DNO14'!$A$84,'Summary DNO14'!$A$55:$T$137,2)*1000/VLOOKUP('Summary DNO14'!$A$84,'Summary DNO14'!$A$55:$T$137,3)))</f>
        <v>4380654.2370110219</v>
      </c>
      <c r="AE431" s="62">
        <f>IF(AD431=0,0,(VLOOKUP('Summary DNO14'!$A$84,'Summary DNO14'!$A$55:$T$137,15)*AD431*P431))</f>
        <v>0</v>
      </c>
      <c r="AF431" s="56">
        <f>IF(AD431=0,0,VLOOKUP('Summary DNO14'!$A$84,'Summary DNO14'!$A$55:$T$137,16)*AD431*Q431)</f>
        <v>0</v>
      </c>
      <c r="AG431" s="56">
        <f>IF(AD431=0,0,VLOOKUP('Summary DNO14'!$A$84,'Summary DNO14'!$A$55:$T$137,17)*AD431*R431)</f>
        <v>0</v>
      </c>
      <c r="AH431" s="56">
        <f t="shared" si="201"/>
        <v>0</v>
      </c>
      <c r="AI431" s="56">
        <f t="shared" si="202"/>
        <v>3.6499999999966803</v>
      </c>
      <c r="AJ431" s="62">
        <f>IF(VLOOKUP('Summary DNO14'!$A$84,'Summary DNO14'!$A$55:$V$137,21)=0,0,(VLOOKUP('Summary DNO14'!$A$84,'Summary DNO14'!$A$55:$V$137,21)/VLOOKUP('Summary DNO14'!$A$84,'Summary DNO14'!$A$55:$V$137,3)))*T431</f>
        <v>0</v>
      </c>
      <c r="AK431" s="62">
        <f>IF(VLOOKUP('Summary DNO14'!$A$84,'Summary DNO14'!$A$55:$V$137,22)=0,0,(VLOOKUP('Summary DNO14'!$A$84,'Summary DNO14'!$A$55:$V$137,22)*1000/VLOOKUP('Summary DNO14'!$A$84,'Summary DNO14'!$A$55:$V$137,3)))*U431</f>
        <v>0</v>
      </c>
      <c r="AL431" s="63">
        <f t="shared" si="203"/>
        <v>3.6499999999966802E-2</v>
      </c>
    </row>
    <row r="432" spans="1:38" s="29" customFormat="1" ht="11.25">
      <c r="A432" s="16" t="s">
        <v>34</v>
      </c>
      <c r="B432" s="128">
        <v>-0.76</v>
      </c>
      <c r="C432" s="129">
        <v>-0.25700000000000001</v>
      </c>
      <c r="D432" s="129">
        <v>-3.9E-2</v>
      </c>
      <c r="E432" s="129">
        <v>204.99</v>
      </c>
      <c r="F432" s="129">
        <v>0</v>
      </c>
      <c r="G432" s="130">
        <v>4.7E-2</v>
      </c>
      <c r="H432" s="124"/>
      <c r="I432" s="131">
        <v>-0.76</v>
      </c>
      <c r="J432" s="132">
        <v>-0.25700000000000001</v>
      </c>
      <c r="K432" s="132">
        <v>-3.9E-2</v>
      </c>
      <c r="L432" s="132">
        <v>205</v>
      </c>
      <c r="M432" s="132">
        <v>0</v>
      </c>
      <c r="N432" s="133">
        <v>4.7E-2</v>
      </c>
      <c r="O432" s="17"/>
      <c r="P432" s="56">
        <f t="shared" si="189"/>
        <v>0</v>
      </c>
      <c r="Q432" s="56">
        <f t="shared" si="190"/>
        <v>0</v>
      </c>
      <c r="R432" s="56">
        <f t="shared" si="191"/>
        <v>0</v>
      </c>
      <c r="S432" s="56">
        <f t="shared" si="192"/>
        <v>9.9999999999909051E-3</v>
      </c>
      <c r="T432" s="56">
        <f t="shared" si="193"/>
        <v>0</v>
      </c>
      <c r="U432" s="56">
        <f t="shared" si="194"/>
        <v>0</v>
      </c>
      <c r="V432" s="21"/>
      <c r="W432" s="61">
        <f t="shared" si="200"/>
        <v>0</v>
      </c>
      <c r="X432" s="61">
        <f t="shared" si="195"/>
        <v>0</v>
      </c>
      <c r="Y432" s="61">
        <f t="shared" si="196"/>
        <v>0</v>
      </c>
      <c r="Z432" s="61">
        <f t="shared" si="197"/>
        <v>4.8782867456909074E-5</v>
      </c>
      <c r="AA432" s="61">
        <f t="shared" si="198"/>
        <v>0</v>
      </c>
      <c r="AB432" s="61">
        <f t="shared" si="199"/>
        <v>0</v>
      </c>
      <c r="AC432" s="21"/>
      <c r="AD432" s="62">
        <f>IF(VLOOKUP('Summary DNO14'!$A$88,'Summary DNO14'!$A$55:$T$137,3)=0,0,(VLOOKUP('Summary DNO14'!$A$88,'Summary DNO14'!$A$55:$T$137,2)*1000/VLOOKUP('Summary DNO14'!$A$88,'Summary DNO14'!$A$55:$T$137,3)))</f>
        <v>29284908.352941178</v>
      </c>
      <c r="AE432" s="62">
        <f>IF(AD432=0,0,(VLOOKUP('Summary DNO14'!$A$88,'Summary DNO14'!$A$55:$T$137,15)*AD432*P432))</f>
        <v>0</v>
      </c>
      <c r="AF432" s="56">
        <f>IF(AD432=0,0,VLOOKUP('Summary DNO14'!$A$88,'Summary DNO14'!$A$55:$T$137,16)*AD432*Q432)</f>
        <v>0</v>
      </c>
      <c r="AG432" s="56">
        <f>IF(AD432=0,0,VLOOKUP('Summary DNO14'!$A$88,'Summary DNO14'!$A$55:$T$137,17)*AD432*R432)</f>
        <v>0</v>
      </c>
      <c r="AH432" s="56">
        <f t="shared" si="201"/>
        <v>0</v>
      </c>
      <c r="AI432" s="56">
        <f t="shared" si="202"/>
        <v>3.6499999999966803</v>
      </c>
      <c r="AJ432" s="62">
        <f>IF(VLOOKUP('Summary DNO14'!$A$88,'Summary DNO14'!$A$55:$V$137,21)=0,0,(VLOOKUP('Summary DNO14'!$A$88,'Summary DNO14'!$A$55:$V$137,21)/VLOOKUP('Summary DNO14'!$A$88,'Summary DNO14'!$A$55:$V$137,3)))*T432</f>
        <v>0</v>
      </c>
      <c r="AK432" s="62">
        <f>IF(VLOOKUP('Summary DNO14'!$A$88,'Summary DNO14'!$A$55:$V$137,22)=0,0,(VLOOKUP('Summary DNO14'!$A$88,'Summary DNO14'!$A$55:$V$137,22)*1000/VLOOKUP('Summary DNO14'!$A$88,'Summary DNO14'!$A$55:$V$137,3)))*U432</f>
        <v>0</v>
      </c>
      <c r="AL432" s="63">
        <f t="shared" si="203"/>
        <v>3.6499999999966802E-2</v>
      </c>
    </row>
    <row r="433" spans="1:38" s="29" customFormat="1" ht="11.25">
      <c r="A433" s="25" t="s">
        <v>35</v>
      </c>
      <c r="B433" s="134">
        <v>-0.22800000000000001</v>
      </c>
      <c r="C433" s="135">
        <v>0</v>
      </c>
      <c r="D433" s="135">
        <v>0</v>
      </c>
      <c r="E433" s="135">
        <v>204.99</v>
      </c>
      <c r="F433" s="135">
        <v>0</v>
      </c>
      <c r="G433" s="136">
        <v>4.7E-2</v>
      </c>
      <c r="H433" s="124"/>
      <c r="I433" s="137">
        <v>-0.22800000000000001</v>
      </c>
      <c r="J433" s="138">
        <v>0</v>
      </c>
      <c r="K433" s="138">
        <v>0</v>
      </c>
      <c r="L433" s="138">
        <v>205</v>
      </c>
      <c r="M433" s="138">
        <v>0</v>
      </c>
      <c r="N433" s="139">
        <v>4.7E-2</v>
      </c>
      <c r="O433" s="17"/>
      <c r="P433" s="56">
        <f t="shared" si="189"/>
        <v>0</v>
      </c>
      <c r="Q433" s="56">
        <f t="shared" si="190"/>
        <v>0</v>
      </c>
      <c r="R433" s="56">
        <f t="shared" si="191"/>
        <v>0</v>
      </c>
      <c r="S433" s="56">
        <f t="shared" si="192"/>
        <v>9.9999999999909051E-3</v>
      </c>
      <c r="T433" s="56">
        <f t="shared" si="193"/>
        <v>0</v>
      </c>
      <c r="U433" s="56">
        <f t="shared" si="194"/>
        <v>0</v>
      </c>
      <c r="V433" s="21"/>
      <c r="W433" s="65">
        <f t="shared" si="200"/>
        <v>0</v>
      </c>
      <c r="X433" s="65">
        <f t="shared" si="195"/>
        <v>0</v>
      </c>
      <c r="Y433" s="65">
        <f t="shared" si="196"/>
        <v>0</v>
      </c>
      <c r="Z433" s="65">
        <f t="shared" si="197"/>
        <v>4.8782867456909074E-5</v>
      </c>
      <c r="AA433" s="65">
        <f t="shared" si="198"/>
        <v>0</v>
      </c>
      <c r="AB433" s="65">
        <f t="shared" si="199"/>
        <v>0</v>
      </c>
      <c r="AC433" s="21"/>
      <c r="AD433" s="66">
        <f>IF(VLOOKUP('Summary DNO14'!$A$87,'Summary DNO14'!$A$55:$T$137,3)=0,0,(VLOOKUP('Summary DNO14'!$A$87,'Summary DNO14'!$A$55:$T$137,2)*1000/VLOOKUP('Summary DNO14'!$A$87,'Summary DNO14'!$A$55:$T$137,3)))</f>
        <v>4043004</v>
      </c>
      <c r="AE433" s="66">
        <f>IF(AD433=0,0,(VLOOKUP('Summary DNO14'!$A$87,'Summary DNO14'!$A$55:$T$137,15)*AD433*P433))</f>
        <v>0</v>
      </c>
      <c r="AF433" s="64">
        <f>IF(AD433=0,0,VLOOKUP('Summary DNO14'!$A$87,'Summary DNO14'!$A$55:$T$137,16)*AD433*Q433)</f>
        <v>0</v>
      </c>
      <c r="AG433" s="64">
        <f>IF(AD433=0,0,VLOOKUP('Summary DNO14'!$A$87,'Summary DNO14'!$A$55:$T$137,17)*AD433*R433)</f>
        <v>0</v>
      </c>
      <c r="AH433" s="64">
        <f t="shared" si="201"/>
        <v>0</v>
      </c>
      <c r="AI433" s="64">
        <f t="shared" si="202"/>
        <v>3.6499999999966803</v>
      </c>
      <c r="AJ433" s="66">
        <f>IF(VLOOKUP('Summary DNO14'!$A$87,'Summary DNO14'!$A$55:$V$137,21)=0,0,(VLOOKUP('Summary DNO14'!$A$87,'Summary DNO14'!$A$55:$V$137,21)/VLOOKUP('Summary DNO14'!$A$87,'Summary DNO14'!$A$55:$V$137,3)))*T433</f>
        <v>0</v>
      </c>
      <c r="AK433" s="66">
        <f>IF(VLOOKUP('Summary DNO14'!$A$87,'Summary DNO14'!$A$55:$V$137,22)=0,0,(VLOOKUP('Summary DNO14'!$A$87,'Summary DNO14'!$A$55:$V$137,22)*1000/VLOOKUP('Summary DNO14'!$A$87,'Summary DNO14'!$A$55:$V$137,3)))*U433</f>
        <v>0</v>
      </c>
      <c r="AL433" s="67">
        <f t="shared" si="203"/>
        <v>3.6499999999966802E-2</v>
      </c>
    </row>
  </sheetData>
  <mergeCells count="101">
    <mergeCell ref="B2:G2"/>
    <mergeCell ref="A4:A5"/>
    <mergeCell ref="B4:G4"/>
    <mergeCell ref="I4:N4"/>
    <mergeCell ref="B33:G33"/>
    <mergeCell ref="A66:A67"/>
    <mergeCell ref="B66:G66"/>
    <mergeCell ref="I66:N66"/>
    <mergeCell ref="P66:U66"/>
    <mergeCell ref="P4:U4"/>
    <mergeCell ref="A35:A36"/>
    <mergeCell ref="B35:G35"/>
    <mergeCell ref="I35:N35"/>
    <mergeCell ref="P35:U35"/>
    <mergeCell ref="B64:G64"/>
    <mergeCell ref="B159:G159"/>
    <mergeCell ref="I159:N159"/>
    <mergeCell ref="P159:U159"/>
    <mergeCell ref="B95:G95"/>
    <mergeCell ref="A97:A98"/>
    <mergeCell ref="B97:G97"/>
    <mergeCell ref="I97:N97"/>
    <mergeCell ref="P97:U97"/>
    <mergeCell ref="B126:G126"/>
    <mergeCell ref="A128:A129"/>
    <mergeCell ref="B128:G128"/>
    <mergeCell ref="I128:N128"/>
    <mergeCell ref="P128:U128"/>
    <mergeCell ref="B157:G157"/>
    <mergeCell ref="AD159:AL159"/>
    <mergeCell ref="W190:AB190"/>
    <mergeCell ref="AD190:AL190"/>
    <mergeCell ref="W221:AB221"/>
    <mergeCell ref="AD221:AL221"/>
    <mergeCell ref="A345:A346"/>
    <mergeCell ref="B345:G345"/>
    <mergeCell ref="I345:N345"/>
    <mergeCell ref="P345:U345"/>
    <mergeCell ref="B281:G281"/>
    <mergeCell ref="A283:A284"/>
    <mergeCell ref="B283:G283"/>
    <mergeCell ref="I283:N283"/>
    <mergeCell ref="P283:U283"/>
    <mergeCell ref="B312:G312"/>
    <mergeCell ref="A252:A253"/>
    <mergeCell ref="B252:G252"/>
    <mergeCell ref="I252:N252"/>
    <mergeCell ref="P252:U252"/>
    <mergeCell ref="B188:G188"/>
    <mergeCell ref="A190:A191"/>
    <mergeCell ref="B190:G190"/>
    <mergeCell ref="I190:N190"/>
    <mergeCell ref="P190:U190"/>
    <mergeCell ref="A407:A408"/>
    <mergeCell ref="B407:G407"/>
    <mergeCell ref="I407:N407"/>
    <mergeCell ref="P407:U407"/>
    <mergeCell ref="W159:AB159"/>
    <mergeCell ref="B374:G374"/>
    <mergeCell ref="A376:A377"/>
    <mergeCell ref="B376:G376"/>
    <mergeCell ref="I376:N376"/>
    <mergeCell ref="P376:U376"/>
    <mergeCell ref="B405:G405"/>
    <mergeCell ref="A314:A315"/>
    <mergeCell ref="B314:G314"/>
    <mergeCell ref="I314:N314"/>
    <mergeCell ref="P314:U314"/>
    <mergeCell ref="B343:G343"/>
    <mergeCell ref="B219:G219"/>
    <mergeCell ref="A221:A222"/>
    <mergeCell ref="B221:G221"/>
    <mergeCell ref="I221:N221"/>
    <mergeCell ref="P221:U221"/>
    <mergeCell ref="B250:G250"/>
    <mergeCell ref="B223:G247"/>
    <mergeCell ref="A159:A160"/>
    <mergeCell ref="W128:AB128"/>
    <mergeCell ref="AD128:AL128"/>
    <mergeCell ref="W4:AB4"/>
    <mergeCell ref="AD4:AL4"/>
    <mergeCell ref="W35:AB35"/>
    <mergeCell ref="AD35:AL35"/>
    <mergeCell ref="W66:AB66"/>
    <mergeCell ref="AD66:AL66"/>
    <mergeCell ref="W97:AB97"/>
    <mergeCell ref="AD97:AL97"/>
    <mergeCell ref="B192:G216"/>
    <mergeCell ref="B161:G185"/>
    <mergeCell ref="W345:AB345"/>
    <mergeCell ref="AD345:AL345"/>
    <mergeCell ref="W376:AB376"/>
    <mergeCell ref="AD376:AL376"/>
    <mergeCell ref="W407:AB407"/>
    <mergeCell ref="AD407:AL407"/>
    <mergeCell ref="W252:AB252"/>
    <mergeCell ref="AD252:AL252"/>
    <mergeCell ref="W283:AB283"/>
    <mergeCell ref="AD283:AL283"/>
    <mergeCell ref="W314:AB314"/>
    <mergeCell ref="AD314:AL314"/>
  </mergeCells>
  <phoneticPr fontId="21" type="noConversion"/>
  <conditionalFormatting sqref="I6:O30">
    <cfRule type="cellIs" dxfId="86" priority="86" stopIfTrue="1" operator="equal">
      <formula>0</formula>
    </cfRule>
  </conditionalFormatting>
  <conditionalFormatting sqref="B6:H30 P6:U30">
    <cfRule type="cellIs" dxfId="85" priority="87" stopIfTrue="1" operator="equal">
      <formula>0</formula>
    </cfRule>
  </conditionalFormatting>
  <conditionalFormatting sqref="I37:O61">
    <cfRule type="cellIs" dxfId="84" priority="85" stopIfTrue="1" operator="equal">
      <formula>0</formula>
    </cfRule>
  </conditionalFormatting>
  <conditionalFormatting sqref="B37:H61 P37:U61">
    <cfRule type="cellIs" dxfId="83" priority="84" stopIfTrue="1" operator="equal">
      <formula>0</formula>
    </cfRule>
  </conditionalFormatting>
  <conditionalFormatting sqref="I68:O92">
    <cfRule type="cellIs" dxfId="82" priority="83" stopIfTrue="1" operator="equal">
      <formula>0</formula>
    </cfRule>
  </conditionalFormatting>
  <conditionalFormatting sqref="B68:H92 P68:U92">
    <cfRule type="cellIs" dxfId="81" priority="82" stopIfTrue="1" operator="equal">
      <formula>0</formula>
    </cfRule>
  </conditionalFormatting>
  <conditionalFormatting sqref="I99:O123">
    <cfRule type="cellIs" dxfId="80" priority="81" stopIfTrue="1" operator="equal">
      <formula>0</formula>
    </cfRule>
  </conditionalFormatting>
  <conditionalFormatting sqref="B99:H123 P99:U123">
    <cfRule type="cellIs" dxfId="79" priority="80" stopIfTrue="1" operator="equal">
      <formula>0</formula>
    </cfRule>
  </conditionalFormatting>
  <conditionalFormatting sqref="I130:O154">
    <cfRule type="cellIs" dxfId="78" priority="79" stopIfTrue="1" operator="equal">
      <formula>0</formula>
    </cfRule>
  </conditionalFormatting>
  <conditionalFormatting sqref="B130:H154 P130:U154">
    <cfRule type="cellIs" dxfId="77" priority="78" stopIfTrue="1" operator="equal">
      <formula>0</formula>
    </cfRule>
  </conditionalFormatting>
  <conditionalFormatting sqref="I161:O185">
    <cfRule type="cellIs" dxfId="76" priority="77" stopIfTrue="1" operator="equal">
      <formula>0</formula>
    </cfRule>
  </conditionalFormatting>
  <conditionalFormatting sqref="B161:H185 P161:U185">
    <cfRule type="cellIs" dxfId="75" priority="76" stopIfTrue="1" operator="equal">
      <formula>0</formula>
    </cfRule>
  </conditionalFormatting>
  <conditionalFormatting sqref="I192:O216">
    <cfRule type="cellIs" dxfId="74" priority="75" stopIfTrue="1" operator="equal">
      <formula>0</formula>
    </cfRule>
  </conditionalFormatting>
  <conditionalFormatting sqref="B192:H216 P192:U216">
    <cfRule type="cellIs" dxfId="73" priority="74" stopIfTrue="1" operator="equal">
      <formula>0</formula>
    </cfRule>
  </conditionalFormatting>
  <conditionalFormatting sqref="I223:O247">
    <cfRule type="cellIs" dxfId="72" priority="73" stopIfTrue="1" operator="equal">
      <formula>0</formula>
    </cfRule>
  </conditionalFormatting>
  <conditionalFormatting sqref="P223:U247 H223:H247 B223">
    <cfRule type="cellIs" dxfId="71" priority="72" stopIfTrue="1" operator="equal">
      <formula>0</formula>
    </cfRule>
  </conditionalFormatting>
  <conditionalFormatting sqref="I254:O278">
    <cfRule type="cellIs" dxfId="70" priority="71" stopIfTrue="1" operator="equal">
      <formula>0</formula>
    </cfRule>
  </conditionalFormatting>
  <conditionalFormatting sqref="B254:H278 P254:U278">
    <cfRule type="cellIs" dxfId="69" priority="70" stopIfTrue="1" operator="equal">
      <formula>0</formula>
    </cfRule>
  </conditionalFormatting>
  <conditionalFormatting sqref="I285:O309">
    <cfRule type="cellIs" dxfId="68" priority="69" stopIfTrue="1" operator="equal">
      <formula>0</formula>
    </cfRule>
  </conditionalFormatting>
  <conditionalFormatting sqref="B285:H309 P285:U309">
    <cfRule type="cellIs" dxfId="67" priority="68" stopIfTrue="1" operator="equal">
      <formula>0</formula>
    </cfRule>
  </conditionalFormatting>
  <conditionalFormatting sqref="I316:O340">
    <cfRule type="cellIs" dxfId="66" priority="67" stopIfTrue="1" operator="equal">
      <formula>0</formula>
    </cfRule>
  </conditionalFormatting>
  <conditionalFormatting sqref="B316:H340 P316:U340">
    <cfRule type="cellIs" dxfId="65" priority="66" stopIfTrue="1" operator="equal">
      <formula>0</formula>
    </cfRule>
  </conditionalFormatting>
  <conditionalFormatting sqref="I347:O371">
    <cfRule type="cellIs" dxfId="64" priority="65" stopIfTrue="1" operator="equal">
      <formula>0</formula>
    </cfRule>
  </conditionalFormatting>
  <conditionalFormatting sqref="B347:H371 P347:U371">
    <cfRule type="cellIs" dxfId="63" priority="64" stopIfTrue="1" operator="equal">
      <formula>0</formula>
    </cfRule>
  </conditionalFormatting>
  <conditionalFormatting sqref="O378:O402">
    <cfRule type="cellIs" dxfId="62" priority="63" stopIfTrue="1" operator="equal">
      <formula>0</formula>
    </cfRule>
  </conditionalFormatting>
  <conditionalFormatting sqref="P378:U402">
    <cfRule type="cellIs" dxfId="61" priority="62" stopIfTrue="1" operator="equal">
      <formula>0</formula>
    </cfRule>
  </conditionalFormatting>
  <conditionalFormatting sqref="O409:O433">
    <cfRule type="cellIs" dxfId="60" priority="61" stopIfTrue="1" operator="equal">
      <formula>0</formula>
    </cfRule>
  </conditionalFormatting>
  <conditionalFormatting sqref="P409:U433">
    <cfRule type="cellIs" dxfId="59" priority="60" stopIfTrue="1" operator="equal">
      <formula>0</formula>
    </cfRule>
  </conditionalFormatting>
  <conditionalFormatting sqref="W161:AB185 AD161:AL185 P161:U185">
    <cfRule type="cellIs" dxfId="58" priority="59" stopIfTrue="1" operator="equal">
      <formula>0</formula>
    </cfRule>
  </conditionalFormatting>
  <conditionalFormatting sqref="P130:U154">
    <cfRule type="cellIs" dxfId="57" priority="58" stopIfTrue="1" operator="equal">
      <formula>0</formula>
    </cfRule>
  </conditionalFormatting>
  <conditionalFormatting sqref="W130:AB154 AD130:AL154 P130:U154">
    <cfRule type="cellIs" dxfId="56" priority="57" stopIfTrue="1" operator="equal">
      <formula>0</formula>
    </cfRule>
  </conditionalFormatting>
  <conditionalFormatting sqref="P6:U30">
    <cfRule type="cellIs" dxfId="55" priority="56" stopIfTrue="1" operator="equal">
      <formula>0</formula>
    </cfRule>
  </conditionalFormatting>
  <conditionalFormatting sqref="W6:AB30 AD6:AL30 P6:U30">
    <cfRule type="cellIs" dxfId="54" priority="55" stopIfTrue="1" operator="equal">
      <formula>0</formula>
    </cfRule>
  </conditionalFormatting>
  <conditionalFormatting sqref="P37:U61">
    <cfRule type="cellIs" dxfId="53" priority="54" stopIfTrue="1" operator="equal">
      <formula>0</formula>
    </cfRule>
  </conditionalFormatting>
  <conditionalFormatting sqref="W37:AB61 AD37:AL61 P37:U61">
    <cfRule type="cellIs" dxfId="52" priority="53" stopIfTrue="1" operator="equal">
      <formula>0</formula>
    </cfRule>
  </conditionalFormatting>
  <conditionalFormatting sqref="P68:U92">
    <cfRule type="cellIs" dxfId="51" priority="52" stopIfTrue="1" operator="equal">
      <formula>0</formula>
    </cfRule>
  </conditionalFormatting>
  <conditionalFormatting sqref="W68:AB92 AD68:AL92 P68:U92">
    <cfRule type="cellIs" dxfId="50" priority="51" stopIfTrue="1" operator="equal">
      <formula>0</formula>
    </cfRule>
  </conditionalFormatting>
  <conditionalFormatting sqref="P99:U123">
    <cfRule type="cellIs" dxfId="49" priority="50" stopIfTrue="1" operator="equal">
      <formula>0</formula>
    </cfRule>
  </conditionalFormatting>
  <conditionalFormatting sqref="W99:AB123 AD99:AL123 P99:U123">
    <cfRule type="cellIs" dxfId="48" priority="49" stopIfTrue="1" operator="equal">
      <formula>0</formula>
    </cfRule>
  </conditionalFormatting>
  <conditionalFormatting sqref="P192:U216">
    <cfRule type="cellIs" dxfId="47" priority="48" stopIfTrue="1" operator="equal">
      <formula>0</formula>
    </cfRule>
  </conditionalFormatting>
  <conditionalFormatting sqref="W192:AB216 AD192:AL216 P192:U216">
    <cfRule type="cellIs" dxfId="46" priority="47" stopIfTrue="1" operator="equal">
      <formula>0</formula>
    </cfRule>
  </conditionalFormatting>
  <conditionalFormatting sqref="P223:U247">
    <cfRule type="cellIs" dxfId="45" priority="46" stopIfTrue="1" operator="equal">
      <formula>0</formula>
    </cfRule>
  </conditionalFormatting>
  <conditionalFormatting sqref="W223:AB247 AD223:AL247 P223:U247">
    <cfRule type="cellIs" dxfId="44" priority="45" stopIfTrue="1" operator="equal">
      <formula>0</formula>
    </cfRule>
  </conditionalFormatting>
  <conditionalFormatting sqref="P254:U278">
    <cfRule type="cellIs" dxfId="43" priority="44" stopIfTrue="1" operator="equal">
      <formula>0</formula>
    </cfRule>
  </conditionalFormatting>
  <conditionalFormatting sqref="W254:AB278 AD254:AL278 P254:U278">
    <cfRule type="cellIs" dxfId="42" priority="43" stopIfTrue="1" operator="equal">
      <formula>0</formula>
    </cfRule>
  </conditionalFormatting>
  <conditionalFormatting sqref="P285:U309">
    <cfRule type="cellIs" dxfId="41" priority="42" stopIfTrue="1" operator="equal">
      <formula>0</formula>
    </cfRule>
  </conditionalFormatting>
  <conditionalFormatting sqref="W285:AB309 AD285:AL309 P285:U309">
    <cfRule type="cellIs" dxfId="40" priority="41" stopIfTrue="1" operator="equal">
      <formula>0</formula>
    </cfRule>
  </conditionalFormatting>
  <conditionalFormatting sqref="P316:U340">
    <cfRule type="cellIs" dxfId="39" priority="40" stopIfTrue="1" operator="equal">
      <formula>0</formula>
    </cfRule>
  </conditionalFormatting>
  <conditionalFormatting sqref="W316:AB340 AD316:AL340 P316:U340">
    <cfRule type="cellIs" dxfId="38" priority="39" stopIfTrue="1" operator="equal">
      <formula>0</formula>
    </cfRule>
  </conditionalFormatting>
  <conditionalFormatting sqref="P347:U371">
    <cfRule type="cellIs" dxfId="37" priority="38" stopIfTrue="1" operator="equal">
      <formula>0</formula>
    </cfRule>
  </conditionalFormatting>
  <conditionalFormatting sqref="W347:AB371 AD347:AL371 P347:U371">
    <cfRule type="cellIs" dxfId="36" priority="37" stopIfTrue="1" operator="equal">
      <formula>0</formula>
    </cfRule>
  </conditionalFormatting>
  <conditionalFormatting sqref="P378:U402">
    <cfRule type="cellIs" dxfId="35" priority="36" stopIfTrue="1" operator="equal">
      <formula>0</formula>
    </cfRule>
  </conditionalFormatting>
  <conditionalFormatting sqref="W378:AB402 AD378:AL402 P378:U402">
    <cfRule type="cellIs" dxfId="34" priority="35" stopIfTrue="1" operator="equal">
      <formula>0</formula>
    </cfRule>
  </conditionalFormatting>
  <conditionalFormatting sqref="P409:U433">
    <cfRule type="cellIs" dxfId="33" priority="34" stopIfTrue="1" operator="equal">
      <formula>0</formula>
    </cfRule>
  </conditionalFormatting>
  <conditionalFormatting sqref="W409:AB433 AD409:AL433 P409:U433">
    <cfRule type="cellIs" dxfId="32" priority="33" stopIfTrue="1" operator="equal">
      <formula>0</formula>
    </cfRule>
  </conditionalFormatting>
  <conditionalFormatting sqref="I6:N30">
    <cfRule type="cellIs" dxfId="31" priority="32" stopIfTrue="1" operator="equal">
      <formula>0</formula>
    </cfRule>
  </conditionalFormatting>
  <conditionalFormatting sqref="B6:H30">
    <cfRule type="cellIs" dxfId="30" priority="31" stopIfTrue="1" operator="equal">
      <formula>0</formula>
    </cfRule>
  </conditionalFormatting>
  <conditionalFormatting sqref="I37:N61">
    <cfRule type="cellIs" dxfId="29" priority="30" stopIfTrue="1" operator="equal">
      <formula>0</formula>
    </cfRule>
  </conditionalFormatting>
  <conditionalFormatting sqref="B37:H61">
    <cfRule type="cellIs" dxfId="28" priority="29" stopIfTrue="1" operator="equal">
      <formula>0</formula>
    </cfRule>
  </conditionalFormatting>
  <conditionalFormatting sqref="I6:N30">
    <cfRule type="cellIs" dxfId="27" priority="28" stopIfTrue="1" operator="equal">
      <formula>0</formula>
    </cfRule>
  </conditionalFormatting>
  <conditionalFormatting sqref="B6:H30">
    <cfRule type="cellIs" dxfId="26" priority="27" stopIfTrue="1" operator="equal">
      <formula>0</formula>
    </cfRule>
  </conditionalFormatting>
  <conditionalFormatting sqref="B6:G30">
    <cfRule type="cellIs" dxfId="25" priority="26" stopIfTrue="1" operator="equal">
      <formula>0</formula>
    </cfRule>
  </conditionalFormatting>
  <conditionalFormatting sqref="I68:N92">
    <cfRule type="cellIs" dxfId="24" priority="25" stopIfTrue="1" operator="equal">
      <formula>0</formula>
    </cfRule>
  </conditionalFormatting>
  <conditionalFormatting sqref="B68:H92">
    <cfRule type="cellIs" dxfId="23" priority="24" stopIfTrue="1" operator="equal">
      <formula>0</formula>
    </cfRule>
  </conditionalFormatting>
  <conditionalFormatting sqref="I68:N92">
    <cfRule type="cellIs" dxfId="22" priority="23" stopIfTrue="1" operator="equal">
      <formula>0</formula>
    </cfRule>
  </conditionalFormatting>
  <conditionalFormatting sqref="B68:H92">
    <cfRule type="cellIs" dxfId="21" priority="22" stopIfTrue="1" operator="equal">
      <formula>0</formula>
    </cfRule>
  </conditionalFormatting>
  <conditionalFormatting sqref="I99:N123">
    <cfRule type="cellIs" dxfId="20" priority="21" stopIfTrue="1" operator="equal">
      <formula>0</formula>
    </cfRule>
  </conditionalFormatting>
  <conditionalFormatting sqref="B99:H123">
    <cfRule type="cellIs" dxfId="19" priority="20" stopIfTrue="1" operator="equal">
      <formula>0</formula>
    </cfRule>
  </conditionalFormatting>
  <conditionalFormatting sqref="I130:N154">
    <cfRule type="cellIs" dxfId="18" priority="19" stopIfTrue="1" operator="equal">
      <formula>0</formula>
    </cfRule>
  </conditionalFormatting>
  <conditionalFormatting sqref="B130:H154">
    <cfRule type="cellIs" dxfId="17" priority="18" stopIfTrue="1" operator="equal">
      <formula>0</formula>
    </cfRule>
  </conditionalFormatting>
  <conditionalFormatting sqref="B192">
    <cfRule type="cellIs" dxfId="16" priority="17" stopIfTrue="1" operator="equal">
      <formula>0</formula>
    </cfRule>
  </conditionalFormatting>
  <conditionalFormatting sqref="B161:G185">
    <cfRule type="cellIs" dxfId="15" priority="16" stopIfTrue="1" operator="equal">
      <formula>0</formula>
    </cfRule>
  </conditionalFormatting>
  <conditionalFormatting sqref="B161">
    <cfRule type="cellIs" dxfId="14" priority="15" stopIfTrue="1" operator="equal">
      <formula>0</formula>
    </cfRule>
  </conditionalFormatting>
  <conditionalFormatting sqref="B161:G185">
    <cfRule type="cellIs" dxfId="13" priority="14" stopIfTrue="1" operator="equal">
      <formula>0</formula>
    </cfRule>
  </conditionalFormatting>
  <conditionalFormatting sqref="B161">
    <cfRule type="cellIs" dxfId="12" priority="13" stopIfTrue="1" operator="equal">
      <formula>0</formula>
    </cfRule>
  </conditionalFormatting>
  <conditionalFormatting sqref="I254:N278">
    <cfRule type="cellIs" dxfId="11" priority="12" stopIfTrue="1" operator="equal">
      <formula>0</formula>
    </cfRule>
  </conditionalFormatting>
  <conditionalFormatting sqref="B254:H278">
    <cfRule type="cellIs" dxfId="10" priority="11" stopIfTrue="1" operator="equal">
      <formula>0</formula>
    </cfRule>
  </conditionalFormatting>
  <conditionalFormatting sqref="I285:N309">
    <cfRule type="cellIs" dxfId="9" priority="10" stopIfTrue="1" operator="equal">
      <formula>0</formula>
    </cfRule>
  </conditionalFormatting>
  <conditionalFormatting sqref="B285:H309">
    <cfRule type="cellIs" dxfId="8" priority="9" stopIfTrue="1" operator="equal">
      <formula>0</formula>
    </cfRule>
  </conditionalFormatting>
  <conditionalFormatting sqref="I316:N340">
    <cfRule type="cellIs" dxfId="7" priority="8" stopIfTrue="1" operator="equal">
      <formula>0</formula>
    </cfRule>
  </conditionalFormatting>
  <conditionalFormatting sqref="B316:H340">
    <cfRule type="cellIs" dxfId="6" priority="7" stopIfTrue="1" operator="equal">
      <formula>0</formula>
    </cfRule>
  </conditionalFormatting>
  <conditionalFormatting sqref="I347:N371">
    <cfRule type="cellIs" dxfId="5" priority="6" stopIfTrue="1" operator="equal">
      <formula>0</formula>
    </cfRule>
  </conditionalFormatting>
  <conditionalFormatting sqref="B347:H371">
    <cfRule type="cellIs" dxfId="4" priority="5" stopIfTrue="1" operator="equal">
      <formula>0</formula>
    </cfRule>
  </conditionalFormatting>
  <conditionalFormatting sqref="I378:N402">
    <cfRule type="cellIs" dxfId="3" priority="4" stopIfTrue="1" operator="equal">
      <formula>0</formula>
    </cfRule>
  </conditionalFormatting>
  <conditionalFormatting sqref="B378:H402">
    <cfRule type="cellIs" dxfId="2" priority="3" stopIfTrue="1" operator="equal">
      <formula>0</formula>
    </cfRule>
  </conditionalFormatting>
  <conditionalFormatting sqref="I409:N433">
    <cfRule type="cellIs" dxfId="1" priority="2" stopIfTrue="1" operator="equal">
      <formula>0</formula>
    </cfRule>
  </conditionalFormatting>
  <conditionalFormatting sqref="B409:H433">
    <cfRule type="cellIs" dxfId="0" priority="1" stopIfTrue="1" operator="equal">
      <formula>0</formula>
    </cfRule>
  </conditionalFormatting>
  <pageMargins left="0.7" right="0.7" top="0.75" bottom="0.75" header="0.3" footer="0.3"/>
  <pageSetup paperSize="8" scale="3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activeCell="D32" sqref="D32"/>
    </sheetView>
  </sheetViews>
  <sheetFormatPr defaultRowHeight="12.75"/>
  <cols>
    <col min="1" max="1" width="37.28515625" customWidth="1"/>
    <col min="2" max="22" width="20.7109375" customWidth="1"/>
  </cols>
  <sheetData>
    <row r="1" spans="1:8" ht="18">
      <c r="A1" s="163" t="s">
        <v>237</v>
      </c>
      <c r="D1" s="163" t="str">
        <f>[3]Input!B8</f>
        <v>SEPD</v>
      </c>
      <c r="F1" s="163" t="str">
        <f>[3]Input!C8</f>
        <v>2011/12</v>
      </c>
      <c r="H1" s="163" t="str">
        <f>[3]Input!D8</f>
        <v>INDIC Oct-11 28-06-11</v>
      </c>
    </row>
    <row r="2" spans="1:8">
      <c r="B2" s="164" t="s">
        <v>95</v>
      </c>
    </row>
    <row r="3" spans="1:8" ht="14.25">
      <c r="A3" s="165" t="s">
        <v>95</v>
      </c>
      <c r="B3" s="166">
        <f>[3]Adjust!G299/[3]Revenue!B56</f>
        <v>6.746215065874706E-5</v>
      </c>
      <c r="C3" s="88" t="s">
        <v>67</v>
      </c>
    </row>
    <row r="5" spans="1:8" ht="15.75">
      <c r="A5" s="167" t="s">
        <v>238</v>
      </c>
    </row>
    <row r="6" spans="1:8" ht="14.25">
      <c r="A6" s="83" t="s">
        <v>67</v>
      </c>
    </row>
    <row r="7" spans="1:8">
      <c r="A7" t="s">
        <v>68</v>
      </c>
    </row>
    <row r="8" spans="1:8">
      <c r="A8" t="s">
        <v>69</v>
      </c>
    </row>
    <row r="9" spans="1:8">
      <c r="A9" t="s">
        <v>70</v>
      </c>
    </row>
    <row r="10" spans="1:8">
      <c r="A10" t="s">
        <v>71</v>
      </c>
    </row>
    <row r="11" spans="1:8">
      <c r="A11" t="s">
        <v>72</v>
      </c>
    </row>
    <row r="12" spans="1:8">
      <c r="A12" t="s">
        <v>73</v>
      </c>
    </row>
    <row r="13" spans="1:8">
      <c r="A13" t="s">
        <v>239</v>
      </c>
    </row>
    <row r="14" spans="1:8">
      <c r="A14" t="s">
        <v>75</v>
      </c>
    </row>
    <row r="15" spans="1:8">
      <c r="A15" t="s">
        <v>76</v>
      </c>
    </row>
    <row r="16" spans="1:8">
      <c r="A16" t="s">
        <v>77</v>
      </c>
    </row>
    <row r="17" spans="1:6" ht="14.25">
      <c r="A17" s="168" t="s">
        <v>78</v>
      </c>
    </row>
    <row r="18" spans="1:6" ht="14.25">
      <c r="A18" s="168" t="s">
        <v>240</v>
      </c>
    </row>
    <row r="19" spans="1:6" ht="14.25">
      <c r="A19" s="168" t="s">
        <v>241</v>
      </c>
    </row>
    <row r="20" spans="1:6" ht="14.25">
      <c r="A20" s="168" t="s">
        <v>242</v>
      </c>
    </row>
    <row r="21" spans="1:6" ht="14.25">
      <c r="A21" s="169" t="s">
        <v>83</v>
      </c>
      <c r="B21" s="169" t="s">
        <v>84</v>
      </c>
      <c r="C21" s="169" t="s">
        <v>84</v>
      </c>
      <c r="D21" s="169" t="s">
        <v>84</v>
      </c>
      <c r="E21" s="169" t="s">
        <v>84</v>
      </c>
    </row>
    <row r="22" spans="1:6" ht="14.25">
      <c r="A22" s="169" t="s">
        <v>87</v>
      </c>
      <c r="B22" s="169" t="s">
        <v>88</v>
      </c>
      <c r="C22" s="169" t="s">
        <v>243</v>
      </c>
      <c r="D22" s="169" t="s">
        <v>244</v>
      </c>
      <c r="E22" s="169" t="s">
        <v>122</v>
      </c>
    </row>
    <row r="23" spans="1:6" ht="38.25">
      <c r="B23" s="164" t="s">
        <v>92</v>
      </c>
      <c r="C23" s="164" t="s">
        <v>245</v>
      </c>
      <c r="D23" s="164" t="s">
        <v>246</v>
      </c>
      <c r="E23" s="164" t="s">
        <v>95</v>
      </c>
    </row>
    <row r="24" spans="1:6" ht="25.5">
      <c r="A24" s="165" t="s">
        <v>96</v>
      </c>
      <c r="B24" s="170">
        <f>[3]Input!D14</f>
        <v>0</v>
      </c>
      <c r="C24" s="171">
        <f>[3]Adjust!D299</f>
        <v>103572856.63338974</v>
      </c>
      <c r="D24" s="172">
        <f>[3]Adjust!G299</f>
        <v>33586.881261110306</v>
      </c>
      <c r="E24" s="173">
        <f>B3</f>
        <v>6.746215065874706E-5</v>
      </c>
      <c r="F24" s="88" t="s">
        <v>67</v>
      </c>
    </row>
    <row r="26" spans="1:6" ht="15.75">
      <c r="A26" s="167" t="s">
        <v>247</v>
      </c>
    </row>
    <row r="27" spans="1:6" ht="14.25">
      <c r="A27" s="83" t="s">
        <v>67</v>
      </c>
    </row>
    <row r="28" spans="1:6">
      <c r="A28" t="s">
        <v>77</v>
      </c>
    </row>
    <row r="29" spans="1:6" ht="14.25">
      <c r="A29" s="168" t="s">
        <v>98</v>
      </c>
    </row>
    <row r="30" spans="1:6" ht="14.25">
      <c r="A30" s="168" t="s">
        <v>99</v>
      </c>
    </row>
    <row r="31" spans="1:6" ht="14.25">
      <c r="A31" s="168" t="s">
        <v>100</v>
      </c>
    </row>
    <row r="32" spans="1:6" ht="14.25">
      <c r="A32" s="168" t="s">
        <v>101</v>
      </c>
    </row>
    <row r="33" spans="1:1" ht="14.25">
      <c r="A33" s="168" t="s">
        <v>248</v>
      </c>
    </row>
    <row r="34" spans="1:1" ht="14.25">
      <c r="A34" s="168" t="s">
        <v>103</v>
      </c>
    </row>
    <row r="35" spans="1:1" ht="14.25">
      <c r="A35" s="168" t="s">
        <v>104</v>
      </c>
    </row>
    <row r="36" spans="1:1" ht="14.25">
      <c r="A36" s="168" t="s">
        <v>105</v>
      </c>
    </row>
    <row r="37" spans="1:1" ht="14.25">
      <c r="A37" s="168" t="s">
        <v>106</v>
      </c>
    </row>
    <row r="38" spans="1:1" ht="14.25">
      <c r="A38" s="168" t="s">
        <v>107</v>
      </c>
    </row>
    <row r="39" spans="1:1" ht="14.25">
      <c r="A39" s="168" t="s">
        <v>108</v>
      </c>
    </row>
    <row r="40" spans="1:1" ht="14.25">
      <c r="A40" s="168" t="s">
        <v>109</v>
      </c>
    </row>
    <row r="41" spans="1:1" ht="14.25">
      <c r="A41" s="168" t="s">
        <v>110</v>
      </c>
    </row>
    <row r="42" spans="1:1" ht="14.25">
      <c r="A42" s="168" t="s">
        <v>111</v>
      </c>
    </row>
    <row r="43" spans="1:1" ht="14.25">
      <c r="A43" s="168" t="s">
        <v>249</v>
      </c>
    </row>
    <row r="44" spans="1:1" ht="14.25">
      <c r="A44" s="168" t="s">
        <v>113</v>
      </c>
    </row>
    <row r="45" spans="1:1" ht="14.25">
      <c r="A45" s="168" t="s">
        <v>250</v>
      </c>
    </row>
    <row r="46" spans="1:1" ht="14.25">
      <c r="A46" s="168" t="s">
        <v>251</v>
      </c>
    </row>
    <row r="47" spans="1:1" ht="14.25">
      <c r="A47" s="168" t="s">
        <v>252</v>
      </c>
    </row>
    <row r="48" spans="1:1" ht="14.25">
      <c r="A48" s="168" t="s">
        <v>253</v>
      </c>
    </row>
    <row r="49" spans="1:22" ht="14.25">
      <c r="A49" s="168" t="s">
        <v>254</v>
      </c>
    </row>
    <row r="50" spans="1:22" ht="14.25">
      <c r="A50" s="168" t="s">
        <v>255</v>
      </c>
    </row>
    <row r="51" spans="1:22" ht="14.25">
      <c r="A51" s="168" t="s">
        <v>256</v>
      </c>
    </row>
    <row r="52" spans="1:22" ht="14.25">
      <c r="A52" s="169" t="s">
        <v>83</v>
      </c>
      <c r="B52" s="169" t="s">
        <v>257</v>
      </c>
      <c r="C52" s="169" t="s">
        <v>84</v>
      </c>
      <c r="D52" s="169" t="s">
        <v>257</v>
      </c>
      <c r="E52" s="169" t="s">
        <v>257</v>
      </c>
      <c r="F52" s="169" t="s">
        <v>257</v>
      </c>
      <c r="G52" s="169" t="s">
        <v>257</v>
      </c>
      <c r="H52" s="169" t="s">
        <v>257</v>
      </c>
      <c r="I52" s="169" t="s">
        <v>257</v>
      </c>
      <c r="J52" s="169" t="s">
        <v>257</v>
      </c>
      <c r="K52" s="169" t="s">
        <v>257</v>
      </c>
      <c r="L52" s="169" t="s">
        <v>257</v>
      </c>
      <c r="M52" s="169" t="s">
        <v>257</v>
      </c>
      <c r="N52" s="169" t="s">
        <v>257</v>
      </c>
      <c r="O52" s="169" t="s">
        <v>257</v>
      </c>
      <c r="P52" s="169" t="s">
        <v>257</v>
      </c>
      <c r="Q52" s="169" t="s">
        <v>257</v>
      </c>
      <c r="R52" s="169" t="s">
        <v>257</v>
      </c>
      <c r="S52" s="169" t="s">
        <v>257</v>
      </c>
      <c r="T52" s="169" t="s">
        <v>257</v>
      </c>
    </row>
    <row r="53" spans="1:22" ht="42.75">
      <c r="A53" s="169" t="s">
        <v>87</v>
      </c>
      <c r="B53" s="169" t="s">
        <v>121</v>
      </c>
      <c r="C53" s="169" t="s">
        <v>122</v>
      </c>
      <c r="D53" s="169" t="s">
        <v>123</v>
      </c>
      <c r="E53" s="169" t="s">
        <v>124</v>
      </c>
      <c r="F53" s="169" t="s">
        <v>125</v>
      </c>
      <c r="G53" s="169" t="s">
        <v>126</v>
      </c>
      <c r="H53" s="169" t="s">
        <v>127</v>
      </c>
      <c r="I53" s="169" t="s">
        <v>128</v>
      </c>
      <c r="J53" s="169" t="s">
        <v>129</v>
      </c>
      <c r="K53" s="169" t="s">
        <v>130</v>
      </c>
      <c r="L53" s="169" t="s">
        <v>131</v>
      </c>
      <c r="M53" s="169" t="s">
        <v>132</v>
      </c>
      <c r="N53" s="169" t="s">
        <v>133</v>
      </c>
      <c r="O53" s="169" t="s">
        <v>134</v>
      </c>
      <c r="P53" s="169" t="s">
        <v>135</v>
      </c>
      <c r="Q53" s="169" t="s">
        <v>136</v>
      </c>
      <c r="R53" s="169" t="s">
        <v>137</v>
      </c>
      <c r="S53" s="169" t="s">
        <v>138</v>
      </c>
      <c r="T53" s="169" t="s">
        <v>139</v>
      </c>
    </row>
    <row r="54" spans="1:22" ht="38.25">
      <c r="B54" s="164" t="s">
        <v>140</v>
      </c>
      <c r="C54" s="164" t="s">
        <v>141</v>
      </c>
      <c r="D54" s="164" t="s">
        <v>258</v>
      </c>
      <c r="E54" s="164" t="s">
        <v>259</v>
      </c>
      <c r="F54" s="164" t="s">
        <v>260</v>
      </c>
      <c r="G54" s="164" t="s">
        <v>261</v>
      </c>
      <c r="H54" s="164" t="s">
        <v>262</v>
      </c>
      <c r="I54" s="164" t="s">
        <v>147</v>
      </c>
      <c r="J54" s="164" t="s">
        <v>263</v>
      </c>
      <c r="K54" s="164" t="s">
        <v>149</v>
      </c>
      <c r="L54" s="164" t="s">
        <v>264</v>
      </c>
      <c r="M54" s="164" t="s">
        <v>265</v>
      </c>
      <c r="N54" s="164" t="s">
        <v>266</v>
      </c>
      <c r="O54" s="164" t="s">
        <v>153</v>
      </c>
      <c r="P54" s="164" t="s">
        <v>154</v>
      </c>
      <c r="Q54" s="164" t="s">
        <v>155</v>
      </c>
      <c r="R54" s="164" t="s">
        <v>156</v>
      </c>
      <c r="S54" s="164" t="s">
        <v>157</v>
      </c>
      <c r="T54" s="164" t="s">
        <v>158</v>
      </c>
      <c r="U54" s="68" t="s">
        <v>160</v>
      </c>
      <c r="V54" s="68" t="s">
        <v>159</v>
      </c>
    </row>
    <row r="55" spans="1:22" ht="14.25">
      <c r="A55" s="174" t="s">
        <v>161</v>
      </c>
      <c r="U55" s="69"/>
      <c r="V55" s="69"/>
    </row>
    <row r="56" spans="1:22" ht="14.25">
      <c r="A56" s="174" t="s">
        <v>162</v>
      </c>
      <c r="U56" s="69"/>
      <c r="V56" s="69"/>
    </row>
    <row r="57" spans="1:22" ht="14.25">
      <c r="A57" s="174" t="s">
        <v>163</v>
      </c>
      <c r="U57" s="69"/>
      <c r="V57" s="69"/>
    </row>
    <row r="58" spans="1:22" ht="14.25">
      <c r="A58" s="174" t="s">
        <v>164</v>
      </c>
      <c r="U58" s="69"/>
      <c r="V58" s="69"/>
    </row>
    <row r="59" spans="1:22" ht="14.25">
      <c r="A59" s="174" t="s">
        <v>165</v>
      </c>
      <c r="U59" s="69"/>
      <c r="V59" s="69"/>
    </row>
    <row r="60" spans="1:22" ht="14.25">
      <c r="A60" s="174" t="s">
        <v>166</v>
      </c>
      <c r="U60" s="69"/>
      <c r="V60" s="69"/>
    </row>
    <row r="61" spans="1:22" ht="14.25">
      <c r="A61" s="174" t="s">
        <v>167</v>
      </c>
      <c r="U61" s="69"/>
      <c r="V61" s="69"/>
    </row>
    <row r="62" spans="1:22" ht="14.25">
      <c r="A62" s="174" t="s">
        <v>168</v>
      </c>
      <c r="U62" s="69"/>
      <c r="V62" s="69"/>
    </row>
    <row r="63" spans="1:22" ht="28.5">
      <c r="A63" s="174" t="s">
        <v>169</v>
      </c>
      <c r="U63" s="69"/>
      <c r="V63" s="69"/>
    </row>
    <row r="64" spans="1:22" ht="14.25">
      <c r="A64" s="174" t="s">
        <v>170</v>
      </c>
      <c r="U64" s="69"/>
      <c r="V64" s="69"/>
    </row>
    <row r="65" spans="1:22" ht="14.25">
      <c r="A65" s="174" t="s">
        <v>171</v>
      </c>
      <c r="U65" s="69"/>
      <c r="V65" s="69"/>
    </row>
    <row r="66" spans="1:22" ht="14.25">
      <c r="A66" s="174" t="s">
        <v>172</v>
      </c>
      <c r="U66" s="69"/>
      <c r="V66" s="69"/>
    </row>
    <row r="67" spans="1:22" ht="14.25">
      <c r="A67" s="174" t="s">
        <v>173</v>
      </c>
      <c r="U67" s="69"/>
      <c r="V67" s="69"/>
    </row>
    <row r="68" spans="1:22" ht="14.25">
      <c r="A68" s="174" t="s">
        <v>174</v>
      </c>
      <c r="U68" s="69"/>
      <c r="V68" s="69"/>
    </row>
    <row r="69" spans="1:22" ht="14.25">
      <c r="A69" s="174" t="s">
        <v>175</v>
      </c>
      <c r="U69" s="69"/>
      <c r="V69" s="69"/>
    </row>
    <row r="70" spans="1:22" ht="14.25">
      <c r="A70" s="174" t="s">
        <v>176</v>
      </c>
      <c r="U70" s="69"/>
      <c r="V70" s="69"/>
    </row>
    <row r="71" spans="1:22" ht="14.25">
      <c r="A71" s="174" t="s">
        <v>177</v>
      </c>
      <c r="U71" s="69"/>
      <c r="V71" s="69"/>
    </row>
    <row r="72" spans="1:22" ht="14.25">
      <c r="A72" s="174" t="s">
        <v>178</v>
      </c>
      <c r="U72" s="69"/>
      <c r="V72" s="69"/>
    </row>
    <row r="73" spans="1:22" ht="14.25">
      <c r="A73" s="174" t="s">
        <v>179</v>
      </c>
      <c r="U73" s="69"/>
      <c r="V73" s="69"/>
    </row>
    <row r="74" spans="1:22" ht="14.25">
      <c r="A74" s="174" t="s">
        <v>180</v>
      </c>
      <c r="U74" s="69"/>
      <c r="V74" s="69"/>
    </row>
    <row r="75" spans="1:22" ht="14.25">
      <c r="A75" s="174" t="s">
        <v>181</v>
      </c>
      <c r="U75" s="69"/>
      <c r="V75" s="69"/>
    </row>
    <row r="76" spans="1:22" ht="14.25">
      <c r="A76" s="174" t="s">
        <v>182</v>
      </c>
      <c r="U76" s="69"/>
      <c r="V76" s="69"/>
    </row>
    <row r="77" spans="1:22" ht="28.5">
      <c r="A77" s="174" t="s">
        <v>183</v>
      </c>
      <c r="U77" s="69"/>
      <c r="V77" s="69"/>
    </row>
    <row r="78" spans="1:22" ht="14.25">
      <c r="A78" s="174" t="s">
        <v>184</v>
      </c>
      <c r="U78" s="69"/>
      <c r="V78" s="69"/>
    </row>
    <row r="79" spans="1:22" ht="14.25">
      <c r="A79" s="174" t="s">
        <v>185</v>
      </c>
      <c r="U79" s="69"/>
      <c r="V79" s="69"/>
    </row>
    <row r="80" spans="1:22">
      <c r="A80" s="165" t="s">
        <v>186</v>
      </c>
      <c r="B80" s="175">
        <f>[3]Input!B149+[3]Input!C149+[3]Input!D149</f>
        <v>322025.58850002498</v>
      </c>
      <c r="C80" s="172">
        <f>[3]Input!E149</f>
        <v>69273.572694818897</v>
      </c>
      <c r="D80" s="176">
        <f>0.01*[3]Input!F$14*([3]Adjust!$E164*[3]Input!E149+[3]Adjust!$F164*[3]Input!F149)+10*([3]Adjust!$B164*[3]Input!B149+[3]Adjust!$C164*[3]Input!C149+[3]Adjust!$D164*[3]Input!D149+[3]Adjust!$G164*[3]Input!G149)</f>
        <v>1020821.1155450792</v>
      </c>
      <c r="E80" s="175">
        <f>10*([3]Adjust!$B164*[3]Input!B149+[3]Adjust!$C164*[3]Input!C149+[3]Adjust!$D164*[3]Input!D149)</f>
        <v>1020821.1155450792</v>
      </c>
      <c r="F80" s="175">
        <f>[3]Adjust!E164*[3]Input!$F$14*[3]Input!$E149/100</f>
        <v>0</v>
      </c>
      <c r="G80" s="175">
        <f>[3]Adjust!F164*[3]Input!$F$14*[3]Input!$F149/100</f>
        <v>0</v>
      </c>
      <c r="H80" s="175">
        <f>[3]Adjust!G164*[3]Input!$G149*10</f>
        <v>0</v>
      </c>
      <c r="I80" s="177">
        <f t="shared" ref="I80:I111" si="0">IF(B80&lt;&gt;0,0.1*D80/B80,"")</f>
        <v>0.317</v>
      </c>
      <c r="J80" s="178">
        <f t="shared" ref="J80:J111" si="1">IF(C80&lt;&gt;0,D80/C80,"")</f>
        <v>14.736082979901344</v>
      </c>
      <c r="K80" s="177">
        <f t="shared" ref="K80:K111" si="2">IF(B80&lt;&gt;0,0.1*E80/B80,0)</f>
        <v>0.317</v>
      </c>
      <c r="L80" s="175">
        <f>[3]Adjust!B164*[3]Input!$B149*10</f>
        <v>1020821.1155450792</v>
      </c>
      <c r="M80" s="175">
        <f>[3]Adjust!C164*[3]Input!$C149*10</f>
        <v>0</v>
      </c>
      <c r="N80" s="175">
        <f>[3]Adjust!D164*[3]Input!$D149*10</f>
        <v>0</v>
      </c>
      <c r="O80" s="179">
        <f t="shared" ref="O80:O111" si="3">IF(E80&lt;&gt;0,$L80/E80,"")</f>
        <v>1</v>
      </c>
      <c r="P80" s="179">
        <f t="shared" ref="P80:P111" si="4">IF(E80&lt;&gt;0,$M80/E80,"")</f>
        <v>0</v>
      </c>
      <c r="Q80" s="179">
        <f t="shared" ref="Q80:Q111" si="5">IF(E80&lt;&gt;0,$N80/E80,"")</f>
        <v>0</v>
      </c>
      <c r="R80" s="179">
        <f t="shared" ref="R80:R111" si="6">IF(D80&lt;&gt;0,$F80/D80,"")</f>
        <v>0</v>
      </c>
      <c r="S80" s="179">
        <f t="shared" ref="S80:S111" si="7">IF(D80&lt;&gt;0,$G80/D80,"")</f>
        <v>0</v>
      </c>
      <c r="T80" s="179">
        <f t="shared" ref="T80:T111" si="8">IF(D80&lt;&gt;0,$H80/D80,"")</f>
        <v>0</v>
      </c>
      <c r="U80" s="70"/>
      <c r="V80" s="70"/>
    </row>
    <row r="81" spans="1:22">
      <c r="A81" s="165" t="s">
        <v>12</v>
      </c>
      <c r="B81" s="175">
        <f>[3]Input!B145+[3]Input!C145+[3]Input!D145</f>
        <v>1938158.494727914</v>
      </c>
      <c r="C81" s="172">
        <f>[3]Input!E145</f>
        <v>305474.77460092801</v>
      </c>
      <c r="D81" s="176">
        <f>0.01*[3]Input!F$14*([3]Adjust!$E160*[3]Input!E145+[3]Adjust!$F160*[3]Input!F145)+10*([3]Adjust!$B160*[3]Input!B145+[3]Adjust!$C160*[3]Input!C145+[3]Adjust!$D160*[3]Input!D145+[3]Adjust!$G160*[3]Input!G145)</f>
        <v>24760666.687456049</v>
      </c>
      <c r="E81" s="175">
        <f>10*([3]Adjust!$B160*[3]Input!B145+[3]Adjust!$C160*[3]Input!C145+[3]Adjust!$D160*[3]Input!D145)</f>
        <v>21898490.239355195</v>
      </c>
      <c r="F81" s="175">
        <f>[3]Adjust!E160*[3]Input!$F$14*[3]Input!$E145/100</f>
        <v>2862176.4481008556</v>
      </c>
      <c r="G81" s="175">
        <f>[3]Adjust!F160*[3]Input!$F$14*[3]Input!$F145/100</f>
        <v>0</v>
      </c>
      <c r="H81" s="175">
        <f>[3]Adjust!G160*[3]Input!$G145*10</f>
        <v>0</v>
      </c>
      <c r="I81" s="177">
        <f t="shared" si="0"/>
        <v>1.2775356997277998</v>
      </c>
      <c r="J81" s="178">
        <f t="shared" si="1"/>
        <v>81.056338350043347</v>
      </c>
      <c r="K81" s="177">
        <f t="shared" si="2"/>
        <v>1.1298606537557387</v>
      </c>
      <c r="L81" s="175">
        <f>[3]Adjust!B160*[3]Input!$B145*10</f>
        <v>19675386.407669835</v>
      </c>
      <c r="M81" s="175">
        <f>[3]Adjust!C160*[3]Input!$C145*10</f>
        <v>2223103.8316853582</v>
      </c>
      <c r="N81" s="175">
        <f>[3]Adjust!D160*[3]Input!$D145*10</f>
        <v>0</v>
      </c>
      <c r="O81" s="179">
        <f t="shared" si="3"/>
        <v>0.89848141093808942</v>
      </c>
      <c r="P81" s="179">
        <f t="shared" si="4"/>
        <v>0.1015185890619105</v>
      </c>
      <c r="Q81" s="179">
        <f t="shared" si="5"/>
        <v>0</v>
      </c>
      <c r="R81" s="179">
        <f t="shared" si="6"/>
        <v>0.11559367460613881</v>
      </c>
      <c r="S81" s="179">
        <f t="shared" si="7"/>
        <v>0</v>
      </c>
      <c r="T81" s="179">
        <f t="shared" si="8"/>
        <v>0</v>
      </c>
      <c r="U81" s="70"/>
      <c r="V81" s="70"/>
    </row>
    <row r="82" spans="1:22">
      <c r="A82" s="165" t="s">
        <v>11</v>
      </c>
      <c r="B82" s="175">
        <f>[3]Input!B141+[3]Input!C141+[3]Input!D141</f>
        <v>10182114.6298832</v>
      </c>
      <c r="C82" s="172">
        <f>[3]Input!E141</f>
        <v>2399021.14760557</v>
      </c>
      <c r="D82" s="176">
        <f>0.01*[3]Input!F$14*([3]Adjust!$E156*[3]Input!E141+[3]Adjust!$F156*[3]Input!F141)+10*([3]Adjust!$B156*[3]Input!B141+[3]Adjust!$C156*[3]Input!C141+[3]Adjust!$D156*[3]Input!D141+[3]Adjust!$G156*[3]Input!G141)</f>
        <v>220112713.51063806</v>
      </c>
      <c r="E82" s="175">
        <f>10*([3]Adjust!$B156*[3]Input!B141+[3]Adjust!$C156*[3]Input!C141+[3]Adjust!$D156*[3]Input!D141)</f>
        <v>197634844.96603292</v>
      </c>
      <c r="F82" s="175">
        <f>[3]Adjust!E156*[3]Input!$F$14*[3]Input!$E141/100</f>
        <v>22477868.544605151</v>
      </c>
      <c r="G82" s="175">
        <f>[3]Adjust!F156*[3]Input!$F$14*[3]Input!$F141/100</f>
        <v>0</v>
      </c>
      <c r="H82" s="175">
        <f>[3]Adjust!G156*[3]Input!$G141*10</f>
        <v>0</v>
      </c>
      <c r="I82" s="177">
        <f t="shared" si="0"/>
        <v>2.1617583528733362</v>
      </c>
      <c r="J82" s="178">
        <f t="shared" si="1"/>
        <v>91.751051769730964</v>
      </c>
      <c r="K82" s="177">
        <f t="shared" si="2"/>
        <v>1.9410000000000001</v>
      </c>
      <c r="L82" s="175">
        <f>[3]Adjust!B156*[3]Input!$B141*10</f>
        <v>197634844.96603292</v>
      </c>
      <c r="M82" s="175">
        <f>[3]Adjust!C156*[3]Input!$C141*10</f>
        <v>0</v>
      </c>
      <c r="N82" s="175">
        <f>[3]Adjust!D156*[3]Input!$D141*10</f>
        <v>0</v>
      </c>
      <c r="O82" s="179">
        <f t="shared" si="3"/>
        <v>1</v>
      </c>
      <c r="P82" s="179">
        <f t="shared" si="4"/>
        <v>0</v>
      </c>
      <c r="Q82" s="179">
        <f t="shared" si="5"/>
        <v>0</v>
      </c>
      <c r="R82" s="179">
        <f t="shared" si="6"/>
        <v>0.10211981028310205</v>
      </c>
      <c r="S82" s="179">
        <f t="shared" si="7"/>
        <v>0</v>
      </c>
      <c r="T82" s="179">
        <f t="shared" si="8"/>
        <v>0</v>
      </c>
      <c r="U82" s="70"/>
      <c r="V82" s="70"/>
    </row>
    <row r="83" spans="1:22">
      <c r="A83" s="165" t="s">
        <v>32</v>
      </c>
      <c r="B83" s="175">
        <f>[3]Input!B214+[3]Input!C214+[3]Input!D214</f>
        <v>415287.52371430898</v>
      </c>
      <c r="C83" s="172">
        <f>[3]Input!E214</f>
        <v>40</v>
      </c>
      <c r="D83" s="176">
        <f>0.01*[3]Input!F$14*([3]Adjust!$E229*[3]Input!E214+[3]Adjust!$F229*[3]Input!F214)+10*([3]Adjust!$B229*[3]Input!B214+[3]Adjust!$C229*[3]Input!C214+[3]Adjust!$D229*[3]Input!D214+[3]Adjust!$G229*[3]Input!G214)</f>
        <v>-1434990.1537629385</v>
      </c>
      <c r="E83" s="175">
        <f>10*([3]Adjust!$B229*[3]Input!B214+[3]Adjust!$C229*[3]Input!C214+[3]Adjust!$D229*[3]Input!D214)</f>
        <v>-1449353.4577629385</v>
      </c>
      <c r="F83" s="175">
        <f>[3]Adjust!E229*[3]Input!$F$14*[3]Input!$E214/100</f>
        <v>14363.304000000002</v>
      </c>
      <c r="G83" s="175">
        <f>[3]Adjust!F229*[3]Input!$F$14*[3]Input!$F214/100</f>
        <v>0</v>
      </c>
      <c r="H83" s="175">
        <f>[3]Adjust!G229*[3]Input!$G214*10</f>
        <v>0</v>
      </c>
      <c r="I83" s="177">
        <f t="shared" si="0"/>
        <v>-0.34554135913558509</v>
      </c>
      <c r="J83" s="178">
        <f t="shared" si="1"/>
        <v>-35874.753844073464</v>
      </c>
      <c r="K83" s="177">
        <f t="shared" si="2"/>
        <v>-0.34900000000000009</v>
      </c>
      <c r="L83" s="175">
        <f>[3]Adjust!B229*[3]Input!$B214*10</f>
        <v>-1449353.4577629385</v>
      </c>
      <c r="M83" s="175">
        <f>[3]Adjust!C229*[3]Input!$C214*10</f>
        <v>0</v>
      </c>
      <c r="N83" s="175">
        <f>[3]Adjust!D229*[3]Input!$D214*10</f>
        <v>0</v>
      </c>
      <c r="O83" s="179">
        <f t="shared" si="3"/>
        <v>1</v>
      </c>
      <c r="P83" s="179">
        <f t="shared" si="4"/>
        <v>0</v>
      </c>
      <c r="Q83" s="179">
        <f t="shared" si="5"/>
        <v>0</v>
      </c>
      <c r="R83" s="179">
        <f t="shared" si="6"/>
        <v>-1.0009339759116446E-2</v>
      </c>
      <c r="S83" s="179">
        <f t="shared" si="7"/>
        <v>0</v>
      </c>
      <c r="T83" s="179">
        <f t="shared" si="8"/>
        <v>0</v>
      </c>
      <c r="U83" s="70"/>
      <c r="V83" s="72"/>
    </row>
    <row r="84" spans="1:22">
      <c r="A84" s="165" t="s">
        <v>33</v>
      </c>
      <c r="B84" s="175">
        <f>[3]Input!B217+[3]Input!C217+[3]Input!D217</f>
        <v>441211.89967140002</v>
      </c>
      <c r="C84" s="172">
        <f>[3]Input!E217</f>
        <v>65.824999999999903</v>
      </c>
      <c r="D84" s="176">
        <f>0.01*[3]Input!F$14*([3]Adjust!$E232*[3]Input!E217+[3]Adjust!$F232*[3]Input!F217)+10*([3]Adjust!$B232*[3]Input!B217+[3]Adjust!$C232*[3]Input!C217+[3]Adjust!$D232*[3]Input!D217+[3]Adjust!$G232*[3]Input!G217)</f>
        <v>-1557280.4967876803</v>
      </c>
      <c r="E84" s="175">
        <f>10*([3]Adjust!$B232*[3]Input!B217+[3]Adjust!$C232*[3]Input!C217+[3]Adjust!$D232*[3]Input!D217)</f>
        <v>-1580917.1089326802</v>
      </c>
      <c r="F84" s="175">
        <f>[3]Adjust!E232*[3]Input!$F$14*[3]Input!$E217/100</f>
        <v>23636.612144999966</v>
      </c>
      <c r="G84" s="175">
        <f>[3]Adjust!F232*[3]Input!$F$14*[3]Input!$F217/100</f>
        <v>0</v>
      </c>
      <c r="H84" s="175">
        <f>[3]Adjust!G232*[3]Input!$G217*10</f>
        <v>0</v>
      </c>
      <c r="I84" s="177">
        <f t="shared" si="0"/>
        <v>-0.35295523487636921</v>
      </c>
      <c r="J84" s="178">
        <f t="shared" si="1"/>
        <v>-23657.888291495368</v>
      </c>
      <c r="K84" s="177">
        <f t="shared" si="2"/>
        <v>-0.35831243674753444</v>
      </c>
      <c r="L84" s="175">
        <f>[3]Adjust!B232*[3]Input!$B217*10</f>
        <v>-983927.93757696007</v>
      </c>
      <c r="M84" s="175">
        <f>[3]Adjust!C232*[3]Input!$C217*10</f>
        <v>-426900.84624374402</v>
      </c>
      <c r="N84" s="175">
        <f>[3]Adjust!D232*[3]Input!$D217*10</f>
        <v>-170088.32511197642</v>
      </c>
      <c r="O84" s="179">
        <f t="shared" si="3"/>
        <v>0.62237794253566925</v>
      </c>
      <c r="P84" s="179">
        <f t="shared" si="4"/>
        <v>0.27003366832556852</v>
      </c>
      <c r="Q84" s="179">
        <f t="shared" si="5"/>
        <v>0.1075883891387624</v>
      </c>
      <c r="R84" s="179">
        <f t="shared" si="6"/>
        <v>-1.5178134057260066E-2</v>
      </c>
      <c r="S84" s="179">
        <f t="shared" si="7"/>
        <v>0</v>
      </c>
      <c r="T84" s="179">
        <f t="shared" si="8"/>
        <v>0</v>
      </c>
      <c r="U84" s="70"/>
      <c r="V84" s="72">
        <v>850.48398528893301</v>
      </c>
    </row>
    <row r="85" spans="1:22">
      <c r="A85" s="165" t="s">
        <v>22</v>
      </c>
      <c r="B85" s="175">
        <f>[3]Input!B180+[3]Input!C180+[3]Input!D180</f>
        <v>5647041.3062055763</v>
      </c>
      <c r="C85" s="172">
        <f>[3]Input!E180</f>
        <v>1607.5080396713099</v>
      </c>
      <c r="D85" s="176">
        <f>0.01*[3]Input!F$14*([3]Adjust!$E195*[3]Input!E180+[3]Adjust!$F195*[3]Input!F180)+10*([3]Adjust!$B195*[3]Input!B180+[3]Adjust!$C195*[3]Input!C180+[3]Adjust!$D195*[3]Input!D180+[3]Adjust!$G195*[3]Input!G180)</f>
        <v>66477805.593480118</v>
      </c>
      <c r="E85" s="175">
        <f>10*([3]Adjust!$B195*[3]Input!B180+[3]Adjust!$C195*[3]Input!C180+[3]Adjust!$D195*[3]Input!D180)</f>
        <v>30086221.792413615</v>
      </c>
      <c r="F85" s="175">
        <f>[3]Adjust!E195*[3]Input!$F$14*[3]Input!$E180/100</f>
        <v>466030.40526985383</v>
      </c>
      <c r="G85" s="175">
        <f>[3]Adjust!F195*[3]Input!$F$14*[3]Input!$F180/100</f>
        <v>35218029.865551613</v>
      </c>
      <c r="H85" s="175">
        <f>[3]Adjust!G195*[3]Input!$G180*10</f>
        <v>707523.53024503728</v>
      </c>
      <c r="I85" s="177">
        <f t="shared" si="0"/>
        <v>1.1772147924688838</v>
      </c>
      <c r="J85" s="178">
        <f t="shared" si="1"/>
        <v>41354.571145456262</v>
      </c>
      <c r="K85" s="177">
        <f t="shared" si="2"/>
        <v>0.53277849693345858</v>
      </c>
      <c r="L85" s="175">
        <f>[3]Adjust!B195*[3]Input!$B180*10</f>
        <v>21105666.478940506</v>
      </c>
      <c r="M85" s="175">
        <f>[3]Adjust!C195*[3]Input!$C180*10</f>
        <v>6645825.1526127942</v>
      </c>
      <c r="N85" s="175">
        <f>[3]Adjust!D195*[3]Input!$D180*10</f>
        <v>2334730.1608603168</v>
      </c>
      <c r="O85" s="179">
        <f t="shared" si="3"/>
        <v>0.70150604567644315</v>
      </c>
      <c r="P85" s="179">
        <f t="shared" si="4"/>
        <v>0.22089264642357223</v>
      </c>
      <c r="Q85" s="179">
        <f t="shared" si="5"/>
        <v>7.7601307899984651E-2</v>
      </c>
      <c r="R85" s="179">
        <f t="shared" si="6"/>
        <v>7.0103157152882952E-3</v>
      </c>
      <c r="S85" s="179">
        <f t="shared" si="7"/>
        <v>0.52977124547272447</v>
      </c>
      <c r="T85" s="179">
        <f t="shared" si="8"/>
        <v>1.0643003690158335E-2</v>
      </c>
      <c r="U85" s="71">
        <v>478056.00792899838</v>
      </c>
      <c r="V85" s="72">
        <v>249678.92566425103</v>
      </c>
    </row>
    <row r="86" spans="1:22">
      <c r="A86" s="165" t="s">
        <v>19</v>
      </c>
      <c r="B86" s="175">
        <f>[3]Input!B171+[3]Input!C171+[3]Input!D171</f>
        <v>2602.8680232530864</v>
      </c>
      <c r="C86" s="172">
        <f>[3]Input!E171</f>
        <v>23</v>
      </c>
      <c r="D86" s="176">
        <f>0.01*[3]Input!F$14*([3]Adjust!$E186*[3]Input!E171+[3]Adjust!$F186*[3]Input!F171)+10*([3]Adjust!$B186*[3]Input!B171+[3]Adjust!$C186*[3]Input!C171+[3]Adjust!$D186*[3]Input!D171+[3]Adjust!$G186*[3]Input!G171)</f>
        <v>40895.525881340625</v>
      </c>
      <c r="E86" s="175">
        <f>10*([3]Adjust!$B186*[3]Input!B171+[3]Adjust!$C186*[3]Input!C171+[3]Adjust!$D186*[3]Input!D171)</f>
        <v>19419.524281340626</v>
      </c>
      <c r="F86" s="175">
        <f>[3]Adjust!E186*[3]Input!$F$14*[3]Input!$E171/100</f>
        <v>21476.001600000003</v>
      </c>
      <c r="G86" s="175">
        <f>[3]Adjust!F186*[3]Input!$F$14*[3]Input!$F171/100</f>
        <v>0</v>
      </c>
      <c r="H86" s="175">
        <f>[3]Adjust!G186*[3]Input!$G171*10</f>
        <v>0</v>
      </c>
      <c r="I86" s="177">
        <f t="shared" si="0"/>
        <v>1.5711717042890654</v>
      </c>
      <c r="J86" s="178">
        <f t="shared" si="1"/>
        <v>1778.0663426669837</v>
      </c>
      <c r="K86" s="177">
        <f t="shared" si="2"/>
        <v>0.74608178777616019</v>
      </c>
      <c r="L86" s="175">
        <f>[3]Adjust!B186*[3]Input!$B171*10</f>
        <v>19349.462615363405</v>
      </c>
      <c r="M86" s="175">
        <f>[3]Adjust!C186*[3]Input!$C171*10</f>
        <v>70.061665977220343</v>
      </c>
      <c r="N86" s="175">
        <f>[3]Adjust!D186*[3]Input!$D171*10</f>
        <v>0</v>
      </c>
      <c r="O86" s="179">
        <f t="shared" si="3"/>
        <v>0.99639220482632829</v>
      </c>
      <c r="P86" s="179">
        <f t="shared" si="4"/>
        <v>3.6077951736716613E-3</v>
      </c>
      <c r="Q86" s="179">
        <f t="shared" si="5"/>
        <v>0</v>
      </c>
      <c r="R86" s="179">
        <f t="shared" si="6"/>
        <v>0.52514305995998556</v>
      </c>
      <c r="S86" s="179">
        <f t="shared" si="7"/>
        <v>0</v>
      </c>
      <c r="T86" s="179">
        <f t="shared" si="8"/>
        <v>0</v>
      </c>
      <c r="U86" s="70"/>
      <c r="V86" s="70"/>
    </row>
    <row r="87" spans="1:22">
      <c r="A87" s="165" t="s">
        <v>35</v>
      </c>
      <c r="B87" s="175">
        <f>[3]Input!B222+[3]Input!C222+[3]Input!D222</f>
        <v>0</v>
      </c>
      <c r="C87" s="172">
        <f>[3]Input!E222</f>
        <v>1</v>
      </c>
      <c r="D87" s="176">
        <f>0.01*[3]Input!F$14*([3]Adjust!$E237*[3]Input!E222+[3]Adjust!$F237*[3]Input!F222)+10*([3]Adjust!$B237*[3]Input!B222+[3]Adjust!$C237*[3]Input!C222+[3]Adjust!$D237*[3]Input!D222+[3]Adjust!$G237*[3]Input!G222)</f>
        <v>359.08260000000001</v>
      </c>
      <c r="E87" s="175">
        <f>10*([3]Adjust!$B237*[3]Input!B222+[3]Adjust!$C237*[3]Input!C222+[3]Adjust!$D237*[3]Input!D222)</f>
        <v>0</v>
      </c>
      <c r="F87" s="175">
        <f>[3]Adjust!E237*[3]Input!$F$14*[3]Input!$E222/100</f>
        <v>359.08260000000001</v>
      </c>
      <c r="G87" s="175">
        <f>[3]Adjust!F237*[3]Input!$F$14*[3]Input!$F222/100</f>
        <v>0</v>
      </c>
      <c r="H87" s="175">
        <f>[3]Adjust!G237*[3]Input!$G222*10</f>
        <v>0</v>
      </c>
      <c r="I87" s="177" t="str">
        <f t="shared" si="0"/>
        <v/>
      </c>
      <c r="J87" s="178">
        <f t="shared" si="1"/>
        <v>359.08260000000001</v>
      </c>
      <c r="K87" s="177">
        <f t="shared" si="2"/>
        <v>0</v>
      </c>
      <c r="L87" s="175">
        <f>[3]Adjust!B237*[3]Input!$B222*10</f>
        <v>0</v>
      </c>
      <c r="M87" s="175">
        <f>[3]Adjust!C237*[3]Input!$C222*10</f>
        <v>0</v>
      </c>
      <c r="N87" s="175">
        <f>[3]Adjust!D237*[3]Input!$D222*10</f>
        <v>0</v>
      </c>
      <c r="O87" s="179" t="str">
        <f t="shared" si="3"/>
        <v/>
      </c>
      <c r="P87" s="179" t="str">
        <f t="shared" si="4"/>
        <v/>
      </c>
      <c r="Q87" s="179" t="str">
        <f t="shared" si="5"/>
        <v/>
      </c>
      <c r="R87" s="179">
        <f t="shared" si="6"/>
        <v>1</v>
      </c>
      <c r="S87" s="179">
        <f t="shared" si="7"/>
        <v>0</v>
      </c>
      <c r="T87" s="179">
        <f t="shared" si="8"/>
        <v>0</v>
      </c>
      <c r="U87" s="70"/>
      <c r="V87" s="72"/>
    </row>
    <row r="88" spans="1:22">
      <c r="A88" s="165" t="s">
        <v>34</v>
      </c>
      <c r="B88" s="175">
        <f>[3]Input!B220+[3]Input!C220+[3]Input!D220</f>
        <v>4364.4719999999998</v>
      </c>
      <c r="C88" s="172">
        <f>[3]Input!E220</f>
        <v>1</v>
      </c>
      <c r="D88" s="176">
        <f>0.01*[3]Input!F$14*([3]Adjust!$E235*[3]Input!E220+[3]Adjust!$F235*[3]Input!F220)+10*([3]Adjust!$B235*[3]Input!B220+[3]Adjust!$C235*[3]Input!C220+[3]Adjust!$D235*[3]Input!D220+[3]Adjust!$G235*[3]Input!G220)</f>
        <v>-11821.111278720002</v>
      </c>
      <c r="E88" s="175">
        <f>10*([3]Adjust!$B235*[3]Input!B220+[3]Adjust!$C235*[3]Input!C220+[3]Adjust!$D235*[3]Input!D220)</f>
        <v>-12180.193878720002</v>
      </c>
      <c r="F88" s="175">
        <f>[3]Adjust!E235*[3]Input!$F$14*[3]Input!$E220/100</f>
        <v>359.08260000000001</v>
      </c>
      <c r="G88" s="175">
        <f>[3]Adjust!F235*[3]Input!$F$14*[3]Input!$F220/100</f>
        <v>0</v>
      </c>
      <c r="H88" s="175">
        <f>[3]Adjust!G235*[3]Input!$G220*10</f>
        <v>0</v>
      </c>
      <c r="I88" s="177">
        <f t="shared" si="0"/>
        <v>-0.27084859929723465</v>
      </c>
      <c r="J88" s="178">
        <f t="shared" si="1"/>
        <v>-11821.111278720002</v>
      </c>
      <c r="K88" s="177">
        <f t="shared" si="2"/>
        <v>-0.27907600000000005</v>
      </c>
      <c r="L88" s="175">
        <f>[3]Adjust!B235*[3]Input!$B220*10</f>
        <v>-7949.0041246559995</v>
      </c>
      <c r="M88" s="175">
        <f>[3]Adjust!C235*[3]Input!$C220*10</f>
        <v>-3061.9738920960003</v>
      </c>
      <c r="N88" s="175">
        <f>[3]Adjust!D235*[3]Input!$D220*10</f>
        <v>-1169.2158619679999</v>
      </c>
      <c r="O88" s="179">
        <f t="shared" si="3"/>
        <v>0.65261720821568303</v>
      </c>
      <c r="P88" s="179">
        <f t="shared" si="4"/>
        <v>0.25138958563258751</v>
      </c>
      <c r="Q88" s="179">
        <f t="shared" si="5"/>
        <v>9.5993206151729252E-2</v>
      </c>
      <c r="R88" s="179">
        <f t="shared" si="6"/>
        <v>-3.0376382688014229E-2</v>
      </c>
      <c r="S88" s="179">
        <f t="shared" si="7"/>
        <v>0</v>
      </c>
      <c r="T88" s="179">
        <f t="shared" si="8"/>
        <v>0</v>
      </c>
      <c r="U88" s="70"/>
      <c r="V88" s="72">
        <v>141.5</v>
      </c>
    </row>
    <row r="89" spans="1:22">
      <c r="A89" s="165" t="s">
        <v>23</v>
      </c>
      <c r="B89" s="175">
        <f>[3]Input!B183+[3]Input!C183+[3]Input!D183</f>
        <v>41948.071505743632</v>
      </c>
      <c r="C89" s="172">
        <f>[3]Input!E183</f>
        <v>2</v>
      </c>
      <c r="D89" s="176">
        <f>0.01*[3]Input!F$14*([3]Adjust!$E198*[3]Input!E183+[3]Adjust!$F198*[3]Input!F183)+10*([3]Adjust!$B198*[3]Input!B183+[3]Adjust!$C198*[3]Input!C183+[3]Adjust!$D198*[3]Input!D183+[3]Adjust!$G198*[3]Input!G183)</f>
        <v>291671.8491258673</v>
      </c>
      <c r="E89" s="175">
        <f>10*([3]Adjust!$B198*[3]Input!B183+[3]Adjust!$C198*[3]Input!C183+[3]Adjust!$D198*[3]Input!D183)</f>
        <v>189693.35606218205</v>
      </c>
      <c r="F89" s="175">
        <f>[3]Adjust!E198*[3]Input!$F$14*[3]Input!$E183/100</f>
        <v>974.95080000000007</v>
      </c>
      <c r="G89" s="175">
        <f>[3]Adjust!F198*[3]Input!$F$14*[3]Input!$F183/100</f>
        <v>99676.44</v>
      </c>
      <c r="H89" s="175">
        <f>[3]Adjust!G198*[3]Input!$G183*10</f>
        <v>1327.102263685224</v>
      </c>
      <c r="I89" s="177">
        <f t="shared" si="0"/>
        <v>0.695316467852237</v>
      </c>
      <c r="J89" s="178">
        <f t="shared" si="1"/>
        <v>145835.92456293365</v>
      </c>
      <c r="K89" s="177">
        <f t="shared" si="2"/>
        <v>0.45220995686585685</v>
      </c>
      <c r="L89" s="175">
        <f>[3]Adjust!B198*[3]Input!$B183*10</f>
        <v>138966.43522658903</v>
      </c>
      <c r="M89" s="175">
        <f>[3]Adjust!C198*[3]Input!$C183*10</f>
        <v>36668.250912955387</v>
      </c>
      <c r="N89" s="175">
        <f>[3]Adjust!D198*[3]Input!$D183*10</f>
        <v>14058.669922637671</v>
      </c>
      <c r="O89" s="179">
        <f t="shared" si="3"/>
        <v>0.73258462031234994</v>
      </c>
      <c r="P89" s="179">
        <f t="shared" si="4"/>
        <v>0.19330276860585158</v>
      </c>
      <c r="Q89" s="179">
        <f t="shared" si="5"/>
        <v>7.4112611081798757E-2</v>
      </c>
      <c r="R89" s="179">
        <f t="shared" si="6"/>
        <v>3.3426290638671557E-3</v>
      </c>
      <c r="S89" s="179">
        <f t="shared" si="7"/>
        <v>0.34174172207131959</v>
      </c>
      <c r="T89" s="179">
        <f t="shared" si="8"/>
        <v>4.5499840579833594E-3</v>
      </c>
      <c r="U89" s="71"/>
      <c r="V89" s="72"/>
    </row>
    <row r="90" spans="1:22" ht="25.5">
      <c r="A90" s="165" t="s">
        <v>187</v>
      </c>
      <c r="B90" s="175">
        <f>[3]Input!B151+[3]Input!C151+[3]Input!D151</f>
        <v>0</v>
      </c>
      <c r="C90" s="172">
        <f>[3]Input!E151</f>
        <v>0</v>
      </c>
      <c r="D90" s="176">
        <f>0.01*[3]Input!F$14*([3]Adjust!$E166*[3]Input!E151+[3]Adjust!$F166*[3]Input!F151)+10*([3]Adjust!$B166*[3]Input!B151+[3]Adjust!$C166*[3]Input!C151+[3]Adjust!$D166*[3]Input!D151+[3]Adjust!$G166*[3]Input!G151)</f>
        <v>0</v>
      </c>
      <c r="E90" s="175">
        <f>10*([3]Adjust!$B166*[3]Input!B151+[3]Adjust!$C166*[3]Input!C151+[3]Adjust!$D166*[3]Input!D151)</f>
        <v>0</v>
      </c>
      <c r="F90" s="175">
        <f>[3]Adjust!E166*[3]Input!$F$14*[3]Input!$E151/100</f>
        <v>0</v>
      </c>
      <c r="G90" s="175">
        <f>[3]Adjust!F166*[3]Input!$F$14*[3]Input!$F151/100</f>
        <v>0</v>
      </c>
      <c r="H90" s="175">
        <f>[3]Adjust!G166*[3]Input!$G151*10</f>
        <v>0</v>
      </c>
      <c r="I90" s="177" t="str">
        <f t="shared" si="0"/>
        <v/>
      </c>
      <c r="J90" s="178" t="str">
        <f t="shared" si="1"/>
        <v/>
      </c>
      <c r="K90" s="177">
        <f t="shared" si="2"/>
        <v>0</v>
      </c>
      <c r="L90" s="175">
        <f>[3]Adjust!B166*[3]Input!$B151*10</f>
        <v>0</v>
      </c>
      <c r="M90" s="175">
        <f>[3]Adjust!C166*[3]Input!$C151*10</f>
        <v>0</v>
      </c>
      <c r="N90" s="175">
        <f>[3]Adjust!D166*[3]Input!$D151*10</f>
        <v>0</v>
      </c>
      <c r="O90" s="179" t="str">
        <f t="shared" si="3"/>
        <v/>
      </c>
      <c r="P90" s="179" t="str">
        <f t="shared" si="4"/>
        <v/>
      </c>
      <c r="Q90" s="179" t="str">
        <f t="shared" si="5"/>
        <v/>
      </c>
      <c r="R90" s="179" t="str">
        <f t="shared" si="6"/>
        <v/>
      </c>
      <c r="S90" s="179" t="str">
        <f t="shared" si="7"/>
        <v/>
      </c>
      <c r="T90" s="179" t="str">
        <f t="shared" si="8"/>
        <v/>
      </c>
      <c r="U90" s="70"/>
      <c r="V90" s="70"/>
    </row>
    <row r="91" spans="1:22">
      <c r="A91" s="165" t="s">
        <v>48</v>
      </c>
      <c r="B91" s="175">
        <f>[3]Input!B147+[3]Input!C147+[3]Input!D147</f>
        <v>1204.0149999999999</v>
      </c>
      <c r="C91" s="172">
        <f>[3]Input!E147</f>
        <v>360.02300000000002</v>
      </c>
      <c r="D91" s="176">
        <f>0.01*[3]Input!F$14*([3]Adjust!$E162*[3]Input!E147+[3]Adjust!$F162*[3]Input!F147)+10*([3]Adjust!$B162*[3]Input!B147+[3]Adjust!$C162*[3]Input!C147+[3]Adjust!$D162*[3]Input!D147+[3]Adjust!$G162*[3]Input!G147)</f>
        <v>7246.5762413222292</v>
      </c>
      <c r="E91" s="175">
        <f>10*([3]Adjust!$B162*[3]Input!B147+[3]Adjust!$C162*[3]Input!C147+[3]Adjust!$D162*[3]Input!D147)</f>
        <v>5793.3363477140701</v>
      </c>
      <c r="F91" s="175">
        <f>[3]Adjust!E162*[3]Input!$F$14*[3]Input!$E147/100</f>
        <v>1453.2398936081584</v>
      </c>
      <c r="G91" s="175">
        <f>[3]Adjust!F162*[3]Input!$F$14*[3]Input!$F147/100</f>
        <v>0</v>
      </c>
      <c r="H91" s="175">
        <f>[3]Adjust!G162*[3]Input!$G147*10</f>
        <v>0</v>
      </c>
      <c r="I91" s="177">
        <f t="shared" si="0"/>
        <v>0.60186760474929557</v>
      </c>
      <c r="J91" s="178">
        <f t="shared" si="1"/>
        <v>20.128092486652879</v>
      </c>
      <c r="K91" s="177">
        <f t="shared" si="2"/>
        <v>0.48116812063920056</v>
      </c>
      <c r="L91" s="175">
        <f>[3]Adjust!B162*[3]Input!$B147*10</f>
        <v>5188.3820240679606</v>
      </c>
      <c r="M91" s="175">
        <f>[3]Adjust!C162*[3]Input!$C147*10</f>
        <v>604.95432364610951</v>
      </c>
      <c r="N91" s="175">
        <f>[3]Adjust!D162*[3]Input!$D147*10</f>
        <v>0</v>
      </c>
      <c r="O91" s="179">
        <f t="shared" si="3"/>
        <v>0.89557755888197099</v>
      </c>
      <c r="P91" s="179">
        <f t="shared" si="4"/>
        <v>0.10442244111802897</v>
      </c>
      <c r="Q91" s="179">
        <f t="shared" si="5"/>
        <v>0</v>
      </c>
      <c r="R91" s="179">
        <f t="shared" si="6"/>
        <v>0.20054158615227602</v>
      </c>
      <c r="S91" s="179">
        <f t="shared" si="7"/>
        <v>0</v>
      </c>
      <c r="T91" s="179">
        <f t="shared" si="8"/>
        <v>0</v>
      </c>
      <c r="U91" s="70"/>
      <c r="V91" s="70"/>
    </row>
    <row r="92" spans="1:22">
      <c r="A92" s="165" t="s">
        <v>47</v>
      </c>
      <c r="B92" s="175">
        <f>[3]Input!B143+[3]Input!C143+[3]Input!D143</f>
        <v>18741.066999999999</v>
      </c>
      <c r="C92" s="172">
        <f>[3]Input!E143</f>
        <v>6195.6989999999996</v>
      </c>
      <c r="D92" s="176">
        <f>0.01*[3]Input!F$14*([3]Adjust!$E158*[3]Input!E143+[3]Adjust!$F158*[3]Input!F143)+10*([3]Adjust!$B158*[3]Input!B143+[3]Adjust!$C158*[3]Input!C143+[3]Adjust!$D158*[3]Input!D143+[3]Adjust!$G158*[3]Input!G143)</f>
        <v>181722.36293212397</v>
      </c>
      <c r="E92" s="175">
        <f>10*([3]Adjust!$B158*[3]Input!B143+[3]Adjust!$C158*[3]Input!C143+[3]Adjust!$D158*[3]Input!D143)</f>
        <v>156713.3025232385</v>
      </c>
      <c r="F92" s="175">
        <f>[3]Adjust!E158*[3]Input!$F$14*[3]Input!$E143/100</f>
        <v>25009.060408885471</v>
      </c>
      <c r="G92" s="175">
        <f>[3]Adjust!F158*[3]Input!$F$14*[3]Input!$F143/100</f>
        <v>0</v>
      </c>
      <c r="H92" s="175">
        <f>[3]Adjust!G158*[3]Input!$G143*10</f>
        <v>0</v>
      </c>
      <c r="I92" s="177">
        <f t="shared" si="0"/>
        <v>0.9696479017556684</v>
      </c>
      <c r="J92" s="178">
        <f t="shared" si="1"/>
        <v>29.330405323454865</v>
      </c>
      <c r="K92" s="177">
        <f t="shared" si="2"/>
        <v>0.8362026693743666</v>
      </c>
      <c r="L92" s="175">
        <f>[3]Adjust!B158*[3]Input!$B143*10</f>
        <v>156713.3025232385</v>
      </c>
      <c r="M92" s="175">
        <f>[3]Adjust!C158*[3]Input!$C143*10</f>
        <v>0</v>
      </c>
      <c r="N92" s="175">
        <f>[3]Adjust!D158*[3]Input!$D143*10</f>
        <v>0</v>
      </c>
      <c r="O92" s="179">
        <f t="shared" si="3"/>
        <v>1</v>
      </c>
      <c r="P92" s="179">
        <f t="shared" si="4"/>
        <v>0</v>
      </c>
      <c r="Q92" s="179">
        <f t="shared" si="5"/>
        <v>0</v>
      </c>
      <c r="R92" s="179">
        <f t="shared" si="6"/>
        <v>0.1376223597655217</v>
      </c>
      <c r="S92" s="179">
        <f t="shared" si="7"/>
        <v>0</v>
      </c>
      <c r="T92" s="179">
        <f t="shared" si="8"/>
        <v>0</v>
      </c>
      <c r="U92" s="70"/>
      <c r="V92" s="70"/>
    </row>
    <row r="93" spans="1:22">
      <c r="A93" s="165" t="s">
        <v>63</v>
      </c>
      <c r="B93" s="175">
        <f>[3]Input!B215+[3]Input!C215+[3]Input!D215</f>
        <v>0</v>
      </c>
      <c r="C93" s="172">
        <f>[3]Input!E215</f>
        <v>0</v>
      </c>
      <c r="D93" s="176">
        <f>0.01*[3]Input!F$14*([3]Adjust!$E230*[3]Input!E215+[3]Adjust!$F230*[3]Input!F215)+10*([3]Adjust!$B230*[3]Input!B215+[3]Adjust!$C230*[3]Input!C215+[3]Adjust!$D230*[3]Input!D215+[3]Adjust!$G230*[3]Input!G215)</f>
        <v>0</v>
      </c>
      <c r="E93" s="175">
        <f>10*([3]Adjust!$B230*[3]Input!B215+[3]Adjust!$C230*[3]Input!C215+[3]Adjust!$D230*[3]Input!D215)</f>
        <v>0</v>
      </c>
      <c r="F93" s="175">
        <f>[3]Adjust!E230*[3]Input!$F$14*[3]Input!$E215/100</f>
        <v>0</v>
      </c>
      <c r="G93" s="175">
        <f>[3]Adjust!F230*[3]Input!$F$14*[3]Input!$F215/100</f>
        <v>0</v>
      </c>
      <c r="H93" s="175">
        <f>[3]Adjust!G230*[3]Input!$G215*10</f>
        <v>0</v>
      </c>
      <c r="I93" s="177" t="str">
        <f t="shared" si="0"/>
        <v/>
      </c>
      <c r="J93" s="178" t="str">
        <f t="shared" si="1"/>
        <v/>
      </c>
      <c r="K93" s="177">
        <f t="shared" si="2"/>
        <v>0</v>
      </c>
      <c r="L93" s="175">
        <f>[3]Adjust!B230*[3]Input!$B215*10</f>
        <v>0</v>
      </c>
      <c r="M93" s="175">
        <f>[3]Adjust!C230*[3]Input!$C215*10</f>
        <v>0</v>
      </c>
      <c r="N93" s="175">
        <f>[3]Adjust!D230*[3]Input!$D215*10</f>
        <v>0</v>
      </c>
      <c r="O93" s="179" t="str">
        <f t="shared" si="3"/>
        <v/>
      </c>
      <c r="P93" s="179" t="str">
        <f t="shared" si="4"/>
        <v/>
      </c>
      <c r="Q93" s="179" t="str">
        <f t="shared" si="5"/>
        <v/>
      </c>
      <c r="R93" s="179" t="str">
        <f t="shared" si="6"/>
        <v/>
      </c>
      <c r="S93" s="179" t="str">
        <f t="shared" si="7"/>
        <v/>
      </c>
      <c r="T93" s="179" t="str">
        <f t="shared" si="8"/>
        <v/>
      </c>
      <c r="U93" s="70"/>
      <c r="V93" s="72"/>
    </row>
    <row r="94" spans="1:22" ht="25.5">
      <c r="A94" s="165" t="s">
        <v>64</v>
      </c>
      <c r="B94" s="175">
        <f>[3]Input!B218+[3]Input!C218+[3]Input!D218</f>
        <v>0</v>
      </c>
      <c r="C94" s="172">
        <f>[3]Input!E218</f>
        <v>0</v>
      </c>
      <c r="D94" s="176">
        <f>0.01*[3]Input!F$14*([3]Adjust!$E233*[3]Input!E218+[3]Adjust!$F233*[3]Input!F218)+10*([3]Adjust!$B233*[3]Input!B218+[3]Adjust!$C233*[3]Input!C218+[3]Adjust!$D233*[3]Input!D218+[3]Adjust!$G233*[3]Input!G218)</f>
        <v>0</v>
      </c>
      <c r="E94" s="175">
        <f>10*([3]Adjust!$B233*[3]Input!B218+[3]Adjust!$C233*[3]Input!C218+[3]Adjust!$D233*[3]Input!D218)</f>
        <v>0</v>
      </c>
      <c r="F94" s="175">
        <f>[3]Adjust!E233*[3]Input!$F$14*[3]Input!$E218/100</f>
        <v>0</v>
      </c>
      <c r="G94" s="175">
        <f>[3]Adjust!F233*[3]Input!$F$14*[3]Input!$F218/100</f>
        <v>0</v>
      </c>
      <c r="H94" s="175">
        <f>[3]Adjust!G233*[3]Input!$G218*10</f>
        <v>0</v>
      </c>
      <c r="I94" s="177" t="str">
        <f t="shared" si="0"/>
        <v/>
      </c>
      <c r="J94" s="178" t="str">
        <f t="shared" si="1"/>
        <v/>
      </c>
      <c r="K94" s="177">
        <f t="shared" si="2"/>
        <v>0</v>
      </c>
      <c r="L94" s="175">
        <f>[3]Adjust!B233*[3]Input!$B218*10</f>
        <v>0</v>
      </c>
      <c r="M94" s="175">
        <f>[3]Adjust!C233*[3]Input!$C218*10</f>
        <v>0</v>
      </c>
      <c r="N94" s="175">
        <f>[3]Adjust!D233*[3]Input!$D218*10</f>
        <v>0</v>
      </c>
      <c r="O94" s="179" t="str">
        <f t="shared" si="3"/>
        <v/>
      </c>
      <c r="P94" s="179" t="str">
        <f t="shared" si="4"/>
        <v/>
      </c>
      <c r="Q94" s="179" t="str">
        <f t="shared" si="5"/>
        <v/>
      </c>
      <c r="R94" s="179" t="str">
        <f t="shared" si="6"/>
        <v/>
      </c>
      <c r="S94" s="179" t="str">
        <f t="shared" si="7"/>
        <v/>
      </c>
      <c r="T94" s="179" t="str">
        <f t="shared" si="8"/>
        <v/>
      </c>
      <c r="U94" s="70"/>
      <c r="V94" s="72"/>
    </row>
    <row r="95" spans="1:22">
      <c r="A95" s="165" t="s">
        <v>54</v>
      </c>
      <c r="B95" s="175">
        <f>[3]Input!B181+[3]Input!C181+[3]Input!D181</f>
        <v>0</v>
      </c>
      <c r="C95" s="172">
        <f>[3]Input!E181</f>
        <v>0</v>
      </c>
      <c r="D95" s="176">
        <f>0.01*[3]Input!F$14*([3]Adjust!$E196*[3]Input!E181+[3]Adjust!$F196*[3]Input!F181)+10*([3]Adjust!$B196*[3]Input!B181+[3]Adjust!$C196*[3]Input!C181+[3]Adjust!$D196*[3]Input!D181+[3]Adjust!$G196*[3]Input!G181)</f>
        <v>0</v>
      </c>
      <c r="E95" s="175">
        <f>10*([3]Adjust!$B196*[3]Input!B181+[3]Adjust!$C196*[3]Input!C181+[3]Adjust!$D196*[3]Input!D181)</f>
        <v>0</v>
      </c>
      <c r="F95" s="175">
        <f>[3]Adjust!E196*[3]Input!$F$14*[3]Input!$E181/100</f>
        <v>0</v>
      </c>
      <c r="G95" s="175">
        <f>[3]Adjust!F196*[3]Input!$F$14*[3]Input!$F181/100</f>
        <v>0</v>
      </c>
      <c r="H95" s="175">
        <f>[3]Adjust!G196*[3]Input!$G181*10</f>
        <v>0</v>
      </c>
      <c r="I95" s="177" t="str">
        <f t="shared" si="0"/>
        <v/>
      </c>
      <c r="J95" s="178" t="str">
        <f t="shared" si="1"/>
        <v/>
      </c>
      <c r="K95" s="177">
        <f t="shared" si="2"/>
        <v>0</v>
      </c>
      <c r="L95" s="175">
        <f>[3]Adjust!B196*[3]Input!$B181*10</f>
        <v>0</v>
      </c>
      <c r="M95" s="175">
        <f>[3]Adjust!C196*[3]Input!$C181*10</f>
        <v>0</v>
      </c>
      <c r="N95" s="175">
        <f>[3]Adjust!D196*[3]Input!$D181*10</f>
        <v>0</v>
      </c>
      <c r="O95" s="179" t="str">
        <f t="shared" si="3"/>
        <v/>
      </c>
      <c r="P95" s="179" t="str">
        <f t="shared" si="4"/>
        <v/>
      </c>
      <c r="Q95" s="179" t="str">
        <f t="shared" si="5"/>
        <v/>
      </c>
      <c r="R95" s="179" t="str">
        <f t="shared" si="6"/>
        <v/>
      </c>
      <c r="S95" s="179" t="str">
        <f t="shared" si="7"/>
        <v/>
      </c>
      <c r="T95" s="179" t="str">
        <f t="shared" si="8"/>
        <v/>
      </c>
      <c r="U95" s="71">
        <v>0</v>
      </c>
      <c r="V95" s="72">
        <v>0</v>
      </c>
    </row>
    <row r="96" spans="1:22">
      <c r="A96" s="165" t="s">
        <v>59</v>
      </c>
      <c r="B96" s="175">
        <f>[3]Input!B202+[3]Input!C202+[3]Input!D202</f>
        <v>0</v>
      </c>
      <c r="C96" s="172">
        <f>[3]Input!E202</f>
        <v>0</v>
      </c>
      <c r="D96" s="176">
        <f>0.01*[3]Input!F$14*([3]Adjust!$E217*[3]Input!E202+[3]Adjust!$F217*[3]Input!F202)+10*([3]Adjust!$B217*[3]Input!B202+[3]Adjust!$C217*[3]Input!C202+[3]Adjust!$D217*[3]Input!D202+[3]Adjust!$G217*[3]Input!G202)</f>
        <v>0</v>
      </c>
      <c r="E96" s="175">
        <f>10*([3]Adjust!$B217*[3]Input!B202+[3]Adjust!$C217*[3]Input!C202+[3]Adjust!$D217*[3]Input!D202)</f>
        <v>0</v>
      </c>
      <c r="F96" s="175">
        <f>[3]Adjust!E217*[3]Input!$F$14*[3]Input!$E202/100</f>
        <v>0</v>
      </c>
      <c r="G96" s="175">
        <f>[3]Adjust!F217*[3]Input!$F$14*[3]Input!$F202/100</f>
        <v>0</v>
      </c>
      <c r="H96" s="175">
        <f>[3]Adjust!G217*[3]Input!$G202*10</f>
        <v>0</v>
      </c>
      <c r="I96" s="177" t="str">
        <f t="shared" si="0"/>
        <v/>
      </c>
      <c r="J96" s="178" t="str">
        <f t="shared" si="1"/>
        <v/>
      </c>
      <c r="K96" s="177">
        <f t="shared" si="2"/>
        <v>0</v>
      </c>
      <c r="L96" s="175">
        <f>[3]Adjust!B217*[3]Input!$B202*10</f>
        <v>0</v>
      </c>
      <c r="M96" s="175">
        <f>[3]Adjust!C217*[3]Input!$C202*10</f>
        <v>0</v>
      </c>
      <c r="N96" s="175">
        <f>[3]Adjust!D217*[3]Input!$D202*10</f>
        <v>0</v>
      </c>
      <c r="O96" s="179" t="str">
        <f t="shared" si="3"/>
        <v/>
      </c>
      <c r="P96" s="179" t="str">
        <f t="shared" si="4"/>
        <v/>
      </c>
      <c r="Q96" s="179" t="str">
        <f t="shared" si="5"/>
        <v/>
      </c>
      <c r="R96" s="179" t="str">
        <f t="shared" si="6"/>
        <v/>
      </c>
      <c r="S96" s="179" t="str">
        <f t="shared" si="7"/>
        <v/>
      </c>
      <c r="T96" s="179" t="str">
        <f t="shared" si="8"/>
        <v/>
      </c>
      <c r="U96" s="70"/>
      <c r="V96" s="72"/>
    </row>
    <row r="97" spans="1:22">
      <c r="A97" s="165" t="s">
        <v>57</v>
      </c>
      <c r="B97" s="175">
        <f>[3]Input!B195+[3]Input!C195+[3]Input!D195</f>
        <v>0</v>
      </c>
      <c r="C97" s="172">
        <f>[3]Input!E195</f>
        <v>0</v>
      </c>
      <c r="D97" s="176">
        <f>0.01*[3]Input!F$14*([3]Adjust!$E210*[3]Input!E195+[3]Adjust!$F210*[3]Input!F195)+10*([3]Adjust!$B210*[3]Input!B195+[3]Adjust!$C210*[3]Input!C195+[3]Adjust!$D210*[3]Input!D195+[3]Adjust!$G210*[3]Input!G195)</f>
        <v>0</v>
      </c>
      <c r="E97" s="175">
        <f>10*([3]Adjust!$B210*[3]Input!B195+[3]Adjust!$C210*[3]Input!C195+[3]Adjust!$D210*[3]Input!D195)</f>
        <v>0</v>
      </c>
      <c r="F97" s="175">
        <f>[3]Adjust!E210*[3]Input!$F$14*[3]Input!$E195/100</f>
        <v>0</v>
      </c>
      <c r="G97" s="175">
        <f>[3]Adjust!F210*[3]Input!$F$14*[3]Input!$F195/100</f>
        <v>0</v>
      </c>
      <c r="H97" s="175">
        <f>[3]Adjust!G210*[3]Input!$G195*10</f>
        <v>0</v>
      </c>
      <c r="I97" s="177" t="str">
        <f t="shared" si="0"/>
        <v/>
      </c>
      <c r="J97" s="178" t="str">
        <f t="shared" si="1"/>
        <v/>
      </c>
      <c r="K97" s="177">
        <f t="shared" si="2"/>
        <v>0</v>
      </c>
      <c r="L97" s="175">
        <f>[3]Adjust!B210*[3]Input!$B195*10</f>
        <v>0</v>
      </c>
      <c r="M97" s="175">
        <f>[3]Adjust!C210*[3]Input!$C195*10</f>
        <v>0</v>
      </c>
      <c r="N97" s="175">
        <f>[3]Adjust!D210*[3]Input!$D195*10</f>
        <v>0</v>
      </c>
      <c r="O97" s="179" t="str">
        <f t="shared" si="3"/>
        <v/>
      </c>
      <c r="P97" s="179" t="str">
        <f t="shared" si="4"/>
        <v/>
      </c>
      <c r="Q97" s="179" t="str">
        <f t="shared" si="5"/>
        <v/>
      </c>
      <c r="R97" s="179" t="str">
        <f t="shared" si="6"/>
        <v/>
      </c>
      <c r="S97" s="179" t="str">
        <f t="shared" si="7"/>
        <v/>
      </c>
      <c r="T97" s="179" t="str">
        <f t="shared" si="8"/>
        <v/>
      </c>
      <c r="U97" s="70"/>
      <c r="V97" s="70"/>
    </row>
    <row r="98" spans="1:22" ht="25.5">
      <c r="A98" s="165" t="s">
        <v>60</v>
      </c>
      <c r="B98" s="175">
        <f>[3]Input!B206+[3]Input!C206+[3]Input!D206</f>
        <v>0</v>
      </c>
      <c r="C98" s="172">
        <f>[3]Input!E206</f>
        <v>0</v>
      </c>
      <c r="D98" s="176">
        <f>0.01*[3]Input!F$14*([3]Adjust!$E221*[3]Input!E206+[3]Adjust!$F221*[3]Input!F206)+10*([3]Adjust!$B221*[3]Input!B206+[3]Adjust!$C221*[3]Input!C206+[3]Adjust!$D221*[3]Input!D206+[3]Adjust!$G221*[3]Input!G206)</f>
        <v>0</v>
      </c>
      <c r="E98" s="175">
        <f>10*([3]Adjust!$B221*[3]Input!B206+[3]Adjust!$C221*[3]Input!C206+[3]Adjust!$D221*[3]Input!D206)</f>
        <v>0</v>
      </c>
      <c r="F98" s="175">
        <f>[3]Adjust!E221*[3]Input!$F$14*[3]Input!$E206/100</f>
        <v>0</v>
      </c>
      <c r="G98" s="175">
        <f>[3]Adjust!F221*[3]Input!$F$14*[3]Input!$F206/100</f>
        <v>0</v>
      </c>
      <c r="H98" s="175">
        <f>[3]Adjust!G221*[3]Input!$G206*10</f>
        <v>0</v>
      </c>
      <c r="I98" s="177" t="str">
        <f t="shared" si="0"/>
        <v/>
      </c>
      <c r="J98" s="178" t="str">
        <f t="shared" si="1"/>
        <v/>
      </c>
      <c r="K98" s="177">
        <f t="shared" si="2"/>
        <v>0</v>
      </c>
      <c r="L98" s="175">
        <f>[3]Adjust!B221*[3]Input!$B206*10</f>
        <v>0</v>
      </c>
      <c r="M98" s="175">
        <f>[3]Adjust!C221*[3]Input!$C206*10</f>
        <v>0</v>
      </c>
      <c r="N98" s="175">
        <f>[3]Adjust!D221*[3]Input!$D206*10</f>
        <v>0</v>
      </c>
      <c r="O98" s="179" t="str">
        <f t="shared" si="3"/>
        <v/>
      </c>
      <c r="P98" s="179" t="str">
        <f t="shared" si="4"/>
        <v/>
      </c>
      <c r="Q98" s="179" t="str">
        <f t="shared" si="5"/>
        <v/>
      </c>
      <c r="R98" s="179" t="str">
        <f t="shared" si="6"/>
        <v/>
      </c>
      <c r="S98" s="179" t="str">
        <f t="shared" si="7"/>
        <v/>
      </c>
      <c r="T98" s="179" t="str">
        <f t="shared" si="8"/>
        <v/>
      </c>
      <c r="U98" s="70"/>
      <c r="V98" s="72"/>
    </row>
    <row r="99" spans="1:22">
      <c r="A99" s="165" t="s">
        <v>52</v>
      </c>
      <c r="B99" s="175">
        <f>[3]Input!B175+[3]Input!C175+[3]Input!D175</f>
        <v>544.56082453261092</v>
      </c>
      <c r="C99" s="172">
        <f>[3]Input!E175</f>
        <v>1.6784533197659601</v>
      </c>
      <c r="D99" s="176">
        <f>0.01*[3]Input!F$14*([3]Adjust!$E190*[3]Input!E175+[3]Adjust!$F190*[3]Input!F175)+10*([3]Adjust!$B190*[3]Input!B175+[3]Adjust!$C190*[3]Input!C175+[3]Adjust!$D190*[3]Input!D175+[3]Adjust!$G190*[3]Input!G175)</f>
        <v>9226.9101321549861</v>
      </c>
      <c r="E99" s="175">
        <f>10*([3]Adjust!$B190*[3]Input!B175+[3]Adjust!$C190*[3]Input!C175+[3]Adjust!$D190*[3]Input!D175)</f>
        <v>2344.5432737528399</v>
      </c>
      <c r="F99" s="175">
        <f>[3]Adjust!E190*[3]Input!$F$14*[3]Input!$E175/100</f>
        <v>21.860314930121131</v>
      </c>
      <c r="G99" s="175">
        <f>[3]Adjust!F190*[3]Input!$F$14*[3]Input!$F175/100</f>
        <v>6860.5065434720254</v>
      </c>
      <c r="H99" s="175">
        <f>[3]Adjust!G190*[3]Input!$G175*10</f>
        <v>0</v>
      </c>
      <c r="I99" s="177">
        <f t="shared" si="0"/>
        <v>1.6943764069099749</v>
      </c>
      <c r="J99" s="178">
        <f t="shared" si="1"/>
        <v>5497.2694346015924</v>
      </c>
      <c r="K99" s="177">
        <f t="shared" si="2"/>
        <v>0.43053836562061354</v>
      </c>
      <c r="L99" s="175">
        <f>[3]Adjust!B190*[3]Input!$B175*10</f>
        <v>1369.7045991925349</v>
      </c>
      <c r="M99" s="175">
        <f>[3]Adjust!C190*[3]Input!$C175*10</f>
        <v>761.15965608477165</v>
      </c>
      <c r="N99" s="175">
        <f>[3]Adjust!D190*[3]Input!$D175*10</f>
        <v>213.67901847553287</v>
      </c>
      <c r="O99" s="179">
        <f t="shared" si="3"/>
        <v>0.58420956206113861</v>
      </c>
      <c r="P99" s="179">
        <f t="shared" si="4"/>
        <v>0.32465157056640986</v>
      </c>
      <c r="Q99" s="179">
        <f t="shared" si="5"/>
        <v>9.1138867372451304E-2</v>
      </c>
      <c r="R99" s="179">
        <f t="shared" si="6"/>
        <v>2.3691912695605237E-3</v>
      </c>
      <c r="S99" s="179">
        <f t="shared" si="7"/>
        <v>0.74353239006455174</v>
      </c>
      <c r="T99" s="179">
        <f t="shared" si="8"/>
        <v>0</v>
      </c>
      <c r="U99" s="71">
        <v>0</v>
      </c>
      <c r="V99" s="72">
        <v>0</v>
      </c>
    </row>
    <row r="100" spans="1:22">
      <c r="A100" s="165" t="s">
        <v>51</v>
      </c>
      <c r="B100" s="175">
        <f>[3]Input!B167+[3]Input!C167+[3]Input!D167</f>
        <v>64.397000000000006</v>
      </c>
      <c r="C100" s="172">
        <f>[3]Input!E167</f>
        <v>3.3890000000000002</v>
      </c>
      <c r="D100" s="176">
        <f>0.01*[3]Input!F$14*([3]Adjust!$E182*[3]Input!E167+[3]Adjust!$F182*[3]Input!F167)+10*([3]Adjust!$B182*[3]Input!B167+[3]Adjust!$C182*[3]Input!C167+[3]Adjust!$D182*[3]Input!D167+[3]Adjust!$G182*[3]Input!G167)</f>
        <v>491.03002259969276</v>
      </c>
      <c r="E100" s="175">
        <f>10*([3]Adjust!$B182*[3]Input!B167+[3]Adjust!$C182*[3]Input!C167+[3]Adjust!$D182*[3]Input!D167)</f>
        <v>375.01920383798335</v>
      </c>
      <c r="F100" s="175">
        <f>[3]Adjust!E182*[3]Input!$F$14*[3]Input!$E167/100</f>
        <v>116.01081876170937</v>
      </c>
      <c r="G100" s="175">
        <f>[3]Adjust!F182*[3]Input!$F$14*[3]Input!$F167/100</f>
        <v>0</v>
      </c>
      <c r="H100" s="175">
        <f>[3]Adjust!G182*[3]Input!$G167*10</f>
        <v>0</v>
      </c>
      <c r="I100" s="177">
        <f t="shared" si="0"/>
        <v>0.76250449958801303</v>
      </c>
      <c r="J100" s="178">
        <f t="shared" si="1"/>
        <v>144.88935455877626</v>
      </c>
      <c r="K100" s="177">
        <f t="shared" si="2"/>
        <v>0.58235508461261132</v>
      </c>
      <c r="L100" s="175">
        <f>[3]Adjust!B182*[3]Input!$B167*10</f>
        <v>371.61514813673921</v>
      </c>
      <c r="M100" s="175">
        <f>[3]Adjust!C182*[3]Input!$C167*10</f>
        <v>3.4040557012441752</v>
      </c>
      <c r="N100" s="175">
        <f>[3]Adjust!D182*[3]Input!$D167*10</f>
        <v>0</v>
      </c>
      <c r="O100" s="179">
        <f t="shared" si="3"/>
        <v>0.99092298296618753</v>
      </c>
      <c r="P100" s="179">
        <f t="shared" si="4"/>
        <v>9.0770170338124959E-3</v>
      </c>
      <c r="Q100" s="179">
        <f t="shared" si="5"/>
        <v>0</v>
      </c>
      <c r="R100" s="179">
        <f t="shared" si="6"/>
        <v>0.23626013364214599</v>
      </c>
      <c r="S100" s="179">
        <f t="shared" si="7"/>
        <v>0</v>
      </c>
      <c r="T100" s="179">
        <f t="shared" si="8"/>
        <v>0</v>
      </c>
      <c r="U100" s="70"/>
      <c r="V100" s="70"/>
    </row>
    <row r="101" spans="1:22" ht="25.5">
      <c r="A101" s="165" t="s">
        <v>61</v>
      </c>
      <c r="B101" s="175">
        <f>[3]Input!B209+[3]Input!C209+[3]Input!D209</f>
        <v>0</v>
      </c>
      <c r="C101" s="172">
        <f>[3]Input!E209</f>
        <v>0</v>
      </c>
      <c r="D101" s="176">
        <f>0.01*[3]Input!F$14*([3]Adjust!$E224*[3]Input!E209+[3]Adjust!$F224*[3]Input!F209)+10*([3]Adjust!$B224*[3]Input!B209+[3]Adjust!$C224*[3]Input!C209+[3]Adjust!$D224*[3]Input!D209+[3]Adjust!$G224*[3]Input!G209)</f>
        <v>0</v>
      </c>
      <c r="E101" s="175">
        <f>10*([3]Adjust!$B224*[3]Input!B209+[3]Adjust!$C224*[3]Input!C209+[3]Adjust!$D224*[3]Input!D209)</f>
        <v>0</v>
      </c>
      <c r="F101" s="175">
        <f>[3]Adjust!E224*[3]Input!$F$14*[3]Input!$E209/100</f>
        <v>0</v>
      </c>
      <c r="G101" s="175">
        <f>[3]Adjust!F224*[3]Input!$F$14*[3]Input!$F209/100</f>
        <v>0</v>
      </c>
      <c r="H101" s="175">
        <f>[3]Adjust!G224*[3]Input!$G209*10</f>
        <v>0</v>
      </c>
      <c r="I101" s="177" t="str">
        <f t="shared" si="0"/>
        <v/>
      </c>
      <c r="J101" s="178" t="str">
        <f t="shared" si="1"/>
        <v/>
      </c>
      <c r="K101" s="177">
        <f t="shared" si="2"/>
        <v>0</v>
      </c>
      <c r="L101" s="175">
        <f>[3]Adjust!B224*[3]Input!$B209*10</f>
        <v>0</v>
      </c>
      <c r="M101" s="175">
        <f>[3]Adjust!C224*[3]Input!$C209*10</f>
        <v>0</v>
      </c>
      <c r="N101" s="175">
        <f>[3]Adjust!D224*[3]Input!$D209*10</f>
        <v>0</v>
      </c>
      <c r="O101" s="179" t="str">
        <f t="shared" si="3"/>
        <v/>
      </c>
      <c r="P101" s="179" t="str">
        <f t="shared" si="4"/>
        <v/>
      </c>
      <c r="Q101" s="179" t="str">
        <f t="shared" si="5"/>
        <v/>
      </c>
      <c r="R101" s="179" t="str">
        <f t="shared" si="6"/>
        <v/>
      </c>
      <c r="S101" s="179" t="str">
        <f t="shared" si="7"/>
        <v/>
      </c>
      <c r="T101" s="179" t="str">
        <f t="shared" si="8"/>
        <v/>
      </c>
      <c r="U101" s="70"/>
      <c r="V101" s="72"/>
    </row>
    <row r="102" spans="1:22">
      <c r="A102" s="165" t="s">
        <v>58</v>
      </c>
      <c r="B102" s="175">
        <f>[3]Input!B198+[3]Input!C198+[3]Input!D198</f>
        <v>0</v>
      </c>
      <c r="C102" s="172">
        <f>[3]Input!E198</f>
        <v>0</v>
      </c>
      <c r="D102" s="176">
        <f>0.01*[3]Input!F$14*([3]Adjust!$E213*[3]Input!E198+[3]Adjust!$F213*[3]Input!F198)+10*([3]Adjust!$B213*[3]Input!B198+[3]Adjust!$C213*[3]Input!C198+[3]Adjust!$D213*[3]Input!D198+[3]Adjust!$G213*[3]Input!G198)</f>
        <v>0</v>
      </c>
      <c r="E102" s="175">
        <f>10*([3]Adjust!$B213*[3]Input!B198+[3]Adjust!$C213*[3]Input!C198+[3]Adjust!$D213*[3]Input!D198)</f>
        <v>0</v>
      </c>
      <c r="F102" s="175">
        <f>[3]Adjust!E213*[3]Input!$F$14*[3]Input!$E198/100</f>
        <v>0</v>
      </c>
      <c r="G102" s="175">
        <f>[3]Adjust!F213*[3]Input!$F$14*[3]Input!$F198/100</f>
        <v>0</v>
      </c>
      <c r="H102" s="175">
        <f>[3]Adjust!G213*[3]Input!$G198*10</f>
        <v>0</v>
      </c>
      <c r="I102" s="177" t="str">
        <f t="shared" si="0"/>
        <v/>
      </c>
      <c r="J102" s="178" t="str">
        <f t="shared" si="1"/>
        <v/>
      </c>
      <c r="K102" s="177">
        <f t="shared" si="2"/>
        <v>0</v>
      </c>
      <c r="L102" s="175">
        <f>[3]Adjust!B213*[3]Input!$B198*10</f>
        <v>0</v>
      </c>
      <c r="M102" s="175">
        <f>[3]Adjust!C213*[3]Input!$C198*10</f>
        <v>0</v>
      </c>
      <c r="N102" s="175">
        <f>[3]Adjust!D213*[3]Input!$D198*10</f>
        <v>0</v>
      </c>
      <c r="O102" s="179" t="str">
        <f t="shared" si="3"/>
        <v/>
      </c>
      <c r="P102" s="179" t="str">
        <f t="shared" si="4"/>
        <v/>
      </c>
      <c r="Q102" s="179" t="str">
        <f t="shared" si="5"/>
        <v/>
      </c>
      <c r="R102" s="179" t="str">
        <f t="shared" si="6"/>
        <v/>
      </c>
      <c r="S102" s="179" t="str">
        <f t="shared" si="7"/>
        <v/>
      </c>
      <c r="T102" s="179" t="str">
        <f t="shared" si="8"/>
        <v/>
      </c>
      <c r="U102" s="70"/>
      <c r="V102" s="70"/>
    </row>
    <row r="103" spans="1:22" ht="25.5">
      <c r="A103" s="165" t="s">
        <v>62</v>
      </c>
      <c r="B103" s="175">
        <f>[3]Input!B212+[3]Input!C212+[3]Input!D212</f>
        <v>0</v>
      </c>
      <c r="C103" s="172">
        <f>[3]Input!E212</f>
        <v>0</v>
      </c>
      <c r="D103" s="176">
        <f>0.01*[3]Input!F$14*([3]Adjust!$E227*[3]Input!E212+[3]Adjust!$F227*[3]Input!F212)+10*([3]Adjust!$B227*[3]Input!B212+[3]Adjust!$C227*[3]Input!C212+[3]Adjust!$D227*[3]Input!D212+[3]Adjust!$G227*[3]Input!G212)</f>
        <v>0</v>
      </c>
      <c r="E103" s="175">
        <f>10*([3]Adjust!$B227*[3]Input!B212+[3]Adjust!$C227*[3]Input!C212+[3]Adjust!$D227*[3]Input!D212)</f>
        <v>0</v>
      </c>
      <c r="F103" s="175">
        <f>[3]Adjust!E227*[3]Input!$F$14*[3]Input!$E212/100</f>
        <v>0</v>
      </c>
      <c r="G103" s="175">
        <f>[3]Adjust!F227*[3]Input!$F$14*[3]Input!$F212/100</f>
        <v>0</v>
      </c>
      <c r="H103" s="175">
        <f>[3]Adjust!G227*[3]Input!$G212*10</f>
        <v>0</v>
      </c>
      <c r="I103" s="177" t="str">
        <f t="shared" si="0"/>
        <v/>
      </c>
      <c r="J103" s="178" t="str">
        <f t="shared" si="1"/>
        <v/>
      </c>
      <c r="K103" s="177">
        <f t="shared" si="2"/>
        <v>0</v>
      </c>
      <c r="L103" s="175">
        <f>[3]Adjust!B227*[3]Input!$B212*10</f>
        <v>0</v>
      </c>
      <c r="M103" s="175">
        <f>[3]Adjust!C227*[3]Input!$C212*10</f>
        <v>0</v>
      </c>
      <c r="N103" s="175">
        <f>[3]Adjust!D227*[3]Input!$D212*10</f>
        <v>0</v>
      </c>
      <c r="O103" s="179" t="str">
        <f t="shared" si="3"/>
        <v/>
      </c>
      <c r="P103" s="179" t="str">
        <f t="shared" si="4"/>
        <v/>
      </c>
      <c r="Q103" s="179" t="str">
        <f t="shared" si="5"/>
        <v/>
      </c>
      <c r="R103" s="179" t="str">
        <f t="shared" si="6"/>
        <v/>
      </c>
      <c r="S103" s="179" t="str">
        <f t="shared" si="7"/>
        <v/>
      </c>
      <c r="T103" s="179" t="str">
        <f t="shared" si="8"/>
        <v/>
      </c>
      <c r="U103" s="70"/>
      <c r="V103" s="72"/>
    </row>
    <row r="104" spans="1:22">
      <c r="A104" s="165" t="s">
        <v>53</v>
      </c>
      <c r="B104" s="175">
        <f>[3]Input!B178+[3]Input!C178+[3]Input!D178</f>
        <v>0</v>
      </c>
      <c r="C104" s="172">
        <f>[3]Input!E178</f>
        <v>0</v>
      </c>
      <c r="D104" s="176">
        <f>0.01*[3]Input!F$14*([3]Adjust!$E193*[3]Input!E178+[3]Adjust!$F193*[3]Input!F178)+10*([3]Adjust!$B193*[3]Input!B178+[3]Adjust!$C193*[3]Input!C178+[3]Adjust!$D193*[3]Input!D178+[3]Adjust!$G193*[3]Input!G178)</f>
        <v>0</v>
      </c>
      <c r="E104" s="175">
        <f>10*([3]Adjust!$B193*[3]Input!B178+[3]Adjust!$C193*[3]Input!C178+[3]Adjust!$D193*[3]Input!D178)</f>
        <v>0</v>
      </c>
      <c r="F104" s="175">
        <f>[3]Adjust!E193*[3]Input!$F$14*[3]Input!$E178/100</f>
        <v>0</v>
      </c>
      <c r="G104" s="175">
        <f>[3]Adjust!F193*[3]Input!$F$14*[3]Input!$F178/100</f>
        <v>0</v>
      </c>
      <c r="H104" s="175">
        <f>[3]Adjust!G193*[3]Input!$G178*10</f>
        <v>0</v>
      </c>
      <c r="I104" s="177" t="str">
        <f t="shared" si="0"/>
        <v/>
      </c>
      <c r="J104" s="178" t="str">
        <f t="shared" si="1"/>
        <v/>
      </c>
      <c r="K104" s="177">
        <f t="shared" si="2"/>
        <v>0</v>
      </c>
      <c r="L104" s="175">
        <f>[3]Adjust!B193*[3]Input!$B178*10</f>
        <v>0</v>
      </c>
      <c r="M104" s="175">
        <f>[3]Adjust!C193*[3]Input!$C178*10</f>
        <v>0</v>
      </c>
      <c r="N104" s="175">
        <f>[3]Adjust!D193*[3]Input!$D178*10</f>
        <v>0</v>
      </c>
      <c r="O104" s="179" t="str">
        <f t="shared" si="3"/>
        <v/>
      </c>
      <c r="P104" s="179" t="str">
        <f t="shared" si="4"/>
        <v/>
      </c>
      <c r="Q104" s="179" t="str">
        <f t="shared" si="5"/>
        <v/>
      </c>
      <c r="R104" s="179" t="str">
        <f t="shared" si="6"/>
        <v/>
      </c>
      <c r="S104" s="179" t="str">
        <f t="shared" si="7"/>
        <v/>
      </c>
      <c r="T104" s="179" t="str">
        <f t="shared" si="8"/>
        <v/>
      </c>
      <c r="U104" s="71"/>
      <c r="V104" s="72">
        <v>0</v>
      </c>
    </row>
    <row r="105" spans="1:22" ht="25.5">
      <c r="A105" s="165" t="s">
        <v>56</v>
      </c>
      <c r="B105" s="175">
        <f>[3]Input!B191+[3]Input!C191+[3]Input!D191</f>
        <v>0</v>
      </c>
      <c r="C105" s="172">
        <f>[3]Input!E191</f>
        <v>0</v>
      </c>
      <c r="D105" s="176">
        <f>0.01*[3]Input!F$14*([3]Adjust!$E206*[3]Input!E191+[3]Adjust!$F206*[3]Input!F191)+10*([3]Adjust!$B206*[3]Input!B191+[3]Adjust!$C206*[3]Input!C191+[3]Adjust!$D206*[3]Input!D191+[3]Adjust!$G206*[3]Input!G191)</f>
        <v>0</v>
      </c>
      <c r="E105" s="175">
        <f>10*([3]Adjust!$B206*[3]Input!B191+[3]Adjust!$C206*[3]Input!C191+[3]Adjust!$D206*[3]Input!D191)</f>
        <v>0</v>
      </c>
      <c r="F105" s="175">
        <f>[3]Adjust!E206*[3]Input!$F$14*[3]Input!$E191/100</f>
        <v>0</v>
      </c>
      <c r="G105" s="175">
        <f>[3]Adjust!F206*[3]Input!$F$14*[3]Input!$F191/100</f>
        <v>0</v>
      </c>
      <c r="H105" s="175">
        <f>[3]Adjust!G206*[3]Input!$G191*10</f>
        <v>0</v>
      </c>
      <c r="I105" s="177" t="str">
        <f t="shared" si="0"/>
        <v/>
      </c>
      <c r="J105" s="178" t="str">
        <f t="shared" si="1"/>
        <v/>
      </c>
      <c r="K105" s="177">
        <f t="shared" si="2"/>
        <v>0</v>
      </c>
      <c r="L105" s="175">
        <f>[3]Adjust!B206*[3]Input!$B191*10</f>
        <v>0</v>
      </c>
      <c r="M105" s="175">
        <f>[3]Adjust!C206*[3]Input!$C191*10</f>
        <v>0</v>
      </c>
      <c r="N105" s="175">
        <f>[3]Adjust!D206*[3]Input!$D191*10</f>
        <v>0</v>
      </c>
      <c r="O105" s="179" t="str">
        <f t="shared" si="3"/>
        <v/>
      </c>
      <c r="P105" s="179" t="str">
        <f t="shared" si="4"/>
        <v/>
      </c>
      <c r="Q105" s="179" t="str">
        <f t="shared" si="5"/>
        <v/>
      </c>
      <c r="R105" s="179" t="str">
        <f t="shared" si="6"/>
        <v/>
      </c>
      <c r="S105" s="179" t="str">
        <f t="shared" si="7"/>
        <v/>
      </c>
      <c r="T105" s="179" t="str">
        <f t="shared" si="8"/>
        <v/>
      </c>
      <c r="U105" s="70"/>
      <c r="V105" s="70"/>
    </row>
    <row r="106" spans="1:22">
      <c r="A106" s="165" t="s">
        <v>55</v>
      </c>
      <c r="B106" s="175">
        <f>[3]Input!B187+[3]Input!C187+[3]Input!D187</f>
        <v>0</v>
      </c>
      <c r="C106" s="172">
        <f>[3]Input!E187</f>
        <v>0</v>
      </c>
      <c r="D106" s="176">
        <f>0.01*[3]Input!F$14*([3]Adjust!$E202*[3]Input!E187+[3]Adjust!$F202*[3]Input!F187)+10*([3]Adjust!$B202*[3]Input!B187+[3]Adjust!$C202*[3]Input!C187+[3]Adjust!$D202*[3]Input!D187+[3]Adjust!$G202*[3]Input!G187)</f>
        <v>0</v>
      </c>
      <c r="E106" s="175">
        <f>10*([3]Adjust!$B202*[3]Input!B187+[3]Adjust!$C202*[3]Input!C187+[3]Adjust!$D202*[3]Input!D187)</f>
        <v>0</v>
      </c>
      <c r="F106" s="175">
        <f>[3]Adjust!E202*[3]Input!$F$14*[3]Input!$E187/100</f>
        <v>0</v>
      </c>
      <c r="G106" s="175">
        <f>[3]Adjust!F202*[3]Input!$F$14*[3]Input!$F187/100</f>
        <v>0</v>
      </c>
      <c r="H106" s="175">
        <f>[3]Adjust!G202*[3]Input!$G187*10</f>
        <v>0</v>
      </c>
      <c r="I106" s="177" t="str">
        <f t="shared" si="0"/>
        <v/>
      </c>
      <c r="J106" s="178" t="str">
        <f t="shared" si="1"/>
        <v/>
      </c>
      <c r="K106" s="177">
        <f t="shared" si="2"/>
        <v>0</v>
      </c>
      <c r="L106" s="175">
        <f>[3]Adjust!B202*[3]Input!$B187*10</f>
        <v>0</v>
      </c>
      <c r="M106" s="175">
        <f>[3]Adjust!C202*[3]Input!$C187*10</f>
        <v>0</v>
      </c>
      <c r="N106" s="175">
        <f>[3]Adjust!D202*[3]Input!$D187*10</f>
        <v>0</v>
      </c>
      <c r="O106" s="179" t="str">
        <f t="shared" si="3"/>
        <v/>
      </c>
      <c r="P106" s="179" t="str">
        <f t="shared" si="4"/>
        <v/>
      </c>
      <c r="Q106" s="179" t="str">
        <f t="shared" si="5"/>
        <v/>
      </c>
      <c r="R106" s="179" t="str">
        <f t="shared" si="6"/>
        <v/>
      </c>
      <c r="S106" s="179" t="str">
        <f t="shared" si="7"/>
        <v/>
      </c>
      <c r="T106" s="179" t="str">
        <f t="shared" si="8"/>
        <v/>
      </c>
      <c r="U106" s="70"/>
      <c r="V106" s="70"/>
    </row>
    <row r="107" spans="1:22" ht="25.5">
      <c r="A107" s="165" t="s">
        <v>188</v>
      </c>
      <c r="B107" s="175">
        <f>[3]Input!B163+[3]Input!C163+[3]Input!D163</f>
        <v>0</v>
      </c>
      <c r="C107" s="172">
        <f>[3]Input!E163</f>
        <v>0</v>
      </c>
      <c r="D107" s="176">
        <f>0.01*[3]Input!F$14*([3]Adjust!$E178*[3]Input!E163+[3]Adjust!$F178*[3]Input!F163)+10*([3]Adjust!$B178*[3]Input!B163+[3]Adjust!$C178*[3]Input!C163+[3]Adjust!$D178*[3]Input!D163+[3]Adjust!$G178*[3]Input!G163)</f>
        <v>0</v>
      </c>
      <c r="E107" s="175">
        <f>10*([3]Adjust!$B178*[3]Input!B163+[3]Adjust!$C178*[3]Input!C163+[3]Adjust!$D178*[3]Input!D163)</f>
        <v>0</v>
      </c>
      <c r="F107" s="175">
        <f>[3]Adjust!E178*[3]Input!$F$14*[3]Input!$E163/100</f>
        <v>0</v>
      </c>
      <c r="G107" s="175">
        <f>[3]Adjust!F178*[3]Input!$F$14*[3]Input!$F163/100</f>
        <v>0</v>
      </c>
      <c r="H107" s="175">
        <f>[3]Adjust!G178*[3]Input!$G163*10</f>
        <v>0</v>
      </c>
      <c r="I107" s="177" t="str">
        <f t="shared" si="0"/>
        <v/>
      </c>
      <c r="J107" s="178" t="str">
        <f t="shared" si="1"/>
        <v/>
      </c>
      <c r="K107" s="177">
        <f t="shared" si="2"/>
        <v>0</v>
      </c>
      <c r="L107" s="175">
        <f>[3]Adjust!B178*[3]Input!$B163*10</f>
        <v>0</v>
      </c>
      <c r="M107" s="175">
        <f>[3]Adjust!C178*[3]Input!$C163*10</f>
        <v>0</v>
      </c>
      <c r="N107" s="175">
        <f>[3]Adjust!D178*[3]Input!$D163*10</f>
        <v>0</v>
      </c>
      <c r="O107" s="179" t="str">
        <f t="shared" si="3"/>
        <v/>
      </c>
      <c r="P107" s="179" t="str">
        <f t="shared" si="4"/>
        <v/>
      </c>
      <c r="Q107" s="179" t="str">
        <f t="shared" si="5"/>
        <v/>
      </c>
      <c r="R107" s="179" t="str">
        <f t="shared" si="6"/>
        <v/>
      </c>
      <c r="S107" s="179" t="str">
        <f t="shared" si="7"/>
        <v/>
      </c>
      <c r="T107" s="179" t="str">
        <f t="shared" si="8"/>
        <v/>
      </c>
      <c r="U107" s="70"/>
      <c r="V107" s="70"/>
    </row>
    <row r="108" spans="1:22" ht="25.5">
      <c r="A108" s="165" t="s">
        <v>50</v>
      </c>
      <c r="B108" s="175">
        <f>[3]Input!B159+[3]Input!C159+[3]Input!D159</f>
        <v>108.02600000000001</v>
      </c>
      <c r="C108" s="172">
        <f>[3]Input!E159</f>
        <v>25.736000000000001</v>
      </c>
      <c r="D108" s="176">
        <f>0.01*[3]Input!F$14*([3]Adjust!$E174*[3]Input!E159+[3]Adjust!$F174*[3]Input!F159)+10*([3]Adjust!$B174*[3]Input!B159+[3]Adjust!$C174*[3]Input!C159+[3]Adjust!$D174*[3]Input!D159+[3]Adjust!$G174*[3]Input!G159)</f>
        <v>719.40392583083451</v>
      </c>
      <c r="E108" s="175">
        <f>10*([3]Adjust!$B174*[3]Input!B159+[3]Adjust!$C174*[3]Input!C159+[3]Adjust!$D174*[3]Input!D159)</f>
        <v>556.67958531711076</v>
      </c>
      <c r="F108" s="175">
        <f>[3]Adjust!E174*[3]Input!$F$14*[3]Input!$E159/100</f>
        <v>162.72434051372372</v>
      </c>
      <c r="G108" s="175">
        <f>[3]Adjust!F174*[3]Input!$F$14*[3]Input!$F159/100</f>
        <v>0</v>
      </c>
      <c r="H108" s="175">
        <f>[3]Adjust!G174*[3]Input!$G159*10</f>
        <v>0</v>
      </c>
      <c r="I108" s="177">
        <f t="shared" si="0"/>
        <v>0.66595442377838154</v>
      </c>
      <c r="J108" s="178">
        <f t="shared" si="1"/>
        <v>27.953214401260276</v>
      </c>
      <c r="K108" s="177">
        <f t="shared" si="2"/>
        <v>0.51532000195981587</v>
      </c>
      <c r="L108" s="175">
        <f>[3]Adjust!B174*[3]Input!$B159*10</f>
        <v>523.31032543165134</v>
      </c>
      <c r="M108" s="175">
        <f>[3]Adjust!C174*[3]Input!$C159*10</f>
        <v>33.369259885459513</v>
      </c>
      <c r="N108" s="175">
        <f>[3]Adjust!D174*[3]Input!$D159*10</f>
        <v>0</v>
      </c>
      <c r="O108" s="179">
        <f t="shared" si="3"/>
        <v>0.94005661287821296</v>
      </c>
      <c r="P108" s="179">
        <f t="shared" si="4"/>
        <v>5.9943387121787158E-2</v>
      </c>
      <c r="Q108" s="179">
        <f t="shared" si="5"/>
        <v>0</v>
      </c>
      <c r="R108" s="179">
        <f t="shared" si="6"/>
        <v>0.22619328957066023</v>
      </c>
      <c r="S108" s="179">
        <f t="shared" si="7"/>
        <v>0</v>
      </c>
      <c r="T108" s="179">
        <f t="shared" si="8"/>
        <v>0</v>
      </c>
      <c r="U108" s="70"/>
      <c r="V108" s="70"/>
    </row>
    <row r="109" spans="1:22" ht="25.5">
      <c r="A109" s="165" t="s">
        <v>49</v>
      </c>
      <c r="B109" s="175">
        <f>[3]Input!B155+[3]Input!C155+[3]Input!D155</f>
        <v>2157.384</v>
      </c>
      <c r="C109" s="172">
        <f>[3]Input!E155</f>
        <v>200.59299999999999</v>
      </c>
      <c r="D109" s="176">
        <f>0.01*[3]Input!F$14*([3]Adjust!$E170*[3]Input!E155+[3]Adjust!$F170*[3]Input!F155)+10*([3]Adjust!$B170*[3]Input!B155+[3]Adjust!$C170*[3]Input!C155+[3]Adjust!$D170*[3]Input!D155+[3]Adjust!$G170*[3]Input!G155)</f>
        <v>15823.081269863047</v>
      </c>
      <c r="E109" s="175">
        <f>10*([3]Adjust!$B170*[3]Input!B155+[3]Adjust!$C170*[3]Input!C155+[3]Adjust!$D170*[3]Input!D155)</f>
        <v>14554.765928058983</v>
      </c>
      <c r="F109" s="175">
        <f>[3]Adjust!E170*[3]Input!$F$14*[3]Input!$E155/100</f>
        <v>1268.3153418040636</v>
      </c>
      <c r="G109" s="175">
        <f>[3]Adjust!F170*[3]Input!$F$14*[3]Input!$F155/100</f>
        <v>0</v>
      </c>
      <c r="H109" s="175">
        <f>[3]Adjust!G170*[3]Input!$G155*10</f>
        <v>0</v>
      </c>
      <c r="I109" s="177">
        <f t="shared" si="0"/>
        <v>0.73343833410570614</v>
      </c>
      <c r="J109" s="178">
        <f t="shared" si="1"/>
        <v>78.881522634703344</v>
      </c>
      <c r="K109" s="177">
        <f t="shared" si="2"/>
        <v>0.67464883062352299</v>
      </c>
      <c r="L109" s="175">
        <f>[3]Adjust!B170*[3]Input!$B155*10</f>
        <v>14554.765928058983</v>
      </c>
      <c r="M109" s="175">
        <f>[3]Adjust!C170*[3]Input!$C155*10</f>
        <v>0</v>
      </c>
      <c r="N109" s="175">
        <f>[3]Adjust!D170*[3]Input!$D155*10</f>
        <v>0</v>
      </c>
      <c r="O109" s="179">
        <f t="shared" si="3"/>
        <v>1</v>
      </c>
      <c r="P109" s="179">
        <f t="shared" si="4"/>
        <v>0</v>
      </c>
      <c r="Q109" s="179">
        <f t="shared" si="5"/>
        <v>0</v>
      </c>
      <c r="R109" s="179">
        <f t="shared" si="6"/>
        <v>8.0156027778212957E-2</v>
      </c>
      <c r="S109" s="179">
        <f t="shared" si="7"/>
        <v>0</v>
      </c>
      <c r="T109" s="179">
        <f t="shared" si="8"/>
        <v>0</v>
      </c>
      <c r="U109" s="70"/>
      <c r="V109" s="70"/>
    </row>
    <row r="110" spans="1:22" ht="25.5">
      <c r="A110" s="165" t="s">
        <v>189</v>
      </c>
      <c r="B110" s="175">
        <f>[3]Input!B150+[3]Input!C150+[3]Input!D150</f>
        <v>0</v>
      </c>
      <c r="C110" s="172">
        <f>[3]Input!E150</f>
        <v>0</v>
      </c>
      <c r="D110" s="176">
        <f>0.01*[3]Input!F$14*([3]Adjust!$E165*[3]Input!E150+[3]Adjust!$F165*[3]Input!F150)+10*([3]Adjust!$B165*[3]Input!B150+[3]Adjust!$C165*[3]Input!C150+[3]Adjust!$D165*[3]Input!D150+[3]Adjust!$G165*[3]Input!G150)</f>
        <v>0</v>
      </c>
      <c r="E110" s="175">
        <f>10*([3]Adjust!$B165*[3]Input!B150+[3]Adjust!$C165*[3]Input!C150+[3]Adjust!$D165*[3]Input!D150)</f>
        <v>0</v>
      </c>
      <c r="F110" s="175">
        <f>[3]Adjust!E165*[3]Input!$F$14*[3]Input!$E150/100</f>
        <v>0</v>
      </c>
      <c r="G110" s="175">
        <f>[3]Adjust!F165*[3]Input!$F$14*[3]Input!$F150/100</f>
        <v>0</v>
      </c>
      <c r="H110" s="175">
        <f>[3]Adjust!G165*[3]Input!$G150*10</f>
        <v>0</v>
      </c>
      <c r="I110" s="177" t="str">
        <f t="shared" si="0"/>
        <v/>
      </c>
      <c r="J110" s="178" t="str">
        <f t="shared" si="1"/>
        <v/>
      </c>
      <c r="K110" s="177">
        <f t="shared" si="2"/>
        <v>0</v>
      </c>
      <c r="L110" s="175">
        <f>[3]Adjust!B165*[3]Input!$B150*10</f>
        <v>0</v>
      </c>
      <c r="M110" s="175">
        <f>[3]Adjust!C165*[3]Input!$C150*10</f>
        <v>0</v>
      </c>
      <c r="N110" s="175">
        <f>[3]Adjust!D165*[3]Input!$D150*10</f>
        <v>0</v>
      </c>
      <c r="O110" s="179" t="str">
        <f t="shared" si="3"/>
        <v/>
      </c>
      <c r="P110" s="179" t="str">
        <f t="shared" si="4"/>
        <v/>
      </c>
      <c r="Q110" s="179" t="str">
        <f t="shared" si="5"/>
        <v/>
      </c>
      <c r="R110" s="179" t="str">
        <f t="shared" si="6"/>
        <v/>
      </c>
      <c r="S110" s="179" t="str">
        <f t="shared" si="7"/>
        <v/>
      </c>
      <c r="T110" s="179" t="str">
        <f t="shared" si="8"/>
        <v/>
      </c>
      <c r="U110" s="70"/>
      <c r="V110" s="70"/>
    </row>
    <row r="111" spans="1:22">
      <c r="A111" s="165" t="s">
        <v>37</v>
      </c>
      <c r="B111" s="175">
        <f>[3]Input!B146+[3]Input!C146+[3]Input!D146</f>
        <v>752.90899999999999</v>
      </c>
      <c r="C111" s="172">
        <f>[3]Input!E146</f>
        <v>240.54599999999999</v>
      </c>
      <c r="D111" s="176">
        <f>0.01*[3]Input!F$14*([3]Adjust!$E161*[3]Input!E146+[3]Adjust!$F161*[3]Input!F146)+10*([3]Adjust!$B161*[3]Input!B146+[3]Adjust!$C161*[3]Input!C146+[3]Adjust!$D161*[3]Input!D146+[3]Adjust!$G161*[3]Input!G146)</f>
        <v>7297.5207874123407</v>
      </c>
      <c r="E111" s="175">
        <f>10*([3]Adjust!$B161*[3]Input!B146+[3]Adjust!$C161*[3]Input!C146+[3]Adjust!$D161*[3]Input!D146)</f>
        <v>5755.0551460336055</v>
      </c>
      <c r="F111" s="175">
        <f>[3]Adjust!E161*[3]Input!$F$14*[3]Input!$E146/100</f>
        <v>1542.465641378735</v>
      </c>
      <c r="G111" s="175">
        <f>[3]Adjust!F161*[3]Input!$F$14*[3]Input!$F146/100</f>
        <v>0</v>
      </c>
      <c r="H111" s="175">
        <f>[3]Adjust!G161*[3]Input!$G146*10</f>
        <v>0</v>
      </c>
      <c r="I111" s="177">
        <f t="shared" si="0"/>
        <v>0.96924339958910588</v>
      </c>
      <c r="J111" s="178">
        <f t="shared" si="1"/>
        <v>30.337319213008492</v>
      </c>
      <c r="K111" s="177">
        <f t="shared" si="2"/>
        <v>0.76437592671008125</v>
      </c>
      <c r="L111" s="175">
        <f>[3]Adjust!B161*[3]Input!$B146*10</f>
        <v>5154.0977717137412</v>
      </c>
      <c r="M111" s="175">
        <f>[3]Adjust!C161*[3]Input!$C146*10</f>
        <v>600.95737431986458</v>
      </c>
      <c r="N111" s="175">
        <f>[3]Adjust!D161*[3]Input!$D146*10</f>
        <v>0</v>
      </c>
      <c r="O111" s="179">
        <f t="shared" si="3"/>
        <v>0.89557747770079232</v>
      </c>
      <c r="P111" s="179">
        <f t="shared" si="4"/>
        <v>0.10442252229920777</v>
      </c>
      <c r="Q111" s="179">
        <f t="shared" si="5"/>
        <v>0</v>
      </c>
      <c r="R111" s="179">
        <f t="shared" si="6"/>
        <v>0.21136844776644817</v>
      </c>
      <c r="S111" s="179">
        <f t="shared" si="7"/>
        <v>0</v>
      </c>
      <c r="T111" s="179">
        <f t="shared" si="8"/>
        <v>0</v>
      </c>
      <c r="U111" s="70"/>
      <c r="V111" s="70"/>
    </row>
    <row r="112" spans="1:22">
      <c r="A112" s="165" t="s">
        <v>36</v>
      </c>
      <c r="B112" s="175">
        <f>[3]Input!B142+[3]Input!C142+[3]Input!D142</f>
        <v>9449.5660000000007</v>
      </c>
      <c r="C112" s="172">
        <f>[3]Input!E142</f>
        <v>3301.538</v>
      </c>
      <c r="D112" s="176">
        <f>0.01*[3]Input!F$14*([3]Adjust!$E157*[3]Input!E142+[3]Adjust!$F157*[3]Input!F142)+10*([3]Adjust!$B157*[3]Input!B142+[3]Adjust!$C157*[3]Input!C142+[3]Adjust!$D157*[3]Input!D142+[3]Adjust!$G157*[3]Input!G142)</f>
        <v>146696.62890651257</v>
      </c>
      <c r="E112" s="175">
        <f>10*([3]Adjust!$B157*[3]Input!B142+[3]Adjust!$C157*[3]Input!C142+[3]Adjust!$D157*[3]Input!D142)</f>
        <v>125526.00487324549</v>
      </c>
      <c r="F112" s="175">
        <f>[3]Adjust!E157*[3]Input!$F$14*[3]Input!$E142/100</f>
        <v>21170.624033267093</v>
      </c>
      <c r="G112" s="175">
        <f>[3]Adjust!F157*[3]Input!$F$14*[3]Input!$F142/100</f>
        <v>0</v>
      </c>
      <c r="H112" s="175">
        <f>[3]Adjust!G157*[3]Input!$G142*10</f>
        <v>0</v>
      </c>
      <c r="I112" s="177">
        <f t="shared" ref="I112:I137" si="9">IF(B112&lt;&gt;0,0.1*D112/B112,"")</f>
        <v>1.5524165756026527</v>
      </c>
      <c r="J112" s="178">
        <f t="shared" ref="J112:J137" si="10">IF(C112&lt;&gt;0,D112/C112,"")</f>
        <v>44.432815526131328</v>
      </c>
      <c r="K112" s="177">
        <f t="shared" ref="K112:K137" si="11">IF(B112&lt;&gt;0,0.1*E112/B112,0)</f>
        <v>1.3283785188996562</v>
      </c>
      <c r="L112" s="175">
        <f>[3]Adjust!B157*[3]Input!$B142*10</f>
        <v>125526.00487324549</v>
      </c>
      <c r="M112" s="175">
        <f>[3]Adjust!C157*[3]Input!$C142*10</f>
        <v>0</v>
      </c>
      <c r="N112" s="175">
        <f>[3]Adjust!D157*[3]Input!$D142*10</f>
        <v>0</v>
      </c>
      <c r="O112" s="179">
        <f t="shared" ref="O112:O137" si="12">IF(E112&lt;&gt;0,$L112/E112,"")</f>
        <v>1</v>
      </c>
      <c r="P112" s="179">
        <f t="shared" ref="P112:P137" si="13">IF(E112&lt;&gt;0,$M112/E112,"")</f>
        <v>0</v>
      </c>
      <c r="Q112" s="179">
        <f t="shared" ref="Q112:Q137" si="14">IF(E112&lt;&gt;0,$N112/E112,"")</f>
        <v>0</v>
      </c>
      <c r="R112" s="179">
        <f t="shared" ref="R112:R137" si="15">IF(D112&lt;&gt;0,$F112/D112,"")</f>
        <v>0.14431568190131208</v>
      </c>
      <c r="S112" s="179">
        <f t="shared" ref="S112:S137" si="16">IF(D112&lt;&gt;0,$G112/D112,"")</f>
        <v>0</v>
      </c>
      <c r="T112" s="179">
        <f t="shared" ref="T112:T137" si="17">IF(D112&lt;&gt;0,$H112/D112,"")</f>
        <v>0</v>
      </c>
      <c r="U112" s="70"/>
      <c r="V112" s="70"/>
    </row>
    <row r="113" spans="1:22">
      <c r="A113" s="165" t="s">
        <v>45</v>
      </c>
      <c r="B113" s="175">
        <f>[3]Input!B201+[3]Input!C201+[3]Input!D201</f>
        <v>0</v>
      </c>
      <c r="C113" s="172">
        <f>[3]Input!E201</f>
        <v>0</v>
      </c>
      <c r="D113" s="176">
        <f>0.01*[3]Input!F$14*([3]Adjust!$E216*[3]Input!E201+[3]Adjust!$F216*[3]Input!F201)+10*([3]Adjust!$B216*[3]Input!B201+[3]Adjust!$C216*[3]Input!C201+[3]Adjust!$D216*[3]Input!D201+[3]Adjust!$G216*[3]Input!G201)</f>
        <v>0</v>
      </c>
      <c r="E113" s="175">
        <f>10*([3]Adjust!$B216*[3]Input!B201+[3]Adjust!$C216*[3]Input!C201+[3]Adjust!$D216*[3]Input!D201)</f>
        <v>0</v>
      </c>
      <c r="F113" s="175">
        <f>[3]Adjust!E216*[3]Input!$F$14*[3]Input!$E201/100</f>
        <v>0</v>
      </c>
      <c r="G113" s="175">
        <f>[3]Adjust!F216*[3]Input!$F$14*[3]Input!$F201/100</f>
        <v>0</v>
      </c>
      <c r="H113" s="175">
        <f>[3]Adjust!G216*[3]Input!$G201*10</f>
        <v>0</v>
      </c>
      <c r="I113" s="177" t="str">
        <f t="shared" si="9"/>
        <v/>
      </c>
      <c r="J113" s="178" t="str">
        <f t="shared" si="10"/>
        <v/>
      </c>
      <c r="K113" s="177">
        <f t="shared" si="11"/>
        <v>0</v>
      </c>
      <c r="L113" s="175">
        <f>[3]Adjust!B216*[3]Input!$B201*10</f>
        <v>0</v>
      </c>
      <c r="M113" s="175">
        <f>[3]Adjust!C216*[3]Input!$C201*10</f>
        <v>0</v>
      </c>
      <c r="N113" s="175">
        <f>[3]Adjust!D216*[3]Input!$D201*10</f>
        <v>0</v>
      </c>
      <c r="O113" s="179" t="str">
        <f t="shared" si="12"/>
        <v/>
      </c>
      <c r="P113" s="179" t="str">
        <f t="shared" si="13"/>
        <v/>
      </c>
      <c r="Q113" s="179" t="str">
        <f t="shared" si="14"/>
        <v/>
      </c>
      <c r="R113" s="179" t="str">
        <f t="shared" si="15"/>
        <v/>
      </c>
      <c r="S113" s="179" t="str">
        <f t="shared" si="16"/>
        <v/>
      </c>
      <c r="T113" s="179" t="str">
        <f t="shared" si="17"/>
        <v/>
      </c>
      <c r="U113" s="70"/>
      <c r="V113" s="72"/>
    </row>
    <row r="114" spans="1:22">
      <c r="A114" s="165" t="s">
        <v>44</v>
      </c>
      <c r="B114" s="175">
        <f>[3]Input!B194+[3]Input!C194+[3]Input!D194</f>
        <v>0</v>
      </c>
      <c r="C114" s="172">
        <f>[3]Input!E194</f>
        <v>0</v>
      </c>
      <c r="D114" s="176">
        <f>0.01*[3]Input!F$14*([3]Adjust!$E209*[3]Input!E194+[3]Adjust!$F209*[3]Input!F194)+10*([3]Adjust!$B209*[3]Input!B194+[3]Adjust!$C209*[3]Input!C194+[3]Adjust!$D209*[3]Input!D194+[3]Adjust!$G209*[3]Input!G194)</f>
        <v>0</v>
      </c>
      <c r="E114" s="175">
        <f>10*([3]Adjust!$B209*[3]Input!B194+[3]Adjust!$C209*[3]Input!C194+[3]Adjust!$D209*[3]Input!D194)</f>
        <v>0</v>
      </c>
      <c r="F114" s="175">
        <f>[3]Adjust!E209*[3]Input!$F$14*[3]Input!$E194/100</f>
        <v>0</v>
      </c>
      <c r="G114" s="175">
        <f>[3]Adjust!F209*[3]Input!$F$14*[3]Input!$F194/100</f>
        <v>0</v>
      </c>
      <c r="H114" s="175">
        <f>[3]Adjust!G209*[3]Input!$G194*10</f>
        <v>0</v>
      </c>
      <c r="I114" s="177" t="str">
        <f t="shared" si="9"/>
        <v/>
      </c>
      <c r="J114" s="178" t="str">
        <f t="shared" si="10"/>
        <v/>
      </c>
      <c r="K114" s="177">
        <f t="shared" si="11"/>
        <v>0</v>
      </c>
      <c r="L114" s="175">
        <f>[3]Adjust!B209*[3]Input!$B194*10</f>
        <v>0</v>
      </c>
      <c r="M114" s="175">
        <f>[3]Adjust!C209*[3]Input!$C194*10</f>
        <v>0</v>
      </c>
      <c r="N114" s="175">
        <f>[3]Adjust!D209*[3]Input!$D194*10</f>
        <v>0</v>
      </c>
      <c r="O114" s="179" t="str">
        <f t="shared" si="12"/>
        <v/>
      </c>
      <c r="P114" s="179" t="str">
        <f t="shared" si="13"/>
        <v/>
      </c>
      <c r="Q114" s="179" t="str">
        <f t="shared" si="14"/>
        <v/>
      </c>
      <c r="R114" s="179" t="str">
        <f t="shared" si="15"/>
        <v/>
      </c>
      <c r="S114" s="179" t="str">
        <f t="shared" si="16"/>
        <v/>
      </c>
      <c r="T114" s="179" t="str">
        <f t="shared" si="17"/>
        <v/>
      </c>
      <c r="U114" s="70"/>
      <c r="V114" s="70"/>
    </row>
    <row r="115" spans="1:22" ht="25.5">
      <c r="A115" s="165" t="s">
        <v>46</v>
      </c>
      <c r="B115" s="175">
        <f>[3]Input!B205+[3]Input!C205+[3]Input!D205</f>
        <v>0</v>
      </c>
      <c r="C115" s="172">
        <f>[3]Input!E205</f>
        <v>0</v>
      </c>
      <c r="D115" s="176">
        <f>0.01*[3]Input!F$14*([3]Adjust!$E220*[3]Input!E205+[3]Adjust!$F220*[3]Input!F205)+10*([3]Adjust!$B220*[3]Input!B205+[3]Adjust!$C220*[3]Input!C205+[3]Adjust!$D220*[3]Input!D205+[3]Adjust!$G220*[3]Input!G205)</f>
        <v>0</v>
      </c>
      <c r="E115" s="175">
        <f>10*([3]Adjust!$B220*[3]Input!B205+[3]Adjust!$C220*[3]Input!C205+[3]Adjust!$D220*[3]Input!D205)</f>
        <v>0</v>
      </c>
      <c r="F115" s="175">
        <f>[3]Adjust!E220*[3]Input!$F$14*[3]Input!$E205/100</f>
        <v>0</v>
      </c>
      <c r="G115" s="175">
        <f>[3]Adjust!F220*[3]Input!$F$14*[3]Input!$F205/100</f>
        <v>0</v>
      </c>
      <c r="H115" s="175">
        <f>[3]Adjust!G220*[3]Input!$G205*10</f>
        <v>0</v>
      </c>
      <c r="I115" s="177" t="str">
        <f t="shared" si="9"/>
        <v/>
      </c>
      <c r="J115" s="178" t="str">
        <f t="shared" si="10"/>
        <v/>
      </c>
      <c r="K115" s="177">
        <f t="shared" si="11"/>
        <v>0</v>
      </c>
      <c r="L115" s="175">
        <f>[3]Adjust!B220*[3]Input!$B205*10</f>
        <v>0</v>
      </c>
      <c r="M115" s="175">
        <f>[3]Adjust!C220*[3]Input!$C205*10</f>
        <v>0</v>
      </c>
      <c r="N115" s="175">
        <f>[3]Adjust!D220*[3]Input!$D205*10</f>
        <v>0</v>
      </c>
      <c r="O115" s="179" t="str">
        <f t="shared" si="12"/>
        <v/>
      </c>
      <c r="P115" s="179" t="str">
        <f t="shared" si="13"/>
        <v/>
      </c>
      <c r="Q115" s="179" t="str">
        <f t="shared" si="14"/>
        <v/>
      </c>
      <c r="R115" s="179" t="str">
        <f t="shared" si="15"/>
        <v/>
      </c>
      <c r="S115" s="179" t="str">
        <f t="shared" si="16"/>
        <v/>
      </c>
      <c r="T115" s="179" t="str">
        <f t="shared" si="17"/>
        <v/>
      </c>
      <c r="U115" s="70"/>
      <c r="V115" s="72"/>
    </row>
    <row r="116" spans="1:22">
      <c r="A116" s="165" t="s">
        <v>41</v>
      </c>
      <c r="B116" s="175">
        <f>[3]Input!B174+[3]Input!C174+[3]Input!D174</f>
        <v>0</v>
      </c>
      <c r="C116" s="172">
        <f>[3]Input!E174</f>
        <v>0</v>
      </c>
      <c r="D116" s="176">
        <f>0.01*[3]Input!F$14*([3]Adjust!$E189*[3]Input!E174+[3]Adjust!$F189*[3]Input!F174)+10*([3]Adjust!$B189*[3]Input!B174+[3]Adjust!$C189*[3]Input!C174+[3]Adjust!$D189*[3]Input!D174+[3]Adjust!$G189*[3]Input!G174)</f>
        <v>0</v>
      </c>
      <c r="E116" s="175">
        <f>10*([3]Adjust!$B189*[3]Input!B174+[3]Adjust!$C189*[3]Input!C174+[3]Adjust!$D189*[3]Input!D174)</f>
        <v>0</v>
      </c>
      <c r="F116" s="175">
        <f>[3]Adjust!E189*[3]Input!$F$14*[3]Input!$E174/100</f>
        <v>0</v>
      </c>
      <c r="G116" s="175">
        <f>[3]Adjust!F189*[3]Input!$F$14*[3]Input!$F174/100</f>
        <v>0</v>
      </c>
      <c r="H116" s="175">
        <f>[3]Adjust!G189*[3]Input!$G174*10</f>
        <v>0</v>
      </c>
      <c r="I116" s="177" t="str">
        <f t="shared" si="9"/>
        <v/>
      </c>
      <c r="J116" s="178" t="str">
        <f t="shared" si="10"/>
        <v/>
      </c>
      <c r="K116" s="177">
        <f t="shared" si="11"/>
        <v>0</v>
      </c>
      <c r="L116" s="175">
        <f>[3]Adjust!B189*[3]Input!$B174*10</f>
        <v>0</v>
      </c>
      <c r="M116" s="175">
        <f>[3]Adjust!C189*[3]Input!$C174*10</f>
        <v>0</v>
      </c>
      <c r="N116" s="175">
        <f>[3]Adjust!D189*[3]Input!$D174*10</f>
        <v>0</v>
      </c>
      <c r="O116" s="179" t="str">
        <f t="shared" si="12"/>
        <v/>
      </c>
      <c r="P116" s="179" t="str">
        <f t="shared" si="13"/>
        <v/>
      </c>
      <c r="Q116" s="179" t="str">
        <f t="shared" si="14"/>
        <v/>
      </c>
      <c r="R116" s="179" t="str">
        <f t="shared" si="15"/>
        <v/>
      </c>
      <c r="S116" s="179" t="str">
        <f t="shared" si="16"/>
        <v/>
      </c>
      <c r="T116" s="179" t="str">
        <f t="shared" si="17"/>
        <v/>
      </c>
      <c r="U116" s="71">
        <v>0</v>
      </c>
      <c r="V116" s="72">
        <v>0</v>
      </c>
    </row>
    <row r="117" spans="1:22">
      <c r="A117" s="165" t="s">
        <v>40</v>
      </c>
      <c r="B117" s="175">
        <f>[3]Input!B166+[3]Input!C166+[3]Input!D166</f>
        <v>173.53</v>
      </c>
      <c r="C117" s="172">
        <f>[3]Input!E166</f>
        <v>4.2889999999999997</v>
      </c>
      <c r="D117" s="176">
        <f>0.01*[3]Input!F$14*([3]Adjust!$E181*[3]Input!E166+[3]Adjust!$F181*[3]Input!F166)+10*([3]Adjust!$B181*[3]Input!B166+[3]Adjust!$C181*[3]Input!C166+[3]Adjust!$D181*[3]Input!D166+[3]Adjust!$G181*[3]Input!G166)</f>
        <v>1838.5994931273005</v>
      </c>
      <c r="E117" s="175">
        <f>10*([3]Adjust!$B181*[3]Input!B166+[3]Adjust!$C181*[3]Input!C166+[3]Adjust!$D181*[3]Input!D166)</f>
        <v>1605.3647395617609</v>
      </c>
      <c r="F117" s="175">
        <f>[3]Adjust!E181*[3]Input!$F$14*[3]Input!$E166/100</f>
        <v>233.23475356553976</v>
      </c>
      <c r="G117" s="175">
        <f>[3]Adjust!F181*[3]Input!$F$14*[3]Input!$F166/100</f>
        <v>0</v>
      </c>
      <c r="H117" s="175">
        <f>[3]Adjust!G181*[3]Input!$G166*10</f>
        <v>0</v>
      </c>
      <c r="I117" s="177">
        <f t="shared" si="9"/>
        <v>1.059528319672276</v>
      </c>
      <c r="J117" s="178">
        <f t="shared" si="10"/>
        <v>428.67789534327363</v>
      </c>
      <c r="K117" s="177">
        <f t="shared" si="11"/>
        <v>0.9251223071294653</v>
      </c>
      <c r="L117" s="175">
        <f>[3]Adjust!B181*[3]Input!$B166*10</f>
        <v>1590.7935153711242</v>
      </c>
      <c r="M117" s="175">
        <f>[3]Adjust!C181*[3]Input!$C166*10</f>
        <v>14.571224190636777</v>
      </c>
      <c r="N117" s="175">
        <f>[3]Adjust!D181*[3]Input!$D166*10</f>
        <v>0</v>
      </c>
      <c r="O117" s="179">
        <f t="shared" si="12"/>
        <v>0.99092341831637931</v>
      </c>
      <c r="P117" s="179">
        <f t="shared" si="13"/>
        <v>9.0765816836206898E-3</v>
      </c>
      <c r="Q117" s="179">
        <f t="shared" si="14"/>
        <v>0</v>
      </c>
      <c r="R117" s="179">
        <f t="shared" si="15"/>
        <v>0.12685457297109737</v>
      </c>
      <c r="S117" s="179">
        <f t="shared" si="16"/>
        <v>0</v>
      </c>
      <c r="T117" s="179">
        <f t="shared" si="17"/>
        <v>0</v>
      </c>
      <c r="U117" s="70"/>
      <c r="V117" s="70"/>
    </row>
    <row r="118" spans="1:22" ht="25.5">
      <c r="A118" s="165" t="s">
        <v>43</v>
      </c>
      <c r="B118" s="175">
        <f>[3]Input!B190+[3]Input!C190+[3]Input!D190</f>
        <v>0</v>
      </c>
      <c r="C118" s="172">
        <f>[3]Input!E190</f>
        <v>0</v>
      </c>
      <c r="D118" s="176">
        <f>0.01*[3]Input!F$14*([3]Adjust!$E205*[3]Input!E190+[3]Adjust!$F205*[3]Input!F190)+10*([3]Adjust!$B205*[3]Input!B190+[3]Adjust!$C205*[3]Input!C190+[3]Adjust!$D205*[3]Input!D190+[3]Adjust!$G205*[3]Input!G190)</f>
        <v>0</v>
      </c>
      <c r="E118" s="175">
        <f>10*([3]Adjust!$B205*[3]Input!B190+[3]Adjust!$C205*[3]Input!C190+[3]Adjust!$D205*[3]Input!D190)</f>
        <v>0</v>
      </c>
      <c r="F118" s="175">
        <f>[3]Adjust!E205*[3]Input!$F$14*[3]Input!$E190/100</f>
        <v>0</v>
      </c>
      <c r="G118" s="175">
        <f>[3]Adjust!F205*[3]Input!$F$14*[3]Input!$F190/100</f>
        <v>0</v>
      </c>
      <c r="H118" s="175">
        <f>[3]Adjust!G205*[3]Input!$G190*10</f>
        <v>0</v>
      </c>
      <c r="I118" s="177" t="str">
        <f t="shared" si="9"/>
        <v/>
      </c>
      <c r="J118" s="178" t="str">
        <f t="shared" si="10"/>
        <v/>
      </c>
      <c r="K118" s="177">
        <f t="shared" si="11"/>
        <v>0</v>
      </c>
      <c r="L118" s="175">
        <f>[3]Adjust!B205*[3]Input!$B190*10</f>
        <v>0</v>
      </c>
      <c r="M118" s="175">
        <f>[3]Adjust!C205*[3]Input!$C190*10</f>
        <v>0</v>
      </c>
      <c r="N118" s="175">
        <f>[3]Adjust!D205*[3]Input!$D190*10</f>
        <v>0</v>
      </c>
      <c r="O118" s="179" t="str">
        <f t="shared" si="12"/>
        <v/>
      </c>
      <c r="P118" s="179" t="str">
        <f t="shared" si="13"/>
        <v/>
      </c>
      <c r="Q118" s="179" t="str">
        <f t="shared" si="14"/>
        <v/>
      </c>
      <c r="R118" s="179" t="str">
        <f t="shared" si="15"/>
        <v/>
      </c>
      <c r="S118" s="179" t="str">
        <f t="shared" si="16"/>
        <v/>
      </c>
      <c r="T118" s="179" t="str">
        <f t="shared" si="17"/>
        <v/>
      </c>
      <c r="U118" s="70"/>
      <c r="V118" s="70"/>
    </row>
    <row r="119" spans="1:22">
      <c r="A119" s="165" t="s">
        <v>42</v>
      </c>
      <c r="B119" s="175">
        <f>[3]Input!B186+[3]Input!C186+[3]Input!D186</f>
        <v>0</v>
      </c>
      <c r="C119" s="172">
        <f>[3]Input!E186</f>
        <v>0</v>
      </c>
      <c r="D119" s="176">
        <f>0.01*[3]Input!F$14*([3]Adjust!$E201*[3]Input!E186+[3]Adjust!$F201*[3]Input!F186)+10*([3]Adjust!$B201*[3]Input!B186+[3]Adjust!$C201*[3]Input!C186+[3]Adjust!$D201*[3]Input!D186+[3]Adjust!$G201*[3]Input!G186)</f>
        <v>0</v>
      </c>
      <c r="E119" s="175">
        <f>10*([3]Adjust!$B201*[3]Input!B186+[3]Adjust!$C201*[3]Input!C186+[3]Adjust!$D201*[3]Input!D186)</f>
        <v>0</v>
      </c>
      <c r="F119" s="175">
        <f>[3]Adjust!E201*[3]Input!$F$14*[3]Input!$E186/100</f>
        <v>0</v>
      </c>
      <c r="G119" s="175">
        <f>[3]Adjust!F201*[3]Input!$F$14*[3]Input!$F186/100</f>
        <v>0</v>
      </c>
      <c r="H119" s="175">
        <f>[3]Adjust!G201*[3]Input!$G186*10</f>
        <v>0</v>
      </c>
      <c r="I119" s="177" t="str">
        <f t="shared" si="9"/>
        <v/>
      </c>
      <c r="J119" s="178" t="str">
        <f t="shared" si="10"/>
        <v/>
      </c>
      <c r="K119" s="177">
        <f t="shared" si="11"/>
        <v>0</v>
      </c>
      <c r="L119" s="175">
        <f>[3]Adjust!B201*[3]Input!$B186*10</f>
        <v>0</v>
      </c>
      <c r="M119" s="175">
        <f>[3]Adjust!C201*[3]Input!$C186*10</f>
        <v>0</v>
      </c>
      <c r="N119" s="175">
        <f>[3]Adjust!D201*[3]Input!$D186*10</f>
        <v>0</v>
      </c>
      <c r="O119" s="179" t="str">
        <f t="shared" si="12"/>
        <v/>
      </c>
      <c r="P119" s="179" t="str">
        <f t="shared" si="13"/>
        <v/>
      </c>
      <c r="Q119" s="179" t="str">
        <f t="shared" si="14"/>
        <v/>
      </c>
      <c r="R119" s="179" t="str">
        <f t="shared" si="15"/>
        <v/>
      </c>
      <c r="S119" s="179" t="str">
        <f t="shared" si="16"/>
        <v/>
      </c>
      <c r="T119" s="179" t="str">
        <f t="shared" si="17"/>
        <v/>
      </c>
      <c r="U119" s="70"/>
      <c r="V119" s="70"/>
    </row>
    <row r="120" spans="1:22" ht="25.5">
      <c r="A120" s="165" t="s">
        <v>190</v>
      </c>
      <c r="B120" s="175">
        <f>[3]Input!B162+[3]Input!C162+[3]Input!D162</f>
        <v>0</v>
      </c>
      <c r="C120" s="172">
        <f>[3]Input!E162</f>
        <v>0</v>
      </c>
      <c r="D120" s="176">
        <f>0.01*[3]Input!F$14*([3]Adjust!$E177*[3]Input!E162+[3]Adjust!$F177*[3]Input!F162)+10*([3]Adjust!$B177*[3]Input!B162+[3]Adjust!$C177*[3]Input!C162+[3]Adjust!$D177*[3]Input!D162+[3]Adjust!$G177*[3]Input!G162)</f>
        <v>0</v>
      </c>
      <c r="E120" s="175">
        <f>10*([3]Adjust!$B177*[3]Input!B162+[3]Adjust!$C177*[3]Input!C162+[3]Adjust!$D177*[3]Input!D162)</f>
        <v>0</v>
      </c>
      <c r="F120" s="175">
        <f>[3]Adjust!E177*[3]Input!$F$14*[3]Input!$E162/100</f>
        <v>0</v>
      </c>
      <c r="G120" s="175">
        <f>[3]Adjust!F177*[3]Input!$F$14*[3]Input!$F162/100</f>
        <v>0</v>
      </c>
      <c r="H120" s="175">
        <f>[3]Adjust!G177*[3]Input!$G162*10</f>
        <v>0</v>
      </c>
      <c r="I120" s="177" t="str">
        <f t="shared" si="9"/>
        <v/>
      </c>
      <c r="J120" s="178" t="str">
        <f t="shared" si="10"/>
        <v/>
      </c>
      <c r="K120" s="177">
        <f t="shared" si="11"/>
        <v>0</v>
      </c>
      <c r="L120" s="175">
        <f>[3]Adjust!B177*[3]Input!$B162*10</f>
        <v>0</v>
      </c>
      <c r="M120" s="175">
        <f>[3]Adjust!C177*[3]Input!$C162*10</f>
        <v>0</v>
      </c>
      <c r="N120" s="175">
        <f>[3]Adjust!D177*[3]Input!$D162*10</f>
        <v>0</v>
      </c>
      <c r="O120" s="179" t="str">
        <f t="shared" si="12"/>
        <v/>
      </c>
      <c r="P120" s="179" t="str">
        <f t="shared" si="13"/>
        <v/>
      </c>
      <c r="Q120" s="179" t="str">
        <f t="shared" si="14"/>
        <v/>
      </c>
      <c r="R120" s="179" t="str">
        <f t="shared" si="15"/>
        <v/>
      </c>
      <c r="S120" s="179" t="str">
        <f t="shared" si="16"/>
        <v/>
      </c>
      <c r="T120" s="179" t="str">
        <f t="shared" si="17"/>
        <v/>
      </c>
      <c r="U120" s="70"/>
      <c r="V120" s="70"/>
    </row>
    <row r="121" spans="1:22" ht="25.5">
      <c r="A121" s="165" t="s">
        <v>39</v>
      </c>
      <c r="B121" s="175">
        <f>[3]Input!B158+[3]Input!C158+[3]Input!D158</f>
        <v>20.276</v>
      </c>
      <c r="C121" s="172">
        <f>[3]Input!E158</f>
        <v>2.145</v>
      </c>
      <c r="D121" s="176">
        <f>0.01*[3]Input!F$14*([3]Adjust!$E173*[3]Input!E158+[3]Adjust!$F173*[3]Input!F158)+10*([3]Adjust!$B173*[3]Input!B158+[3]Adjust!$C173*[3]Input!C158+[3]Adjust!$D173*[3]Input!D158+[3]Adjust!$G173*[3]Input!G158)</f>
        <v>187.52933556439297</v>
      </c>
      <c r="E121" s="175">
        <f>10*([3]Adjust!$B173*[3]Input!B158+[3]Adjust!$C173*[3]Input!C158+[3]Adjust!$D173*[3]Input!D158)</f>
        <v>165.98420832807901</v>
      </c>
      <c r="F121" s="175">
        <f>[3]Adjust!E173*[3]Input!$F$14*[3]Input!$E158/100</f>
        <v>21.545127236313952</v>
      </c>
      <c r="G121" s="175">
        <f>[3]Adjust!F173*[3]Input!$F$14*[3]Input!$F158/100</f>
        <v>0</v>
      </c>
      <c r="H121" s="175">
        <f>[3]Adjust!G173*[3]Input!$G158*10</f>
        <v>0</v>
      </c>
      <c r="I121" s="177">
        <f t="shared" si="9"/>
        <v>0.92488328844147261</v>
      </c>
      <c r="J121" s="178">
        <f t="shared" si="10"/>
        <v>87.426263666383662</v>
      </c>
      <c r="K121" s="177">
        <f t="shared" si="11"/>
        <v>0.81862403002603568</v>
      </c>
      <c r="L121" s="175">
        <f>[3]Adjust!B173*[3]Input!$B158*10</f>
        <v>156.03431787609333</v>
      </c>
      <c r="M121" s="175">
        <f>[3]Adjust!C173*[3]Input!$C158*10</f>
        <v>9.9498904519856577</v>
      </c>
      <c r="N121" s="175">
        <f>[3]Adjust!D173*[3]Input!$D158*10</f>
        <v>0</v>
      </c>
      <c r="O121" s="179">
        <f t="shared" si="12"/>
        <v>0.94005519830947382</v>
      </c>
      <c r="P121" s="179">
        <f t="shared" si="13"/>
        <v>5.9944801690526045E-2</v>
      </c>
      <c r="Q121" s="179">
        <f t="shared" si="14"/>
        <v>0</v>
      </c>
      <c r="R121" s="179">
        <f t="shared" si="15"/>
        <v>0.11488937008959799</v>
      </c>
      <c r="S121" s="179">
        <f t="shared" si="16"/>
        <v>0</v>
      </c>
      <c r="T121" s="179">
        <f t="shared" si="17"/>
        <v>0</v>
      </c>
      <c r="U121" s="70"/>
      <c r="V121" s="70"/>
    </row>
    <row r="122" spans="1:22" ht="25.5">
      <c r="A122" s="165" t="s">
        <v>38</v>
      </c>
      <c r="B122" s="175">
        <f>[3]Input!B154+[3]Input!C154+[3]Input!D154</f>
        <v>1091.413</v>
      </c>
      <c r="C122" s="172">
        <f>[3]Input!E154</f>
        <v>139.333</v>
      </c>
      <c r="D122" s="176">
        <f>0.01*[3]Input!F$14*([3]Adjust!$E169*[3]Input!E154+[3]Adjust!$F169*[3]Input!F154)+10*([3]Adjust!$B169*[3]Input!B154+[3]Adjust!$C169*[3]Input!C154+[3]Adjust!$D169*[3]Input!D154+[3]Adjust!$G169*[3]Input!G154)</f>
        <v>13096.581880910297</v>
      </c>
      <c r="E122" s="175">
        <f>10*([3]Adjust!$B169*[3]Input!B154+[3]Adjust!$C169*[3]Input!C154+[3]Adjust!$D169*[3]Input!D154)</f>
        <v>11697.072690599187</v>
      </c>
      <c r="F122" s="175">
        <f>[3]Adjust!E169*[3]Input!$F$14*[3]Input!$E154/100</f>
        <v>1399.5091903111104</v>
      </c>
      <c r="G122" s="175">
        <f>[3]Adjust!F169*[3]Input!$F$14*[3]Input!$F154/100</f>
        <v>0</v>
      </c>
      <c r="H122" s="175">
        <f>[3]Adjust!G169*[3]Input!$G154*10</f>
        <v>0</v>
      </c>
      <c r="I122" s="177">
        <f t="shared" si="9"/>
        <v>1.1999657215838824</v>
      </c>
      <c r="J122" s="178">
        <f t="shared" si="10"/>
        <v>93.994831668809951</v>
      </c>
      <c r="K122" s="177">
        <f t="shared" si="11"/>
        <v>1.07173661030235</v>
      </c>
      <c r="L122" s="175">
        <f>[3]Adjust!B169*[3]Input!$B154*10</f>
        <v>11697.072690599187</v>
      </c>
      <c r="M122" s="175">
        <f>[3]Adjust!C169*[3]Input!$C154*10</f>
        <v>0</v>
      </c>
      <c r="N122" s="175">
        <f>[3]Adjust!D169*[3]Input!$D154*10</f>
        <v>0</v>
      </c>
      <c r="O122" s="179">
        <f t="shared" si="12"/>
        <v>1</v>
      </c>
      <c r="P122" s="179">
        <f t="shared" si="13"/>
        <v>0</v>
      </c>
      <c r="Q122" s="179">
        <f t="shared" si="14"/>
        <v>0</v>
      </c>
      <c r="R122" s="179">
        <f t="shared" si="15"/>
        <v>0.10686064524599723</v>
      </c>
      <c r="S122" s="179">
        <f t="shared" si="16"/>
        <v>0</v>
      </c>
      <c r="T122" s="179">
        <f t="shared" si="17"/>
        <v>0</v>
      </c>
      <c r="U122" s="70"/>
      <c r="V122" s="70"/>
    </row>
    <row r="123" spans="1:22">
      <c r="A123" s="165" t="s">
        <v>28</v>
      </c>
      <c r="B123" s="175">
        <f>[3]Input!B200+[3]Input!C200+[3]Input!D200</f>
        <v>350.44731395999997</v>
      </c>
      <c r="C123" s="172">
        <f>[3]Input!E200</f>
        <v>8</v>
      </c>
      <c r="D123" s="176">
        <f>0.01*[3]Input!F$14*([3]Adjust!$E215*[3]Input!E200+[3]Adjust!$F215*[3]Input!F200)+10*([3]Adjust!$B215*[3]Input!B200+[3]Adjust!$C215*[3]Input!C200+[3]Adjust!$D215*[3]Input!D200+[3]Adjust!$G215*[3]Input!G200)</f>
        <v>-2347.9970035319998</v>
      </c>
      <c r="E123" s="175">
        <f>10*([3]Adjust!$B215*[3]Input!B200+[3]Adjust!$C215*[3]Input!C200+[3]Adjust!$D215*[3]Input!D200)</f>
        <v>-2347.9970035319998</v>
      </c>
      <c r="F123" s="175">
        <f>[3]Adjust!E215*[3]Input!$F$14*[3]Input!$E200/100</f>
        <v>0</v>
      </c>
      <c r="G123" s="175">
        <f>[3]Adjust!F215*[3]Input!$F$14*[3]Input!$F200/100</f>
        <v>0</v>
      </c>
      <c r="H123" s="175">
        <f>[3]Adjust!G215*[3]Input!$G200*10</f>
        <v>0</v>
      </c>
      <c r="I123" s="177">
        <f t="shared" si="9"/>
        <v>-0.67</v>
      </c>
      <c r="J123" s="178">
        <f t="shared" si="10"/>
        <v>-293.49962544149997</v>
      </c>
      <c r="K123" s="177">
        <f t="shared" si="11"/>
        <v>-0.67</v>
      </c>
      <c r="L123" s="175">
        <f>[3]Adjust!B215*[3]Input!$B200*10</f>
        <v>-2347.9970035319998</v>
      </c>
      <c r="M123" s="175">
        <f>[3]Adjust!C215*[3]Input!$C200*10</f>
        <v>0</v>
      </c>
      <c r="N123" s="175">
        <f>[3]Adjust!D215*[3]Input!$D200*10</f>
        <v>0</v>
      </c>
      <c r="O123" s="179">
        <f t="shared" si="12"/>
        <v>1</v>
      </c>
      <c r="P123" s="179">
        <f t="shared" si="13"/>
        <v>0</v>
      </c>
      <c r="Q123" s="179">
        <f t="shared" si="14"/>
        <v>0</v>
      </c>
      <c r="R123" s="179">
        <f t="shared" si="15"/>
        <v>0</v>
      </c>
      <c r="S123" s="179">
        <f t="shared" si="16"/>
        <v>0</v>
      </c>
      <c r="T123" s="179">
        <f t="shared" si="17"/>
        <v>0</v>
      </c>
      <c r="U123" s="70"/>
      <c r="V123" s="72">
        <v>17.670425570964017</v>
      </c>
    </row>
    <row r="124" spans="1:22">
      <c r="A124" s="165" t="s">
        <v>26</v>
      </c>
      <c r="B124" s="175">
        <f>[3]Input!B193+[3]Input!C193+[3]Input!D193</f>
        <v>0</v>
      </c>
      <c r="C124" s="172">
        <f>[3]Input!E193</f>
        <v>10</v>
      </c>
      <c r="D124" s="176">
        <f>0.01*[3]Input!F$14*([3]Adjust!$E208*[3]Input!E193+[3]Adjust!$F208*[3]Input!F193)+10*([3]Adjust!$B208*[3]Input!B193+[3]Adjust!$C208*[3]Input!C193+[3]Adjust!$D208*[3]Input!D193+[3]Adjust!$G208*[3]Input!G193)</f>
        <v>0</v>
      </c>
      <c r="E124" s="175">
        <f>10*([3]Adjust!$B208*[3]Input!B193+[3]Adjust!$C208*[3]Input!C193+[3]Adjust!$D208*[3]Input!D193)</f>
        <v>0</v>
      </c>
      <c r="F124" s="175">
        <f>[3]Adjust!E208*[3]Input!$F$14*[3]Input!$E193/100</f>
        <v>0</v>
      </c>
      <c r="G124" s="175">
        <f>[3]Adjust!F208*[3]Input!$F$14*[3]Input!$F193/100</f>
        <v>0</v>
      </c>
      <c r="H124" s="175">
        <f>[3]Adjust!G208*[3]Input!$G193*10</f>
        <v>0</v>
      </c>
      <c r="I124" s="177" t="str">
        <f t="shared" si="9"/>
        <v/>
      </c>
      <c r="J124" s="178">
        <f t="shared" si="10"/>
        <v>0</v>
      </c>
      <c r="K124" s="177">
        <f t="shared" si="11"/>
        <v>0</v>
      </c>
      <c r="L124" s="175">
        <f>[3]Adjust!B208*[3]Input!$B193*10</f>
        <v>0</v>
      </c>
      <c r="M124" s="175">
        <f>[3]Adjust!C208*[3]Input!$C193*10</f>
        <v>0</v>
      </c>
      <c r="N124" s="175">
        <f>[3]Adjust!D208*[3]Input!$D193*10</f>
        <v>0</v>
      </c>
      <c r="O124" s="179" t="str">
        <f t="shared" si="12"/>
        <v/>
      </c>
      <c r="P124" s="179" t="str">
        <f t="shared" si="13"/>
        <v/>
      </c>
      <c r="Q124" s="179" t="str">
        <f t="shared" si="14"/>
        <v/>
      </c>
      <c r="R124" s="179" t="str">
        <f t="shared" si="15"/>
        <v/>
      </c>
      <c r="S124" s="179" t="str">
        <f t="shared" si="16"/>
        <v/>
      </c>
      <c r="T124" s="179" t="str">
        <f t="shared" si="17"/>
        <v/>
      </c>
      <c r="U124" s="70"/>
      <c r="V124" s="70"/>
    </row>
    <row r="125" spans="1:22">
      <c r="A125" s="165" t="s">
        <v>29</v>
      </c>
      <c r="B125" s="175">
        <f>[3]Input!B204+[3]Input!C204+[3]Input!D204</f>
        <v>6348.8743136400008</v>
      </c>
      <c r="C125" s="172">
        <f>[3]Input!E204</f>
        <v>12</v>
      </c>
      <c r="D125" s="176">
        <f>0.01*[3]Input!F$14*([3]Adjust!$E219*[3]Input!E204+[3]Adjust!$F219*[3]Input!F204)+10*([3]Adjust!$B219*[3]Input!B204+[3]Adjust!$C219*[3]Input!C204+[3]Adjust!$D219*[3]Input!D204+[3]Adjust!$G219*[3]Input!G204)</f>
        <v>-43946.388783679198</v>
      </c>
      <c r="E125" s="175">
        <f>10*([3]Adjust!$B219*[3]Input!B204+[3]Adjust!$C219*[3]Input!C204+[3]Adjust!$D219*[3]Input!D204)</f>
        <v>-43946.388783679198</v>
      </c>
      <c r="F125" s="175">
        <f>[3]Adjust!E219*[3]Input!$F$14*[3]Input!$E204/100</f>
        <v>0</v>
      </c>
      <c r="G125" s="175">
        <f>[3]Adjust!F219*[3]Input!$F$14*[3]Input!$F204/100</f>
        <v>0</v>
      </c>
      <c r="H125" s="175">
        <f>[3]Adjust!G219*[3]Input!$G204*10</f>
        <v>0</v>
      </c>
      <c r="I125" s="177">
        <f t="shared" si="9"/>
        <v>-0.69219182193076711</v>
      </c>
      <c r="J125" s="178">
        <f t="shared" si="10"/>
        <v>-3662.1990653066</v>
      </c>
      <c r="K125" s="177">
        <f t="shared" si="11"/>
        <v>-0.69219182193076711</v>
      </c>
      <c r="L125" s="175">
        <f>[3]Adjust!B219*[3]Input!$B204*10</f>
        <v>-22961.513436863999</v>
      </c>
      <c r="M125" s="175">
        <f>[3]Adjust!C219*[3]Input!$C204*10</f>
        <v>-14961.905882661598</v>
      </c>
      <c r="N125" s="175">
        <f>[3]Adjust!D219*[3]Input!$D204*10</f>
        <v>-6022.9694641536007</v>
      </c>
      <c r="O125" s="179">
        <f t="shared" si="12"/>
        <v>0.52248919814297556</v>
      </c>
      <c r="P125" s="179">
        <f t="shared" si="13"/>
        <v>0.34045814222210102</v>
      </c>
      <c r="Q125" s="179">
        <f t="shared" si="14"/>
        <v>0.13705265963492341</v>
      </c>
      <c r="R125" s="179">
        <f t="shared" si="15"/>
        <v>0</v>
      </c>
      <c r="S125" s="179">
        <f t="shared" si="16"/>
        <v>0</v>
      </c>
      <c r="T125" s="179">
        <f t="shared" si="17"/>
        <v>0</v>
      </c>
      <c r="U125" s="70"/>
      <c r="V125" s="72">
        <v>22.931386906654346</v>
      </c>
    </row>
    <row r="126" spans="1:22">
      <c r="A126" s="165" t="s">
        <v>20</v>
      </c>
      <c r="B126" s="175">
        <f>[3]Input!B173+[3]Input!C173+[3]Input!D173</f>
        <v>5865919.0495379008</v>
      </c>
      <c r="C126" s="172">
        <f>[3]Input!E173</f>
        <v>9910.2615740740694</v>
      </c>
      <c r="D126" s="176">
        <f>0.01*[3]Input!F$14*([3]Adjust!$E188*[3]Input!E173+[3]Adjust!$F188*[3]Input!F173)+10*([3]Adjust!$B188*[3]Input!B173+[3]Adjust!$C188*[3]Input!C173+[3]Adjust!$D188*[3]Input!D173+[3]Adjust!$G188*[3]Input!G173)</f>
        <v>82004288.809105411</v>
      </c>
      <c r="E126" s="175">
        <f>10*([3]Adjust!$B188*[3]Input!B173+[3]Adjust!$C188*[3]Input!C173+[3]Adjust!$D188*[3]Input!D173)</f>
        <v>59013161.090938143</v>
      </c>
      <c r="F126" s="175">
        <f>[3]Adjust!E188*[3]Input!$F$14*[3]Input!$E173/100</f>
        <v>299603.06380277761</v>
      </c>
      <c r="G126" s="175">
        <f>[3]Adjust!F188*[3]Input!$F$14*[3]Input!$F173/100</f>
        <v>21645527.877050277</v>
      </c>
      <c r="H126" s="175">
        <f>[3]Adjust!G188*[3]Input!$G173*10</f>
        <v>1045996.7773142154</v>
      </c>
      <c r="I126" s="177">
        <f t="shared" si="9"/>
        <v>1.3979785284552377</v>
      </c>
      <c r="J126" s="178">
        <f t="shared" si="10"/>
        <v>8274.6845979963146</v>
      </c>
      <c r="K126" s="177">
        <f t="shared" si="11"/>
        <v>1.006034358683948</v>
      </c>
      <c r="L126" s="175">
        <f>[3]Adjust!B188*[3]Input!$B173*10</f>
        <v>34626536.5484569</v>
      </c>
      <c r="M126" s="175">
        <f>[3]Adjust!C188*[3]Input!$C173*10</f>
        <v>19056936.942918982</v>
      </c>
      <c r="N126" s="175">
        <f>[3]Adjust!D188*[3]Input!$D173*10</f>
        <v>5329687.5995622575</v>
      </c>
      <c r="O126" s="179">
        <f t="shared" si="12"/>
        <v>0.58675956190684442</v>
      </c>
      <c r="P126" s="179">
        <f t="shared" si="13"/>
        <v>0.32292689614699016</v>
      </c>
      <c r="Q126" s="179">
        <f t="shared" si="14"/>
        <v>9.0313541946165393E-2</v>
      </c>
      <c r="R126" s="179">
        <f t="shared" si="15"/>
        <v>3.6535048124155057E-3</v>
      </c>
      <c r="S126" s="179">
        <f t="shared" si="16"/>
        <v>0.26395604658480798</v>
      </c>
      <c r="T126" s="179">
        <f t="shared" si="17"/>
        <v>1.2755391120446768E-2</v>
      </c>
      <c r="U126" s="71">
        <v>641119.00023056194</v>
      </c>
      <c r="V126" s="72">
        <v>196746.00043280702</v>
      </c>
    </row>
    <row r="127" spans="1:22">
      <c r="A127" s="165" t="s">
        <v>17</v>
      </c>
      <c r="B127" s="175">
        <f>[3]Input!B165+[3]Input!C165+[3]Input!D165</f>
        <v>1733351.2268480014</v>
      </c>
      <c r="C127" s="172">
        <f>[3]Input!E165</f>
        <v>15700.8215868524</v>
      </c>
      <c r="D127" s="176">
        <f>0.01*[3]Input!F$14*([3]Adjust!$E180*[3]Input!E165+[3]Adjust!$F180*[3]Input!F165)+10*([3]Adjust!$B180*[3]Input!B165+[3]Adjust!$C180*[3]Input!C165+[3]Adjust!$D180*[3]Input!D165+[3]Adjust!$G180*[3]Input!G165)</f>
        <v>24680470.354932155</v>
      </c>
      <c r="E127" s="175">
        <f>10*([3]Adjust!$B180*[3]Input!B165+[3]Adjust!$C180*[3]Input!C165+[3]Adjust!$D180*[3]Input!D165)</f>
        <v>23432905.052791085</v>
      </c>
      <c r="F127" s="175">
        <f>[3]Adjust!E180*[3]Input!$F$14*[3]Input!$E165/100</f>
        <v>1247565.3021410701</v>
      </c>
      <c r="G127" s="175">
        <f>[3]Adjust!F180*[3]Input!$F$14*[3]Input!$F165/100</f>
        <v>0</v>
      </c>
      <c r="H127" s="175">
        <f>[3]Adjust!G180*[3]Input!$G165*10</f>
        <v>0</v>
      </c>
      <c r="I127" s="177">
        <f t="shared" si="9"/>
        <v>1.4238585909569037</v>
      </c>
      <c r="J127" s="178">
        <f t="shared" si="10"/>
        <v>1571.9222219300395</v>
      </c>
      <c r="K127" s="177">
        <f t="shared" si="11"/>
        <v>1.3518844126820426</v>
      </c>
      <c r="L127" s="175">
        <f>[3]Adjust!B180*[3]Input!$B165*10</f>
        <v>23220593.886537857</v>
      </c>
      <c r="M127" s="175">
        <f>[3]Adjust!C180*[3]Input!$C165*10</f>
        <v>212311.16625322538</v>
      </c>
      <c r="N127" s="175">
        <f>[3]Adjust!D180*[3]Input!$D165*10</f>
        <v>0</v>
      </c>
      <c r="O127" s="179">
        <f t="shared" si="12"/>
        <v>0.99093961394138197</v>
      </c>
      <c r="P127" s="179">
        <f t="shared" si="13"/>
        <v>9.0603860586179041E-3</v>
      </c>
      <c r="Q127" s="179">
        <f t="shared" si="14"/>
        <v>0</v>
      </c>
      <c r="R127" s="179">
        <f t="shared" si="15"/>
        <v>5.0548684210621461E-2</v>
      </c>
      <c r="S127" s="179">
        <f t="shared" si="16"/>
        <v>0</v>
      </c>
      <c r="T127" s="179">
        <f t="shared" si="17"/>
        <v>0</v>
      </c>
      <c r="U127" s="70"/>
      <c r="V127" s="70"/>
    </row>
    <row r="128" spans="1:22">
      <c r="A128" s="165" t="s">
        <v>30</v>
      </c>
      <c r="B128" s="175">
        <f>[3]Input!B208+[3]Input!C208+[3]Input!D208</f>
        <v>0</v>
      </c>
      <c r="C128" s="172">
        <f>[3]Input!E208</f>
        <v>0</v>
      </c>
      <c r="D128" s="176">
        <f>0.01*[3]Input!F$14*([3]Adjust!$E223*[3]Input!E208+[3]Adjust!$F223*[3]Input!F208)+10*([3]Adjust!$B223*[3]Input!B208+[3]Adjust!$C223*[3]Input!C208+[3]Adjust!$D223*[3]Input!D208+[3]Adjust!$G223*[3]Input!G208)</f>
        <v>0</v>
      </c>
      <c r="E128" s="175">
        <f>10*([3]Adjust!$B223*[3]Input!B208+[3]Adjust!$C223*[3]Input!C208+[3]Adjust!$D223*[3]Input!D208)</f>
        <v>0</v>
      </c>
      <c r="F128" s="175">
        <f>[3]Adjust!E223*[3]Input!$F$14*[3]Input!$E208/100</f>
        <v>0</v>
      </c>
      <c r="G128" s="175">
        <f>[3]Adjust!F223*[3]Input!$F$14*[3]Input!$F208/100</f>
        <v>0</v>
      </c>
      <c r="H128" s="175">
        <f>[3]Adjust!G223*[3]Input!$G208*10</f>
        <v>0</v>
      </c>
      <c r="I128" s="177" t="str">
        <f t="shared" si="9"/>
        <v/>
      </c>
      <c r="J128" s="178" t="str">
        <f t="shared" si="10"/>
        <v/>
      </c>
      <c r="K128" s="177">
        <f t="shared" si="11"/>
        <v>0</v>
      </c>
      <c r="L128" s="175">
        <f>[3]Adjust!B223*[3]Input!$B208*10</f>
        <v>0</v>
      </c>
      <c r="M128" s="175">
        <f>[3]Adjust!C223*[3]Input!$C208*10</f>
        <v>0</v>
      </c>
      <c r="N128" s="175">
        <f>[3]Adjust!D223*[3]Input!$D208*10</f>
        <v>0</v>
      </c>
      <c r="O128" s="179" t="str">
        <f t="shared" si="12"/>
        <v/>
      </c>
      <c r="P128" s="179" t="str">
        <f t="shared" si="13"/>
        <v/>
      </c>
      <c r="Q128" s="179" t="str">
        <f t="shared" si="14"/>
        <v/>
      </c>
      <c r="R128" s="179" t="str">
        <f t="shared" si="15"/>
        <v/>
      </c>
      <c r="S128" s="179" t="str">
        <f t="shared" si="16"/>
        <v/>
      </c>
      <c r="T128" s="179" t="str">
        <f t="shared" si="17"/>
        <v/>
      </c>
      <c r="U128" s="70"/>
      <c r="V128" s="72">
        <v>0</v>
      </c>
    </row>
    <row r="129" spans="1:22">
      <c r="A129" s="165" t="s">
        <v>27</v>
      </c>
      <c r="B129" s="175">
        <f>[3]Input!B197+[3]Input!C197+[3]Input!D197</f>
        <v>0</v>
      </c>
      <c r="C129" s="172">
        <f>[3]Input!E197</f>
        <v>59</v>
      </c>
      <c r="D129" s="176">
        <f>0.01*[3]Input!F$14*([3]Adjust!$E212*[3]Input!E197+[3]Adjust!$F212*[3]Input!F197)+10*([3]Adjust!$B212*[3]Input!B197+[3]Adjust!$C212*[3]Input!C197+[3]Adjust!$D212*[3]Input!D197+[3]Adjust!$G212*[3]Input!G197)</f>
        <v>0</v>
      </c>
      <c r="E129" s="175">
        <f>10*([3]Adjust!$B212*[3]Input!B197+[3]Adjust!$C212*[3]Input!C197+[3]Adjust!$D212*[3]Input!D197)</f>
        <v>0</v>
      </c>
      <c r="F129" s="175">
        <f>[3]Adjust!E212*[3]Input!$F$14*[3]Input!$E197/100</f>
        <v>0</v>
      </c>
      <c r="G129" s="175">
        <f>[3]Adjust!F212*[3]Input!$F$14*[3]Input!$F197/100</f>
        <v>0</v>
      </c>
      <c r="H129" s="175">
        <f>[3]Adjust!G212*[3]Input!$G197*10</f>
        <v>0</v>
      </c>
      <c r="I129" s="177" t="str">
        <f t="shared" si="9"/>
        <v/>
      </c>
      <c r="J129" s="178">
        <f t="shared" si="10"/>
        <v>0</v>
      </c>
      <c r="K129" s="177">
        <f t="shared" si="11"/>
        <v>0</v>
      </c>
      <c r="L129" s="175">
        <f>[3]Adjust!B212*[3]Input!$B197*10</f>
        <v>0</v>
      </c>
      <c r="M129" s="175">
        <f>[3]Adjust!C212*[3]Input!$C197*10</f>
        <v>0</v>
      </c>
      <c r="N129" s="175">
        <f>[3]Adjust!D212*[3]Input!$D197*10</f>
        <v>0</v>
      </c>
      <c r="O129" s="179" t="str">
        <f t="shared" si="12"/>
        <v/>
      </c>
      <c r="P129" s="179" t="str">
        <f t="shared" si="13"/>
        <v/>
      </c>
      <c r="Q129" s="179" t="str">
        <f t="shared" si="14"/>
        <v/>
      </c>
      <c r="R129" s="179" t="str">
        <f t="shared" si="15"/>
        <v/>
      </c>
      <c r="S129" s="179" t="str">
        <f t="shared" si="16"/>
        <v/>
      </c>
      <c r="T129" s="179" t="str">
        <f t="shared" si="17"/>
        <v/>
      </c>
      <c r="U129" s="70"/>
      <c r="V129" s="70"/>
    </row>
    <row r="130" spans="1:22">
      <c r="A130" s="165" t="s">
        <v>31</v>
      </c>
      <c r="B130" s="175">
        <f>[3]Input!B211+[3]Input!C211+[3]Input!D211</f>
        <v>0</v>
      </c>
      <c r="C130" s="172">
        <f>[3]Input!E211</f>
        <v>0</v>
      </c>
      <c r="D130" s="176">
        <f>0.01*[3]Input!F$14*([3]Adjust!$E226*[3]Input!E211+[3]Adjust!$F226*[3]Input!F211)+10*([3]Adjust!$B226*[3]Input!B211+[3]Adjust!$C226*[3]Input!C211+[3]Adjust!$D226*[3]Input!D211+[3]Adjust!$G226*[3]Input!G211)</f>
        <v>0</v>
      </c>
      <c r="E130" s="175">
        <f>10*([3]Adjust!$B226*[3]Input!B211+[3]Adjust!$C226*[3]Input!C211+[3]Adjust!$D226*[3]Input!D211)</f>
        <v>0</v>
      </c>
      <c r="F130" s="175">
        <f>[3]Adjust!E226*[3]Input!$F$14*[3]Input!$E211/100</f>
        <v>0</v>
      </c>
      <c r="G130" s="175">
        <f>[3]Adjust!F226*[3]Input!$F$14*[3]Input!$F211/100</f>
        <v>0</v>
      </c>
      <c r="H130" s="175">
        <f>[3]Adjust!G226*[3]Input!$G211*10</f>
        <v>0</v>
      </c>
      <c r="I130" s="177" t="str">
        <f t="shared" si="9"/>
        <v/>
      </c>
      <c r="J130" s="178" t="str">
        <f t="shared" si="10"/>
        <v/>
      </c>
      <c r="K130" s="177">
        <f t="shared" si="11"/>
        <v>0</v>
      </c>
      <c r="L130" s="175">
        <f>[3]Adjust!B226*[3]Input!$B211*10</f>
        <v>0</v>
      </c>
      <c r="M130" s="175">
        <f>[3]Adjust!C226*[3]Input!$C211*10</f>
        <v>0</v>
      </c>
      <c r="N130" s="175">
        <f>[3]Adjust!D226*[3]Input!$D211*10</f>
        <v>0</v>
      </c>
      <c r="O130" s="179" t="str">
        <f t="shared" si="12"/>
        <v/>
      </c>
      <c r="P130" s="179" t="str">
        <f t="shared" si="13"/>
        <v/>
      </c>
      <c r="Q130" s="179" t="str">
        <f t="shared" si="14"/>
        <v/>
      </c>
      <c r="R130" s="179" t="str">
        <f t="shared" si="15"/>
        <v/>
      </c>
      <c r="S130" s="179" t="str">
        <f t="shared" si="16"/>
        <v/>
      </c>
      <c r="T130" s="179" t="str">
        <f t="shared" si="17"/>
        <v/>
      </c>
      <c r="U130" s="70"/>
      <c r="V130" s="72">
        <v>0</v>
      </c>
    </row>
    <row r="131" spans="1:22">
      <c r="A131" s="165" t="s">
        <v>21</v>
      </c>
      <c r="B131" s="175">
        <f>[3]Input!B177+[3]Input!C177+[3]Input!D177</f>
        <v>9545.2020280010802</v>
      </c>
      <c r="C131" s="172">
        <f>[3]Input!E177</f>
        <v>2</v>
      </c>
      <c r="D131" s="176">
        <f>0.01*[3]Input!F$14*([3]Adjust!$E192*[3]Input!E177+[3]Adjust!$F192*[3]Input!F177)+10*([3]Adjust!$B192*[3]Input!B177+[3]Adjust!$C192*[3]Input!C177+[3]Adjust!$D192*[3]Input!D177+[3]Adjust!$G192*[3]Input!G177)</f>
        <v>106722.04102147641</v>
      </c>
      <c r="E131" s="175">
        <f>10*([3]Adjust!$B192*[3]Input!B177+[3]Adjust!$C192*[3]Input!C177+[3]Adjust!$D192*[3]Input!D177)</f>
        <v>69784.037527206368</v>
      </c>
      <c r="F131" s="175">
        <f>[3]Adjust!E192*[3]Input!$F$14*[3]Input!$E177/100</f>
        <v>23.79</v>
      </c>
      <c r="G131" s="175">
        <f>[3]Adjust!F192*[3]Input!$F$14*[3]Input!$F177/100</f>
        <v>34784.640000000007</v>
      </c>
      <c r="H131" s="175">
        <f>[3]Adjust!G192*[3]Input!$G177*10</f>
        <v>2129.5734942700547</v>
      </c>
      <c r="I131" s="177">
        <f t="shared" si="9"/>
        <v>1.1180700074069123</v>
      </c>
      <c r="J131" s="178">
        <f t="shared" si="10"/>
        <v>53361.020510738206</v>
      </c>
      <c r="K131" s="177">
        <f t="shared" si="11"/>
        <v>0.73109020974614491</v>
      </c>
      <c r="L131" s="175">
        <f>[3]Adjust!B192*[3]Input!$B177*10</f>
        <v>47362.038498274109</v>
      </c>
      <c r="M131" s="175">
        <f>[3]Adjust!C192*[3]Input!$C177*10</f>
        <v>16897.169115873359</v>
      </c>
      <c r="N131" s="175">
        <f>[3]Adjust!D192*[3]Input!$D177*10</f>
        <v>5524.8299130589012</v>
      </c>
      <c r="O131" s="179">
        <f t="shared" si="12"/>
        <v>0.67869444326446859</v>
      </c>
      <c r="P131" s="179">
        <f t="shared" si="13"/>
        <v>0.24213516034072607</v>
      </c>
      <c r="Q131" s="179">
        <f t="shared" si="14"/>
        <v>7.9170396394805359E-2</v>
      </c>
      <c r="R131" s="179">
        <f t="shared" si="15"/>
        <v>2.2291552684241276E-4</v>
      </c>
      <c r="S131" s="179">
        <f t="shared" si="16"/>
        <v>0.32593679494004479</v>
      </c>
      <c r="T131" s="179">
        <f t="shared" si="17"/>
        <v>1.9954392493688401E-2</v>
      </c>
      <c r="U131" s="71">
        <v>415</v>
      </c>
      <c r="V131" s="72">
        <v>40006</v>
      </c>
    </row>
    <row r="132" spans="1:22">
      <c r="A132" s="165" t="s">
        <v>18</v>
      </c>
      <c r="B132" s="175">
        <f>[3]Input!B169+[3]Input!C169+[3]Input!D169</f>
        <v>0</v>
      </c>
      <c r="C132" s="172">
        <f>[3]Input!E169</f>
        <v>0</v>
      </c>
      <c r="D132" s="176">
        <f>0.01*[3]Input!F$14*([3]Adjust!$E184*[3]Input!E169+[3]Adjust!$F184*[3]Input!F169)+10*([3]Adjust!$B184*[3]Input!B169+[3]Adjust!$C184*[3]Input!C169+[3]Adjust!$D184*[3]Input!D169+[3]Adjust!$G184*[3]Input!G169)</f>
        <v>0</v>
      </c>
      <c r="E132" s="175">
        <f>10*([3]Adjust!$B184*[3]Input!B169+[3]Adjust!$C184*[3]Input!C169+[3]Adjust!$D184*[3]Input!D169)</f>
        <v>0</v>
      </c>
      <c r="F132" s="175">
        <f>[3]Adjust!E184*[3]Input!$F$14*[3]Input!$E169/100</f>
        <v>0</v>
      </c>
      <c r="G132" s="175">
        <f>[3]Adjust!F184*[3]Input!$F$14*[3]Input!$F169/100</f>
        <v>0</v>
      </c>
      <c r="H132" s="175">
        <f>[3]Adjust!G184*[3]Input!$G169*10</f>
        <v>0</v>
      </c>
      <c r="I132" s="177" t="str">
        <f t="shared" si="9"/>
        <v/>
      </c>
      <c r="J132" s="178" t="str">
        <f t="shared" si="10"/>
        <v/>
      </c>
      <c r="K132" s="177">
        <f t="shared" si="11"/>
        <v>0</v>
      </c>
      <c r="L132" s="175">
        <f>[3]Adjust!B184*[3]Input!$B169*10</f>
        <v>0</v>
      </c>
      <c r="M132" s="175">
        <f>[3]Adjust!C184*[3]Input!$C169*10</f>
        <v>0</v>
      </c>
      <c r="N132" s="175">
        <f>[3]Adjust!D184*[3]Input!$D169*10</f>
        <v>0</v>
      </c>
      <c r="O132" s="179" t="str">
        <f t="shared" si="12"/>
        <v/>
      </c>
      <c r="P132" s="179" t="str">
        <f t="shared" si="13"/>
        <v/>
      </c>
      <c r="Q132" s="179" t="str">
        <f t="shared" si="14"/>
        <v/>
      </c>
      <c r="R132" s="179" t="str">
        <f t="shared" si="15"/>
        <v/>
      </c>
      <c r="S132" s="179" t="str">
        <f t="shared" si="16"/>
        <v/>
      </c>
      <c r="T132" s="179" t="str">
        <f t="shared" si="17"/>
        <v/>
      </c>
      <c r="U132" s="70"/>
      <c r="V132" s="70"/>
    </row>
    <row r="133" spans="1:22">
      <c r="A133" s="165" t="s">
        <v>25</v>
      </c>
      <c r="B133" s="175">
        <f>[3]Input!B189+[3]Input!C189+[3]Input!D189</f>
        <v>258963.1915460586</v>
      </c>
      <c r="C133" s="172">
        <f>[3]Input!E189</f>
        <v>29</v>
      </c>
      <c r="D133" s="176">
        <f>0.01*[3]Input!F$14*([3]Adjust!$E204*[3]Input!E189+[3]Adjust!$F204*[3]Input!F189)+10*([3]Adjust!$B204*[3]Input!B189+[3]Adjust!$C204*[3]Input!C189+[3]Adjust!$D204*[3]Input!D189+[3]Adjust!$G204*[3]Input!G189)</f>
        <v>4999211.0809348263</v>
      </c>
      <c r="E133" s="175">
        <f>10*([3]Adjust!$B204*[3]Input!B189+[3]Adjust!$C204*[3]Input!C189+[3]Adjust!$D204*[3]Input!D189)</f>
        <v>4999211.0809348263</v>
      </c>
      <c r="F133" s="175">
        <f>[3]Adjust!E204*[3]Input!$F$14*[3]Input!$E189/100</f>
        <v>0</v>
      </c>
      <c r="G133" s="175">
        <f>[3]Adjust!F204*[3]Input!$F$14*[3]Input!$F189/100</f>
        <v>0</v>
      </c>
      <c r="H133" s="175">
        <f>[3]Adjust!G204*[3]Input!$G189*10</f>
        <v>0</v>
      </c>
      <c r="I133" s="177">
        <f t="shared" si="9"/>
        <v>1.9304716825154198</v>
      </c>
      <c r="J133" s="178">
        <f t="shared" si="10"/>
        <v>172386.58899775264</v>
      </c>
      <c r="K133" s="177">
        <f t="shared" si="11"/>
        <v>1.9304716825154198</v>
      </c>
      <c r="L133" s="175">
        <f>[3]Adjust!B204*[3]Input!$B189*10</f>
        <v>2640202.9732687143</v>
      </c>
      <c r="M133" s="175">
        <f>[3]Adjust!C204*[3]Input!$C189*10</f>
        <v>708821.6877140844</v>
      </c>
      <c r="N133" s="175">
        <f>[3]Adjust!D204*[3]Input!$D189*10</f>
        <v>1650186.4199520275</v>
      </c>
      <c r="O133" s="179">
        <f t="shared" si="12"/>
        <v>0.52812392406023589</v>
      </c>
      <c r="P133" s="179">
        <f t="shared" si="13"/>
        <v>0.1417867091904306</v>
      </c>
      <c r="Q133" s="179">
        <f t="shared" si="14"/>
        <v>0.33008936674933342</v>
      </c>
      <c r="R133" s="179">
        <f t="shared" si="15"/>
        <v>0</v>
      </c>
      <c r="S133" s="179">
        <f t="shared" si="16"/>
        <v>0</v>
      </c>
      <c r="T133" s="179">
        <f t="shared" si="17"/>
        <v>0</v>
      </c>
      <c r="U133" s="70"/>
      <c r="V133" s="70"/>
    </row>
    <row r="134" spans="1:22">
      <c r="A134" s="165" t="s">
        <v>24</v>
      </c>
      <c r="B134" s="175">
        <f>[3]Input!B185+[3]Input!C185+[3]Input!D185</f>
        <v>78071.651449164594</v>
      </c>
      <c r="C134" s="172">
        <f>[3]Input!E185</f>
        <v>3412.5</v>
      </c>
      <c r="D134" s="176">
        <f>0.01*[3]Input!F$14*([3]Adjust!$E200*[3]Input!E185+[3]Adjust!$F200*[3]Input!F185)+10*([3]Adjust!$B200*[3]Input!B185+[3]Adjust!$C200*[3]Input!C185+[3]Adjust!$D200*[3]Input!D185+[3]Adjust!$G200*[3]Input!G185)</f>
        <v>1671514.0575266141</v>
      </c>
      <c r="E134" s="175">
        <f>10*([3]Adjust!$B200*[3]Input!B185+[3]Adjust!$C200*[3]Input!C185+[3]Adjust!$D200*[3]Input!D185)</f>
        <v>1671514.0575266141</v>
      </c>
      <c r="F134" s="175">
        <f>[3]Adjust!E200*[3]Input!$F$14*[3]Input!$E185/100</f>
        <v>0</v>
      </c>
      <c r="G134" s="175">
        <f>[3]Adjust!F200*[3]Input!$F$14*[3]Input!$F185/100</f>
        <v>0</v>
      </c>
      <c r="H134" s="175">
        <f>[3]Adjust!G200*[3]Input!$G185*10</f>
        <v>0</v>
      </c>
      <c r="I134" s="177">
        <f t="shared" si="9"/>
        <v>2.141</v>
      </c>
      <c r="J134" s="178">
        <f t="shared" si="10"/>
        <v>489.82096923856824</v>
      </c>
      <c r="K134" s="177">
        <f t="shared" si="11"/>
        <v>2.141</v>
      </c>
      <c r="L134" s="175">
        <f>[3]Adjust!B200*[3]Input!$B185*10</f>
        <v>1671514.0575266141</v>
      </c>
      <c r="M134" s="175">
        <f>[3]Adjust!C200*[3]Input!$C185*10</f>
        <v>0</v>
      </c>
      <c r="N134" s="175">
        <f>[3]Adjust!D200*[3]Input!$D185*10</f>
        <v>0</v>
      </c>
      <c r="O134" s="179">
        <f t="shared" si="12"/>
        <v>1</v>
      </c>
      <c r="P134" s="179">
        <f t="shared" si="13"/>
        <v>0</v>
      </c>
      <c r="Q134" s="179">
        <f t="shared" si="14"/>
        <v>0</v>
      </c>
      <c r="R134" s="179">
        <f t="shared" si="15"/>
        <v>0</v>
      </c>
      <c r="S134" s="179">
        <f t="shared" si="16"/>
        <v>0</v>
      </c>
      <c r="T134" s="179">
        <f t="shared" si="17"/>
        <v>0</v>
      </c>
      <c r="U134" s="70"/>
      <c r="V134" s="70"/>
    </row>
    <row r="135" spans="1:22" ht="25.5">
      <c r="A135" s="165" t="s">
        <v>191</v>
      </c>
      <c r="B135" s="175">
        <f>[3]Input!B161+[3]Input!C161+[3]Input!D161</f>
        <v>57350.810432703402</v>
      </c>
      <c r="C135" s="172">
        <f>[3]Input!E161</f>
        <v>8267.5</v>
      </c>
      <c r="D135" s="176">
        <f>0.01*[3]Input!F$14*([3]Adjust!$E176*[3]Input!E161+[3]Adjust!$F176*[3]Input!F161)+10*([3]Adjust!$B176*[3]Input!B161+[3]Adjust!$C176*[3]Input!C161+[3]Adjust!$D176*[3]Input!D161+[3]Adjust!$G176*[3]Input!G161)</f>
        <v>178934.52855003462</v>
      </c>
      <c r="E135" s="175">
        <f>10*([3]Adjust!$B176*[3]Input!B161+[3]Adjust!$C176*[3]Input!C161+[3]Adjust!$D176*[3]Input!D161)</f>
        <v>178934.52855003462</v>
      </c>
      <c r="F135" s="175">
        <f>[3]Adjust!E176*[3]Input!$F$14*[3]Input!$E161/100</f>
        <v>0</v>
      </c>
      <c r="G135" s="175">
        <f>[3]Adjust!F176*[3]Input!$F$14*[3]Input!$F161/100</f>
        <v>0</v>
      </c>
      <c r="H135" s="175">
        <f>[3]Adjust!G176*[3]Input!$G161*10</f>
        <v>0</v>
      </c>
      <c r="I135" s="177">
        <f t="shared" si="9"/>
        <v>0.31200000000000006</v>
      </c>
      <c r="J135" s="178">
        <f t="shared" si="10"/>
        <v>21.643124106445072</v>
      </c>
      <c r="K135" s="177">
        <f t="shared" si="11"/>
        <v>0.31200000000000006</v>
      </c>
      <c r="L135" s="175">
        <f>[3]Adjust!B176*[3]Input!$B161*10</f>
        <v>178934.52855003462</v>
      </c>
      <c r="M135" s="175">
        <f>[3]Adjust!C176*[3]Input!$C161*10</f>
        <v>0</v>
      </c>
      <c r="N135" s="175">
        <f>[3]Adjust!D176*[3]Input!$D161*10</f>
        <v>0</v>
      </c>
      <c r="O135" s="179">
        <f t="shared" si="12"/>
        <v>1</v>
      </c>
      <c r="P135" s="179">
        <f t="shared" si="13"/>
        <v>0</v>
      </c>
      <c r="Q135" s="179">
        <f t="shared" si="14"/>
        <v>0</v>
      </c>
      <c r="R135" s="179">
        <f t="shared" si="15"/>
        <v>0</v>
      </c>
      <c r="S135" s="179">
        <f t="shared" si="16"/>
        <v>0</v>
      </c>
      <c r="T135" s="179">
        <f t="shared" si="17"/>
        <v>0</v>
      </c>
      <c r="U135" s="70"/>
      <c r="V135" s="70"/>
    </row>
    <row r="136" spans="1:22">
      <c r="A136" s="165" t="s">
        <v>15</v>
      </c>
      <c r="B136" s="175">
        <f>[3]Input!B157+[3]Input!C157+[3]Input!D157</f>
        <v>779292.600962842</v>
      </c>
      <c r="C136" s="172">
        <f>[3]Input!E157</f>
        <v>30044.7430555555</v>
      </c>
      <c r="D136" s="176">
        <f>0.01*[3]Input!F$14*([3]Adjust!$E172*[3]Input!E157+[3]Adjust!$F172*[3]Input!F157)+10*([3]Adjust!$B172*[3]Input!B157+[3]Adjust!$C172*[3]Input!C157+[3]Adjust!$D172*[3]Input!D157+[3]Adjust!$G172*[3]Input!G157)</f>
        <v>9681274.1670190487</v>
      </c>
      <c r="E136" s="175">
        <f>10*([3]Adjust!$B172*[3]Input!B157+[3]Adjust!$C172*[3]Input!C157+[3]Adjust!$D172*[3]Input!D157)</f>
        <v>9240319.4910898823</v>
      </c>
      <c r="F136" s="175">
        <f>[3]Adjust!E172*[3]Input!$F$14*[3]Input!$E157/100</f>
        <v>440954.67592916579</v>
      </c>
      <c r="G136" s="175">
        <f>[3]Adjust!F172*[3]Input!$F$14*[3]Input!$F157/100</f>
        <v>0</v>
      </c>
      <c r="H136" s="175">
        <f>[3]Adjust!G172*[3]Input!$G157*10</f>
        <v>0</v>
      </c>
      <c r="I136" s="177">
        <f t="shared" si="9"/>
        <v>1.2423156789962477</v>
      </c>
      <c r="J136" s="178">
        <f t="shared" si="10"/>
        <v>322.22855589470277</v>
      </c>
      <c r="K136" s="177">
        <f t="shared" si="11"/>
        <v>1.185731710999586</v>
      </c>
      <c r="L136" s="175">
        <f>[3]Adjust!B172*[3]Input!$B157*10</f>
        <v>8668619.0687326733</v>
      </c>
      <c r="M136" s="175">
        <f>[3]Adjust!C172*[3]Input!$C157*10</f>
        <v>571700.42235721066</v>
      </c>
      <c r="N136" s="175">
        <f>[3]Adjust!D172*[3]Input!$D157*10</f>
        <v>0</v>
      </c>
      <c r="O136" s="179">
        <f t="shared" si="12"/>
        <v>0.93812979920137174</v>
      </c>
      <c r="P136" s="179">
        <f t="shared" si="13"/>
        <v>6.1870200798628386E-2</v>
      </c>
      <c r="Q136" s="179">
        <f t="shared" si="14"/>
        <v>0</v>
      </c>
      <c r="R136" s="179">
        <f t="shared" si="15"/>
        <v>4.5547173680026018E-2</v>
      </c>
      <c r="S136" s="179">
        <f t="shared" si="16"/>
        <v>0</v>
      </c>
      <c r="T136" s="179">
        <f t="shared" si="17"/>
        <v>0</v>
      </c>
      <c r="U136" s="70"/>
      <c r="V136" s="70"/>
    </row>
    <row r="137" spans="1:22">
      <c r="A137" s="165" t="s">
        <v>14</v>
      </c>
      <c r="B137" s="175">
        <f>[3]Input!B153+[3]Input!C153+[3]Input!D153</f>
        <v>2955667.3202436198</v>
      </c>
      <c r="C137" s="172">
        <f>[3]Input!E153</f>
        <v>188380.46476055699</v>
      </c>
      <c r="D137" s="176">
        <f>0.01*[3]Input!F$14*([3]Adjust!$E168*[3]Input!E153+[3]Adjust!$F168*[3]Input!F153)+10*([3]Adjust!$B168*[3]Input!B153+[3]Adjust!$C168*[3]Input!C153+[3]Adjust!$D168*[3]Input!D153+[3]Adjust!$G168*[3]Input!G153)</f>
        <v>49050534.964119881</v>
      </c>
      <c r="E137" s="175">
        <f>10*([3]Adjust!$B168*[3]Input!B153+[3]Adjust!$C168*[3]Input!C153+[3]Adjust!$D168*[3]Input!D153)</f>
        <v>46285750.235015087</v>
      </c>
      <c r="F137" s="175">
        <f>[3]Adjust!E168*[3]Input!$F$14*[3]Input!$E153/100</f>
        <v>2764784.7291047908</v>
      </c>
      <c r="G137" s="175">
        <f>[3]Adjust!F168*[3]Input!$F$14*[3]Input!$F153/100</f>
        <v>0</v>
      </c>
      <c r="H137" s="175">
        <f>[3]Adjust!G168*[3]Input!$G153*10</f>
        <v>0</v>
      </c>
      <c r="I137" s="177">
        <f t="shared" si="9"/>
        <v>1.659541810682432</v>
      </c>
      <c r="J137" s="178">
        <f t="shared" si="10"/>
        <v>260.38015686215709</v>
      </c>
      <c r="K137" s="177">
        <f t="shared" si="11"/>
        <v>1.5660000000000001</v>
      </c>
      <c r="L137" s="175">
        <f>[3]Adjust!B168*[3]Input!$B153*10</f>
        <v>46285750.235015087</v>
      </c>
      <c r="M137" s="175">
        <f>[3]Adjust!C168*[3]Input!$C153*10</f>
        <v>0</v>
      </c>
      <c r="N137" s="175">
        <f>[3]Adjust!D168*[3]Input!$D153*10</f>
        <v>0</v>
      </c>
      <c r="O137" s="179">
        <f t="shared" si="12"/>
        <v>1</v>
      </c>
      <c r="P137" s="179">
        <f t="shared" si="13"/>
        <v>0</v>
      </c>
      <c r="Q137" s="179">
        <f t="shared" si="14"/>
        <v>0</v>
      </c>
      <c r="R137" s="179">
        <f t="shared" si="15"/>
        <v>5.6366046387204771E-2</v>
      </c>
      <c r="S137" s="179">
        <f t="shared" si="16"/>
        <v>0</v>
      </c>
      <c r="T137" s="179">
        <f t="shared" si="17"/>
        <v>0</v>
      </c>
      <c r="U137" s="70"/>
      <c r="V137" s="70"/>
    </row>
    <row r="139" spans="1:22" ht="15.75">
      <c r="A139" s="167" t="s">
        <v>267</v>
      </c>
    </row>
    <row r="140" spans="1:22" ht="14.25">
      <c r="A140" s="83" t="s">
        <v>67</v>
      </c>
    </row>
    <row r="141" spans="1:22">
      <c r="A141" t="s">
        <v>77</v>
      </c>
    </row>
    <row r="142" spans="1:22" ht="14.25">
      <c r="A142" s="168" t="s">
        <v>268</v>
      </c>
    </row>
    <row r="143" spans="1:22" ht="14.25">
      <c r="A143" s="168" t="s">
        <v>269</v>
      </c>
    </row>
    <row r="144" spans="1:22" ht="14.25">
      <c r="A144" s="168" t="s">
        <v>270</v>
      </c>
    </row>
    <row r="145" spans="1:9" ht="14.25">
      <c r="A145" s="168" t="s">
        <v>271</v>
      </c>
    </row>
    <row r="146" spans="1:9" ht="14.25">
      <c r="A146" s="168" t="s">
        <v>272</v>
      </c>
    </row>
    <row r="147" spans="1:9" ht="14.25">
      <c r="A147" s="168" t="s">
        <v>273</v>
      </c>
    </row>
    <row r="148" spans="1:9" ht="14.25">
      <c r="A148" s="168" t="s">
        <v>274</v>
      </c>
    </row>
    <row r="149" spans="1:9" ht="14.25">
      <c r="A149" s="169" t="s">
        <v>83</v>
      </c>
      <c r="B149" s="169" t="s">
        <v>85</v>
      </c>
      <c r="C149" s="169" t="s">
        <v>85</v>
      </c>
      <c r="D149" s="169" t="s">
        <v>85</v>
      </c>
      <c r="E149" s="169" t="s">
        <v>85</v>
      </c>
      <c r="F149" s="169" t="s">
        <v>85</v>
      </c>
      <c r="G149" s="169" t="s">
        <v>85</v>
      </c>
      <c r="H149" s="169" t="s">
        <v>85</v>
      </c>
    </row>
    <row r="150" spans="1:9" ht="14.25">
      <c r="A150" s="169" t="s">
        <v>87</v>
      </c>
      <c r="B150" s="169" t="s">
        <v>200</v>
      </c>
      <c r="C150" s="169" t="s">
        <v>89</v>
      </c>
      <c r="D150" s="169" t="s">
        <v>201</v>
      </c>
      <c r="E150" s="169" t="s">
        <v>202</v>
      </c>
      <c r="F150" s="169" t="s">
        <v>203</v>
      </c>
      <c r="G150" s="169" t="s">
        <v>204</v>
      </c>
      <c r="H150" s="169" t="s">
        <v>205</v>
      </c>
    </row>
    <row r="151" spans="1:9" ht="38.25">
      <c r="B151" s="164" t="s">
        <v>206</v>
      </c>
      <c r="C151" s="164" t="s">
        <v>207</v>
      </c>
      <c r="D151" s="164" t="s">
        <v>275</v>
      </c>
      <c r="E151" s="164" t="s">
        <v>276</v>
      </c>
      <c r="F151" s="164" t="s">
        <v>277</v>
      </c>
      <c r="G151" s="164" t="s">
        <v>278</v>
      </c>
      <c r="H151" s="164" t="s">
        <v>279</v>
      </c>
    </row>
    <row r="152" spans="1:9" ht="14.25">
      <c r="A152" s="165" t="s">
        <v>213</v>
      </c>
      <c r="B152" s="177">
        <f>SUM(B$55:B$137)</f>
        <v>30773922.372731861</v>
      </c>
      <c r="C152" s="176">
        <f>SUM(C$55:C$137)</f>
        <v>3041821.0883713476</v>
      </c>
      <c r="D152" s="176">
        <f>SUM(D$55:D$137)</f>
        <v>482411843.44524682</v>
      </c>
      <c r="E152" s="176">
        <f>SUM(E$55:E$137)</f>
        <v>392977412.55022126</v>
      </c>
      <c r="F152" s="176">
        <f>SUM($F$55:$F$137)</f>
        <v>30672574.582562935</v>
      </c>
      <c r="G152" s="176">
        <f>SUM($G$55:$G$137)</f>
        <v>57004879.329145357</v>
      </c>
      <c r="H152" s="176">
        <f>SUM($H$55:$H$137)</f>
        <v>1756976.983317208</v>
      </c>
      <c r="I152" s="88" t="s">
        <v>67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7" location="'Input'!D14" display="'Input'!D14"/>
    <hyperlink ref="A18" location="'Adjust'!D299" display="'Adjust'!D299"/>
    <hyperlink ref="A19" location="'Adjust'!G299" display="'Adjust'!G299"/>
    <hyperlink ref="A20" location="'Summary'!B11" display="'Summary'!B11"/>
    <hyperlink ref="A29" location="'Input'!B140" display="'Input'!B140"/>
    <hyperlink ref="A30" location="'Input'!C140" display="'Input'!C140"/>
    <hyperlink ref="A31" location="'Input'!D140" display="'Input'!D140"/>
    <hyperlink ref="A32" location="'Input'!E140" display="'Input'!E140"/>
    <hyperlink ref="A33" location="'Input'!F14" display="'Input'!F14"/>
    <hyperlink ref="A34" location="'Adjust'!E155" display="'Adjust'!E155"/>
    <hyperlink ref="A35" location="'Adjust'!F155" display="'Adjust'!F155"/>
    <hyperlink ref="A36" location="'Input'!F140" display="'Input'!F140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0" display="'Input'!G140"/>
    <hyperlink ref="A42" location="'Summary'!B63" display="'Summary'!B63"/>
    <hyperlink ref="A43" location="'Summary'!D63" display="'Summary'!D63"/>
    <hyperlink ref="A44" location="'Summary'!C63" display="'Summary'!C63"/>
    <hyperlink ref="A45" location="'Summary'!E63" display="'Summary'!E63"/>
    <hyperlink ref="A46" location="'Summary'!L63" display="'Summary'!L63"/>
    <hyperlink ref="A47" location="'Summary'!M63" display="'Summary'!M63"/>
    <hyperlink ref="A48" location="'Summary'!N63" display="'Summary'!N63"/>
    <hyperlink ref="A49" location="'Summary'!F63" display="'Summary'!F63"/>
    <hyperlink ref="A50" location="'Summary'!G63" display="'Summary'!G63"/>
    <hyperlink ref="A51" location="'Summary'!H63" display="'Summary'!H63"/>
    <hyperlink ref="A142" location="'Summary'!B63" display="'Summary'!B63"/>
    <hyperlink ref="A143" location="'Summary'!C63" display="'Summary'!C63"/>
    <hyperlink ref="A144" location="'Summary'!D63" display="'Summary'!D63"/>
    <hyperlink ref="A145" location="'Summary'!E63" display="'Summary'!E63"/>
    <hyperlink ref="A146" location="'Summary'!F63" display="'Summary'!F63"/>
    <hyperlink ref="A147" location="'Summary'!G63" display="'Summary'!G63"/>
    <hyperlink ref="A148" location="'Summary'!H63" display="'Summary'!H6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topLeftCell="A88" workbookViewId="0">
      <selection sqref="A1:V157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81" t="s">
        <v>65</v>
      </c>
      <c r="C1" s="81" t="str">
        <f>[4]Input!B8</f>
        <v>NEDL</v>
      </c>
      <c r="E1" s="81" t="str">
        <f>[4]Input!C8</f>
        <v>2011/12</v>
      </c>
      <c r="G1" s="81" t="str">
        <f>[4]Input!D8</f>
        <v>October 2011 - Indicative charges</v>
      </c>
    </row>
    <row r="4" spans="1:7" ht="15.75">
      <c r="A4" s="82" t="s">
        <v>66</v>
      </c>
    </row>
    <row r="5" spans="1:7" ht="14.25">
      <c r="A5" s="83" t="s">
        <v>67</v>
      </c>
    </row>
    <row r="6" spans="1:7">
      <c r="A6" t="s">
        <v>68</v>
      </c>
    </row>
    <row r="7" spans="1:7">
      <c r="A7" t="s">
        <v>69</v>
      </c>
    </row>
    <row r="8" spans="1:7">
      <c r="A8" t="s">
        <v>70</v>
      </c>
    </row>
    <row r="9" spans="1:7">
      <c r="A9" t="s">
        <v>71</v>
      </c>
    </row>
    <row r="10" spans="1:7">
      <c r="A10" t="s">
        <v>72</v>
      </c>
    </row>
    <row r="11" spans="1:7">
      <c r="A11" t="s">
        <v>73</v>
      </c>
    </row>
    <row r="12" spans="1:7">
      <c r="A12" t="s">
        <v>74</v>
      </c>
    </row>
    <row r="13" spans="1:7">
      <c r="A13" t="s">
        <v>75</v>
      </c>
    </row>
    <row r="14" spans="1:7">
      <c r="A14" t="s">
        <v>76</v>
      </c>
    </row>
    <row r="15" spans="1:7">
      <c r="A15" t="s">
        <v>77</v>
      </c>
    </row>
    <row r="16" spans="1:7" ht="14.25">
      <c r="A16" s="84" t="s">
        <v>78</v>
      </c>
    </row>
    <row r="17" spans="1:6" ht="14.25">
      <c r="A17" s="84" t="s">
        <v>79</v>
      </c>
    </row>
    <row r="18" spans="1:6" ht="14.25">
      <c r="A18" s="84" t="s">
        <v>80</v>
      </c>
    </row>
    <row r="19" spans="1:6" ht="14.25">
      <c r="A19" s="84" t="s">
        <v>81</v>
      </c>
    </row>
    <row r="20" spans="1:6" ht="14.25">
      <c r="A20" s="84" t="s">
        <v>82</v>
      </c>
    </row>
    <row r="21" spans="1:6" ht="28.5">
      <c r="A21" s="85" t="s">
        <v>83</v>
      </c>
      <c r="B21" s="85" t="s">
        <v>84</v>
      </c>
      <c r="C21" s="85" t="s">
        <v>85</v>
      </c>
      <c r="D21" s="85" t="s">
        <v>86</v>
      </c>
      <c r="E21" s="85" t="s">
        <v>86</v>
      </c>
    </row>
    <row r="22" spans="1:6" ht="14.25">
      <c r="A22" s="85" t="s">
        <v>87</v>
      </c>
      <c r="B22" s="85" t="s">
        <v>88</v>
      </c>
      <c r="C22" s="85" t="s">
        <v>89</v>
      </c>
      <c r="D22" s="85" t="s">
        <v>90</v>
      </c>
      <c r="E22" s="85" t="s">
        <v>91</v>
      </c>
    </row>
    <row r="23" spans="1:6" ht="38.25">
      <c r="B23" s="68" t="s">
        <v>92</v>
      </c>
      <c r="C23" s="68" t="s">
        <v>93</v>
      </c>
      <c r="D23" s="68" t="s">
        <v>94</v>
      </c>
      <c r="E23" s="68" t="s">
        <v>95</v>
      </c>
    </row>
    <row r="24" spans="1:6" ht="25.5">
      <c r="A24" s="74" t="s">
        <v>96</v>
      </c>
      <c r="B24" s="86">
        <f>[4]Input!D15</f>
        <v>0</v>
      </c>
      <c r="C24" s="75">
        <f>SUM([4]Scaler!$H$381:$H$405)</f>
        <v>112579751.43130386</v>
      </c>
      <c r="D24" s="77">
        <f>[4]Adjust!F299-[4]Revenue!B56</f>
        <v>-13596.879872471094</v>
      </c>
      <c r="E24" s="87">
        <f>D24/[4]Revenue!B56</f>
        <v>-5.3520452840117851E-5</v>
      </c>
      <c r="F24" s="88" t="s">
        <v>67</v>
      </c>
    </row>
    <row r="26" spans="1:6" ht="15.75">
      <c r="A26" s="82" t="s">
        <v>97</v>
      </c>
    </row>
    <row r="27" spans="1:6" ht="14.25">
      <c r="A27" s="83" t="s">
        <v>67</v>
      </c>
    </row>
    <row r="28" spans="1:6">
      <c r="A28" t="s">
        <v>77</v>
      </c>
    </row>
    <row r="29" spans="1:6" ht="14.25">
      <c r="A29" s="84" t="s">
        <v>98</v>
      </c>
    </row>
    <row r="30" spans="1:6" ht="14.25">
      <c r="A30" s="84" t="s">
        <v>99</v>
      </c>
    </row>
    <row r="31" spans="1:6" ht="14.25">
      <c r="A31" s="84" t="s">
        <v>100</v>
      </c>
    </row>
    <row r="32" spans="1:6" ht="14.25">
      <c r="A32" s="84" t="s">
        <v>101</v>
      </c>
    </row>
    <row r="33" spans="1:1" ht="14.25">
      <c r="A33" s="84" t="s">
        <v>102</v>
      </c>
    </row>
    <row r="34" spans="1:1" ht="14.25">
      <c r="A34" s="84" t="s">
        <v>103</v>
      </c>
    </row>
    <row r="35" spans="1:1" ht="14.25">
      <c r="A35" s="84" t="s">
        <v>104</v>
      </c>
    </row>
    <row r="36" spans="1:1" ht="14.25">
      <c r="A36" s="84" t="s">
        <v>105</v>
      </c>
    </row>
    <row r="37" spans="1:1" ht="14.25">
      <c r="A37" s="84" t="s">
        <v>106</v>
      </c>
    </row>
    <row r="38" spans="1:1" ht="14.25">
      <c r="A38" s="84" t="s">
        <v>107</v>
      </c>
    </row>
    <row r="39" spans="1:1" ht="14.25">
      <c r="A39" s="84" t="s">
        <v>108</v>
      </c>
    </row>
    <row r="40" spans="1:1" ht="14.25">
      <c r="A40" s="84" t="s">
        <v>109</v>
      </c>
    </row>
    <row r="41" spans="1:1" ht="14.25">
      <c r="A41" s="84" t="s">
        <v>110</v>
      </c>
    </row>
    <row r="42" spans="1:1" ht="14.25">
      <c r="A42" s="84" t="s">
        <v>111</v>
      </c>
    </row>
    <row r="43" spans="1:1" ht="14.25">
      <c r="A43" s="84" t="s">
        <v>112</v>
      </c>
    </row>
    <row r="44" spans="1:1" ht="14.25">
      <c r="A44" s="84" t="s">
        <v>113</v>
      </c>
    </row>
    <row r="45" spans="1:1" ht="14.25">
      <c r="A45" s="84" t="s">
        <v>114</v>
      </c>
    </row>
    <row r="46" spans="1:1" ht="14.25">
      <c r="A46" s="84" t="s">
        <v>115</v>
      </c>
    </row>
    <row r="47" spans="1:1" ht="14.25">
      <c r="A47" s="84" t="s">
        <v>116</v>
      </c>
    </row>
    <row r="48" spans="1:1" ht="14.25">
      <c r="A48" s="84" t="s">
        <v>117</v>
      </c>
    </row>
    <row r="49" spans="1:22" ht="14.25">
      <c r="A49" s="84" t="s">
        <v>118</v>
      </c>
    </row>
    <row r="50" spans="1:22" ht="14.25">
      <c r="A50" s="84" t="s">
        <v>119</v>
      </c>
    </row>
    <row r="51" spans="1:22" ht="14.25">
      <c r="A51" s="84" t="s">
        <v>120</v>
      </c>
    </row>
    <row r="52" spans="1:22" ht="28.5">
      <c r="A52" s="85" t="s">
        <v>83</v>
      </c>
      <c r="B52" s="85" t="s">
        <v>86</v>
      </c>
      <c r="C52" s="85" t="s">
        <v>84</v>
      </c>
      <c r="D52" s="85" t="s">
        <v>86</v>
      </c>
      <c r="E52" s="85" t="s">
        <v>86</v>
      </c>
      <c r="F52" s="85" t="s">
        <v>86</v>
      </c>
      <c r="G52" s="85" t="s">
        <v>86</v>
      </c>
      <c r="H52" s="85" t="s">
        <v>86</v>
      </c>
      <c r="I52" s="85" t="s">
        <v>86</v>
      </c>
      <c r="J52" s="85" t="s">
        <v>86</v>
      </c>
      <c r="K52" s="85" t="s">
        <v>86</v>
      </c>
      <c r="L52" s="85" t="s">
        <v>86</v>
      </c>
      <c r="M52" s="85" t="s">
        <v>86</v>
      </c>
      <c r="N52" s="85" t="s">
        <v>86</v>
      </c>
      <c r="O52" s="85" t="s">
        <v>86</v>
      </c>
      <c r="P52" s="85" t="s">
        <v>86</v>
      </c>
      <c r="Q52" s="85" t="s">
        <v>86</v>
      </c>
      <c r="R52" s="85" t="s">
        <v>86</v>
      </c>
      <c r="S52" s="85" t="s">
        <v>86</v>
      </c>
      <c r="T52" s="85" t="s">
        <v>86</v>
      </c>
    </row>
    <row r="53" spans="1:22" ht="42.75">
      <c r="A53" s="85" t="s">
        <v>87</v>
      </c>
      <c r="B53" s="85" t="s">
        <v>121</v>
      </c>
      <c r="C53" s="85" t="s">
        <v>122</v>
      </c>
      <c r="D53" s="85" t="s">
        <v>123</v>
      </c>
      <c r="E53" s="85" t="s">
        <v>124</v>
      </c>
      <c r="F53" s="85" t="s">
        <v>125</v>
      </c>
      <c r="G53" s="85" t="s">
        <v>126</v>
      </c>
      <c r="H53" s="85" t="s">
        <v>127</v>
      </c>
      <c r="I53" s="85" t="s">
        <v>128</v>
      </c>
      <c r="J53" s="85" t="s">
        <v>129</v>
      </c>
      <c r="K53" s="85" t="s">
        <v>130</v>
      </c>
      <c r="L53" s="85" t="s">
        <v>131</v>
      </c>
      <c r="M53" s="85" t="s">
        <v>132</v>
      </c>
      <c r="N53" s="85" t="s">
        <v>133</v>
      </c>
      <c r="O53" s="85" t="s">
        <v>134</v>
      </c>
      <c r="P53" s="85" t="s">
        <v>135</v>
      </c>
      <c r="Q53" s="85" t="s">
        <v>136</v>
      </c>
      <c r="R53" s="85" t="s">
        <v>137</v>
      </c>
      <c r="S53" s="85" t="s">
        <v>138</v>
      </c>
      <c r="T53" s="85" t="s">
        <v>139</v>
      </c>
    </row>
    <row r="54" spans="1:22" ht="38.25">
      <c r="B54" s="68" t="s">
        <v>140</v>
      </c>
      <c r="C54" s="68" t="s">
        <v>141</v>
      </c>
      <c r="D54" s="68" t="s">
        <v>142</v>
      </c>
      <c r="E54" s="68" t="s">
        <v>143</v>
      </c>
      <c r="F54" s="68" t="s">
        <v>144</v>
      </c>
      <c r="G54" s="68" t="s">
        <v>145</v>
      </c>
      <c r="H54" s="68" t="s">
        <v>146</v>
      </c>
      <c r="I54" s="68" t="s">
        <v>147</v>
      </c>
      <c r="J54" s="68" t="s">
        <v>148</v>
      </c>
      <c r="K54" s="68" t="s">
        <v>149</v>
      </c>
      <c r="L54" s="68" t="s">
        <v>150</v>
      </c>
      <c r="M54" s="68" t="s">
        <v>151</v>
      </c>
      <c r="N54" s="68" t="s">
        <v>152</v>
      </c>
      <c r="O54" s="68" t="s">
        <v>153</v>
      </c>
      <c r="P54" s="68" t="s">
        <v>154</v>
      </c>
      <c r="Q54" s="68" t="s">
        <v>155</v>
      </c>
      <c r="R54" s="68" t="s">
        <v>156</v>
      </c>
      <c r="S54" s="68" t="s">
        <v>157</v>
      </c>
      <c r="T54" s="68" t="s">
        <v>158</v>
      </c>
      <c r="U54" s="68" t="s">
        <v>160</v>
      </c>
      <c r="V54" s="68" t="s">
        <v>159</v>
      </c>
    </row>
    <row r="55" spans="1:22" ht="14.25">
      <c r="A55" s="73" t="s">
        <v>161</v>
      </c>
      <c r="U55" s="111"/>
      <c r="V55" s="111"/>
    </row>
    <row r="56" spans="1:22" ht="14.25">
      <c r="A56" s="73" t="s">
        <v>162</v>
      </c>
      <c r="U56" s="111"/>
      <c r="V56" s="111"/>
    </row>
    <row r="57" spans="1:22" ht="14.25">
      <c r="A57" s="73" t="s">
        <v>163</v>
      </c>
      <c r="U57" s="69"/>
      <c r="V57" s="69"/>
    </row>
    <row r="58" spans="1:22" ht="14.25">
      <c r="A58" s="73" t="s">
        <v>164</v>
      </c>
      <c r="U58" s="111"/>
      <c r="V58" s="111"/>
    </row>
    <row r="59" spans="1:22" ht="14.25">
      <c r="A59" s="73" t="s">
        <v>165</v>
      </c>
      <c r="U59" s="111"/>
      <c r="V59" s="111"/>
    </row>
    <row r="60" spans="1:22" ht="14.25">
      <c r="A60" s="73" t="s">
        <v>166</v>
      </c>
      <c r="U60" s="111"/>
      <c r="V60" s="111"/>
    </row>
    <row r="61" spans="1:22" ht="14.25">
      <c r="A61" s="73" t="s">
        <v>167</v>
      </c>
      <c r="U61" s="111"/>
      <c r="V61" s="111"/>
    </row>
    <row r="62" spans="1:22" ht="14.25">
      <c r="A62" s="73" t="s">
        <v>168</v>
      </c>
      <c r="U62" s="111"/>
      <c r="V62" s="111"/>
    </row>
    <row r="63" spans="1:22" ht="28.5">
      <c r="A63" s="73" t="s">
        <v>169</v>
      </c>
      <c r="U63" s="111"/>
      <c r="V63" s="111"/>
    </row>
    <row r="64" spans="1:22" ht="14.25">
      <c r="A64" s="73" t="s">
        <v>170</v>
      </c>
      <c r="U64" s="111"/>
      <c r="V64" s="111"/>
    </row>
    <row r="65" spans="1:22" ht="14.25">
      <c r="A65" s="73" t="s">
        <v>171</v>
      </c>
      <c r="U65" s="111"/>
      <c r="V65" s="111"/>
    </row>
    <row r="66" spans="1:22" ht="14.25">
      <c r="A66" s="73" t="s">
        <v>172</v>
      </c>
      <c r="U66" s="111"/>
      <c r="V66" s="111"/>
    </row>
    <row r="67" spans="1:22" ht="14.25">
      <c r="A67" s="73" t="s">
        <v>173</v>
      </c>
      <c r="U67" s="111"/>
      <c r="V67" s="111"/>
    </row>
    <row r="68" spans="1:22" ht="14.25">
      <c r="A68" s="73" t="s">
        <v>174</v>
      </c>
      <c r="U68" s="111"/>
      <c r="V68" s="111"/>
    </row>
    <row r="69" spans="1:22" ht="14.25">
      <c r="A69" s="73" t="s">
        <v>175</v>
      </c>
      <c r="U69" s="111"/>
      <c r="V69" s="111"/>
    </row>
    <row r="70" spans="1:22" ht="14.25">
      <c r="A70" s="73" t="s">
        <v>176</v>
      </c>
      <c r="U70" s="111"/>
      <c r="V70" s="111"/>
    </row>
    <row r="71" spans="1:22" ht="14.25">
      <c r="A71" s="73" t="s">
        <v>177</v>
      </c>
      <c r="U71" s="111"/>
      <c r="V71" s="111"/>
    </row>
    <row r="72" spans="1:22" ht="14.25">
      <c r="A72" s="73" t="s">
        <v>178</v>
      </c>
      <c r="U72" s="111"/>
      <c r="V72" s="111"/>
    </row>
    <row r="73" spans="1:22" ht="14.25">
      <c r="A73" s="73" t="s">
        <v>179</v>
      </c>
      <c r="U73" s="111"/>
      <c r="V73" s="111"/>
    </row>
    <row r="74" spans="1:22" ht="14.25">
      <c r="A74" s="73" t="s">
        <v>180</v>
      </c>
      <c r="U74" s="111"/>
      <c r="V74" s="111"/>
    </row>
    <row r="75" spans="1:22" ht="14.25">
      <c r="A75" s="73" t="s">
        <v>181</v>
      </c>
      <c r="U75" s="111"/>
      <c r="V75" s="111"/>
    </row>
    <row r="76" spans="1:22" ht="14.25">
      <c r="A76" s="73" t="s">
        <v>182</v>
      </c>
      <c r="U76" s="111"/>
      <c r="V76" s="111"/>
    </row>
    <row r="77" spans="1:22" ht="28.5">
      <c r="A77" s="73" t="s">
        <v>183</v>
      </c>
      <c r="U77" s="111"/>
      <c r="V77" s="111"/>
    </row>
    <row r="78" spans="1:22" ht="14.25">
      <c r="A78" s="73" t="s">
        <v>184</v>
      </c>
      <c r="U78" s="111"/>
      <c r="V78" s="111"/>
    </row>
    <row r="79" spans="1:22" ht="14.25">
      <c r="A79" s="73" t="s">
        <v>185</v>
      </c>
      <c r="U79" s="111"/>
      <c r="V79" s="111"/>
    </row>
    <row r="80" spans="1:22">
      <c r="A80" s="74" t="s">
        <v>186</v>
      </c>
      <c r="B80" s="75">
        <f>[4]Input!B150+[4]Input!C150+[4]Input!D150</f>
        <v>133862.83174698128</v>
      </c>
      <c r="C80" s="76">
        <f>[4]Input!E150</f>
        <v>23901</v>
      </c>
      <c r="D80" s="77">
        <f>0.01*[4]Input!F$15*([4]Adjust!$E164*[4]Input!E150+[4]Adjust!$F164*[4]Input!F150)+10*([4]Adjust!$B164*[4]Input!B150+[4]Adjust!$C164*[4]Input!C150+[4]Adjust!$D164*[4]Input!D150+[4]Adjust!$G164*[4]Input!G150)</f>
        <v>420329.29168552125</v>
      </c>
      <c r="E80" s="75">
        <f>10*([4]Adjust!$B164*[4]Input!B150+[4]Adjust!$C164*[4]Input!C150+[4]Adjust!$D164*[4]Input!D150)</f>
        <v>420329.29168552125</v>
      </c>
      <c r="F80" s="75">
        <f>[4]Adjust!E164*[4]Input!$F$15*[4]Input!$E150/100</f>
        <v>0</v>
      </c>
      <c r="G80" s="75">
        <f>[4]Adjust!F164*[4]Input!$F$15*[4]Input!$F150/100</f>
        <v>0</v>
      </c>
      <c r="H80" s="75">
        <f>[4]Adjust!G164*[4]Input!$G150*10</f>
        <v>0</v>
      </c>
      <c r="I80" s="78">
        <f t="shared" ref="I80:I111" si="0">IF(B80&lt;&gt;0,0.1*D80/B80,"")</f>
        <v>0.31400000000000006</v>
      </c>
      <c r="J80" s="79">
        <f t="shared" ref="J80:J111" si="1">IF(C80&lt;&gt;0,D80/C80,"")</f>
        <v>17.586263825175568</v>
      </c>
      <c r="K80" s="78">
        <f t="shared" ref="K80:K111" si="2">IF(B80&lt;&gt;0,0.1*E80/B80,0)</f>
        <v>0.31400000000000006</v>
      </c>
      <c r="L80" s="75">
        <f>[4]Adjust!B164*[4]Input!$B150*10</f>
        <v>420329.29168552125</v>
      </c>
      <c r="M80" s="75">
        <f>[4]Adjust!C164*[4]Input!$C150*10</f>
        <v>0</v>
      </c>
      <c r="N80" s="75">
        <f>[4]Adjust!D164*[4]Input!$D150*10</f>
        <v>0</v>
      </c>
      <c r="O80" s="80">
        <f t="shared" ref="O80:O111" si="3">IF(E80&lt;&gt;0,$L80/E80,"")</f>
        <v>1</v>
      </c>
      <c r="P80" s="80">
        <f t="shared" ref="P80:P111" si="4">IF(E80&lt;&gt;0,$M80/E80,"")</f>
        <v>0</v>
      </c>
      <c r="Q80" s="80">
        <f t="shared" ref="Q80:Q111" si="5">IF(E80&lt;&gt;0,$N80/E80,"")</f>
        <v>0</v>
      </c>
      <c r="R80" s="80">
        <f t="shared" ref="R80:R111" si="6">IF(D80&lt;&gt;0,$F80/D80,"")</f>
        <v>0</v>
      </c>
      <c r="S80" s="80">
        <f t="shared" ref="S80:S111" si="7">IF(D80&lt;&gt;0,$G80/D80,"")</f>
        <v>0</v>
      </c>
      <c r="T80" s="80">
        <f t="shared" ref="T80:T111" si="8">IF(D80&lt;&gt;0,$H80/D80,"")</f>
        <v>0</v>
      </c>
      <c r="U80" s="112"/>
      <c r="V80" s="112"/>
    </row>
    <row r="81" spans="1:22">
      <c r="A81" s="74" t="s">
        <v>12</v>
      </c>
      <c r="B81" s="75">
        <f>[4]Input!B146+[4]Input!C146+[4]Input!D146</f>
        <v>613290.67547048372</v>
      </c>
      <c r="C81" s="76">
        <f>[4]Input!E146</f>
        <v>99593</v>
      </c>
      <c r="D81" s="77">
        <f>0.01*[4]Input!F$15*([4]Adjust!$E160*[4]Input!E146+[4]Adjust!$F160*[4]Input!F146)+10*([4]Adjust!$B160*[4]Input!B146+[4]Adjust!$C160*[4]Input!C146+[4]Adjust!$D160*[4]Input!D146+[4]Adjust!$G160*[4]Input!G146)</f>
        <v>9451920.4180193897</v>
      </c>
      <c r="E81" s="75">
        <f>10*([4]Adjust!$B160*[4]Input!B146+[4]Adjust!$C160*[4]Input!C146+[4]Adjust!$D160*[4]Input!D146)</f>
        <v>8216230.2298193891</v>
      </c>
      <c r="F81" s="75">
        <f>[4]Adjust!E160*[4]Input!$F$15*[4]Input!$E146/100</f>
        <v>1235690.1882</v>
      </c>
      <c r="G81" s="75">
        <f>[4]Adjust!F160*[4]Input!$F$15*[4]Input!$F146/100</f>
        <v>0</v>
      </c>
      <c r="H81" s="75">
        <f>[4]Adjust!G160*[4]Input!$G146*10</f>
        <v>0</v>
      </c>
      <c r="I81" s="78">
        <f t="shared" si="0"/>
        <v>1.54118117167987</v>
      </c>
      <c r="J81" s="79">
        <f t="shared" si="1"/>
        <v>94.905469440818024</v>
      </c>
      <c r="K81" s="78">
        <f t="shared" si="2"/>
        <v>1.3396959318705339</v>
      </c>
      <c r="L81" s="75">
        <f>[4]Adjust!B160*[4]Input!$B146*10</f>
        <v>7882702.8381724581</v>
      </c>
      <c r="M81" s="75">
        <f>[4]Adjust!C160*[4]Input!$C146*10</f>
        <v>333527.39164693072</v>
      </c>
      <c r="N81" s="75">
        <f>[4]Adjust!D160*[4]Input!$D146*10</f>
        <v>0</v>
      </c>
      <c r="O81" s="80">
        <f t="shared" si="3"/>
        <v>0.95940627485869967</v>
      </c>
      <c r="P81" s="80">
        <f t="shared" si="4"/>
        <v>4.0593725141300281E-2</v>
      </c>
      <c r="Q81" s="80">
        <f t="shared" si="5"/>
        <v>0</v>
      </c>
      <c r="R81" s="80">
        <f t="shared" si="6"/>
        <v>0.13073429880389678</v>
      </c>
      <c r="S81" s="80">
        <f t="shared" si="7"/>
        <v>0</v>
      </c>
      <c r="T81" s="80">
        <f t="shared" si="8"/>
        <v>0</v>
      </c>
      <c r="U81" s="112"/>
      <c r="V81" s="112"/>
    </row>
    <row r="82" spans="1:22">
      <c r="A82" s="74" t="s">
        <v>11</v>
      </c>
      <c r="B82" s="75">
        <f>[4]Input!B142+[4]Input!C142+[4]Input!D142</f>
        <v>4854104.1868977528</v>
      </c>
      <c r="C82" s="76">
        <f>[4]Input!E142</f>
        <v>1358085.8348754479</v>
      </c>
      <c r="D82" s="77">
        <f>0.01*[4]Input!F$15*([4]Adjust!$E156*[4]Input!E142+[4]Adjust!$F156*[4]Input!F142)+10*([4]Adjust!$B156*[4]Input!B142+[4]Adjust!$C156*[4]Input!C142+[4]Adjust!$D156*[4]Input!D142+[4]Adjust!$G156*[4]Input!G142)</f>
        <v>121067931.08032838</v>
      </c>
      <c r="E82" s="75">
        <f>10*([4]Adjust!$B156*[4]Input!B142+[4]Adjust!$C156*[4]Input!C142+[4]Adjust!$D156*[4]Input!D142)</f>
        <v>104217616.89269474</v>
      </c>
      <c r="F82" s="75">
        <f>[4]Adjust!E156*[4]Input!$F$15*[4]Input!$E142/100</f>
        <v>16850314.187633634</v>
      </c>
      <c r="G82" s="75">
        <f>[4]Adjust!F156*[4]Input!$F$15*[4]Input!$F142/100</f>
        <v>0</v>
      </c>
      <c r="H82" s="75">
        <f>[4]Adjust!G156*[4]Input!$G142*10</f>
        <v>0</v>
      </c>
      <c r="I82" s="78">
        <f t="shared" si="0"/>
        <v>2.4941354041620318</v>
      </c>
      <c r="J82" s="79">
        <f t="shared" si="1"/>
        <v>89.146008279684096</v>
      </c>
      <c r="K82" s="78">
        <f t="shared" si="2"/>
        <v>2.1470000000000002</v>
      </c>
      <c r="L82" s="75">
        <f>[4]Adjust!B156*[4]Input!$B142*10</f>
        <v>104217616.89269474</v>
      </c>
      <c r="M82" s="75">
        <f>[4]Adjust!C156*[4]Input!$C142*10</f>
        <v>0</v>
      </c>
      <c r="N82" s="75">
        <f>[4]Adjust!D156*[4]Input!$D142*10</f>
        <v>0</v>
      </c>
      <c r="O82" s="80">
        <f t="shared" si="3"/>
        <v>1</v>
      </c>
      <c r="P82" s="80">
        <f t="shared" si="4"/>
        <v>0</v>
      </c>
      <c r="Q82" s="80">
        <f t="shared" si="5"/>
        <v>0</v>
      </c>
      <c r="R82" s="80">
        <f t="shared" si="6"/>
        <v>0.13918065698548593</v>
      </c>
      <c r="S82" s="80">
        <f t="shared" si="7"/>
        <v>0</v>
      </c>
      <c r="T82" s="80">
        <f t="shared" si="8"/>
        <v>0</v>
      </c>
      <c r="U82" s="112"/>
      <c r="V82" s="112"/>
    </row>
    <row r="83" spans="1:22">
      <c r="A83" s="74" t="s">
        <v>32</v>
      </c>
      <c r="B83" s="75">
        <f>[4]Input!B215+[4]Input!C215+[4]Input!D215</f>
        <v>174609.02908127999</v>
      </c>
      <c r="C83" s="76">
        <f>[4]Input!E215</f>
        <v>30</v>
      </c>
      <c r="D83" s="77">
        <f>0.01*[4]Input!F$15*([4]Adjust!$E229*[4]Input!E215+[4]Adjust!$F229*[4]Input!F215)+10*([4]Adjust!$B229*[4]Input!B215+[4]Adjust!$C229*[4]Input!C215+[4]Adjust!$D229*[4]Input!D215+[4]Adjust!$G229*[4]Input!G215)</f>
        <v>-553763.3327033472</v>
      </c>
      <c r="E83" s="75">
        <f>10*([4]Adjust!$B229*[4]Input!B215+[4]Adjust!$C229*[4]Input!C215+[4]Adjust!$D229*[4]Input!D215)</f>
        <v>-565733.25422334718</v>
      </c>
      <c r="F83" s="75">
        <f>[4]Adjust!E229*[4]Input!$F$15*[4]Input!$E215/100</f>
        <v>11956.121999999999</v>
      </c>
      <c r="G83" s="75">
        <f>[4]Adjust!F229*[4]Input!$F$15*[4]Input!$F215/100</f>
        <v>0</v>
      </c>
      <c r="H83" s="75">
        <f>[4]Adjust!G229*[4]Input!$G215*10</f>
        <v>13.799520000000001</v>
      </c>
      <c r="I83" s="78">
        <f t="shared" si="0"/>
        <v>-0.3171447293516374</v>
      </c>
      <c r="J83" s="79">
        <f t="shared" si="1"/>
        <v>-18458.77775677824</v>
      </c>
      <c r="K83" s="78">
        <f t="shared" si="2"/>
        <v>-0.32400000000000001</v>
      </c>
      <c r="L83" s="75">
        <f>[4]Adjust!B229*[4]Input!$B215*10</f>
        <v>-565733.25422334718</v>
      </c>
      <c r="M83" s="75">
        <f>[4]Adjust!C229*[4]Input!$C215*10</f>
        <v>0</v>
      </c>
      <c r="N83" s="75">
        <f>[4]Adjust!D229*[4]Input!$D215*10</f>
        <v>0</v>
      </c>
      <c r="O83" s="80">
        <f t="shared" si="3"/>
        <v>1</v>
      </c>
      <c r="P83" s="80">
        <f t="shared" si="4"/>
        <v>0</v>
      </c>
      <c r="Q83" s="80">
        <f t="shared" si="5"/>
        <v>0</v>
      </c>
      <c r="R83" s="80">
        <f t="shared" si="6"/>
        <v>-2.1590671129547202E-2</v>
      </c>
      <c r="S83" s="80">
        <f t="shared" si="7"/>
        <v>0</v>
      </c>
      <c r="T83" s="80">
        <f t="shared" si="8"/>
        <v>-2.4919526420490627E-5</v>
      </c>
      <c r="U83" s="112"/>
      <c r="V83" s="113">
        <v>16.428000000000001</v>
      </c>
    </row>
    <row r="84" spans="1:22">
      <c r="A84" s="74" t="s">
        <v>33</v>
      </c>
      <c r="B84" s="75">
        <f>[4]Input!B218+[4]Input!C218+[4]Input!D218</f>
        <v>246476.67890016001</v>
      </c>
      <c r="C84" s="76">
        <f>[4]Input!E218</f>
        <v>33</v>
      </c>
      <c r="D84" s="77">
        <f>0.01*[4]Input!F$15*([4]Adjust!$E232*[4]Input!E218+[4]Adjust!$F232*[4]Input!F218)+10*([4]Adjust!$B232*[4]Input!B218+[4]Adjust!$C232*[4]Input!C218+[4]Adjust!$D232*[4]Input!D218+[4]Adjust!$G232*[4]Input!G218)</f>
        <v>-822577.13196591358</v>
      </c>
      <c r="E84" s="75">
        <f>10*([4]Adjust!$B232*[4]Input!B218+[4]Adjust!$C232*[4]Input!C218+[4]Adjust!$D232*[4]Input!D218)</f>
        <v>-835733.92632591352</v>
      </c>
      <c r="F84" s="75">
        <f>[4]Adjust!E232*[4]Input!$F$15*[4]Input!$E218/100</f>
        <v>13151.734199999999</v>
      </c>
      <c r="G84" s="75">
        <f>[4]Adjust!F232*[4]Input!$F$15*[4]Input!$F218/100</f>
        <v>0</v>
      </c>
      <c r="H84" s="75">
        <f>[4]Adjust!G232*[4]Input!$G218*10</f>
        <v>5.0601599999999998</v>
      </c>
      <c r="I84" s="78">
        <f t="shared" si="0"/>
        <v>-0.33373426469248796</v>
      </c>
      <c r="J84" s="79">
        <f t="shared" si="1"/>
        <v>-24926.579756542837</v>
      </c>
      <c r="K84" s="78">
        <f t="shared" si="2"/>
        <v>-0.3390722116409412</v>
      </c>
      <c r="L84" s="75">
        <f>[4]Adjust!B232*[4]Input!$B218*10</f>
        <v>-287451.76953218877</v>
      </c>
      <c r="M84" s="75">
        <f>[4]Adjust!C232*[4]Input!$C218*10</f>
        <v>-493883.95187379839</v>
      </c>
      <c r="N84" s="75">
        <f>[4]Adjust!D232*[4]Input!$D218*10</f>
        <v>-54398.204919926415</v>
      </c>
      <c r="O84" s="80">
        <f t="shared" si="3"/>
        <v>0.34395129894498311</v>
      </c>
      <c r="P84" s="80">
        <f t="shared" si="4"/>
        <v>0.59095836164630833</v>
      </c>
      <c r="Q84" s="80">
        <f t="shared" si="5"/>
        <v>6.5090339408708647E-2</v>
      </c>
      <c r="R84" s="80">
        <f t="shared" si="6"/>
        <v>-1.5988451038710601E-2</v>
      </c>
      <c r="S84" s="80">
        <f t="shared" si="7"/>
        <v>0</v>
      </c>
      <c r="T84" s="80">
        <f t="shared" si="8"/>
        <v>-6.151593331930465E-6</v>
      </c>
      <c r="U84" s="112"/>
      <c r="V84" s="113">
        <v>6.024</v>
      </c>
    </row>
    <row r="85" spans="1:22">
      <c r="A85" s="74" t="s">
        <v>22</v>
      </c>
      <c r="B85" s="75">
        <f>[4]Input!B181+[4]Input!C181+[4]Input!D181</f>
        <v>2995347.3799698376</v>
      </c>
      <c r="C85" s="76">
        <f>[4]Input!E181</f>
        <v>715</v>
      </c>
      <c r="D85" s="77">
        <f>0.01*[4]Input!F$15*([4]Adjust!$E195*[4]Input!E181+[4]Adjust!$F195*[4]Input!F181)+10*([4]Adjust!$B195*[4]Input!B181+[4]Adjust!$C195*[4]Input!C181+[4]Adjust!$D195*[4]Input!D181+[4]Adjust!$G195*[4]Input!G181)</f>
        <v>34981706.612099484</v>
      </c>
      <c r="E85" s="75">
        <f>10*([4]Adjust!$B195*[4]Input!B181+[4]Adjust!$C195*[4]Input!C181+[4]Adjust!$D195*[4]Input!D181)</f>
        <v>28273225.376051743</v>
      </c>
      <c r="F85" s="75">
        <f>[4]Adjust!E195*[4]Input!$F$15*[4]Input!$E181/100</f>
        <v>206342.565</v>
      </c>
      <c r="G85" s="75">
        <f>[4]Adjust!F195*[4]Input!$F$15*[4]Input!$F181/100</f>
        <v>5899143.4006977407</v>
      </c>
      <c r="H85" s="75">
        <f>[4]Adjust!G195*[4]Input!$G181*10</f>
        <v>602995.27035000012</v>
      </c>
      <c r="I85" s="78">
        <f t="shared" si="0"/>
        <v>1.1678681025788649</v>
      </c>
      <c r="J85" s="79">
        <f t="shared" si="1"/>
        <v>48925.463793146133</v>
      </c>
      <c r="K85" s="78">
        <f t="shared" si="2"/>
        <v>0.94390472254127822</v>
      </c>
      <c r="L85" s="75">
        <f>[4]Adjust!B195*[4]Input!$B181*10</f>
        <v>19659555.260669928</v>
      </c>
      <c r="M85" s="75">
        <f>[4]Adjust!C195*[4]Input!$C181*10</f>
        <v>8078199.1890074601</v>
      </c>
      <c r="N85" s="75">
        <f>[4]Adjust!D195*[4]Input!$D181*10</f>
        <v>535470.92637435347</v>
      </c>
      <c r="O85" s="80">
        <f t="shared" si="3"/>
        <v>0.69534179419523012</v>
      </c>
      <c r="P85" s="80">
        <f t="shared" si="4"/>
        <v>0.28571905332915903</v>
      </c>
      <c r="Q85" s="80">
        <f t="shared" si="5"/>
        <v>1.8939152475610836E-2</v>
      </c>
      <c r="R85" s="80">
        <f t="shared" si="6"/>
        <v>5.8985848600259594E-3</v>
      </c>
      <c r="S85" s="80">
        <f t="shared" si="7"/>
        <v>0.1686350945112936</v>
      </c>
      <c r="T85" s="80">
        <f t="shared" si="8"/>
        <v>1.7237445760906241E-2</v>
      </c>
      <c r="U85" s="114">
        <v>1039863.1060634126</v>
      </c>
      <c r="V85" s="113">
        <v>365451.679</v>
      </c>
    </row>
    <row r="86" spans="1:22">
      <c r="A86" s="74" t="s">
        <v>19</v>
      </c>
      <c r="B86" s="75">
        <f>[4]Input!B172+[4]Input!C172+[4]Input!D172</f>
        <v>8382.0858218530739</v>
      </c>
      <c r="C86" s="76">
        <f>[4]Input!E172</f>
        <v>38</v>
      </c>
      <c r="D86" s="77">
        <f>0.01*[4]Input!F$15*([4]Adjust!$E186*[4]Input!E172+[4]Adjust!$F186*[4]Input!F172)+10*([4]Adjust!$B186*[4]Input!B172+[4]Adjust!$C186*[4]Input!C172+[4]Adjust!$D186*[4]Input!D172+[4]Adjust!$G186*[4]Input!G172)</f>
        <v>118288.28450158116</v>
      </c>
      <c r="E86" s="75">
        <f>10*([4]Adjust!$B186*[4]Input!B172+[4]Adjust!$C186*[4]Input!C172+[4]Adjust!$D186*[4]Input!D172)</f>
        <v>96169.001301581156</v>
      </c>
      <c r="F86" s="75">
        <f>[4]Adjust!E186*[4]Input!$F$15*[4]Input!$E172/100</f>
        <v>22119.283199999998</v>
      </c>
      <c r="G86" s="75">
        <f>[4]Adjust!F186*[4]Input!$F$15*[4]Input!$F172/100</f>
        <v>0</v>
      </c>
      <c r="H86" s="75">
        <f>[4]Adjust!G186*[4]Input!$G172*10</f>
        <v>0</v>
      </c>
      <c r="I86" s="78">
        <f t="shared" si="0"/>
        <v>1.4112034524054839</v>
      </c>
      <c r="J86" s="79">
        <f t="shared" si="1"/>
        <v>3112.8495921468725</v>
      </c>
      <c r="K86" s="78">
        <f t="shared" si="2"/>
        <v>1.1473158751352481</v>
      </c>
      <c r="L86" s="75">
        <f>[4]Adjust!B186*[4]Input!$B172*10</f>
        <v>95215.651152073755</v>
      </c>
      <c r="M86" s="75">
        <f>[4]Adjust!C186*[4]Input!$C172*10</f>
        <v>953.35014950740697</v>
      </c>
      <c r="N86" s="75">
        <f>[4]Adjust!D186*[4]Input!$D172*10</f>
        <v>0</v>
      </c>
      <c r="O86" s="80">
        <f t="shared" si="3"/>
        <v>0.99008672091209782</v>
      </c>
      <c r="P86" s="80">
        <f t="shared" si="4"/>
        <v>9.9132790879022312E-3</v>
      </c>
      <c r="Q86" s="80">
        <f t="shared" si="5"/>
        <v>0</v>
      </c>
      <c r="R86" s="80">
        <f t="shared" si="6"/>
        <v>0.18699470782928068</v>
      </c>
      <c r="S86" s="80">
        <f t="shared" si="7"/>
        <v>0</v>
      </c>
      <c r="T86" s="80">
        <f t="shared" si="8"/>
        <v>0</v>
      </c>
      <c r="U86" s="112"/>
      <c r="V86" s="112"/>
    </row>
    <row r="87" spans="1:22">
      <c r="A87" s="74" t="s">
        <v>35</v>
      </c>
      <c r="B87" s="75">
        <f>[4]Input!B223+[4]Input!C223+[4]Input!D223</f>
        <v>30083.537491840001</v>
      </c>
      <c r="C87" s="76">
        <f>[4]Input!E223</f>
        <v>4</v>
      </c>
      <c r="D87" s="77">
        <f>0.01*[4]Input!F$15*([4]Adjust!$E237*[4]Input!E223+[4]Adjust!$F237*[4]Input!F223)+10*([4]Adjust!$B237*[4]Input!B223+[4]Adjust!$C237*[4]Input!C223+[4]Adjust!$D237*[4]Input!D223+[4]Adjust!$G237*[4]Input!G223)</f>
        <v>-85344.030391417589</v>
      </c>
      <c r="E87" s="75">
        <f>10*([4]Adjust!$B237*[4]Input!B223+[4]Adjust!$C237*[4]Input!C223+[4]Adjust!$D237*[4]Input!D223)</f>
        <v>-86941.423351417601</v>
      </c>
      <c r="F87" s="75">
        <f>[4]Adjust!E237*[4]Input!$F$15*[4]Input!$E223/100</f>
        <v>1594.1496</v>
      </c>
      <c r="G87" s="75">
        <f>[4]Adjust!F237*[4]Input!$F$15*[4]Input!$F223/100</f>
        <v>0</v>
      </c>
      <c r="H87" s="75">
        <f>[4]Adjust!G237*[4]Input!$G223*10</f>
        <v>3.24336</v>
      </c>
      <c r="I87" s="78">
        <f t="shared" si="0"/>
        <v>-0.2836901425391436</v>
      </c>
      <c r="J87" s="79">
        <f t="shared" si="1"/>
        <v>-21336.007597854397</v>
      </c>
      <c r="K87" s="78">
        <f t="shared" si="2"/>
        <v>-0.28899999999999998</v>
      </c>
      <c r="L87" s="75">
        <f>[4]Adjust!B237*[4]Input!$B223*10</f>
        <v>-86941.423351417601</v>
      </c>
      <c r="M87" s="75">
        <f>[4]Adjust!C237*[4]Input!$C223*10</f>
        <v>0</v>
      </c>
      <c r="N87" s="75">
        <f>[4]Adjust!D237*[4]Input!$D223*10</f>
        <v>0</v>
      </c>
      <c r="O87" s="80">
        <f t="shared" si="3"/>
        <v>1</v>
      </c>
      <c r="P87" s="80">
        <f t="shared" si="4"/>
        <v>0</v>
      </c>
      <c r="Q87" s="80">
        <f t="shared" si="5"/>
        <v>0</v>
      </c>
      <c r="R87" s="80">
        <f t="shared" si="6"/>
        <v>-1.8679099085063971E-2</v>
      </c>
      <c r="S87" s="80">
        <f t="shared" si="7"/>
        <v>0</v>
      </c>
      <c r="T87" s="80">
        <f t="shared" si="8"/>
        <v>-3.8003361044994196E-5</v>
      </c>
      <c r="U87" s="112"/>
      <c r="V87" s="113">
        <v>5.5919999999999996</v>
      </c>
    </row>
    <row r="88" spans="1:22">
      <c r="A88" s="74" t="s">
        <v>34</v>
      </c>
      <c r="B88" s="75">
        <f>[4]Input!B221+[4]Input!C221+[4]Input!D221</f>
        <v>1.0880044799999999</v>
      </c>
      <c r="C88" s="76">
        <f>[4]Input!E221</f>
        <v>1</v>
      </c>
      <c r="D88" s="77">
        <f>0.01*[4]Input!F$15*([4]Adjust!$E235*[4]Input!E221+[4]Adjust!$F235*[4]Input!F221)+10*([4]Adjust!$B235*[4]Input!B221+[4]Adjust!$C235*[4]Input!C221+[4]Adjust!$D235*[4]Input!D221+[4]Adjust!$G235*[4]Input!G221)</f>
        <v>394.01365872639997</v>
      </c>
      <c r="E88" s="75">
        <f>10*([4]Adjust!$B235*[4]Input!B221+[4]Adjust!$C235*[4]Input!C221+[4]Adjust!$D235*[4]Input!D221)</f>
        <v>-4.5237412735999989</v>
      </c>
      <c r="F88" s="75">
        <f>[4]Adjust!E235*[4]Input!$F$15*[4]Input!$E221/100</f>
        <v>398.53739999999999</v>
      </c>
      <c r="G88" s="75">
        <f>[4]Adjust!F235*[4]Input!$F$15*[4]Input!$F221/100</f>
        <v>0</v>
      </c>
      <c r="H88" s="75">
        <f>[4]Adjust!G235*[4]Input!$G221*10</f>
        <v>0</v>
      </c>
      <c r="I88" s="78">
        <f t="shared" si="0"/>
        <v>36.214341573887637</v>
      </c>
      <c r="J88" s="79">
        <f t="shared" si="1"/>
        <v>394.01365872639997</v>
      </c>
      <c r="K88" s="78">
        <f t="shared" si="2"/>
        <v>-0.41578333148039975</v>
      </c>
      <c r="L88" s="75">
        <f>[4]Adjust!B235*[4]Input!$B221*10</f>
        <v>-1.5344342399999999</v>
      </c>
      <c r="M88" s="75">
        <f>[4]Adjust!C235*[4]Input!$C221*10</f>
        <v>-2.8488662527999993</v>
      </c>
      <c r="N88" s="75">
        <f>[4]Adjust!D235*[4]Input!$D221*10</f>
        <v>-0.1404407808</v>
      </c>
      <c r="O88" s="80">
        <f t="shared" si="3"/>
        <v>0.33919584414669568</v>
      </c>
      <c r="P88" s="80">
        <f t="shared" si="4"/>
        <v>0.62975888329989926</v>
      </c>
      <c r="Q88" s="80">
        <f t="shared" si="5"/>
        <v>3.1045272553405126E-2</v>
      </c>
      <c r="R88" s="80">
        <f t="shared" si="6"/>
        <v>1.0114811788206086</v>
      </c>
      <c r="S88" s="80">
        <f t="shared" si="7"/>
        <v>0</v>
      </c>
      <c r="T88" s="80">
        <f t="shared" si="8"/>
        <v>0</v>
      </c>
      <c r="U88" s="112"/>
      <c r="V88" s="113">
        <v>0</v>
      </c>
    </row>
    <row r="89" spans="1:22">
      <c r="A89" s="74" t="s">
        <v>23</v>
      </c>
      <c r="B89" s="75">
        <f>[4]Input!B184+[4]Input!C184+[4]Input!D184</f>
        <v>19313.711040449671</v>
      </c>
      <c r="C89" s="76">
        <f>[4]Input!E184</f>
        <v>15</v>
      </c>
      <c r="D89" s="77">
        <f>0.01*[4]Input!F$15*([4]Adjust!$E198*[4]Input!E184+[4]Adjust!$F198*[4]Input!F184)+10*([4]Adjust!$B198*[4]Input!B184+[4]Adjust!$C198*[4]Input!C184+[4]Adjust!$D198*[4]Input!D184+[4]Adjust!$G198*[4]Input!G184)</f>
        <v>341306.58405121323</v>
      </c>
      <c r="E89" s="75">
        <f>10*([4]Adjust!$B198*[4]Input!B184+[4]Adjust!$C198*[4]Input!C184+[4]Adjust!$D198*[4]Input!D184)</f>
        <v>150358.87848375135</v>
      </c>
      <c r="F89" s="75">
        <f>[4]Adjust!E198*[4]Input!$F$15*[4]Input!$E184/100</f>
        <v>8919.6029999999992</v>
      </c>
      <c r="G89" s="75">
        <f>[4]Adjust!F198*[4]Input!$F$15*[4]Input!$F184/100</f>
        <v>179267.45896546185</v>
      </c>
      <c r="H89" s="75">
        <f>[4]Adjust!G198*[4]Input!$G184*10</f>
        <v>2760.6436019999996</v>
      </c>
      <c r="I89" s="78">
        <f t="shared" si="0"/>
        <v>1.7671724679757181</v>
      </c>
      <c r="J89" s="79">
        <f t="shared" si="1"/>
        <v>22753.772270080881</v>
      </c>
      <c r="K89" s="78">
        <f t="shared" si="2"/>
        <v>0.77850848119684113</v>
      </c>
      <c r="L89" s="75">
        <f>[4]Adjust!B198*[4]Input!$B184*10</f>
        <v>112832.67798714412</v>
      </c>
      <c r="M89" s="75">
        <f>[4]Adjust!C198*[4]Input!$C184*10</f>
        <v>36065.261688929808</v>
      </c>
      <c r="N89" s="75">
        <f>[4]Adjust!D198*[4]Input!$D184*10</f>
        <v>1460.9388076774312</v>
      </c>
      <c r="O89" s="80">
        <f t="shared" si="3"/>
        <v>0.7504224501071779</v>
      </c>
      <c r="P89" s="80">
        <f t="shared" si="4"/>
        <v>0.23986120442383604</v>
      </c>
      <c r="Q89" s="80">
        <f t="shared" si="5"/>
        <v>9.7163454689861151E-3</v>
      </c>
      <c r="R89" s="80">
        <f t="shared" si="6"/>
        <v>2.6133697434508347E-2</v>
      </c>
      <c r="S89" s="80">
        <f t="shared" si="7"/>
        <v>0.52523879509620786</v>
      </c>
      <c r="T89" s="80">
        <f t="shared" si="8"/>
        <v>8.0884569211409161E-3</v>
      </c>
      <c r="U89" s="114">
        <v>21388.724910571247</v>
      </c>
      <c r="V89" s="113">
        <v>2140.0337999999997</v>
      </c>
    </row>
    <row r="90" spans="1:22" ht="25.5">
      <c r="A90" s="74" t="s">
        <v>187</v>
      </c>
      <c r="B90" s="75">
        <f>[4]Input!B152+[4]Input!C152+[4]Input!D152</f>
        <v>0</v>
      </c>
      <c r="C90" s="76">
        <f>[4]Input!E152</f>
        <v>0</v>
      </c>
      <c r="D90" s="77">
        <f>0.01*[4]Input!F$15*([4]Adjust!$E166*[4]Input!E152+[4]Adjust!$F166*[4]Input!F152)+10*([4]Adjust!$B166*[4]Input!B152+[4]Adjust!$C166*[4]Input!C152+[4]Adjust!$D166*[4]Input!D152+[4]Adjust!$G166*[4]Input!G152)</f>
        <v>0</v>
      </c>
      <c r="E90" s="75">
        <f>10*([4]Adjust!$B166*[4]Input!B152+[4]Adjust!$C166*[4]Input!C152+[4]Adjust!$D166*[4]Input!D152)</f>
        <v>0</v>
      </c>
      <c r="F90" s="75">
        <f>[4]Adjust!E166*[4]Input!$F$15*[4]Input!$E152/100</f>
        <v>0</v>
      </c>
      <c r="G90" s="75">
        <f>[4]Adjust!F166*[4]Input!$F$15*[4]Input!$F152/100</f>
        <v>0</v>
      </c>
      <c r="H90" s="75">
        <f>[4]Adjust!G166*[4]Input!$G152*10</f>
        <v>0</v>
      </c>
      <c r="I90" s="78" t="str">
        <f t="shared" si="0"/>
        <v/>
      </c>
      <c r="J90" s="79" t="str">
        <f t="shared" si="1"/>
        <v/>
      </c>
      <c r="K90" s="78">
        <f t="shared" si="2"/>
        <v>0</v>
      </c>
      <c r="L90" s="75">
        <f>[4]Adjust!B166*[4]Input!$B152*10</f>
        <v>0</v>
      </c>
      <c r="M90" s="75">
        <f>[4]Adjust!C166*[4]Input!$C152*10</f>
        <v>0</v>
      </c>
      <c r="N90" s="75">
        <f>[4]Adjust!D166*[4]Input!$D152*10</f>
        <v>0</v>
      </c>
      <c r="O90" s="80" t="str">
        <f t="shared" si="3"/>
        <v/>
      </c>
      <c r="P90" s="80" t="str">
        <f t="shared" si="4"/>
        <v/>
      </c>
      <c r="Q90" s="80" t="str">
        <f t="shared" si="5"/>
        <v/>
      </c>
      <c r="R90" s="80" t="str">
        <f t="shared" si="6"/>
        <v/>
      </c>
      <c r="S90" s="80" t="str">
        <f t="shared" si="7"/>
        <v/>
      </c>
      <c r="T90" s="80" t="str">
        <f t="shared" si="8"/>
        <v/>
      </c>
      <c r="U90" s="112"/>
      <c r="V90" s="112"/>
    </row>
    <row r="91" spans="1:22">
      <c r="A91" s="74" t="s">
        <v>48</v>
      </c>
      <c r="B91" s="75">
        <f>[4]Input!B148+[4]Input!C148+[4]Input!D148</f>
        <v>449.89551753125068</v>
      </c>
      <c r="C91" s="76">
        <f>[4]Input!E148</f>
        <v>127</v>
      </c>
      <c r="D91" s="77">
        <f>0.01*[4]Input!F$15*([4]Adjust!$E162*[4]Input!E148+[4]Adjust!$F162*[4]Input!F148)+10*([4]Adjust!$B162*[4]Input!B148+[4]Adjust!$C162*[4]Input!C148+[4]Adjust!$D162*[4]Input!D148+[4]Adjust!$G162*[4]Input!G148)</f>
        <v>2340.3474584884589</v>
      </c>
      <c r="E91" s="75">
        <f>10*([4]Adjust!$B162*[4]Input!B148+[4]Adjust!$C162*[4]Input!C148+[4]Adjust!$D162*[4]Input!D148)</f>
        <v>1757.552952021133</v>
      </c>
      <c r="F91" s="75">
        <f>[4]Adjust!E162*[4]Input!$F$15*[4]Input!$E148/100</f>
        <v>582.79450646732573</v>
      </c>
      <c r="G91" s="75">
        <f>[4]Adjust!F162*[4]Input!$F$15*[4]Input!$F148/100</f>
        <v>0</v>
      </c>
      <c r="H91" s="75">
        <f>[4]Adjust!G162*[4]Input!$G148*10</f>
        <v>0</v>
      </c>
      <c r="I91" s="78">
        <f t="shared" si="0"/>
        <v>0.52019799426561153</v>
      </c>
      <c r="J91" s="79">
        <f t="shared" si="1"/>
        <v>18.427932744003613</v>
      </c>
      <c r="K91" s="78">
        <f t="shared" si="2"/>
        <v>0.39065802692711865</v>
      </c>
      <c r="L91" s="75">
        <f>[4]Adjust!B162*[4]Input!$B148*10</f>
        <v>1646.5303102269327</v>
      </c>
      <c r="M91" s="75">
        <f>[4]Adjust!C162*[4]Input!$C148*10</f>
        <v>111.02264179420061</v>
      </c>
      <c r="N91" s="75">
        <f>[4]Adjust!D162*[4]Input!$D148*10</f>
        <v>0</v>
      </c>
      <c r="O91" s="80">
        <f t="shared" si="3"/>
        <v>0.93683112553364178</v>
      </c>
      <c r="P91" s="80">
        <f t="shared" si="4"/>
        <v>6.316887446635841E-2</v>
      </c>
      <c r="Q91" s="80">
        <f t="shared" si="5"/>
        <v>0</v>
      </c>
      <c r="R91" s="80">
        <f t="shared" si="6"/>
        <v>0.24902050520469746</v>
      </c>
      <c r="S91" s="80">
        <f t="shared" si="7"/>
        <v>0</v>
      </c>
      <c r="T91" s="80">
        <f t="shared" si="8"/>
        <v>0</v>
      </c>
      <c r="U91" s="112"/>
      <c r="V91" s="112"/>
    </row>
    <row r="92" spans="1:22">
      <c r="A92" s="74" t="s">
        <v>47</v>
      </c>
      <c r="B92" s="75">
        <f>[4]Input!B144+[4]Input!C144+[4]Input!D144</f>
        <v>1004.4368328803035</v>
      </c>
      <c r="C92" s="76">
        <f>[4]Input!E144</f>
        <v>508</v>
      </c>
      <c r="D92" s="77">
        <f>0.01*[4]Input!F$15*([4]Adjust!$E158*[4]Input!E144+[4]Adjust!$F158*[4]Input!F144)+10*([4]Adjust!$B158*[4]Input!B144+[4]Adjust!$C158*[4]Input!C144+[4]Adjust!$D158*[4]Input!D144+[4]Adjust!$G158*[4]Input!G144)</f>
        <v>10307.186730045487</v>
      </c>
      <c r="E92" s="75">
        <f>10*([4]Adjust!$B158*[4]Input!B144+[4]Adjust!$C158*[4]Input!C144+[4]Adjust!$D158*[4]Input!D144)</f>
        <v>7976.0087041761844</v>
      </c>
      <c r="F92" s="75">
        <f>[4]Adjust!E158*[4]Input!$F$15*[4]Input!$E144/100</f>
        <v>2331.1780258693029</v>
      </c>
      <c r="G92" s="75">
        <f>[4]Adjust!F158*[4]Input!$F$15*[4]Input!$F144/100</f>
        <v>0</v>
      </c>
      <c r="H92" s="75">
        <f>[4]Adjust!G158*[4]Input!$G144*10</f>
        <v>0</v>
      </c>
      <c r="I92" s="78">
        <f t="shared" si="0"/>
        <v>1.0261657470772749</v>
      </c>
      <c r="J92" s="79">
        <f t="shared" si="1"/>
        <v>20.289737657569855</v>
      </c>
      <c r="K92" s="78">
        <f t="shared" si="2"/>
        <v>0.79407768045545857</v>
      </c>
      <c r="L92" s="75">
        <f>[4]Adjust!B158*[4]Input!$B144*10</f>
        <v>7976.0087041761844</v>
      </c>
      <c r="M92" s="75">
        <f>[4]Adjust!C158*[4]Input!$C144*10</f>
        <v>0</v>
      </c>
      <c r="N92" s="75">
        <f>[4]Adjust!D158*[4]Input!$D144*10</f>
        <v>0</v>
      </c>
      <c r="O92" s="80">
        <f t="shared" si="3"/>
        <v>1</v>
      </c>
      <c r="P92" s="80">
        <f t="shared" si="4"/>
        <v>0</v>
      </c>
      <c r="Q92" s="80">
        <f t="shared" si="5"/>
        <v>0</v>
      </c>
      <c r="R92" s="80">
        <f t="shared" si="6"/>
        <v>0.22617015553564296</v>
      </c>
      <c r="S92" s="80">
        <f t="shared" si="7"/>
        <v>0</v>
      </c>
      <c r="T92" s="80">
        <f t="shared" si="8"/>
        <v>0</v>
      </c>
      <c r="U92" s="112"/>
      <c r="V92" s="112"/>
    </row>
    <row r="93" spans="1:22">
      <c r="A93" s="74" t="s">
        <v>63</v>
      </c>
      <c r="B93" s="75">
        <f>[4]Input!B216+[4]Input!C216+[4]Input!D216</f>
        <v>0</v>
      </c>
      <c r="C93" s="76">
        <f>[4]Input!E216</f>
        <v>0</v>
      </c>
      <c r="D93" s="77">
        <f>0.01*[4]Input!F$15*([4]Adjust!$E230*[4]Input!E216+[4]Adjust!$F230*[4]Input!F216)+10*([4]Adjust!$B230*[4]Input!B216+[4]Adjust!$C230*[4]Input!C216+[4]Adjust!$D230*[4]Input!D216+[4]Adjust!$G230*[4]Input!G216)</f>
        <v>0</v>
      </c>
      <c r="E93" s="75">
        <f>10*([4]Adjust!$B230*[4]Input!B216+[4]Adjust!$C230*[4]Input!C216+[4]Adjust!$D230*[4]Input!D216)</f>
        <v>0</v>
      </c>
      <c r="F93" s="75">
        <f>[4]Adjust!E230*[4]Input!$F$15*[4]Input!$E216/100</f>
        <v>0</v>
      </c>
      <c r="G93" s="75">
        <f>[4]Adjust!F230*[4]Input!$F$15*[4]Input!$F216/100</f>
        <v>0</v>
      </c>
      <c r="H93" s="75">
        <f>[4]Adjust!G230*[4]Input!$G216*10</f>
        <v>0</v>
      </c>
      <c r="I93" s="78" t="str">
        <f t="shared" si="0"/>
        <v/>
      </c>
      <c r="J93" s="79" t="str">
        <f t="shared" si="1"/>
        <v/>
      </c>
      <c r="K93" s="78">
        <f t="shared" si="2"/>
        <v>0</v>
      </c>
      <c r="L93" s="75">
        <f>[4]Adjust!B230*[4]Input!$B216*10</f>
        <v>0</v>
      </c>
      <c r="M93" s="75">
        <f>[4]Adjust!C230*[4]Input!$C216*10</f>
        <v>0</v>
      </c>
      <c r="N93" s="75">
        <f>[4]Adjust!D230*[4]Input!$D216*10</f>
        <v>0</v>
      </c>
      <c r="O93" s="80" t="str">
        <f t="shared" si="3"/>
        <v/>
      </c>
      <c r="P93" s="80" t="str">
        <f t="shared" si="4"/>
        <v/>
      </c>
      <c r="Q93" s="80" t="str">
        <f t="shared" si="5"/>
        <v/>
      </c>
      <c r="R93" s="80" t="str">
        <f t="shared" si="6"/>
        <v/>
      </c>
      <c r="S93" s="80" t="str">
        <f t="shared" si="7"/>
        <v/>
      </c>
      <c r="T93" s="80" t="str">
        <f t="shared" si="8"/>
        <v/>
      </c>
      <c r="U93" s="112"/>
      <c r="V93" s="113">
        <v>0</v>
      </c>
    </row>
    <row r="94" spans="1:22" ht="25.5">
      <c r="A94" s="74" t="s">
        <v>64</v>
      </c>
      <c r="B94" s="75">
        <f>[4]Input!B219+[4]Input!C219+[4]Input!D219</f>
        <v>0</v>
      </c>
      <c r="C94" s="76">
        <f>[4]Input!E219</f>
        <v>0</v>
      </c>
      <c r="D94" s="77">
        <f>0.01*[4]Input!F$15*([4]Adjust!$E233*[4]Input!E219+[4]Adjust!$F233*[4]Input!F219)+10*([4]Adjust!$B233*[4]Input!B219+[4]Adjust!$C233*[4]Input!C219+[4]Adjust!$D233*[4]Input!D219+[4]Adjust!$G233*[4]Input!G219)</f>
        <v>0</v>
      </c>
      <c r="E94" s="75">
        <f>10*([4]Adjust!$B233*[4]Input!B219+[4]Adjust!$C233*[4]Input!C219+[4]Adjust!$D233*[4]Input!D219)</f>
        <v>0</v>
      </c>
      <c r="F94" s="75">
        <f>[4]Adjust!E233*[4]Input!$F$15*[4]Input!$E219/100</f>
        <v>0</v>
      </c>
      <c r="G94" s="75">
        <f>[4]Adjust!F233*[4]Input!$F$15*[4]Input!$F219/100</f>
        <v>0</v>
      </c>
      <c r="H94" s="75">
        <f>[4]Adjust!G233*[4]Input!$G219*10</f>
        <v>0</v>
      </c>
      <c r="I94" s="78" t="str">
        <f t="shared" si="0"/>
        <v/>
      </c>
      <c r="J94" s="79" t="str">
        <f t="shared" si="1"/>
        <v/>
      </c>
      <c r="K94" s="78">
        <f t="shared" si="2"/>
        <v>0</v>
      </c>
      <c r="L94" s="75">
        <f>[4]Adjust!B233*[4]Input!$B219*10</f>
        <v>0</v>
      </c>
      <c r="M94" s="75">
        <f>[4]Adjust!C233*[4]Input!$C219*10</f>
        <v>0</v>
      </c>
      <c r="N94" s="75">
        <f>[4]Adjust!D233*[4]Input!$D219*10</f>
        <v>0</v>
      </c>
      <c r="O94" s="80" t="str">
        <f t="shared" si="3"/>
        <v/>
      </c>
      <c r="P94" s="80" t="str">
        <f t="shared" si="4"/>
        <v/>
      </c>
      <c r="Q94" s="80" t="str">
        <f t="shared" si="5"/>
        <v/>
      </c>
      <c r="R94" s="80" t="str">
        <f t="shared" si="6"/>
        <v/>
      </c>
      <c r="S94" s="80" t="str">
        <f t="shared" si="7"/>
        <v/>
      </c>
      <c r="T94" s="80" t="str">
        <f t="shared" si="8"/>
        <v/>
      </c>
      <c r="U94" s="112"/>
      <c r="V94" s="113">
        <v>0</v>
      </c>
    </row>
    <row r="95" spans="1:22">
      <c r="A95" s="74" t="s">
        <v>54</v>
      </c>
      <c r="B95" s="75">
        <f>[4]Input!B182+[4]Input!C182+[4]Input!D182</f>
        <v>0</v>
      </c>
      <c r="C95" s="76">
        <f>[4]Input!E182</f>
        <v>0</v>
      </c>
      <c r="D95" s="77">
        <f>0.01*[4]Input!F$15*([4]Adjust!$E196*[4]Input!E182+[4]Adjust!$F196*[4]Input!F182)+10*([4]Adjust!$B196*[4]Input!B182+[4]Adjust!$C196*[4]Input!C182+[4]Adjust!$D196*[4]Input!D182+[4]Adjust!$G196*[4]Input!G182)</f>
        <v>0</v>
      </c>
      <c r="E95" s="75">
        <f>10*([4]Adjust!$B196*[4]Input!B182+[4]Adjust!$C196*[4]Input!C182+[4]Adjust!$D196*[4]Input!D182)</f>
        <v>0</v>
      </c>
      <c r="F95" s="75">
        <f>[4]Adjust!E196*[4]Input!$F$15*[4]Input!$E182/100</f>
        <v>0</v>
      </c>
      <c r="G95" s="75">
        <f>[4]Adjust!F196*[4]Input!$F$15*[4]Input!$F182/100</f>
        <v>0</v>
      </c>
      <c r="H95" s="75">
        <f>[4]Adjust!G196*[4]Input!$G182*10</f>
        <v>0</v>
      </c>
      <c r="I95" s="78" t="str">
        <f t="shared" si="0"/>
        <v/>
      </c>
      <c r="J95" s="79" t="str">
        <f t="shared" si="1"/>
        <v/>
      </c>
      <c r="K95" s="78">
        <f t="shared" si="2"/>
        <v>0</v>
      </c>
      <c r="L95" s="75">
        <f>[4]Adjust!B196*[4]Input!$B182*10</f>
        <v>0</v>
      </c>
      <c r="M95" s="75">
        <f>[4]Adjust!C196*[4]Input!$C182*10</f>
        <v>0</v>
      </c>
      <c r="N95" s="75">
        <f>[4]Adjust!D196*[4]Input!$D182*10</f>
        <v>0</v>
      </c>
      <c r="O95" s="80" t="str">
        <f t="shared" si="3"/>
        <v/>
      </c>
      <c r="P95" s="80" t="str">
        <f t="shared" si="4"/>
        <v/>
      </c>
      <c r="Q95" s="80" t="str">
        <f t="shared" si="5"/>
        <v/>
      </c>
      <c r="R95" s="80" t="str">
        <f t="shared" si="6"/>
        <v/>
      </c>
      <c r="S95" s="80" t="str">
        <f t="shared" si="7"/>
        <v/>
      </c>
      <c r="T95" s="80" t="str">
        <f t="shared" si="8"/>
        <v/>
      </c>
      <c r="U95" s="114">
        <v>0</v>
      </c>
      <c r="V95" s="113">
        <v>0</v>
      </c>
    </row>
    <row r="96" spans="1:22">
      <c r="A96" s="74" t="s">
        <v>59</v>
      </c>
      <c r="B96" s="75">
        <f>[4]Input!B203+[4]Input!C203+[4]Input!D203</f>
        <v>0</v>
      </c>
      <c r="C96" s="76">
        <f>[4]Input!E203</f>
        <v>0</v>
      </c>
      <c r="D96" s="77">
        <f>0.01*[4]Input!F$15*([4]Adjust!$E217*[4]Input!E203+[4]Adjust!$F217*[4]Input!F203)+10*([4]Adjust!$B217*[4]Input!B203+[4]Adjust!$C217*[4]Input!C203+[4]Adjust!$D217*[4]Input!D203+[4]Adjust!$G217*[4]Input!G203)</f>
        <v>0</v>
      </c>
      <c r="E96" s="75">
        <f>10*([4]Adjust!$B217*[4]Input!B203+[4]Adjust!$C217*[4]Input!C203+[4]Adjust!$D217*[4]Input!D203)</f>
        <v>0</v>
      </c>
      <c r="F96" s="75">
        <f>[4]Adjust!E217*[4]Input!$F$15*[4]Input!$E203/100</f>
        <v>0</v>
      </c>
      <c r="G96" s="75">
        <f>[4]Adjust!F217*[4]Input!$F$15*[4]Input!$F203/100</f>
        <v>0</v>
      </c>
      <c r="H96" s="75">
        <f>[4]Adjust!G217*[4]Input!$G203*10</f>
        <v>0</v>
      </c>
      <c r="I96" s="78" t="str">
        <f t="shared" si="0"/>
        <v/>
      </c>
      <c r="J96" s="79" t="str">
        <f t="shared" si="1"/>
        <v/>
      </c>
      <c r="K96" s="78">
        <f t="shared" si="2"/>
        <v>0</v>
      </c>
      <c r="L96" s="75">
        <f>[4]Adjust!B217*[4]Input!$B203*10</f>
        <v>0</v>
      </c>
      <c r="M96" s="75">
        <f>[4]Adjust!C217*[4]Input!$C203*10</f>
        <v>0</v>
      </c>
      <c r="N96" s="75">
        <f>[4]Adjust!D217*[4]Input!$D203*10</f>
        <v>0</v>
      </c>
      <c r="O96" s="80" t="str">
        <f t="shared" si="3"/>
        <v/>
      </c>
      <c r="P96" s="80" t="str">
        <f t="shared" si="4"/>
        <v/>
      </c>
      <c r="Q96" s="80" t="str">
        <f t="shared" si="5"/>
        <v/>
      </c>
      <c r="R96" s="80" t="str">
        <f t="shared" si="6"/>
        <v/>
      </c>
      <c r="S96" s="80" t="str">
        <f t="shared" si="7"/>
        <v/>
      </c>
      <c r="T96" s="80" t="str">
        <f t="shared" si="8"/>
        <v/>
      </c>
      <c r="U96" s="112"/>
      <c r="V96" s="113">
        <v>0</v>
      </c>
    </row>
    <row r="97" spans="1:22">
      <c r="A97" s="74" t="s">
        <v>57</v>
      </c>
      <c r="B97" s="75">
        <f>[4]Input!B196+[4]Input!C196+[4]Input!D196</f>
        <v>0</v>
      </c>
      <c r="C97" s="76">
        <f>[4]Input!E196</f>
        <v>0</v>
      </c>
      <c r="D97" s="77">
        <f>0.01*[4]Input!F$15*([4]Adjust!$E210*[4]Input!E196+[4]Adjust!$F210*[4]Input!F196)+10*([4]Adjust!$B210*[4]Input!B196+[4]Adjust!$C210*[4]Input!C196+[4]Adjust!$D210*[4]Input!D196+[4]Adjust!$G210*[4]Input!G196)</f>
        <v>0</v>
      </c>
      <c r="E97" s="75">
        <f>10*([4]Adjust!$B210*[4]Input!B196+[4]Adjust!$C210*[4]Input!C196+[4]Adjust!$D210*[4]Input!D196)</f>
        <v>0</v>
      </c>
      <c r="F97" s="75">
        <f>[4]Adjust!E210*[4]Input!$F$15*[4]Input!$E196/100</f>
        <v>0</v>
      </c>
      <c r="G97" s="75">
        <f>[4]Adjust!F210*[4]Input!$F$15*[4]Input!$F196/100</f>
        <v>0</v>
      </c>
      <c r="H97" s="75">
        <f>[4]Adjust!G210*[4]Input!$G196*10</f>
        <v>0</v>
      </c>
      <c r="I97" s="78" t="str">
        <f t="shared" si="0"/>
        <v/>
      </c>
      <c r="J97" s="79" t="str">
        <f t="shared" si="1"/>
        <v/>
      </c>
      <c r="K97" s="78">
        <f t="shared" si="2"/>
        <v>0</v>
      </c>
      <c r="L97" s="75">
        <f>[4]Adjust!B210*[4]Input!$B196*10</f>
        <v>0</v>
      </c>
      <c r="M97" s="75">
        <f>[4]Adjust!C210*[4]Input!$C196*10</f>
        <v>0</v>
      </c>
      <c r="N97" s="75">
        <f>[4]Adjust!D210*[4]Input!$D196*10</f>
        <v>0</v>
      </c>
      <c r="O97" s="80" t="str">
        <f t="shared" si="3"/>
        <v/>
      </c>
      <c r="P97" s="80" t="str">
        <f t="shared" si="4"/>
        <v/>
      </c>
      <c r="Q97" s="80" t="str">
        <f t="shared" si="5"/>
        <v/>
      </c>
      <c r="R97" s="80" t="str">
        <f t="shared" si="6"/>
        <v/>
      </c>
      <c r="S97" s="80" t="str">
        <f t="shared" si="7"/>
        <v/>
      </c>
      <c r="T97" s="80" t="str">
        <f t="shared" si="8"/>
        <v/>
      </c>
      <c r="U97" s="112"/>
      <c r="V97" s="112"/>
    </row>
    <row r="98" spans="1:22" ht="25.5">
      <c r="A98" s="74" t="s">
        <v>60</v>
      </c>
      <c r="B98" s="75">
        <f>[4]Input!B207+[4]Input!C207+[4]Input!D207</f>
        <v>0</v>
      </c>
      <c r="C98" s="76">
        <f>[4]Input!E207</f>
        <v>0</v>
      </c>
      <c r="D98" s="77">
        <f>0.01*[4]Input!F$15*([4]Adjust!$E221*[4]Input!E207+[4]Adjust!$F221*[4]Input!F207)+10*([4]Adjust!$B221*[4]Input!B207+[4]Adjust!$C221*[4]Input!C207+[4]Adjust!$D221*[4]Input!D207+[4]Adjust!$G221*[4]Input!G207)</f>
        <v>0</v>
      </c>
      <c r="E98" s="75">
        <f>10*([4]Adjust!$B221*[4]Input!B207+[4]Adjust!$C221*[4]Input!C207+[4]Adjust!$D221*[4]Input!D207)</f>
        <v>0</v>
      </c>
      <c r="F98" s="75">
        <f>[4]Adjust!E221*[4]Input!$F$15*[4]Input!$E207/100</f>
        <v>0</v>
      </c>
      <c r="G98" s="75">
        <f>[4]Adjust!F221*[4]Input!$F$15*[4]Input!$F207/100</f>
        <v>0</v>
      </c>
      <c r="H98" s="75">
        <f>[4]Adjust!G221*[4]Input!$G207*10</f>
        <v>0</v>
      </c>
      <c r="I98" s="78" t="str">
        <f t="shared" si="0"/>
        <v/>
      </c>
      <c r="J98" s="79" t="str">
        <f t="shared" si="1"/>
        <v/>
      </c>
      <c r="K98" s="78">
        <f t="shared" si="2"/>
        <v>0</v>
      </c>
      <c r="L98" s="75">
        <f>[4]Adjust!B221*[4]Input!$B207*10</f>
        <v>0</v>
      </c>
      <c r="M98" s="75">
        <f>[4]Adjust!C221*[4]Input!$C207*10</f>
        <v>0</v>
      </c>
      <c r="N98" s="75">
        <f>[4]Adjust!D221*[4]Input!$D207*10</f>
        <v>0</v>
      </c>
      <c r="O98" s="80" t="str">
        <f t="shared" si="3"/>
        <v/>
      </c>
      <c r="P98" s="80" t="str">
        <f t="shared" si="4"/>
        <v/>
      </c>
      <c r="Q98" s="80" t="str">
        <f t="shared" si="5"/>
        <v/>
      </c>
      <c r="R98" s="80" t="str">
        <f t="shared" si="6"/>
        <v/>
      </c>
      <c r="S98" s="80" t="str">
        <f t="shared" si="7"/>
        <v/>
      </c>
      <c r="T98" s="80" t="str">
        <f t="shared" si="8"/>
        <v/>
      </c>
      <c r="U98" s="112"/>
      <c r="V98" s="113">
        <v>0</v>
      </c>
    </row>
    <row r="99" spans="1:22">
      <c r="A99" s="74" t="s">
        <v>52</v>
      </c>
      <c r="B99" s="75">
        <f>[4]Input!B176+[4]Input!C176+[4]Input!D176</f>
        <v>755.77211428571422</v>
      </c>
      <c r="C99" s="76">
        <f>[4]Input!E176</f>
        <v>4</v>
      </c>
      <c r="D99" s="77">
        <f>0.01*[4]Input!F$15*([4]Adjust!$E190*[4]Input!E176+[4]Adjust!$F190*[4]Input!F176)+10*([4]Adjust!$B190*[4]Input!B176+[4]Adjust!$C190*[4]Input!C176+[4]Adjust!$D190*[4]Input!D176+[4]Adjust!$G190*[4]Input!G176)</f>
        <v>4897.1887409138299</v>
      </c>
      <c r="E99" s="75">
        <f>10*([4]Adjust!$B190*[4]Input!B176+[4]Adjust!$C190*[4]Input!C176+[4]Adjust!$D190*[4]Input!D176)</f>
        <v>3700.4257296459127</v>
      </c>
      <c r="F99" s="75">
        <f>[4]Adjust!E190*[4]Input!$F$15*[4]Input!$E176/100</f>
        <v>52.197422175876433</v>
      </c>
      <c r="G99" s="75">
        <f>[4]Adjust!F190*[4]Input!$F$15*[4]Input!$F176/100</f>
        <v>1050.107631040875</v>
      </c>
      <c r="H99" s="75">
        <f>[4]Adjust!G190*[4]Input!$G176*10</f>
        <v>94.457958051165974</v>
      </c>
      <c r="I99" s="78">
        <f t="shared" si="0"/>
        <v>0.64797161053529995</v>
      </c>
      <c r="J99" s="79">
        <f t="shared" si="1"/>
        <v>1224.2971852284575</v>
      </c>
      <c r="K99" s="78">
        <f t="shared" si="2"/>
        <v>0.48962189259168581</v>
      </c>
      <c r="L99" s="75">
        <f>[4]Adjust!B190*[4]Input!$B176*10</f>
        <v>2272.5367995682977</v>
      </c>
      <c r="M99" s="75">
        <f>[4]Adjust!C190*[4]Input!$C176*10</f>
        <v>1333.6083585173424</v>
      </c>
      <c r="N99" s="75">
        <f>[4]Adjust!D190*[4]Input!$D176*10</f>
        <v>94.280571560272762</v>
      </c>
      <c r="O99" s="80">
        <f t="shared" si="3"/>
        <v>0.6141284721273822</v>
      </c>
      <c r="P99" s="80">
        <f t="shared" si="4"/>
        <v>0.36039322390209222</v>
      </c>
      <c r="Q99" s="80">
        <f t="shared" si="5"/>
        <v>2.5478303970525657E-2</v>
      </c>
      <c r="R99" s="80">
        <f t="shared" si="6"/>
        <v>1.0658650286395994E-2</v>
      </c>
      <c r="S99" s="80">
        <f t="shared" si="7"/>
        <v>0.21443070434833228</v>
      </c>
      <c r="T99" s="80">
        <f t="shared" si="8"/>
        <v>1.9288200444882147E-2</v>
      </c>
      <c r="U99" s="114">
        <v>725</v>
      </c>
      <c r="V99" s="113">
        <v>98.989220000000003</v>
      </c>
    </row>
    <row r="100" spans="1:22">
      <c r="A100" s="74" t="s">
        <v>51</v>
      </c>
      <c r="B100" s="75">
        <f>[4]Input!B168+[4]Input!C168+[4]Input!D168</f>
        <v>0</v>
      </c>
      <c r="C100" s="76">
        <f>[4]Input!E168</f>
        <v>0</v>
      </c>
      <c r="D100" s="77">
        <f>0.01*[4]Input!F$15*([4]Adjust!$E182*[4]Input!E168+[4]Adjust!$F182*[4]Input!F168)+10*([4]Adjust!$B182*[4]Input!B168+[4]Adjust!$C182*[4]Input!C168+[4]Adjust!$D182*[4]Input!D168+[4]Adjust!$G182*[4]Input!G168)</f>
        <v>0</v>
      </c>
      <c r="E100" s="75">
        <f>10*([4]Adjust!$B182*[4]Input!B168+[4]Adjust!$C182*[4]Input!C168+[4]Adjust!$D182*[4]Input!D168)</f>
        <v>0</v>
      </c>
      <c r="F100" s="75">
        <f>[4]Adjust!E182*[4]Input!$F$15*[4]Input!$E168/100</f>
        <v>0</v>
      </c>
      <c r="G100" s="75">
        <f>[4]Adjust!F182*[4]Input!$F$15*[4]Input!$F168/100</f>
        <v>0</v>
      </c>
      <c r="H100" s="75">
        <f>[4]Adjust!G182*[4]Input!$G168*10</f>
        <v>0</v>
      </c>
      <c r="I100" s="78" t="str">
        <f t="shared" si="0"/>
        <v/>
      </c>
      <c r="J100" s="79" t="str">
        <f t="shared" si="1"/>
        <v/>
      </c>
      <c r="K100" s="78">
        <f t="shared" si="2"/>
        <v>0</v>
      </c>
      <c r="L100" s="75">
        <f>[4]Adjust!B182*[4]Input!$B168*10</f>
        <v>0</v>
      </c>
      <c r="M100" s="75">
        <f>[4]Adjust!C182*[4]Input!$C168*10</f>
        <v>0</v>
      </c>
      <c r="N100" s="75">
        <f>[4]Adjust!D182*[4]Input!$D168*10</f>
        <v>0</v>
      </c>
      <c r="O100" s="80" t="str">
        <f t="shared" si="3"/>
        <v/>
      </c>
      <c r="P100" s="80" t="str">
        <f t="shared" si="4"/>
        <v/>
      </c>
      <c r="Q100" s="80" t="str">
        <f t="shared" si="5"/>
        <v/>
      </c>
      <c r="R100" s="80" t="str">
        <f t="shared" si="6"/>
        <v/>
      </c>
      <c r="S100" s="80" t="str">
        <f t="shared" si="7"/>
        <v/>
      </c>
      <c r="T100" s="80" t="str">
        <f t="shared" si="8"/>
        <v/>
      </c>
      <c r="U100" s="112"/>
      <c r="V100" s="112"/>
    </row>
    <row r="101" spans="1:22" ht="25.5">
      <c r="A101" s="74" t="s">
        <v>61</v>
      </c>
      <c r="B101" s="75">
        <f>[4]Input!B210+[4]Input!C210+[4]Input!D210</f>
        <v>0</v>
      </c>
      <c r="C101" s="76">
        <f>[4]Input!E210</f>
        <v>0</v>
      </c>
      <c r="D101" s="77">
        <f>0.01*[4]Input!F$15*([4]Adjust!$E224*[4]Input!E210+[4]Adjust!$F224*[4]Input!F210)+10*([4]Adjust!$B224*[4]Input!B210+[4]Adjust!$C224*[4]Input!C210+[4]Adjust!$D224*[4]Input!D210+[4]Adjust!$G224*[4]Input!G210)</f>
        <v>0</v>
      </c>
      <c r="E101" s="75">
        <f>10*([4]Adjust!$B224*[4]Input!B210+[4]Adjust!$C224*[4]Input!C210+[4]Adjust!$D224*[4]Input!D210)</f>
        <v>0</v>
      </c>
      <c r="F101" s="75">
        <f>[4]Adjust!E224*[4]Input!$F$15*[4]Input!$E210/100</f>
        <v>0</v>
      </c>
      <c r="G101" s="75">
        <f>[4]Adjust!F224*[4]Input!$F$15*[4]Input!$F210/100</f>
        <v>0</v>
      </c>
      <c r="H101" s="75">
        <f>[4]Adjust!G224*[4]Input!$G210*10</f>
        <v>0</v>
      </c>
      <c r="I101" s="78" t="str">
        <f t="shared" si="0"/>
        <v/>
      </c>
      <c r="J101" s="79" t="str">
        <f t="shared" si="1"/>
        <v/>
      </c>
      <c r="K101" s="78">
        <f t="shared" si="2"/>
        <v>0</v>
      </c>
      <c r="L101" s="75">
        <f>[4]Adjust!B224*[4]Input!$B210*10</f>
        <v>0</v>
      </c>
      <c r="M101" s="75">
        <f>[4]Adjust!C224*[4]Input!$C210*10</f>
        <v>0</v>
      </c>
      <c r="N101" s="75">
        <f>[4]Adjust!D224*[4]Input!$D210*10</f>
        <v>0</v>
      </c>
      <c r="O101" s="80" t="str">
        <f t="shared" si="3"/>
        <v/>
      </c>
      <c r="P101" s="80" t="str">
        <f t="shared" si="4"/>
        <v/>
      </c>
      <c r="Q101" s="80" t="str">
        <f t="shared" si="5"/>
        <v/>
      </c>
      <c r="R101" s="80" t="str">
        <f t="shared" si="6"/>
        <v/>
      </c>
      <c r="S101" s="80" t="str">
        <f t="shared" si="7"/>
        <v/>
      </c>
      <c r="T101" s="80" t="str">
        <f t="shared" si="8"/>
        <v/>
      </c>
      <c r="U101" s="112"/>
      <c r="V101" s="113">
        <v>0</v>
      </c>
    </row>
    <row r="102" spans="1:22">
      <c r="A102" s="74" t="s">
        <v>58</v>
      </c>
      <c r="B102" s="75">
        <f>[4]Input!B199+[4]Input!C199+[4]Input!D199</f>
        <v>0</v>
      </c>
      <c r="C102" s="76">
        <f>[4]Input!E199</f>
        <v>0</v>
      </c>
      <c r="D102" s="77">
        <f>0.01*[4]Input!F$15*([4]Adjust!$E213*[4]Input!E199+[4]Adjust!$F213*[4]Input!F199)+10*([4]Adjust!$B213*[4]Input!B199+[4]Adjust!$C213*[4]Input!C199+[4]Adjust!$D213*[4]Input!D199+[4]Adjust!$G213*[4]Input!G199)</f>
        <v>0</v>
      </c>
      <c r="E102" s="75">
        <f>10*([4]Adjust!$B213*[4]Input!B199+[4]Adjust!$C213*[4]Input!C199+[4]Adjust!$D213*[4]Input!D199)</f>
        <v>0</v>
      </c>
      <c r="F102" s="75">
        <f>[4]Adjust!E213*[4]Input!$F$15*[4]Input!$E199/100</f>
        <v>0</v>
      </c>
      <c r="G102" s="75">
        <f>[4]Adjust!F213*[4]Input!$F$15*[4]Input!$F199/100</f>
        <v>0</v>
      </c>
      <c r="H102" s="75">
        <f>[4]Adjust!G213*[4]Input!$G199*10</f>
        <v>0</v>
      </c>
      <c r="I102" s="78" t="str">
        <f t="shared" si="0"/>
        <v/>
      </c>
      <c r="J102" s="79" t="str">
        <f t="shared" si="1"/>
        <v/>
      </c>
      <c r="K102" s="78">
        <f t="shared" si="2"/>
        <v>0</v>
      </c>
      <c r="L102" s="75">
        <f>[4]Adjust!B213*[4]Input!$B199*10</f>
        <v>0</v>
      </c>
      <c r="M102" s="75">
        <f>[4]Adjust!C213*[4]Input!$C199*10</f>
        <v>0</v>
      </c>
      <c r="N102" s="75">
        <f>[4]Adjust!D213*[4]Input!$D199*10</f>
        <v>0</v>
      </c>
      <c r="O102" s="80" t="str">
        <f t="shared" si="3"/>
        <v/>
      </c>
      <c r="P102" s="80" t="str">
        <f t="shared" si="4"/>
        <v/>
      </c>
      <c r="Q102" s="80" t="str">
        <f t="shared" si="5"/>
        <v/>
      </c>
      <c r="R102" s="80" t="str">
        <f t="shared" si="6"/>
        <v/>
      </c>
      <c r="S102" s="80" t="str">
        <f t="shared" si="7"/>
        <v/>
      </c>
      <c r="T102" s="80" t="str">
        <f t="shared" si="8"/>
        <v/>
      </c>
      <c r="U102" s="112"/>
      <c r="V102" s="112"/>
    </row>
    <row r="103" spans="1:22" ht="25.5">
      <c r="A103" s="74" t="s">
        <v>62</v>
      </c>
      <c r="B103" s="75">
        <f>[4]Input!B213+[4]Input!C213+[4]Input!D213</f>
        <v>0</v>
      </c>
      <c r="C103" s="76">
        <f>[4]Input!E213</f>
        <v>0</v>
      </c>
      <c r="D103" s="77">
        <f>0.01*[4]Input!F$15*([4]Adjust!$E227*[4]Input!E213+[4]Adjust!$F227*[4]Input!F213)+10*([4]Adjust!$B227*[4]Input!B213+[4]Adjust!$C227*[4]Input!C213+[4]Adjust!$D227*[4]Input!D213+[4]Adjust!$G227*[4]Input!G213)</f>
        <v>0</v>
      </c>
      <c r="E103" s="75">
        <f>10*([4]Adjust!$B227*[4]Input!B213+[4]Adjust!$C227*[4]Input!C213+[4]Adjust!$D227*[4]Input!D213)</f>
        <v>0</v>
      </c>
      <c r="F103" s="75">
        <f>[4]Adjust!E227*[4]Input!$F$15*[4]Input!$E213/100</f>
        <v>0</v>
      </c>
      <c r="G103" s="75">
        <f>[4]Adjust!F227*[4]Input!$F$15*[4]Input!$F213/100</f>
        <v>0</v>
      </c>
      <c r="H103" s="75">
        <f>[4]Adjust!G227*[4]Input!$G213*10</f>
        <v>0</v>
      </c>
      <c r="I103" s="78" t="str">
        <f t="shared" si="0"/>
        <v/>
      </c>
      <c r="J103" s="79" t="str">
        <f t="shared" si="1"/>
        <v/>
      </c>
      <c r="K103" s="78">
        <f t="shared" si="2"/>
        <v>0</v>
      </c>
      <c r="L103" s="75">
        <f>[4]Adjust!B227*[4]Input!$B213*10</f>
        <v>0</v>
      </c>
      <c r="M103" s="75">
        <f>[4]Adjust!C227*[4]Input!$C213*10</f>
        <v>0</v>
      </c>
      <c r="N103" s="75">
        <f>[4]Adjust!D227*[4]Input!$D213*10</f>
        <v>0</v>
      </c>
      <c r="O103" s="80" t="str">
        <f t="shared" si="3"/>
        <v/>
      </c>
      <c r="P103" s="80" t="str">
        <f t="shared" si="4"/>
        <v/>
      </c>
      <c r="Q103" s="80" t="str">
        <f t="shared" si="5"/>
        <v/>
      </c>
      <c r="R103" s="80" t="str">
        <f t="shared" si="6"/>
        <v/>
      </c>
      <c r="S103" s="80" t="str">
        <f t="shared" si="7"/>
        <v/>
      </c>
      <c r="T103" s="80" t="str">
        <f t="shared" si="8"/>
        <v/>
      </c>
      <c r="U103" s="112"/>
      <c r="V103" s="113">
        <v>0</v>
      </c>
    </row>
    <row r="104" spans="1:22">
      <c r="A104" s="74" t="s">
        <v>53</v>
      </c>
      <c r="B104" s="75">
        <f>[4]Input!B179+[4]Input!C179+[4]Input!D179</f>
        <v>0</v>
      </c>
      <c r="C104" s="76">
        <f>[4]Input!E179</f>
        <v>0</v>
      </c>
      <c r="D104" s="77">
        <f>0.01*[4]Input!F$15*([4]Adjust!$E193*[4]Input!E179+[4]Adjust!$F193*[4]Input!F179)+10*([4]Adjust!$B193*[4]Input!B179+[4]Adjust!$C193*[4]Input!C179+[4]Adjust!$D193*[4]Input!D179+[4]Adjust!$G193*[4]Input!G179)</f>
        <v>0</v>
      </c>
      <c r="E104" s="75">
        <f>10*([4]Adjust!$B193*[4]Input!B179+[4]Adjust!$C193*[4]Input!C179+[4]Adjust!$D193*[4]Input!D179)</f>
        <v>0</v>
      </c>
      <c r="F104" s="75">
        <f>[4]Adjust!E193*[4]Input!$F$15*[4]Input!$E179/100</f>
        <v>0</v>
      </c>
      <c r="G104" s="75">
        <f>[4]Adjust!F193*[4]Input!$F$15*[4]Input!$F179/100</f>
        <v>0</v>
      </c>
      <c r="H104" s="75">
        <f>[4]Adjust!G193*[4]Input!$G179*10</f>
        <v>0</v>
      </c>
      <c r="I104" s="78" t="str">
        <f t="shared" si="0"/>
        <v/>
      </c>
      <c r="J104" s="79" t="str">
        <f t="shared" si="1"/>
        <v/>
      </c>
      <c r="K104" s="78">
        <f t="shared" si="2"/>
        <v>0</v>
      </c>
      <c r="L104" s="75">
        <f>[4]Adjust!B193*[4]Input!$B179*10</f>
        <v>0</v>
      </c>
      <c r="M104" s="75">
        <f>[4]Adjust!C193*[4]Input!$C179*10</f>
        <v>0</v>
      </c>
      <c r="N104" s="75">
        <f>[4]Adjust!D193*[4]Input!$D179*10</f>
        <v>0</v>
      </c>
      <c r="O104" s="80" t="str">
        <f t="shared" si="3"/>
        <v/>
      </c>
      <c r="P104" s="80" t="str">
        <f t="shared" si="4"/>
        <v/>
      </c>
      <c r="Q104" s="80" t="str">
        <f t="shared" si="5"/>
        <v/>
      </c>
      <c r="R104" s="80" t="str">
        <f t="shared" si="6"/>
        <v/>
      </c>
      <c r="S104" s="80" t="str">
        <f t="shared" si="7"/>
        <v/>
      </c>
      <c r="T104" s="80" t="str">
        <f t="shared" si="8"/>
        <v/>
      </c>
      <c r="U104" s="114">
        <v>0</v>
      </c>
      <c r="V104" s="113">
        <v>0</v>
      </c>
    </row>
    <row r="105" spans="1:22" ht="25.5">
      <c r="A105" s="74" t="s">
        <v>56</v>
      </c>
      <c r="B105" s="75">
        <f>[4]Input!B192+[4]Input!C192+[4]Input!D192</f>
        <v>0</v>
      </c>
      <c r="C105" s="76">
        <f>[4]Input!E192</f>
        <v>0</v>
      </c>
      <c r="D105" s="77">
        <f>0.01*[4]Input!F$15*([4]Adjust!$E206*[4]Input!E192+[4]Adjust!$F206*[4]Input!F192)+10*([4]Adjust!$B206*[4]Input!B192+[4]Adjust!$C206*[4]Input!C192+[4]Adjust!$D206*[4]Input!D192+[4]Adjust!$G206*[4]Input!G192)</f>
        <v>0</v>
      </c>
      <c r="E105" s="75">
        <f>10*([4]Adjust!$B206*[4]Input!B192+[4]Adjust!$C206*[4]Input!C192+[4]Adjust!$D206*[4]Input!D192)</f>
        <v>0</v>
      </c>
      <c r="F105" s="75">
        <f>[4]Adjust!E206*[4]Input!$F$15*[4]Input!$E192/100</f>
        <v>0</v>
      </c>
      <c r="G105" s="75">
        <f>[4]Adjust!F206*[4]Input!$F$15*[4]Input!$F192/100</f>
        <v>0</v>
      </c>
      <c r="H105" s="75">
        <f>[4]Adjust!G206*[4]Input!$G192*10</f>
        <v>0</v>
      </c>
      <c r="I105" s="78" t="str">
        <f t="shared" si="0"/>
        <v/>
      </c>
      <c r="J105" s="79" t="str">
        <f t="shared" si="1"/>
        <v/>
      </c>
      <c r="K105" s="78">
        <f t="shared" si="2"/>
        <v>0</v>
      </c>
      <c r="L105" s="75">
        <f>[4]Adjust!B206*[4]Input!$B192*10</f>
        <v>0</v>
      </c>
      <c r="M105" s="75">
        <f>[4]Adjust!C206*[4]Input!$C192*10</f>
        <v>0</v>
      </c>
      <c r="N105" s="75">
        <f>[4]Adjust!D206*[4]Input!$D192*10</f>
        <v>0</v>
      </c>
      <c r="O105" s="80" t="str">
        <f t="shared" si="3"/>
        <v/>
      </c>
      <c r="P105" s="80" t="str">
        <f t="shared" si="4"/>
        <v/>
      </c>
      <c r="Q105" s="80" t="str">
        <f t="shared" si="5"/>
        <v/>
      </c>
      <c r="R105" s="80" t="str">
        <f t="shared" si="6"/>
        <v/>
      </c>
      <c r="S105" s="80" t="str">
        <f t="shared" si="7"/>
        <v/>
      </c>
      <c r="T105" s="80" t="str">
        <f t="shared" si="8"/>
        <v/>
      </c>
      <c r="U105" s="112"/>
      <c r="V105" s="112"/>
    </row>
    <row r="106" spans="1:22">
      <c r="A106" s="74" t="s">
        <v>55</v>
      </c>
      <c r="B106" s="75">
        <f>[4]Input!B188+[4]Input!C188+[4]Input!D188</f>
        <v>303.29082738401701</v>
      </c>
      <c r="C106" s="76">
        <f>[4]Input!E188</f>
        <v>11</v>
      </c>
      <c r="D106" s="77">
        <f>0.01*[4]Input!F$15*([4]Adjust!$E202*[4]Input!E188+[4]Adjust!$F202*[4]Input!F188)+10*([4]Adjust!$B202*[4]Input!B188+[4]Adjust!$C202*[4]Input!C188+[4]Adjust!$D202*[4]Input!D188+[4]Adjust!$G202*[4]Input!G188)</f>
        <v>2263.6609688209574</v>
      </c>
      <c r="E106" s="75">
        <f>10*([4]Adjust!$B202*[4]Input!B188+[4]Adjust!$C202*[4]Input!C188+[4]Adjust!$D202*[4]Input!D188)</f>
        <v>2263.6609688209574</v>
      </c>
      <c r="F106" s="75">
        <f>[4]Adjust!E202*[4]Input!$F$15*[4]Input!$E188/100</f>
        <v>0</v>
      </c>
      <c r="G106" s="75">
        <f>[4]Adjust!F202*[4]Input!$F$15*[4]Input!$F188/100</f>
        <v>0</v>
      </c>
      <c r="H106" s="75">
        <f>[4]Adjust!G202*[4]Input!$G188*10</f>
        <v>0</v>
      </c>
      <c r="I106" s="78">
        <f t="shared" si="0"/>
        <v>0.74636644581235001</v>
      </c>
      <c r="J106" s="79">
        <f t="shared" si="1"/>
        <v>205.78736080190521</v>
      </c>
      <c r="K106" s="78">
        <f t="shared" si="2"/>
        <v>0.74636644581235001</v>
      </c>
      <c r="L106" s="75">
        <f>[4]Adjust!B202*[4]Input!$B188*10</f>
        <v>2263.6609688209574</v>
      </c>
      <c r="M106" s="75">
        <f>[4]Adjust!C202*[4]Input!$C188*10</f>
        <v>0</v>
      </c>
      <c r="N106" s="75">
        <f>[4]Adjust!D202*[4]Input!$D188*10</f>
        <v>0</v>
      </c>
      <c r="O106" s="80">
        <f t="shared" si="3"/>
        <v>1</v>
      </c>
      <c r="P106" s="80">
        <f t="shared" si="4"/>
        <v>0</v>
      </c>
      <c r="Q106" s="80">
        <f t="shared" si="5"/>
        <v>0</v>
      </c>
      <c r="R106" s="80">
        <f t="shared" si="6"/>
        <v>0</v>
      </c>
      <c r="S106" s="80">
        <f t="shared" si="7"/>
        <v>0</v>
      </c>
      <c r="T106" s="80">
        <f t="shared" si="8"/>
        <v>0</v>
      </c>
      <c r="U106" s="112"/>
      <c r="V106" s="112"/>
    </row>
    <row r="107" spans="1:22" ht="25.5">
      <c r="A107" s="74" t="s">
        <v>188</v>
      </c>
      <c r="B107" s="75">
        <f>[4]Input!B164+[4]Input!C164+[4]Input!D164</f>
        <v>0</v>
      </c>
      <c r="C107" s="76">
        <f>[4]Input!E164</f>
        <v>0</v>
      </c>
      <c r="D107" s="77">
        <f>0.01*[4]Input!F$15*([4]Adjust!$E178*[4]Input!E164+[4]Adjust!$F178*[4]Input!F164)+10*([4]Adjust!$B178*[4]Input!B164+[4]Adjust!$C178*[4]Input!C164+[4]Adjust!$D178*[4]Input!D164+[4]Adjust!$G178*[4]Input!G164)</f>
        <v>0</v>
      </c>
      <c r="E107" s="75">
        <f>10*([4]Adjust!$B178*[4]Input!B164+[4]Adjust!$C178*[4]Input!C164+[4]Adjust!$D178*[4]Input!D164)</f>
        <v>0</v>
      </c>
      <c r="F107" s="75">
        <f>[4]Adjust!E178*[4]Input!$F$15*[4]Input!$E164/100</f>
        <v>0</v>
      </c>
      <c r="G107" s="75">
        <f>[4]Adjust!F178*[4]Input!$F$15*[4]Input!$F164/100</f>
        <v>0</v>
      </c>
      <c r="H107" s="75">
        <f>[4]Adjust!G178*[4]Input!$G164*10</f>
        <v>0</v>
      </c>
      <c r="I107" s="78" t="str">
        <f t="shared" si="0"/>
        <v/>
      </c>
      <c r="J107" s="79" t="str">
        <f t="shared" si="1"/>
        <v/>
      </c>
      <c r="K107" s="78">
        <f t="shared" si="2"/>
        <v>0</v>
      </c>
      <c r="L107" s="75">
        <f>[4]Adjust!B178*[4]Input!$B164*10</f>
        <v>0</v>
      </c>
      <c r="M107" s="75">
        <f>[4]Adjust!C178*[4]Input!$C164*10</f>
        <v>0</v>
      </c>
      <c r="N107" s="75">
        <f>[4]Adjust!D178*[4]Input!$D164*10</f>
        <v>0</v>
      </c>
      <c r="O107" s="80" t="str">
        <f t="shared" si="3"/>
        <v/>
      </c>
      <c r="P107" s="80" t="str">
        <f t="shared" si="4"/>
        <v/>
      </c>
      <c r="Q107" s="80" t="str">
        <f t="shared" si="5"/>
        <v/>
      </c>
      <c r="R107" s="80" t="str">
        <f t="shared" si="6"/>
        <v/>
      </c>
      <c r="S107" s="80" t="str">
        <f t="shared" si="7"/>
        <v/>
      </c>
      <c r="T107" s="80" t="str">
        <f t="shared" si="8"/>
        <v/>
      </c>
      <c r="U107" s="112"/>
      <c r="V107" s="112"/>
    </row>
    <row r="108" spans="1:22" ht="25.5">
      <c r="A108" s="74" t="s">
        <v>50</v>
      </c>
      <c r="B108" s="75">
        <f>[4]Input!B160+[4]Input!C160+[4]Input!D160</f>
        <v>21.93635714285714</v>
      </c>
      <c r="C108" s="76">
        <f>[4]Input!E160</f>
        <v>2</v>
      </c>
      <c r="D108" s="77">
        <f>0.01*[4]Input!F$15*([4]Adjust!$E174*[4]Input!E160+[4]Adjust!$F174*[4]Input!F160)+10*([4]Adjust!$B174*[4]Input!B160+[4]Adjust!$C174*[4]Input!C160+[4]Adjust!$D174*[4]Input!D160+[4]Adjust!$G174*[4]Input!G160)</f>
        <v>106.81572177599841</v>
      </c>
      <c r="E108" s="75">
        <f>10*([4]Adjust!$B174*[4]Input!B160+[4]Adjust!$C174*[4]Input!C160+[4]Adjust!$D174*[4]Input!D160)</f>
        <v>98.395909381445733</v>
      </c>
      <c r="F108" s="75">
        <f>[4]Adjust!E174*[4]Input!$F$15*[4]Input!$E160/100</f>
        <v>8.4198123945526806</v>
      </c>
      <c r="G108" s="75">
        <f>[4]Adjust!F174*[4]Input!$F$15*[4]Input!$F160/100</f>
        <v>0</v>
      </c>
      <c r="H108" s="75">
        <f>[4]Adjust!G174*[4]Input!$G160*10</f>
        <v>0</v>
      </c>
      <c r="I108" s="78">
        <f t="shared" si="0"/>
        <v>0.48693464042537926</v>
      </c>
      <c r="J108" s="79">
        <f t="shared" si="1"/>
        <v>53.407860887999206</v>
      </c>
      <c r="K108" s="78">
        <f t="shared" si="2"/>
        <v>0.44855172962701861</v>
      </c>
      <c r="L108" s="75">
        <f>[4]Adjust!B174*[4]Input!$B160*10</f>
        <v>91.439826348427289</v>
      </c>
      <c r="M108" s="75">
        <f>[4]Adjust!C174*[4]Input!$C160*10</f>
        <v>6.9560830330184409</v>
      </c>
      <c r="N108" s="75">
        <f>[4]Adjust!D174*[4]Input!$D160*10</f>
        <v>0</v>
      </c>
      <c r="O108" s="80">
        <f t="shared" si="3"/>
        <v>0.92930516037966371</v>
      </c>
      <c r="P108" s="80">
        <f t="shared" si="4"/>
        <v>7.0694839620336208E-2</v>
      </c>
      <c r="Q108" s="80">
        <f t="shared" si="5"/>
        <v>0</v>
      </c>
      <c r="R108" s="80">
        <f t="shared" si="6"/>
        <v>7.8825590976295962E-2</v>
      </c>
      <c r="S108" s="80">
        <f t="shared" si="7"/>
        <v>0</v>
      </c>
      <c r="T108" s="80">
        <f t="shared" si="8"/>
        <v>0</v>
      </c>
      <c r="U108" s="112"/>
      <c r="V108" s="112"/>
    </row>
    <row r="109" spans="1:22" ht="25.5">
      <c r="A109" s="74" t="s">
        <v>49</v>
      </c>
      <c r="B109" s="75">
        <f>[4]Input!B156+[4]Input!C156+[4]Input!D156</f>
        <v>98.83023283421393</v>
      </c>
      <c r="C109" s="76">
        <f>[4]Input!E156</f>
        <v>8</v>
      </c>
      <c r="D109" s="77">
        <f>0.01*[4]Input!F$15*([4]Adjust!$E170*[4]Input!E156+[4]Adjust!$F170*[4]Input!F156)+10*([4]Adjust!$B170*[4]Input!B156+[4]Adjust!$C170*[4]Input!C156+[4]Adjust!$D170*[4]Input!D156+[4]Adjust!$G170*[4]Input!G156)</f>
        <v>723.43076529466259</v>
      </c>
      <c r="E109" s="75">
        <f>10*([4]Adjust!$B170*[4]Input!B156+[4]Adjust!$C170*[4]Input!C156+[4]Adjust!$D170*[4]Input!D156)</f>
        <v>689.75151571645188</v>
      </c>
      <c r="F109" s="75">
        <f>[4]Adjust!E170*[4]Input!$F$15*[4]Input!$E156/100</f>
        <v>33.679249578210722</v>
      </c>
      <c r="G109" s="75">
        <f>[4]Adjust!F170*[4]Input!$F$15*[4]Input!$F156/100</f>
        <v>0</v>
      </c>
      <c r="H109" s="75">
        <f>[4]Adjust!G170*[4]Input!$G156*10</f>
        <v>0</v>
      </c>
      <c r="I109" s="78">
        <f t="shared" si="0"/>
        <v>0.73199338355117072</v>
      </c>
      <c r="J109" s="79">
        <f t="shared" si="1"/>
        <v>90.428845661832824</v>
      </c>
      <c r="K109" s="78">
        <f t="shared" si="2"/>
        <v>0.69791550210500719</v>
      </c>
      <c r="L109" s="75">
        <f>[4]Adjust!B170*[4]Input!$B156*10</f>
        <v>689.75151571645188</v>
      </c>
      <c r="M109" s="75">
        <f>[4]Adjust!C170*[4]Input!$C156*10</f>
        <v>0</v>
      </c>
      <c r="N109" s="75">
        <f>[4]Adjust!D170*[4]Input!$D156*10</f>
        <v>0</v>
      </c>
      <c r="O109" s="80">
        <f t="shared" si="3"/>
        <v>1</v>
      </c>
      <c r="P109" s="80">
        <f t="shared" si="4"/>
        <v>0</v>
      </c>
      <c r="Q109" s="80">
        <f t="shared" si="5"/>
        <v>0</v>
      </c>
      <c r="R109" s="80">
        <f t="shared" si="6"/>
        <v>4.6554903653416968E-2</v>
      </c>
      <c r="S109" s="80">
        <f t="shared" si="7"/>
        <v>0</v>
      </c>
      <c r="T109" s="80">
        <f t="shared" si="8"/>
        <v>0</v>
      </c>
      <c r="U109" s="112"/>
      <c r="V109" s="112"/>
    </row>
    <row r="110" spans="1:22" ht="25.5">
      <c r="A110" s="74" t="s">
        <v>189</v>
      </c>
      <c r="B110" s="75">
        <f>[4]Input!B151+[4]Input!C151+[4]Input!D151</f>
        <v>0</v>
      </c>
      <c r="C110" s="76">
        <f>[4]Input!E151</f>
        <v>0</v>
      </c>
      <c r="D110" s="77">
        <f>0.01*[4]Input!F$15*([4]Adjust!$E165*[4]Input!E151+[4]Adjust!$F165*[4]Input!F151)+10*([4]Adjust!$B165*[4]Input!B151+[4]Adjust!$C165*[4]Input!C151+[4]Adjust!$D165*[4]Input!D151+[4]Adjust!$G165*[4]Input!G151)</f>
        <v>0</v>
      </c>
      <c r="E110" s="75">
        <f>10*([4]Adjust!$B165*[4]Input!B151+[4]Adjust!$C165*[4]Input!C151+[4]Adjust!$D165*[4]Input!D151)</f>
        <v>0</v>
      </c>
      <c r="F110" s="75">
        <f>[4]Adjust!E165*[4]Input!$F$15*[4]Input!$E151/100</f>
        <v>0</v>
      </c>
      <c r="G110" s="75">
        <f>[4]Adjust!F165*[4]Input!$F$15*[4]Input!$F151/100</f>
        <v>0</v>
      </c>
      <c r="H110" s="75">
        <f>[4]Adjust!G165*[4]Input!$G151*10</f>
        <v>0</v>
      </c>
      <c r="I110" s="78" t="str">
        <f t="shared" si="0"/>
        <v/>
      </c>
      <c r="J110" s="79" t="str">
        <f t="shared" si="1"/>
        <v/>
      </c>
      <c r="K110" s="78">
        <f t="shared" si="2"/>
        <v>0</v>
      </c>
      <c r="L110" s="75">
        <f>[4]Adjust!B165*[4]Input!$B151*10</f>
        <v>0</v>
      </c>
      <c r="M110" s="75">
        <f>[4]Adjust!C165*[4]Input!$C151*10</f>
        <v>0</v>
      </c>
      <c r="N110" s="75">
        <f>[4]Adjust!D165*[4]Input!$D151*10</f>
        <v>0</v>
      </c>
      <c r="O110" s="80" t="str">
        <f t="shared" si="3"/>
        <v/>
      </c>
      <c r="P110" s="80" t="str">
        <f t="shared" si="4"/>
        <v/>
      </c>
      <c r="Q110" s="80" t="str">
        <f t="shared" si="5"/>
        <v/>
      </c>
      <c r="R110" s="80" t="str">
        <f t="shared" si="6"/>
        <v/>
      </c>
      <c r="S110" s="80" t="str">
        <f t="shared" si="7"/>
        <v/>
      </c>
      <c r="T110" s="80" t="str">
        <f t="shared" si="8"/>
        <v/>
      </c>
      <c r="U110" s="112"/>
      <c r="V110" s="112"/>
    </row>
    <row r="111" spans="1:22">
      <c r="A111" s="74" t="s">
        <v>37</v>
      </c>
      <c r="B111" s="75">
        <f>[4]Input!B147+[4]Input!C147+[4]Input!D147</f>
        <v>0</v>
      </c>
      <c r="C111" s="76">
        <f>[4]Input!E147</f>
        <v>0</v>
      </c>
      <c r="D111" s="77">
        <f>0.01*[4]Input!F$15*([4]Adjust!$E161*[4]Input!E147+[4]Adjust!$F161*[4]Input!F147)+10*([4]Adjust!$B161*[4]Input!B147+[4]Adjust!$C161*[4]Input!C147+[4]Adjust!$D161*[4]Input!D147+[4]Adjust!$G161*[4]Input!G147)</f>
        <v>0</v>
      </c>
      <c r="E111" s="75">
        <f>10*([4]Adjust!$B161*[4]Input!B147+[4]Adjust!$C161*[4]Input!C147+[4]Adjust!$D161*[4]Input!D147)</f>
        <v>0</v>
      </c>
      <c r="F111" s="75">
        <f>[4]Adjust!E161*[4]Input!$F$15*[4]Input!$E147/100</f>
        <v>0</v>
      </c>
      <c r="G111" s="75">
        <f>[4]Adjust!F161*[4]Input!$F$15*[4]Input!$F147/100</f>
        <v>0</v>
      </c>
      <c r="H111" s="75">
        <f>[4]Adjust!G161*[4]Input!$G147*10</f>
        <v>0</v>
      </c>
      <c r="I111" s="78" t="str">
        <f t="shared" si="0"/>
        <v/>
      </c>
      <c r="J111" s="79" t="str">
        <f t="shared" si="1"/>
        <v/>
      </c>
      <c r="K111" s="78">
        <f t="shared" si="2"/>
        <v>0</v>
      </c>
      <c r="L111" s="75">
        <f>[4]Adjust!B161*[4]Input!$B147*10</f>
        <v>0</v>
      </c>
      <c r="M111" s="75">
        <f>[4]Adjust!C161*[4]Input!$C147*10</f>
        <v>0</v>
      </c>
      <c r="N111" s="75">
        <f>[4]Adjust!D161*[4]Input!$D147*10</f>
        <v>0</v>
      </c>
      <c r="O111" s="80" t="str">
        <f t="shared" si="3"/>
        <v/>
      </c>
      <c r="P111" s="80" t="str">
        <f t="shared" si="4"/>
        <v/>
      </c>
      <c r="Q111" s="80" t="str">
        <f t="shared" si="5"/>
        <v/>
      </c>
      <c r="R111" s="80" t="str">
        <f t="shared" si="6"/>
        <v/>
      </c>
      <c r="S111" s="80" t="str">
        <f t="shared" si="7"/>
        <v/>
      </c>
      <c r="T111" s="80" t="str">
        <f t="shared" si="8"/>
        <v/>
      </c>
      <c r="U111" s="112"/>
      <c r="V111" s="112"/>
    </row>
    <row r="112" spans="1:22">
      <c r="A112" s="74" t="s">
        <v>36</v>
      </c>
      <c r="B112" s="75">
        <f>[4]Input!B143+[4]Input!C143+[4]Input!D143</f>
        <v>4898.7499456759151</v>
      </c>
      <c r="C112" s="76">
        <f>[4]Input!E143</f>
        <v>1438</v>
      </c>
      <c r="D112" s="77">
        <f>0.01*[4]Input!F$15*([4]Adjust!$E157*[4]Input!E143+[4]Adjust!$F157*[4]Input!F143)+10*([4]Adjust!$B157*[4]Input!B143+[4]Adjust!$C157*[4]Input!C143+[4]Adjust!$D157*[4]Input!D143+[4]Adjust!$G157*[4]Input!G143)</f>
        <v>85366.370414302874</v>
      </c>
      <c r="E112" s="75">
        <f>10*([4]Adjust!$B157*[4]Input!B143+[4]Adjust!$C157*[4]Input!C143+[4]Adjust!$D157*[4]Input!D143)</f>
        <v>72985.310785769238</v>
      </c>
      <c r="F112" s="75">
        <f>[4]Adjust!E157*[4]Input!$F$15*[4]Input!$E143/100</f>
        <v>12381.059628533638</v>
      </c>
      <c r="G112" s="75">
        <f>[4]Adjust!F157*[4]Input!$F$15*[4]Input!$F143/100</f>
        <v>0</v>
      </c>
      <c r="H112" s="75">
        <f>[4]Adjust!G157*[4]Input!$G143*10</f>
        <v>0</v>
      </c>
      <c r="I112" s="78">
        <f t="shared" ref="I112:I137" si="9">IF(B112&lt;&gt;0,0.1*D112/B112,"")</f>
        <v>1.7426153888433322</v>
      </c>
      <c r="J112" s="79">
        <f t="shared" ref="J112:J137" si="10">IF(C112&lt;&gt;0,D112/C112,"")</f>
        <v>59.364652582964446</v>
      </c>
      <c r="K112" s="78">
        <f t="shared" ref="K112:K137" si="11">IF(B112&lt;&gt;0,0.1*E112/B112,0)</f>
        <v>1.4898762254683515</v>
      </c>
      <c r="L112" s="75">
        <f>[4]Adjust!B157*[4]Input!$B143*10</f>
        <v>72985.310785769238</v>
      </c>
      <c r="M112" s="75">
        <f>[4]Adjust!C157*[4]Input!$C143*10</f>
        <v>0</v>
      </c>
      <c r="N112" s="75">
        <f>[4]Adjust!D157*[4]Input!$D143*10</f>
        <v>0</v>
      </c>
      <c r="O112" s="80">
        <f t="shared" ref="O112:O137" si="12">IF(E112&lt;&gt;0,$L112/E112,"")</f>
        <v>1</v>
      </c>
      <c r="P112" s="80">
        <f t="shared" ref="P112:P137" si="13">IF(E112&lt;&gt;0,$M112/E112,"")</f>
        <v>0</v>
      </c>
      <c r="Q112" s="80">
        <f t="shared" ref="Q112:Q137" si="14">IF(E112&lt;&gt;0,$N112/E112,"")</f>
        <v>0</v>
      </c>
      <c r="R112" s="80">
        <f t="shared" ref="R112:R137" si="15">IF(D112&lt;&gt;0,$F112/D112,"")</f>
        <v>0.14503439197948176</v>
      </c>
      <c r="S112" s="80">
        <f t="shared" ref="S112:S137" si="16">IF(D112&lt;&gt;0,$G112/D112,"")</f>
        <v>0</v>
      </c>
      <c r="T112" s="80">
        <f t="shared" ref="T112:T137" si="17">IF(D112&lt;&gt;0,$H112/D112,"")</f>
        <v>0</v>
      </c>
      <c r="U112" s="112"/>
      <c r="V112" s="112"/>
    </row>
    <row r="113" spans="1:22">
      <c r="A113" s="74" t="s">
        <v>45</v>
      </c>
      <c r="B113" s="75">
        <f>[4]Input!B202+[4]Input!C202+[4]Input!D202</f>
        <v>0</v>
      </c>
      <c r="C113" s="76">
        <f>[4]Input!E202</f>
        <v>0</v>
      </c>
      <c r="D113" s="77">
        <f>0.01*[4]Input!F$15*([4]Adjust!$E216*[4]Input!E202+[4]Adjust!$F216*[4]Input!F202)+10*([4]Adjust!$B216*[4]Input!B202+[4]Adjust!$C216*[4]Input!C202+[4]Adjust!$D216*[4]Input!D202+[4]Adjust!$G216*[4]Input!G202)</f>
        <v>0</v>
      </c>
      <c r="E113" s="75">
        <f>10*([4]Adjust!$B216*[4]Input!B202+[4]Adjust!$C216*[4]Input!C202+[4]Adjust!$D216*[4]Input!D202)</f>
        <v>0</v>
      </c>
      <c r="F113" s="75">
        <f>[4]Adjust!E216*[4]Input!$F$15*[4]Input!$E202/100</f>
        <v>0</v>
      </c>
      <c r="G113" s="75">
        <f>[4]Adjust!F216*[4]Input!$F$15*[4]Input!$F202/100</f>
        <v>0</v>
      </c>
      <c r="H113" s="75">
        <f>[4]Adjust!G216*[4]Input!$G202*10</f>
        <v>0</v>
      </c>
      <c r="I113" s="78" t="str">
        <f t="shared" si="9"/>
        <v/>
      </c>
      <c r="J113" s="79" t="str">
        <f t="shared" si="10"/>
        <v/>
      </c>
      <c r="K113" s="78">
        <f t="shared" si="11"/>
        <v>0</v>
      </c>
      <c r="L113" s="75">
        <f>[4]Adjust!B216*[4]Input!$B202*10</f>
        <v>0</v>
      </c>
      <c r="M113" s="75">
        <f>[4]Adjust!C216*[4]Input!$C202*10</f>
        <v>0</v>
      </c>
      <c r="N113" s="75">
        <f>[4]Adjust!D216*[4]Input!$D202*10</f>
        <v>0</v>
      </c>
      <c r="O113" s="80" t="str">
        <f t="shared" si="12"/>
        <v/>
      </c>
      <c r="P113" s="80" t="str">
        <f t="shared" si="13"/>
        <v/>
      </c>
      <c r="Q113" s="80" t="str">
        <f t="shared" si="14"/>
        <v/>
      </c>
      <c r="R113" s="80" t="str">
        <f t="shared" si="15"/>
        <v/>
      </c>
      <c r="S113" s="80" t="str">
        <f t="shared" si="16"/>
        <v/>
      </c>
      <c r="T113" s="80" t="str">
        <f t="shared" si="17"/>
        <v/>
      </c>
      <c r="U113" s="112"/>
      <c r="V113" s="113">
        <v>0</v>
      </c>
    </row>
    <row r="114" spans="1:22">
      <c r="A114" s="74" t="s">
        <v>44</v>
      </c>
      <c r="B114" s="75">
        <f>[4]Input!B195+[4]Input!C195+[4]Input!D195</f>
        <v>0</v>
      </c>
      <c r="C114" s="76">
        <f>[4]Input!E195</f>
        <v>0</v>
      </c>
      <c r="D114" s="77">
        <f>0.01*[4]Input!F$15*([4]Adjust!$E209*[4]Input!E195+[4]Adjust!$F209*[4]Input!F195)+10*([4]Adjust!$B209*[4]Input!B195+[4]Adjust!$C209*[4]Input!C195+[4]Adjust!$D209*[4]Input!D195+[4]Adjust!$G209*[4]Input!G195)</f>
        <v>0</v>
      </c>
      <c r="E114" s="75">
        <f>10*([4]Adjust!$B209*[4]Input!B195+[4]Adjust!$C209*[4]Input!C195+[4]Adjust!$D209*[4]Input!D195)</f>
        <v>0</v>
      </c>
      <c r="F114" s="75">
        <f>[4]Adjust!E209*[4]Input!$F$15*[4]Input!$E195/100</f>
        <v>0</v>
      </c>
      <c r="G114" s="75">
        <f>[4]Adjust!F209*[4]Input!$F$15*[4]Input!$F195/100</f>
        <v>0</v>
      </c>
      <c r="H114" s="75">
        <f>[4]Adjust!G209*[4]Input!$G195*10</f>
        <v>0</v>
      </c>
      <c r="I114" s="78" t="str">
        <f t="shared" si="9"/>
        <v/>
      </c>
      <c r="J114" s="79" t="str">
        <f t="shared" si="10"/>
        <v/>
      </c>
      <c r="K114" s="78">
        <f t="shared" si="11"/>
        <v>0</v>
      </c>
      <c r="L114" s="75">
        <f>[4]Adjust!B209*[4]Input!$B195*10</f>
        <v>0</v>
      </c>
      <c r="M114" s="75">
        <f>[4]Adjust!C209*[4]Input!$C195*10</f>
        <v>0</v>
      </c>
      <c r="N114" s="75">
        <f>[4]Adjust!D209*[4]Input!$D195*10</f>
        <v>0</v>
      </c>
      <c r="O114" s="80" t="str">
        <f t="shared" si="12"/>
        <v/>
      </c>
      <c r="P114" s="80" t="str">
        <f t="shared" si="13"/>
        <v/>
      </c>
      <c r="Q114" s="80" t="str">
        <f t="shared" si="14"/>
        <v/>
      </c>
      <c r="R114" s="80" t="str">
        <f t="shared" si="15"/>
        <v/>
      </c>
      <c r="S114" s="80" t="str">
        <f t="shared" si="16"/>
        <v/>
      </c>
      <c r="T114" s="80" t="str">
        <f t="shared" si="17"/>
        <v/>
      </c>
      <c r="U114" s="112"/>
      <c r="V114" s="112"/>
    </row>
    <row r="115" spans="1:22" ht="25.5">
      <c r="A115" s="74" t="s">
        <v>46</v>
      </c>
      <c r="B115" s="75">
        <f>[4]Input!B206+[4]Input!C206+[4]Input!D206</f>
        <v>0</v>
      </c>
      <c r="C115" s="76">
        <f>[4]Input!E206</f>
        <v>0</v>
      </c>
      <c r="D115" s="77">
        <f>0.01*[4]Input!F$15*([4]Adjust!$E220*[4]Input!E206+[4]Adjust!$F220*[4]Input!F206)+10*([4]Adjust!$B220*[4]Input!B206+[4]Adjust!$C220*[4]Input!C206+[4]Adjust!$D220*[4]Input!D206+[4]Adjust!$G220*[4]Input!G206)</f>
        <v>0</v>
      </c>
      <c r="E115" s="75">
        <f>10*([4]Adjust!$B220*[4]Input!B206+[4]Adjust!$C220*[4]Input!C206+[4]Adjust!$D220*[4]Input!D206)</f>
        <v>0</v>
      </c>
      <c r="F115" s="75">
        <f>[4]Adjust!E220*[4]Input!$F$15*[4]Input!$E206/100</f>
        <v>0</v>
      </c>
      <c r="G115" s="75">
        <f>[4]Adjust!F220*[4]Input!$F$15*[4]Input!$F206/100</f>
        <v>0</v>
      </c>
      <c r="H115" s="75">
        <f>[4]Adjust!G220*[4]Input!$G206*10</f>
        <v>0</v>
      </c>
      <c r="I115" s="78" t="str">
        <f t="shared" si="9"/>
        <v/>
      </c>
      <c r="J115" s="79" t="str">
        <f t="shared" si="10"/>
        <v/>
      </c>
      <c r="K115" s="78">
        <f t="shared" si="11"/>
        <v>0</v>
      </c>
      <c r="L115" s="75">
        <f>[4]Adjust!B220*[4]Input!$B206*10</f>
        <v>0</v>
      </c>
      <c r="M115" s="75">
        <f>[4]Adjust!C220*[4]Input!$C206*10</f>
        <v>0</v>
      </c>
      <c r="N115" s="75">
        <f>[4]Adjust!D220*[4]Input!$D206*10</f>
        <v>0</v>
      </c>
      <c r="O115" s="80" t="str">
        <f t="shared" si="12"/>
        <v/>
      </c>
      <c r="P115" s="80" t="str">
        <f t="shared" si="13"/>
        <v/>
      </c>
      <c r="Q115" s="80" t="str">
        <f t="shared" si="14"/>
        <v/>
      </c>
      <c r="R115" s="80" t="str">
        <f t="shared" si="15"/>
        <v/>
      </c>
      <c r="S115" s="80" t="str">
        <f t="shared" si="16"/>
        <v/>
      </c>
      <c r="T115" s="80" t="str">
        <f t="shared" si="17"/>
        <v/>
      </c>
      <c r="U115" s="112"/>
      <c r="V115" s="113">
        <v>0</v>
      </c>
    </row>
    <row r="116" spans="1:22">
      <c r="A116" s="74" t="s">
        <v>41</v>
      </c>
      <c r="B116" s="75">
        <f>[4]Input!B175+[4]Input!C175+[4]Input!D175</f>
        <v>0</v>
      </c>
      <c r="C116" s="76">
        <f>[4]Input!E175</f>
        <v>0</v>
      </c>
      <c r="D116" s="77">
        <f>0.01*[4]Input!F$15*([4]Adjust!$E189*[4]Input!E175+[4]Adjust!$F189*[4]Input!F175)+10*([4]Adjust!$B189*[4]Input!B175+[4]Adjust!$C189*[4]Input!C175+[4]Adjust!$D189*[4]Input!D175+[4]Adjust!$G189*[4]Input!G175)</f>
        <v>0</v>
      </c>
      <c r="E116" s="75">
        <f>10*([4]Adjust!$B189*[4]Input!B175+[4]Adjust!$C189*[4]Input!C175+[4]Adjust!$D189*[4]Input!D175)</f>
        <v>0</v>
      </c>
      <c r="F116" s="75">
        <f>[4]Adjust!E189*[4]Input!$F$15*[4]Input!$E175/100</f>
        <v>0</v>
      </c>
      <c r="G116" s="75">
        <f>[4]Adjust!F189*[4]Input!$F$15*[4]Input!$F175/100</f>
        <v>0</v>
      </c>
      <c r="H116" s="75">
        <f>[4]Adjust!G189*[4]Input!$G175*10</f>
        <v>0</v>
      </c>
      <c r="I116" s="78" t="str">
        <f t="shared" si="9"/>
        <v/>
      </c>
      <c r="J116" s="79" t="str">
        <f t="shared" si="10"/>
        <v/>
      </c>
      <c r="K116" s="78">
        <f t="shared" si="11"/>
        <v>0</v>
      </c>
      <c r="L116" s="75">
        <f>[4]Adjust!B189*[4]Input!$B175*10</f>
        <v>0</v>
      </c>
      <c r="M116" s="75">
        <f>[4]Adjust!C189*[4]Input!$C175*10</f>
        <v>0</v>
      </c>
      <c r="N116" s="75">
        <f>[4]Adjust!D189*[4]Input!$D175*10</f>
        <v>0</v>
      </c>
      <c r="O116" s="80" t="str">
        <f t="shared" si="12"/>
        <v/>
      </c>
      <c r="P116" s="80" t="str">
        <f t="shared" si="13"/>
        <v/>
      </c>
      <c r="Q116" s="80" t="str">
        <f t="shared" si="14"/>
        <v/>
      </c>
      <c r="R116" s="80" t="str">
        <f t="shared" si="15"/>
        <v/>
      </c>
      <c r="S116" s="80" t="str">
        <f t="shared" si="16"/>
        <v/>
      </c>
      <c r="T116" s="80" t="str">
        <f t="shared" si="17"/>
        <v/>
      </c>
      <c r="U116" s="114">
        <v>0</v>
      </c>
      <c r="V116" s="113">
        <v>0</v>
      </c>
    </row>
    <row r="117" spans="1:22">
      <c r="A117" s="74" t="s">
        <v>40</v>
      </c>
      <c r="B117" s="75">
        <f>[4]Input!B167+[4]Input!C167+[4]Input!D167</f>
        <v>0</v>
      </c>
      <c r="C117" s="76">
        <f>[4]Input!E167</f>
        <v>0</v>
      </c>
      <c r="D117" s="77">
        <f>0.01*[4]Input!F$15*([4]Adjust!$E181*[4]Input!E167+[4]Adjust!$F181*[4]Input!F167)+10*([4]Adjust!$B181*[4]Input!B167+[4]Adjust!$C181*[4]Input!C167+[4]Adjust!$D181*[4]Input!D167+[4]Adjust!$G181*[4]Input!G167)</f>
        <v>0</v>
      </c>
      <c r="E117" s="75">
        <f>10*([4]Adjust!$B181*[4]Input!B167+[4]Adjust!$C181*[4]Input!C167+[4]Adjust!$D181*[4]Input!D167)</f>
        <v>0</v>
      </c>
      <c r="F117" s="75">
        <f>[4]Adjust!E181*[4]Input!$F$15*[4]Input!$E167/100</f>
        <v>0</v>
      </c>
      <c r="G117" s="75">
        <f>[4]Adjust!F181*[4]Input!$F$15*[4]Input!$F167/100</f>
        <v>0</v>
      </c>
      <c r="H117" s="75">
        <f>[4]Adjust!G181*[4]Input!$G167*10</f>
        <v>0</v>
      </c>
      <c r="I117" s="78" t="str">
        <f t="shared" si="9"/>
        <v/>
      </c>
      <c r="J117" s="79" t="str">
        <f t="shared" si="10"/>
        <v/>
      </c>
      <c r="K117" s="78">
        <f t="shared" si="11"/>
        <v>0</v>
      </c>
      <c r="L117" s="75">
        <f>[4]Adjust!B181*[4]Input!$B167*10</f>
        <v>0</v>
      </c>
      <c r="M117" s="75">
        <f>[4]Adjust!C181*[4]Input!$C167*10</f>
        <v>0</v>
      </c>
      <c r="N117" s="75">
        <f>[4]Adjust!D181*[4]Input!$D167*10</f>
        <v>0</v>
      </c>
      <c r="O117" s="80" t="str">
        <f t="shared" si="12"/>
        <v/>
      </c>
      <c r="P117" s="80" t="str">
        <f t="shared" si="13"/>
        <v/>
      </c>
      <c r="Q117" s="80" t="str">
        <f t="shared" si="14"/>
        <v/>
      </c>
      <c r="R117" s="80" t="str">
        <f t="shared" si="15"/>
        <v/>
      </c>
      <c r="S117" s="80" t="str">
        <f t="shared" si="16"/>
        <v/>
      </c>
      <c r="T117" s="80" t="str">
        <f t="shared" si="17"/>
        <v/>
      </c>
      <c r="U117" s="112"/>
      <c r="V117" s="112"/>
    </row>
    <row r="118" spans="1:22" ht="25.5">
      <c r="A118" s="74" t="s">
        <v>43</v>
      </c>
      <c r="B118" s="75">
        <f>[4]Input!B191+[4]Input!C191+[4]Input!D191</f>
        <v>0</v>
      </c>
      <c r="C118" s="76">
        <f>[4]Input!E191</f>
        <v>0</v>
      </c>
      <c r="D118" s="77">
        <f>0.01*[4]Input!F$15*([4]Adjust!$E205*[4]Input!E191+[4]Adjust!$F205*[4]Input!F191)+10*([4]Adjust!$B205*[4]Input!B191+[4]Adjust!$C205*[4]Input!C191+[4]Adjust!$D205*[4]Input!D191+[4]Adjust!$G205*[4]Input!G191)</f>
        <v>0</v>
      </c>
      <c r="E118" s="75">
        <f>10*([4]Adjust!$B205*[4]Input!B191+[4]Adjust!$C205*[4]Input!C191+[4]Adjust!$D205*[4]Input!D191)</f>
        <v>0</v>
      </c>
      <c r="F118" s="75">
        <f>[4]Adjust!E205*[4]Input!$F$15*[4]Input!$E191/100</f>
        <v>0</v>
      </c>
      <c r="G118" s="75">
        <f>[4]Adjust!F205*[4]Input!$F$15*[4]Input!$F191/100</f>
        <v>0</v>
      </c>
      <c r="H118" s="75">
        <f>[4]Adjust!G205*[4]Input!$G191*10</f>
        <v>0</v>
      </c>
      <c r="I118" s="78" t="str">
        <f t="shared" si="9"/>
        <v/>
      </c>
      <c r="J118" s="79" t="str">
        <f t="shared" si="10"/>
        <v/>
      </c>
      <c r="K118" s="78">
        <f t="shared" si="11"/>
        <v>0</v>
      </c>
      <c r="L118" s="75">
        <f>[4]Adjust!B205*[4]Input!$B191*10</f>
        <v>0</v>
      </c>
      <c r="M118" s="75">
        <f>[4]Adjust!C205*[4]Input!$C191*10</f>
        <v>0</v>
      </c>
      <c r="N118" s="75">
        <f>[4]Adjust!D205*[4]Input!$D191*10</f>
        <v>0</v>
      </c>
      <c r="O118" s="80" t="str">
        <f t="shared" si="12"/>
        <v/>
      </c>
      <c r="P118" s="80" t="str">
        <f t="shared" si="13"/>
        <v/>
      </c>
      <c r="Q118" s="80" t="str">
        <f t="shared" si="14"/>
        <v/>
      </c>
      <c r="R118" s="80" t="str">
        <f t="shared" si="15"/>
        <v/>
      </c>
      <c r="S118" s="80" t="str">
        <f t="shared" si="16"/>
        <v/>
      </c>
      <c r="T118" s="80" t="str">
        <f t="shared" si="17"/>
        <v/>
      </c>
      <c r="U118" s="112"/>
      <c r="V118" s="112"/>
    </row>
    <row r="119" spans="1:22">
      <c r="A119" s="74" t="s">
        <v>42</v>
      </c>
      <c r="B119" s="75">
        <f>[4]Input!B187+[4]Input!C187+[4]Input!D187</f>
        <v>30.003822615201276</v>
      </c>
      <c r="C119" s="76">
        <f>[4]Input!E187</f>
        <v>8</v>
      </c>
      <c r="D119" s="77">
        <f>0.01*[4]Input!F$15*([4]Adjust!$E201*[4]Input!E187+[4]Adjust!$F201*[4]Input!F187)+10*([4]Adjust!$B201*[4]Input!B187+[4]Adjust!$C201*[4]Input!C187+[4]Adjust!$D201*[4]Input!D187+[4]Adjust!$G201*[4]Input!G187)</f>
        <v>420.16115347411323</v>
      </c>
      <c r="E119" s="75">
        <f>10*([4]Adjust!$B201*[4]Input!B187+[4]Adjust!$C201*[4]Input!C187+[4]Adjust!$D201*[4]Input!D187)</f>
        <v>420.16115347411323</v>
      </c>
      <c r="F119" s="75">
        <f>[4]Adjust!E201*[4]Input!$F$15*[4]Input!$E187/100</f>
        <v>0</v>
      </c>
      <c r="G119" s="75">
        <f>[4]Adjust!F201*[4]Input!$F$15*[4]Input!$F187/100</f>
        <v>0</v>
      </c>
      <c r="H119" s="75">
        <f>[4]Adjust!G201*[4]Input!$G187*10</f>
        <v>0</v>
      </c>
      <c r="I119" s="78">
        <f t="shared" si="9"/>
        <v>1.4003587438263312</v>
      </c>
      <c r="J119" s="79">
        <f t="shared" si="10"/>
        <v>52.520144184264154</v>
      </c>
      <c r="K119" s="78">
        <f t="shared" si="11"/>
        <v>1.4003587438263312</v>
      </c>
      <c r="L119" s="75">
        <f>[4]Adjust!B201*[4]Input!$B187*10</f>
        <v>420.16115347411323</v>
      </c>
      <c r="M119" s="75">
        <f>[4]Adjust!C201*[4]Input!$C187*10</f>
        <v>0</v>
      </c>
      <c r="N119" s="75">
        <f>[4]Adjust!D201*[4]Input!$D187*10</f>
        <v>0</v>
      </c>
      <c r="O119" s="80">
        <f t="shared" si="12"/>
        <v>1</v>
      </c>
      <c r="P119" s="80">
        <f t="shared" si="13"/>
        <v>0</v>
      </c>
      <c r="Q119" s="80">
        <f t="shared" si="14"/>
        <v>0</v>
      </c>
      <c r="R119" s="80">
        <f t="shared" si="15"/>
        <v>0</v>
      </c>
      <c r="S119" s="80">
        <f t="shared" si="16"/>
        <v>0</v>
      </c>
      <c r="T119" s="80">
        <f t="shared" si="17"/>
        <v>0</v>
      </c>
      <c r="U119" s="112"/>
      <c r="V119" s="112"/>
    </row>
    <row r="120" spans="1:22" ht="25.5">
      <c r="A120" s="74" t="s">
        <v>190</v>
      </c>
      <c r="B120" s="75">
        <f>[4]Input!B163+[4]Input!C163+[4]Input!D163</f>
        <v>0</v>
      </c>
      <c r="C120" s="76">
        <f>[4]Input!E163</f>
        <v>0</v>
      </c>
      <c r="D120" s="77">
        <f>0.01*[4]Input!F$15*([4]Adjust!$E177*[4]Input!E163+[4]Adjust!$F177*[4]Input!F163)+10*([4]Adjust!$B177*[4]Input!B163+[4]Adjust!$C177*[4]Input!C163+[4]Adjust!$D177*[4]Input!D163+[4]Adjust!$G177*[4]Input!G163)</f>
        <v>0</v>
      </c>
      <c r="E120" s="75">
        <f>10*([4]Adjust!$B177*[4]Input!B163+[4]Adjust!$C177*[4]Input!C163+[4]Adjust!$D177*[4]Input!D163)</f>
        <v>0</v>
      </c>
      <c r="F120" s="75">
        <f>[4]Adjust!E177*[4]Input!$F$15*[4]Input!$E163/100</f>
        <v>0</v>
      </c>
      <c r="G120" s="75">
        <f>[4]Adjust!F177*[4]Input!$F$15*[4]Input!$F163/100</f>
        <v>0</v>
      </c>
      <c r="H120" s="75">
        <f>[4]Adjust!G177*[4]Input!$G163*10</f>
        <v>0</v>
      </c>
      <c r="I120" s="78" t="str">
        <f t="shared" si="9"/>
        <v/>
      </c>
      <c r="J120" s="79" t="str">
        <f t="shared" si="10"/>
        <v/>
      </c>
      <c r="K120" s="78">
        <f t="shared" si="11"/>
        <v>0</v>
      </c>
      <c r="L120" s="75">
        <f>[4]Adjust!B177*[4]Input!$B163*10</f>
        <v>0</v>
      </c>
      <c r="M120" s="75">
        <f>[4]Adjust!C177*[4]Input!$C163*10</f>
        <v>0</v>
      </c>
      <c r="N120" s="75">
        <f>[4]Adjust!D177*[4]Input!$D163*10</f>
        <v>0</v>
      </c>
      <c r="O120" s="80" t="str">
        <f t="shared" si="12"/>
        <v/>
      </c>
      <c r="P120" s="80" t="str">
        <f t="shared" si="13"/>
        <v/>
      </c>
      <c r="Q120" s="80" t="str">
        <f t="shared" si="14"/>
        <v/>
      </c>
      <c r="R120" s="80" t="str">
        <f t="shared" si="15"/>
        <v/>
      </c>
      <c r="S120" s="80" t="str">
        <f t="shared" si="16"/>
        <v/>
      </c>
      <c r="T120" s="80" t="str">
        <f t="shared" si="17"/>
        <v/>
      </c>
      <c r="U120" s="112"/>
      <c r="V120" s="112"/>
    </row>
    <row r="121" spans="1:22" ht="25.5">
      <c r="A121" s="74" t="s">
        <v>39</v>
      </c>
      <c r="B121" s="75">
        <f>[4]Input!B159+[4]Input!C159+[4]Input!D159</f>
        <v>0</v>
      </c>
      <c r="C121" s="76">
        <f>[4]Input!E159</f>
        <v>0</v>
      </c>
      <c r="D121" s="77">
        <f>0.01*[4]Input!F$15*([4]Adjust!$E173*[4]Input!E159+[4]Adjust!$F173*[4]Input!F159)+10*([4]Adjust!$B173*[4]Input!B159+[4]Adjust!$C173*[4]Input!C159+[4]Adjust!$D173*[4]Input!D159+[4]Adjust!$G173*[4]Input!G159)</f>
        <v>0</v>
      </c>
      <c r="E121" s="75">
        <f>10*([4]Adjust!$B173*[4]Input!B159+[4]Adjust!$C173*[4]Input!C159+[4]Adjust!$D173*[4]Input!D159)</f>
        <v>0</v>
      </c>
      <c r="F121" s="75">
        <f>[4]Adjust!E173*[4]Input!$F$15*[4]Input!$E159/100</f>
        <v>0</v>
      </c>
      <c r="G121" s="75">
        <f>[4]Adjust!F173*[4]Input!$F$15*[4]Input!$F159/100</f>
        <v>0</v>
      </c>
      <c r="H121" s="75">
        <f>[4]Adjust!G173*[4]Input!$G159*10</f>
        <v>0</v>
      </c>
      <c r="I121" s="78" t="str">
        <f t="shared" si="9"/>
        <v/>
      </c>
      <c r="J121" s="79" t="str">
        <f t="shared" si="10"/>
        <v/>
      </c>
      <c r="K121" s="78">
        <f t="shared" si="11"/>
        <v>0</v>
      </c>
      <c r="L121" s="75">
        <f>[4]Adjust!B173*[4]Input!$B159*10</f>
        <v>0</v>
      </c>
      <c r="M121" s="75">
        <f>[4]Adjust!C173*[4]Input!$C159*10</f>
        <v>0</v>
      </c>
      <c r="N121" s="75">
        <f>[4]Adjust!D173*[4]Input!$D159*10</f>
        <v>0</v>
      </c>
      <c r="O121" s="80" t="str">
        <f t="shared" si="12"/>
        <v/>
      </c>
      <c r="P121" s="80" t="str">
        <f t="shared" si="13"/>
        <v/>
      </c>
      <c r="Q121" s="80" t="str">
        <f t="shared" si="14"/>
        <v/>
      </c>
      <c r="R121" s="80" t="str">
        <f t="shared" si="15"/>
        <v/>
      </c>
      <c r="S121" s="80" t="str">
        <f t="shared" si="16"/>
        <v/>
      </c>
      <c r="T121" s="80" t="str">
        <f t="shared" si="17"/>
        <v/>
      </c>
      <c r="U121" s="112"/>
      <c r="V121" s="112"/>
    </row>
    <row r="122" spans="1:22" ht="25.5">
      <c r="A122" s="74" t="s">
        <v>38</v>
      </c>
      <c r="B122" s="75">
        <f>[4]Input!B155+[4]Input!C155+[4]Input!D155</f>
        <v>98.82283100582508</v>
      </c>
      <c r="C122" s="76">
        <f>[4]Input!E155</f>
        <v>15</v>
      </c>
      <c r="D122" s="77">
        <f>0.01*[4]Input!F$15*([4]Adjust!$E169*[4]Input!E155+[4]Adjust!$F169*[4]Input!F155)+10*([4]Adjust!$B169*[4]Input!B155+[4]Adjust!$C169*[4]Input!C155+[4]Adjust!$D169*[4]Input!D155+[4]Adjust!$G169*[4]Input!G155)</f>
        <v>1412.5205063595331</v>
      </c>
      <c r="E122" s="75">
        <f>10*([4]Adjust!$B169*[4]Input!B155+[4]Adjust!$C169*[4]Input!C155+[4]Adjust!$D169*[4]Input!D155)</f>
        <v>1294.0389149015728</v>
      </c>
      <c r="F122" s="75">
        <f>[4]Adjust!E169*[4]Input!$F$15*[4]Input!$E155/100</f>
        <v>118.48159145796033</v>
      </c>
      <c r="G122" s="75">
        <f>[4]Adjust!F169*[4]Input!$F$15*[4]Input!$F155/100</f>
        <v>0</v>
      </c>
      <c r="H122" s="75">
        <f>[4]Adjust!G169*[4]Input!$G155*10</f>
        <v>0</v>
      </c>
      <c r="I122" s="78">
        <f t="shared" si="9"/>
        <v>1.4293463281539389</v>
      </c>
      <c r="J122" s="79">
        <f t="shared" si="10"/>
        <v>94.168033757302211</v>
      </c>
      <c r="K122" s="78">
        <f t="shared" si="11"/>
        <v>1.3094533942518771</v>
      </c>
      <c r="L122" s="75">
        <f>[4]Adjust!B169*[4]Input!$B155*10</f>
        <v>1294.0389149015728</v>
      </c>
      <c r="M122" s="75">
        <f>[4]Adjust!C169*[4]Input!$C155*10</f>
        <v>0</v>
      </c>
      <c r="N122" s="75">
        <f>[4]Adjust!D169*[4]Input!$D155*10</f>
        <v>0</v>
      </c>
      <c r="O122" s="80">
        <f t="shared" si="12"/>
        <v>1</v>
      </c>
      <c r="P122" s="80">
        <f t="shared" si="13"/>
        <v>0</v>
      </c>
      <c r="Q122" s="80">
        <f t="shared" si="14"/>
        <v>0</v>
      </c>
      <c r="R122" s="80">
        <f t="shared" si="15"/>
        <v>8.38795549689548E-2</v>
      </c>
      <c r="S122" s="80">
        <f t="shared" si="16"/>
        <v>0</v>
      </c>
      <c r="T122" s="80">
        <f t="shared" si="17"/>
        <v>0</v>
      </c>
      <c r="U122" s="112"/>
      <c r="V122" s="112"/>
    </row>
    <row r="123" spans="1:22">
      <c r="A123" s="74" t="s">
        <v>28</v>
      </c>
      <c r="B123" s="75">
        <f>[4]Input!B201+[4]Input!C201+[4]Input!D201</f>
        <v>21598.954405759996</v>
      </c>
      <c r="C123" s="76">
        <f>[4]Input!E201</f>
        <v>7</v>
      </c>
      <c r="D123" s="77">
        <f>0.01*[4]Input!F$15*([4]Adjust!$E215*[4]Input!E201+[4]Adjust!$F215*[4]Input!F201)+10*([4]Adjust!$B215*[4]Input!B201+[4]Adjust!$C215*[4]Input!C201+[4]Adjust!$D215*[4]Input!D201+[4]Adjust!$G215*[4]Input!G201)</f>
        <v>-119010.23877573758</v>
      </c>
      <c r="E123" s="75">
        <f>10*([4]Adjust!$B215*[4]Input!B201+[4]Adjust!$C215*[4]Input!C201+[4]Adjust!$D215*[4]Input!D201)</f>
        <v>-119010.23877573758</v>
      </c>
      <c r="F123" s="75">
        <f>[4]Adjust!E215*[4]Input!$F$15*[4]Input!$E201/100</f>
        <v>0</v>
      </c>
      <c r="G123" s="75">
        <f>[4]Adjust!F215*[4]Input!$F$15*[4]Input!$F201/100</f>
        <v>0</v>
      </c>
      <c r="H123" s="75">
        <f>[4]Adjust!G215*[4]Input!$G201*10</f>
        <v>0</v>
      </c>
      <c r="I123" s="78">
        <f t="shared" si="9"/>
        <v>-0.55100000000000005</v>
      </c>
      <c r="J123" s="79">
        <f t="shared" si="10"/>
        <v>-17001.462682248228</v>
      </c>
      <c r="K123" s="78">
        <f t="shared" si="11"/>
        <v>-0.55100000000000005</v>
      </c>
      <c r="L123" s="75">
        <f>[4]Adjust!B215*[4]Input!$B201*10</f>
        <v>-119010.23877573758</v>
      </c>
      <c r="M123" s="75">
        <f>[4]Adjust!C215*[4]Input!$C201*10</f>
        <v>0</v>
      </c>
      <c r="N123" s="75">
        <f>[4]Adjust!D215*[4]Input!$D201*10</f>
        <v>0</v>
      </c>
      <c r="O123" s="80">
        <f t="shared" si="12"/>
        <v>1</v>
      </c>
      <c r="P123" s="80">
        <f t="shared" si="13"/>
        <v>0</v>
      </c>
      <c r="Q123" s="80">
        <f t="shared" si="14"/>
        <v>0</v>
      </c>
      <c r="R123" s="80">
        <f t="shared" si="15"/>
        <v>0</v>
      </c>
      <c r="S123" s="80">
        <f t="shared" si="16"/>
        <v>0</v>
      </c>
      <c r="T123" s="80">
        <f t="shared" si="17"/>
        <v>0</v>
      </c>
      <c r="U123" s="112"/>
      <c r="V123" s="113">
        <v>0</v>
      </c>
    </row>
    <row r="124" spans="1:22">
      <c r="A124" s="74" t="s">
        <v>26</v>
      </c>
      <c r="B124" s="75">
        <f>[4]Input!B194+[4]Input!C194+[4]Input!D194</f>
        <v>520.84799999999996</v>
      </c>
      <c r="C124" s="76">
        <f>[4]Input!E194</f>
        <v>50</v>
      </c>
      <c r="D124" s="77">
        <f>0.01*[4]Input!F$15*([4]Adjust!$E208*[4]Input!E194+[4]Adjust!$F208*[4]Input!F194)+10*([4]Adjust!$B208*[4]Input!B194+[4]Adjust!$C208*[4]Input!C194+[4]Adjust!$D208*[4]Input!D194+[4]Adjust!$G208*[4]Input!G194)</f>
        <v>-2869.87248</v>
      </c>
      <c r="E124" s="75">
        <f>10*([4]Adjust!$B208*[4]Input!B194+[4]Adjust!$C208*[4]Input!C194+[4]Adjust!$D208*[4]Input!D194)</f>
        <v>-2869.87248</v>
      </c>
      <c r="F124" s="75">
        <f>[4]Adjust!E208*[4]Input!$F$15*[4]Input!$E194/100</f>
        <v>0</v>
      </c>
      <c r="G124" s="75">
        <f>[4]Adjust!F208*[4]Input!$F$15*[4]Input!$F194/100</f>
        <v>0</v>
      </c>
      <c r="H124" s="75">
        <f>[4]Adjust!G208*[4]Input!$G194*10</f>
        <v>0</v>
      </c>
      <c r="I124" s="78">
        <f t="shared" si="9"/>
        <v>-0.55100000000000005</v>
      </c>
      <c r="J124" s="79">
        <f t="shared" si="10"/>
        <v>-57.397449600000002</v>
      </c>
      <c r="K124" s="78">
        <f t="shared" si="11"/>
        <v>-0.55100000000000005</v>
      </c>
      <c r="L124" s="75">
        <f>[4]Adjust!B208*[4]Input!$B194*10</f>
        <v>-2869.87248</v>
      </c>
      <c r="M124" s="75">
        <f>[4]Adjust!C208*[4]Input!$C194*10</f>
        <v>0</v>
      </c>
      <c r="N124" s="75">
        <f>[4]Adjust!D208*[4]Input!$D194*10</f>
        <v>0</v>
      </c>
      <c r="O124" s="80">
        <f t="shared" si="12"/>
        <v>1</v>
      </c>
      <c r="P124" s="80">
        <f t="shared" si="13"/>
        <v>0</v>
      </c>
      <c r="Q124" s="80">
        <f t="shared" si="14"/>
        <v>0</v>
      </c>
      <c r="R124" s="80">
        <f t="shared" si="15"/>
        <v>0</v>
      </c>
      <c r="S124" s="80">
        <f t="shared" si="16"/>
        <v>0</v>
      </c>
      <c r="T124" s="80">
        <f t="shared" si="17"/>
        <v>0</v>
      </c>
      <c r="U124" s="112"/>
      <c r="V124" s="112"/>
    </row>
    <row r="125" spans="1:22">
      <c r="A125" s="74" t="s">
        <v>29</v>
      </c>
      <c r="B125" s="75">
        <f>[4]Input!B205+[4]Input!C205+[4]Input!D205</f>
        <v>23434.880097920002</v>
      </c>
      <c r="C125" s="76">
        <f>[4]Input!E205</f>
        <v>8</v>
      </c>
      <c r="D125" s="77">
        <f>0.01*[4]Input!F$15*([4]Adjust!$E219*[4]Input!E205+[4]Adjust!$F219*[4]Input!F205)+10*([4]Adjust!$B219*[4]Input!B205+[4]Adjust!$C219*[4]Input!C205+[4]Adjust!$D219*[4]Input!D205+[4]Adjust!$G219*[4]Input!G205)</f>
        <v>-130499.40045468479</v>
      </c>
      <c r="E125" s="75">
        <f>10*([4]Adjust!$B219*[4]Input!B205+[4]Adjust!$C219*[4]Input!C205+[4]Adjust!$D219*[4]Input!D205)</f>
        <v>-130526.81805468479</v>
      </c>
      <c r="F125" s="75">
        <f>[4]Adjust!E219*[4]Input!$F$15*[4]Input!$E205/100</f>
        <v>0</v>
      </c>
      <c r="G125" s="75">
        <f>[4]Adjust!F219*[4]Input!$F$15*[4]Input!$F205/100</f>
        <v>0</v>
      </c>
      <c r="H125" s="75">
        <f>[4]Adjust!G219*[4]Input!$G205*10</f>
        <v>27.417599999999997</v>
      </c>
      <c r="I125" s="78">
        <f t="shared" si="9"/>
        <v>-0.55685968910191896</v>
      </c>
      <c r="J125" s="79">
        <f t="shared" si="10"/>
        <v>-16312.425056835598</v>
      </c>
      <c r="K125" s="78">
        <f t="shared" si="11"/>
        <v>-0.55697668393989308</v>
      </c>
      <c r="L125" s="75">
        <f>[4]Adjust!B219*[4]Input!$B205*10</f>
        <v>-47991.158492217597</v>
      </c>
      <c r="M125" s="75">
        <f>[4]Adjust!C219*[4]Input!$C205*10</f>
        <v>-73418.561832412801</v>
      </c>
      <c r="N125" s="75">
        <f>[4]Adjust!D219*[4]Input!$D205*10</f>
        <v>-9117.0977300544</v>
      </c>
      <c r="O125" s="80">
        <f t="shared" si="12"/>
        <v>0.36767278332113701</v>
      </c>
      <c r="P125" s="80">
        <f t="shared" si="13"/>
        <v>0.56247875284643623</v>
      </c>
      <c r="Q125" s="80">
        <f t="shared" si="14"/>
        <v>6.9848463832426766E-2</v>
      </c>
      <c r="R125" s="80">
        <f t="shared" si="15"/>
        <v>0</v>
      </c>
      <c r="S125" s="80">
        <f t="shared" si="16"/>
        <v>0</v>
      </c>
      <c r="T125" s="80">
        <f t="shared" si="17"/>
        <v>-2.1009751695771667E-4</v>
      </c>
      <c r="U125" s="112"/>
      <c r="V125" s="113">
        <v>23.04</v>
      </c>
    </row>
    <row r="126" spans="1:22">
      <c r="A126" s="74" t="s">
        <v>20</v>
      </c>
      <c r="B126" s="75">
        <f>[4]Input!B174+[4]Input!C174+[4]Input!D174</f>
        <v>2420213.6048030742</v>
      </c>
      <c r="C126" s="76">
        <f>[4]Input!E174</f>
        <v>4249</v>
      </c>
      <c r="D126" s="77">
        <f>0.01*[4]Input!F$15*([4]Adjust!$E188*[4]Input!E174+[4]Adjust!$F188*[4]Input!F174)+10*([4]Adjust!$B188*[4]Input!B174+[4]Adjust!$C188*[4]Input!C174+[4]Adjust!$D188*[4]Input!D174+[4]Adjust!$G188*[4]Input!G174)</f>
        <v>38918514.03052818</v>
      </c>
      <c r="E126" s="75">
        <f>10*([4]Adjust!$B188*[4]Input!B174+[4]Adjust!$C188*[4]Input!C174+[4]Adjust!$D188*[4]Input!D174)</f>
        <v>33943275.370079875</v>
      </c>
      <c r="F126" s="75">
        <f>[4]Adjust!E188*[4]Input!$F$15*[4]Input!$E174/100</f>
        <v>149914.91760000002</v>
      </c>
      <c r="G126" s="75">
        <f>[4]Adjust!F188*[4]Input!$F$15*[4]Input!$F174/100</f>
        <v>4185184.3787402986</v>
      </c>
      <c r="H126" s="75">
        <f>[4]Adjust!G188*[4]Input!$G174*10</f>
        <v>640139.36410799995</v>
      </c>
      <c r="I126" s="78">
        <f t="shared" si="9"/>
        <v>1.6080611212701148</v>
      </c>
      <c r="J126" s="79">
        <f t="shared" si="10"/>
        <v>9159.4525842617513</v>
      </c>
      <c r="K126" s="78">
        <f t="shared" si="11"/>
        <v>1.4024908918252998</v>
      </c>
      <c r="L126" s="75">
        <f>[4]Adjust!B188*[4]Input!$B174*10</f>
        <v>21289579.982388243</v>
      </c>
      <c r="M126" s="75">
        <f>[4]Adjust!C188*[4]Input!$C174*10</f>
        <v>11871430.028903559</v>
      </c>
      <c r="N126" s="75">
        <f>[4]Adjust!D188*[4]Input!$D174*10</f>
        <v>782265.35878807248</v>
      </c>
      <c r="O126" s="80">
        <f t="shared" si="12"/>
        <v>0.62721053729406617</v>
      </c>
      <c r="P126" s="80">
        <f t="shared" si="13"/>
        <v>0.34974320832243311</v>
      </c>
      <c r="Q126" s="80">
        <f t="shared" si="14"/>
        <v>2.3046254383500636E-2</v>
      </c>
      <c r="R126" s="80">
        <f t="shared" si="15"/>
        <v>3.8520205957094053E-3</v>
      </c>
      <c r="S126" s="80">
        <f t="shared" si="16"/>
        <v>0.1075371062589231</v>
      </c>
      <c r="T126" s="80">
        <f t="shared" si="17"/>
        <v>1.6448196444650134E-2</v>
      </c>
      <c r="U126" s="114">
        <v>1068685.0464073077</v>
      </c>
      <c r="V126" s="113">
        <v>248116.03260000001</v>
      </c>
    </row>
    <row r="127" spans="1:22">
      <c r="A127" s="74" t="s">
        <v>17</v>
      </c>
      <c r="B127" s="75">
        <f>[4]Input!B166+[4]Input!C166+[4]Input!D166</f>
        <v>1209812.1077635542</v>
      </c>
      <c r="C127" s="76">
        <f>[4]Input!E166</f>
        <v>15526.630768114637</v>
      </c>
      <c r="D127" s="77">
        <f>0.01*[4]Input!F$15*([4]Adjust!$E180*[4]Input!E166+[4]Adjust!$F180*[4]Input!F166)+10*([4]Adjust!$B180*[4]Input!B166+[4]Adjust!$C180*[4]Input!C166+[4]Adjust!$D180*[4]Input!D166+[4]Adjust!$G180*[4]Input!G166)</f>
        <v>20066617.620785419</v>
      </c>
      <c r="E127" s="75">
        <f>10*([4]Adjust!$B180*[4]Input!B166+[4]Adjust!$C180*[4]Input!C166+[4]Adjust!$D180*[4]Input!D166)</f>
        <v>19101687.203765552</v>
      </c>
      <c r="F127" s="75">
        <f>[4]Adjust!E180*[4]Input!$F$15*[4]Input!$E166/100</f>
        <v>964930.41701986687</v>
      </c>
      <c r="G127" s="75">
        <f>[4]Adjust!F180*[4]Input!$F$15*[4]Input!$F166/100</f>
        <v>0</v>
      </c>
      <c r="H127" s="75">
        <f>[4]Adjust!G180*[4]Input!$G166*10</f>
        <v>0</v>
      </c>
      <c r="I127" s="78">
        <f t="shared" si="9"/>
        <v>1.6586557112476215</v>
      </c>
      <c r="J127" s="79">
        <f t="shared" si="10"/>
        <v>1292.4000010352574</v>
      </c>
      <c r="K127" s="78">
        <f t="shared" si="11"/>
        <v>1.5788970106338851</v>
      </c>
      <c r="L127" s="75">
        <f>[4]Adjust!B180*[4]Input!$B166*10</f>
        <v>18974068.065711156</v>
      </c>
      <c r="M127" s="75">
        <f>[4]Adjust!C180*[4]Input!$C166*10</f>
        <v>127619.13805439745</v>
      </c>
      <c r="N127" s="75">
        <f>[4]Adjust!D180*[4]Input!$D166*10</f>
        <v>0</v>
      </c>
      <c r="O127" s="80">
        <f t="shared" si="12"/>
        <v>0.99331895990689034</v>
      </c>
      <c r="P127" s="80">
        <f t="shared" si="13"/>
        <v>6.6810400931096624E-3</v>
      </c>
      <c r="Q127" s="80">
        <f t="shared" si="14"/>
        <v>0</v>
      </c>
      <c r="R127" s="80">
        <f t="shared" si="15"/>
        <v>4.8086350936411525E-2</v>
      </c>
      <c r="S127" s="80">
        <f t="shared" si="16"/>
        <v>0</v>
      </c>
      <c r="T127" s="80">
        <f t="shared" si="17"/>
        <v>0</v>
      </c>
      <c r="U127" s="112"/>
      <c r="V127" s="112"/>
    </row>
    <row r="128" spans="1:22">
      <c r="A128" s="74" t="s">
        <v>30</v>
      </c>
      <c r="B128" s="75">
        <f>[4]Input!B209+[4]Input!C209+[4]Input!D209</f>
        <v>0</v>
      </c>
      <c r="C128" s="76">
        <f>[4]Input!E209</f>
        <v>0</v>
      </c>
      <c r="D128" s="77">
        <f>0.01*[4]Input!F$15*([4]Adjust!$E223*[4]Input!E209+[4]Adjust!$F223*[4]Input!F209)+10*([4]Adjust!$B223*[4]Input!B209+[4]Adjust!$C223*[4]Input!C209+[4]Adjust!$D223*[4]Input!D209+[4]Adjust!$G223*[4]Input!G209)</f>
        <v>0</v>
      </c>
      <c r="E128" s="75">
        <f>10*([4]Adjust!$B223*[4]Input!B209+[4]Adjust!$C223*[4]Input!C209+[4]Adjust!$D223*[4]Input!D209)</f>
        <v>0</v>
      </c>
      <c r="F128" s="75">
        <f>[4]Adjust!E223*[4]Input!$F$15*[4]Input!$E209/100</f>
        <v>0</v>
      </c>
      <c r="G128" s="75">
        <f>[4]Adjust!F223*[4]Input!$F$15*[4]Input!$F209/100</f>
        <v>0</v>
      </c>
      <c r="H128" s="75">
        <f>[4]Adjust!G223*[4]Input!$G209*10</f>
        <v>0</v>
      </c>
      <c r="I128" s="78" t="str">
        <f t="shared" si="9"/>
        <v/>
      </c>
      <c r="J128" s="79" t="str">
        <f t="shared" si="10"/>
        <v/>
      </c>
      <c r="K128" s="78">
        <f t="shared" si="11"/>
        <v>0</v>
      </c>
      <c r="L128" s="75">
        <f>[4]Adjust!B223*[4]Input!$B209*10</f>
        <v>0</v>
      </c>
      <c r="M128" s="75">
        <f>[4]Adjust!C223*[4]Input!$C209*10</f>
        <v>0</v>
      </c>
      <c r="N128" s="75">
        <f>[4]Adjust!D223*[4]Input!$D209*10</f>
        <v>0</v>
      </c>
      <c r="O128" s="80" t="str">
        <f t="shared" si="12"/>
        <v/>
      </c>
      <c r="P128" s="80" t="str">
        <f t="shared" si="13"/>
        <v/>
      </c>
      <c r="Q128" s="80" t="str">
        <f t="shared" si="14"/>
        <v/>
      </c>
      <c r="R128" s="80" t="str">
        <f t="shared" si="15"/>
        <v/>
      </c>
      <c r="S128" s="80" t="str">
        <f t="shared" si="16"/>
        <v/>
      </c>
      <c r="T128" s="80" t="str">
        <f t="shared" si="17"/>
        <v/>
      </c>
      <c r="U128" s="112"/>
      <c r="V128" s="113">
        <v>0</v>
      </c>
    </row>
    <row r="129" spans="1:22">
      <c r="A129" s="74" t="s">
        <v>27</v>
      </c>
      <c r="B129" s="75">
        <f>[4]Input!B198+[4]Input!C198+[4]Input!D198</f>
        <v>0</v>
      </c>
      <c r="C129" s="76">
        <f>[4]Input!E198</f>
        <v>0</v>
      </c>
      <c r="D129" s="77">
        <f>0.01*[4]Input!F$15*([4]Adjust!$E212*[4]Input!E198+[4]Adjust!$F212*[4]Input!F198)+10*([4]Adjust!$B212*[4]Input!B198+[4]Adjust!$C212*[4]Input!C198+[4]Adjust!$D212*[4]Input!D198+[4]Adjust!$G212*[4]Input!G198)</f>
        <v>0</v>
      </c>
      <c r="E129" s="75">
        <f>10*([4]Adjust!$B212*[4]Input!B198+[4]Adjust!$C212*[4]Input!C198+[4]Adjust!$D212*[4]Input!D198)</f>
        <v>0</v>
      </c>
      <c r="F129" s="75">
        <f>[4]Adjust!E212*[4]Input!$F$15*[4]Input!$E198/100</f>
        <v>0</v>
      </c>
      <c r="G129" s="75">
        <f>[4]Adjust!F212*[4]Input!$F$15*[4]Input!$F198/100</f>
        <v>0</v>
      </c>
      <c r="H129" s="75">
        <f>[4]Adjust!G212*[4]Input!$G198*10</f>
        <v>0</v>
      </c>
      <c r="I129" s="78" t="str">
        <f t="shared" si="9"/>
        <v/>
      </c>
      <c r="J129" s="79" t="str">
        <f t="shared" si="10"/>
        <v/>
      </c>
      <c r="K129" s="78">
        <f t="shared" si="11"/>
        <v>0</v>
      </c>
      <c r="L129" s="75">
        <f>[4]Adjust!B212*[4]Input!$B198*10</f>
        <v>0</v>
      </c>
      <c r="M129" s="75">
        <f>[4]Adjust!C212*[4]Input!$C198*10</f>
        <v>0</v>
      </c>
      <c r="N129" s="75">
        <f>[4]Adjust!D212*[4]Input!$D198*10</f>
        <v>0</v>
      </c>
      <c r="O129" s="80" t="str">
        <f t="shared" si="12"/>
        <v/>
      </c>
      <c r="P129" s="80" t="str">
        <f t="shared" si="13"/>
        <v/>
      </c>
      <c r="Q129" s="80" t="str">
        <f t="shared" si="14"/>
        <v/>
      </c>
      <c r="R129" s="80" t="str">
        <f t="shared" si="15"/>
        <v/>
      </c>
      <c r="S129" s="80" t="str">
        <f t="shared" si="16"/>
        <v/>
      </c>
      <c r="T129" s="80" t="str">
        <f t="shared" si="17"/>
        <v/>
      </c>
      <c r="U129" s="112"/>
      <c r="V129" s="112"/>
    </row>
    <row r="130" spans="1:22">
      <c r="A130" s="74" t="s">
        <v>31</v>
      </c>
      <c r="B130" s="75">
        <f>[4]Input!B212+[4]Input!C212+[4]Input!D212</f>
        <v>0</v>
      </c>
      <c r="C130" s="76">
        <f>[4]Input!E212</f>
        <v>0</v>
      </c>
      <c r="D130" s="77">
        <f>0.01*[4]Input!F$15*([4]Adjust!$E226*[4]Input!E212+[4]Adjust!$F226*[4]Input!F212)+10*([4]Adjust!$B226*[4]Input!B212+[4]Adjust!$C226*[4]Input!C212+[4]Adjust!$D226*[4]Input!D212+[4]Adjust!$G226*[4]Input!G212)</f>
        <v>0</v>
      </c>
      <c r="E130" s="75">
        <f>10*([4]Adjust!$B226*[4]Input!B212+[4]Adjust!$C226*[4]Input!C212+[4]Adjust!$D226*[4]Input!D212)</f>
        <v>0</v>
      </c>
      <c r="F130" s="75">
        <f>[4]Adjust!E226*[4]Input!$F$15*[4]Input!$E212/100</f>
        <v>0</v>
      </c>
      <c r="G130" s="75">
        <f>[4]Adjust!F226*[4]Input!$F$15*[4]Input!$F212/100</f>
        <v>0</v>
      </c>
      <c r="H130" s="75">
        <f>[4]Adjust!G226*[4]Input!$G212*10</f>
        <v>0</v>
      </c>
      <c r="I130" s="78" t="str">
        <f t="shared" si="9"/>
        <v/>
      </c>
      <c r="J130" s="79" t="str">
        <f t="shared" si="10"/>
        <v/>
      </c>
      <c r="K130" s="78">
        <f t="shared" si="11"/>
        <v>0</v>
      </c>
      <c r="L130" s="75">
        <f>[4]Adjust!B226*[4]Input!$B212*10</f>
        <v>0</v>
      </c>
      <c r="M130" s="75">
        <f>[4]Adjust!C226*[4]Input!$C212*10</f>
        <v>0</v>
      </c>
      <c r="N130" s="75">
        <f>[4]Adjust!D226*[4]Input!$D212*10</f>
        <v>0</v>
      </c>
      <c r="O130" s="80" t="str">
        <f t="shared" si="12"/>
        <v/>
      </c>
      <c r="P130" s="80" t="str">
        <f t="shared" si="13"/>
        <v/>
      </c>
      <c r="Q130" s="80" t="str">
        <f t="shared" si="14"/>
        <v/>
      </c>
      <c r="R130" s="80" t="str">
        <f t="shared" si="15"/>
        <v/>
      </c>
      <c r="S130" s="80" t="str">
        <f t="shared" si="16"/>
        <v/>
      </c>
      <c r="T130" s="80" t="str">
        <f t="shared" si="17"/>
        <v/>
      </c>
      <c r="U130" s="112"/>
      <c r="V130" s="113">
        <v>0</v>
      </c>
    </row>
    <row r="131" spans="1:22">
      <c r="A131" s="74" t="s">
        <v>21</v>
      </c>
      <c r="B131" s="75">
        <f>[4]Input!B178+[4]Input!C178+[4]Input!D178</f>
        <v>17368.153730471437</v>
      </c>
      <c r="C131" s="76">
        <f>[4]Input!E178</f>
        <v>28</v>
      </c>
      <c r="D131" s="77">
        <f>0.01*[4]Input!F$15*([4]Adjust!$E192*[4]Input!E178+[4]Adjust!$F192*[4]Input!F178)+10*([4]Adjust!$B192*[4]Input!B178+[4]Adjust!$C192*[4]Input!C178+[4]Adjust!$D192*[4]Input!D178+[4]Adjust!$G192*[4]Input!G178)</f>
        <v>287074.20095900673</v>
      </c>
      <c r="E131" s="75">
        <f>10*([4]Adjust!$B192*[4]Input!B178+[4]Adjust!$C192*[4]Input!C178+[4]Adjust!$D192*[4]Input!D178)</f>
        <v>204202.19890604229</v>
      </c>
      <c r="F131" s="75">
        <f>[4]Adjust!E192*[4]Input!$F$15*[4]Input!$E178/100</f>
        <v>3267.0623999999998</v>
      </c>
      <c r="G131" s="75">
        <f>[4]Adjust!F192*[4]Input!$F$15*[4]Input!$F178/100</f>
        <v>78904.10873096445</v>
      </c>
      <c r="H131" s="75">
        <f>[4]Adjust!G192*[4]Input!$G178*10</f>
        <v>700.83092199999999</v>
      </c>
      <c r="I131" s="78">
        <f t="shared" si="9"/>
        <v>1.652876899951383</v>
      </c>
      <c r="J131" s="79">
        <f t="shared" si="10"/>
        <v>10252.65003425024</v>
      </c>
      <c r="K131" s="78">
        <f t="shared" si="11"/>
        <v>1.1757277260148913</v>
      </c>
      <c r="L131" s="75">
        <f>[4]Adjust!B192*[4]Input!$B178*10</f>
        <v>134770.26930494537</v>
      </c>
      <c r="M131" s="75">
        <f>[4]Adjust!C192*[4]Input!$C178*10</f>
        <v>65629.437167689059</v>
      </c>
      <c r="N131" s="75">
        <f>[4]Adjust!D192*[4]Input!$D178*10</f>
        <v>3802.4924334078678</v>
      </c>
      <c r="O131" s="80">
        <f t="shared" si="12"/>
        <v>0.659984417537815</v>
      </c>
      <c r="P131" s="80">
        <f t="shared" si="13"/>
        <v>0.32139437047828529</v>
      </c>
      <c r="Q131" s="80">
        <f t="shared" si="14"/>
        <v>1.8621211983899714E-2</v>
      </c>
      <c r="R131" s="80">
        <f t="shared" si="15"/>
        <v>1.1380550356270175E-2</v>
      </c>
      <c r="S131" s="80">
        <f t="shared" si="16"/>
        <v>0.27485614683372994</v>
      </c>
      <c r="T131" s="80">
        <f t="shared" si="17"/>
        <v>2.4412884183210751E-3</v>
      </c>
      <c r="U131" s="114">
        <v>12319.142659010844</v>
      </c>
      <c r="V131" s="113">
        <v>335.32580000000002</v>
      </c>
    </row>
    <row r="132" spans="1:22">
      <c r="A132" s="74" t="s">
        <v>18</v>
      </c>
      <c r="B132" s="75">
        <f>[4]Input!B170+[4]Input!C170+[4]Input!D170</f>
        <v>37347.014116024606</v>
      </c>
      <c r="C132" s="76">
        <f>[4]Input!E170</f>
        <v>276</v>
      </c>
      <c r="D132" s="77">
        <f>0.01*[4]Input!F$15*([4]Adjust!$E184*[4]Input!E170+[4]Adjust!$F184*[4]Input!F170)+10*([4]Adjust!$B184*[4]Input!B170+[4]Adjust!$C184*[4]Input!C170+[4]Adjust!$D184*[4]Input!D170+[4]Adjust!$G184*[4]Input!G170)</f>
        <v>612143.81008262024</v>
      </c>
      <c r="E132" s="75">
        <f>10*([4]Adjust!$B184*[4]Input!B170+[4]Adjust!$C184*[4]Input!C170+[4]Adjust!$D184*[4]Input!D170)</f>
        <v>568646.32048262027</v>
      </c>
      <c r="F132" s="75">
        <f>[4]Adjust!E184*[4]Input!$F$15*[4]Input!$E170/100</f>
        <v>43497.489600000001</v>
      </c>
      <c r="G132" s="75">
        <f>[4]Adjust!F184*[4]Input!$F$15*[4]Input!$F170/100</f>
        <v>0</v>
      </c>
      <c r="H132" s="75">
        <f>[4]Adjust!G184*[4]Input!$G170*10</f>
        <v>0</v>
      </c>
      <c r="I132" s="78">
        <f t="shared" si="9"/>
        <v>1.6390702833187558</v>
      </c>
      <c r="J132" s="79">
        <f t="shared" si="10"/>
        <v>2217.9123553718123</v>
      </c>
      <c r="K132" s="78">
        <f t="shared" si="11"/>
        <v>1.5226018302722342</v>
      </c>
      <c r="L132" s="75">
        <f>[4]Adjust!B184*[4]Input!$B170*10</f>
        <v>561471.51101193309</v>
      </c>
      <c r="M132" s="75">
        <f>[4]Adjust!C184*[4]Input!$C170*10</f>
        <v>7174.8094706871971</v>
      </c>
      <c r="N132" s="75">
        <f>[4]Adjust!D184*[4]Input!$D170*10</f>
        <v>0</v>
      </c>
      <c r="O132" s="80">
        <f t="shared" si="12"/>
        <v>0.98738265031839512</v>
      </c>
      <c r="P132" s="80">
        <f t="shared" si="13"/>
        <v>1.2617349681604918E-2</v>
      </c>
      <c r="Q132" s="80">
        <f t="shared" si="14"/>
        <v>0</v>
      </c>
      <c r="R132" s="80">
        <f t="shared" si="15"/>
        <v>7.105763201971968E-2</v>
      </c>
      <c r="S132" s="80">
        <f t="shared" si="16"/>
        <v>0</v>
      </c>
      <c r="T132" s="80">
        <f t="shared" si="17"/>
        <v>0</v>
      </c>
      <c r="U132" s="112"/>
      <c r="V132" s="112"/>
    </row>
    <row r="133" spans="1:22">
      <c r="A133" s="74" t="s">
        <v>25</v>
      </c>
      <c r="B133" s="75">
        <f>[4]Input!B190+[4]Input!C190+[4]Input!D190</f>
        <v>4334.806360768479</v>
      </c>
      <c r="C133" s="76">
        <f>[4]Input!E190</f>
        <v>2</v>
      </c>
      <c r="D133" s="77">
        <f>0.01*[4]Input!F$15*([4]Adjust!$E204*[4]Input!E190+[4]Adjust!$F204*[4]Input!F190)+10*([4]Adjust!$B204*[4]Input!B190+[4]Adjust!$C204*[4]Input!C190+[4]Adjust!$D204*[4]Input!D190+[4]Adjust!$G204*[4]Input!G190)</f>
        <v>80865.188889486919</v>
      </c>
      <c r="E133" s="75">
        <f>10*([4]Adjust!$B204*[4]Input!B190+[4]Adjust!$C204*[4]Input!C190+[4]Adjust!$D204*[4]Input!D190)</f>
        <v>80865.188889486919</v>
      </c>
      <c r="F133" s="75">
        <f>[4]Adjust!E204*[4]Input!$F$15*[4]Input!$E190/100</f>
        <v>0</v>
      </c>
      <c r="G133" s="75">
        <f>[4]Adjust!F204*[4]Input!$F$15*[4]Input!$F190/100</f>
        <v>0</v>
      </c>
      <c r="H133" s="75">
        <f>[4]Adjust!G204*[4]Input!$G190*10</f>
        <v>0</v>
      </c>
      <c r="I133" s="78">
        <f t="shared" si="9"/>
        <v>1.8654856101842359</v>
      </c>
      <c r="J133" s="79">
        <f t="shared" si="10"/>
        <v>40432.594444743459</v>
      </c>
      <c r="K133" s="78">
        <f t="shared" si="11"/>
        <v>1.8654856101842359</v>
      </c>
      <c r="L133" s="75">
        <f>[4]Adjust!B204*[4]Input!$B190*10</f>
        <v>54810.144476409347</v>
      </c>
      <c r="M133" s="75">
        <f>[4]Adjust!C204*[4]Input!$C190*10</f>
        <v>20375.904219002474</v>
      </c>
      <c r="N133" s="75">
        <f>[4]Adjust!D204*[4]Input!$D190*10</f>
        <v>5679.1401940750884</v>
      </c>
      <c r="O133" s="80">
        <f t="shared" si="12"/>
        <v>0.67779653060991085</v>
      </c>
      <c r="P133" s="80">
        <f t="shared" si="13"/>
        <v>0.25197374171534886</v>
      </c>
      <c r="Q133" s="80">
        <f t="shared" si="14"/>
        <v>7.0229727674740144E-2</v>
      </c>
      <c r="R133" s="80">
        <f t="shared" si="15"/>
        <v>0</v>
      </c>
      <c r="S133" s="80">
        <f t="shared" si="16"/>
        <v>0</v>
      </c>
      <c r="T133" s="80">
        <f t="shared" si="17"/>
        <v>0</v>
      </c>
      <c r="U133" s="112"/>
      <c r="V133" s="112"/>
    </row>
    <row r="134" spans="1:22">
      <c r="A134" s="74" t="s">
        <v>24</v>
      </c>
      <c r="B134" s="75">
        <f>[4]Input!B186+[4]Input!C186+[4]Input!D186</f>
        <v>267196.6840106491</v>
      </c>
      <c r="C134" s="76">
        <f>[4]Input!E186</f>
        <v>1372.7691501904508</v>
      </c>
      <c r="D134" s="77">
        <f>0.01*[4]Input!F$15*([4]Adjust!$E200*[4]Input!E186+[4]Adjust!$F200*[4]Input!F186)+10*([4]Adjust!$B200*[4]Input!B186+[4]Adjust!$C200*[4]Input!C186+[4]Adjust!$D200*[4]Input!D186+[4]Adjust!$G200*[4]Input!G186)</f>
        <v>5392029.0833348976</v>
      </c>
      <c r="E134" s="75">
        <f>10*([4]Adjust!$B200*[4]Input!B186+[4]Adjust!$C200*[4]Input!C186+[4]Adjust!$D200*[4]Input!D186)</f>
        <v>5392029.0833348976</v>
      </c>
      <c r="F134" s="75">
        <f>[4]Adjust!E200*[4]Input!$F$15*[4]Input!$E186/100</f>
        <v>0</v>
      </c>
      <c r="G134" s="75">
        <f>[4]Adjust!F200*[4]Input!$F$15*[4]Input!$F186/100</f>
        <v>0</v>
      </c>
      <c r="H134" s="75">
        <f>[4]Adjust!G200*[4]Input!$G186*10</f>
        <v>0</v>
      </c>
      <c r="I134" s="78">
        <f t="shared" si="9"/>
        <v>2.0179999999999998</v>
      </c>
      <c r="J134" s="79">
        <f t="shared" si="10"/>
        <v>3927.8483804701145</v>
      </c>
      <c r="K134" s="78">
        <f t="shared" si="11"/>
        <v>2.0179999999999998</v>
      </c>
      <c r="L134" s="75">
        <f>[4]Adjust!B200*[4]Input!$B186*10</f>
        <v>5392029.0833348976</v>
      </c>
      <c r="M134" s="75">
        <f>[4]Adjust!C200*[4]Input!$C186*10</f>
        <v>0</v>
      </c>
      <c r="N134" s="75">
        <f>[4]Adjust!D200*[4]Input!$D186*10</f>
        <v>0</v>
      </c>
      <c r="O134" s="80">
        <f t="shared" si="12"/>
        <v>1</v>
      </c>
      <c r="P134" s="80">
        <f t="shared" si="13"/>
        <v>0</v>
      </c>
      <c r="Q134" s="80">
        <f t="shared" si="14"/>
        <v>0</v>
      </c>
      <c r="R134" s="80">
        <f t="shared" si="15"/>
        <v>0</v>
      </c>
      <c r="S134" s="80">
        <f t="shared" si="16"/>
        <v>0</v>
      </c>
      <c r="T134" s="80">
        <f t="shared" si="17"/>
        <v>0</v>
      </c>
      <c r="U134" s="112"/>
      <c r="V134" s="112"/>
    </row>
    <row r="135" spans="1:22" ht="25.5">
      <c r="A135" s="74" t="s">
        <v>191</v>
      </c>
      <c r="B135" s="75">
        <f>[4]Input!B162+[4]Input!C162+[4]Input!D162</f>
        <v>10024.686421965436</v>
      </c>
      <c r="C135" s="76">
        <f>[4]Input!E162</f>
        <v>788</v>
      </c>
      <c r="D135" s="77">
        <f>0.01*[4]Input!F$15*([4]Adjust!$E176*[4]Input!E162+[4]Adjust!$F176*[4]Input!F162)+10*([4]Adjust!$B176*[4]Input!B162+[4]Adjust!$C176*[4]Input!C162+[4]Adjust!$D176*[4]Input!D162+[4]Adjust!$G176*[4]Input!G162)</f>
        <v>34785.661884220062</v>
      </c>
      <c r="E135" s="75">
        <f>10*([4]Adjust!$B176*[4]Input!B162+[4]Adjust!$C176*[4]Input!C162+[4]Adjust!$D176*[4]Input!D162)</f>
        <v>34785.661884220062</v>
      </c>
      <c r="F135" s="75">
        <f>[4]Adjust!E176*[4]Input!$F$15*[4]Input!$E162/100</f>
        <v>0</v>
      </c>
      <c r="G135" s="75">
        <f>[4]Adjust!F176*[4]Input!$F$15*[4]Input!$F162/100</f>
        <v>0</v>
      </c>
      <c r="H135" s="75">
        <f>[4]Adjust!G176*[4]Input!$G162*10</f>
        <v>0</v>
      </c>
      <c r="I135" s="78">
        <f t="shared" si="9"/>
        <v>0.34699999999999998</v>
      </c>
      <c r="J135" s="79">
        <f t="shared" si="10"/>
        <v>44.144240969822413</v>
      </c>
      <c r="K135" s="78">
        <f t="shared" si="11"/>
        <v>0.34699999999999998</v>
      </c>
      <c r="L135" s="75">
        <f>[4]Adjust!B176*[4]Input!$B162*10</f>
        <v>34785.661884220062</v>
      </c>
      <c r="M135" s="75">
        <f>[4]Adjust!C176*[4]Input!$C162*10</f>
        <v>0</v>
      </c>
      <c r="N135" s="75">
        <f>[4]Adjust!D176*[4]Input!$D162*10</f>
        <v>0</v>
      </c>
      <c r="O135" s="80">
        <f t="shared" si="12"/>
        <v>1</v>
      </c>
      <c r="P135" s="80">
        <f t="shared" si="13"/>
        <v>0</v>
      </c>
      <c r="Q135" s="80">
        <f t="shared" si="14"/>
        <v>0</v>
      </c>
      <c r="R135" s="80">
        <f t="shared" si="15"/>
        <v>0</v>
      </c>
      <c r="S135" s="80">
        <f t="shared" si="16"/>
        <v>0</v>
      </c>
      <c r="T135" s="80">
        <f t="shared" si="17"/>
        <v>0</v>
      </c>
      <c r="U135" s="112"/>
      <c r="V135" s="112"/>
    </row>
    <row r="136" spans="1:22">
      <c r="A136" s="74" t="s">
        <v>15</v>
      </c>
      <c r="B136" s="75">
        <f>[4]Input!B158+[4]Input!C158+[4]Input!D158</f>
        <v>377074.49885615747</v>
      </c>
      <c r="C136" s="76">
        <f>[4]Input!E158</f>
        <v>16606</v>
      </c>
      <c r="D136" s="77">
        <f>0.01*[4]Input!F$15*([4]Adjust!$E172*[4]Input!E158+[4]Adjust!$F172*[4]Input!F158)+10*([4]Adjust!$B172*[4]Input!B158+[4]Adjust!$C172*[4]Input!C158+[4]Adjust!$D172*[4]Input!D158+[4]Adjust!$G172*[4]Input!G158)</f>
        <v>6117929.5313518271</v>
      </c>
      <c r="E136" s="75">
        <f>10*([4]Adjust!$B172*[4]Input!B158+[4]Adjust!$C172*[4]Input!C158+[4]Adjust!$D172*[4]Input!D158)</f>
        <v>5928910.0757518271</v>
      </c>
      <c r="F136" s="75">
        <f>[4]Adjust!E172*[4]Input!$F$15*[4]Input!$E158/100</f>
        <v>189019.45559999999</v>
      </c>
      <c r="G136" s="75">
        <f>[4]Adjust!F172*[4]Input!$F$15*[4]Input!$F158/100</f>
        <v>0</v>
      </c>
      <c r="H136" s="75">
        <f>[4]Adjust!G172*[4]Input!$G158*10</f>
        <v>0</v>
      </c>
      <c r="I136" s="78">
        <f t="shared" si="9"/>
        <v>1.6224723628647273</v>
      </c>
      <c r="J136" s="79">
        <f t="shared" si="10"/>
        <v>368.41680906611026</v>
      </c>
      <c r="K136" s="78">
        <f t="shared" si="11"/>
        <v>1.5723444819888304</v>
      </c>
      <c r="L136" s="75">
        <f>[4]Adjust!B172*[4]Input!$B158*10</f>
        <v>5697132.6003679447</v>
      </c>
      <c r="M136" s="75">
        <f>[4]Adjust!C172*[4]Input!$C158*10</f>
        <v>231777.47538388241</v>
      </c>
      <c r="N136" s="75">
        <f>[4]Adjust!D172*[4]Input!$D158*10</f>
        <v>0</v>
      </c>
      <c r="O136" s="80">
        <f t="shared" si="12"/>
        <v>0.96090723717807591</v>
      </c>
      <c r="P136" s="80">
        <f t="shared" si="13"/>
        <v>3.9092762821924129E-2</v>
      </c>
      <c r="Q136" s="80">
        <f t="shared" si="14"/>
        <v>0</v>
      </c>
      <c r="R136" s="80">
        <f t="shared" si="15"/>
        <v>3.0895984439074434E-2</v>
      </c>
      <c r="S136" s="80">
        <f t="shared" si="16"/>
        <v>0</v>
      </c>
      <c r="T136" s="80">
        <f t="shared" si="17"/>
        <v>0</v>
      </c>
      <c r="U136" s="112"/>
      <c r="V136" s="112"/>
    </row>
    <row r="137" spans="1:22">
      <c r="A137" s="74" t="s">
        <v>14</v>
      </c>
      <c r="B137" s="75">
        <f>[4]Input!B154+[4]Input!C154+[4]Input!D154</f>
        <v>897902.03536267579</v>
      </c>
      <c r="C137" s="76">
        <f>[4]Input!E154</f>
        <v>70945.79265531378</v>
      </c>
      <c r="D137" s="77">
        <f>0.01*[4]Input!F$15*([4]Adjust!$E168*[4]Input!E154+[4]Adjust!$F168*[4]Input!F154)+10*([4]Adjust!$B168*[4]Input!B154+[4]Adjust!$C168*[4]Input!C154+[4]Adjust!$D168*[4]Input!D154+[4]Adjust!$G168*[4]Input!G154)</f>
        <v>17750958.986772068</v>
      </c>
      <c r="E137" s="75">
        <f>10*([4]Adjust!$B168*[4]Input!B154+[4]Adjust!$C168*[4]Input!C154+[4]Adjust!$D168*[4]Input!D154)</f>
        <v>16943411.407293692</v>
      </c>
      <c r="F137" s="75">
        <f>[4]Adjust!E168*[4]Input!$F$15*[4]Input!$E154/100</f>
        <v>807547.57947837457</v>
      </c>
      <c r="G137" s="75">
        <f>[4]Adjust!F168*[4]Input!$F$15*[4]Input!$F154/100</f>
        <v>0</v>
      </c>
      <c r="H137" s="75">
        <f>[4]Adjust!G168*[4]Input!$G154*10</f>
        <v>0</v>
      </c>
      <c r="I137" s="78">
        <f t="shared" si="9"/>
        <v>1.9769371588073299</v>
      </c>
      <c r="J137" s="79">
        <f t="shared" si="10"/>
        <v>250.20453394627816</v>
      </c>
      <c r="K137" s="78">
        <f t="shared" si="11"/>
        <v>1.8870000000000002</v>
      </c>
      <c r="L137" s="75">
        <f>[4]Adjust!B168*[4]Input!$B154*10</f>
        <v>16943411.407293692</v>
      </c>
      <c r="M137" s="75">
        <f>[4]Adjust!C168*[4]Input!$C154*10</f>
        <v>0</v>
      </c>
      <c r="N137" s="75">
        <f>[4]Adjust!D168*[4]Input!$D154*10</f>
        <v>0</v>
      </c>
      <c r="O137" s="80">
        <f t="shared" si="12"/>
        <v>1</v>
      </c>
      <c r="P137" s="80">
        <f t="shared" si="13"/>
        <v>0</v>
      </c>
      <c r="Q137" s="80">
        <f t="shared" si="14"/>
        <v>0</v>
      </c>
      <c r="R137" s="80">
        <f t="shared" si="15"/>
        <v>4.5493180401135244E-2</v>
      </c>
      <c r="S137" s="80">
        <f t="shared" si="16"/>
        <v>0</v>
      </c>
      <c r="T137" s="80">
        <f t="shared" si="17"/>
        <v>0</v>
      </c>
      <c r="U137" s="112"/>
      <c r="V137" s="112"/>
    </row>
    <row r="139" spans="1:22" ht="15.75">
      <c r="A139" s="82" t="s">
        <v>192</v>
      </c>
    </row>
    <row r="140" spans="1:22" ht="14.25">
      <c r="A140" s="83" t="s">
        <v>67</v>
      </c>
    </row>
    <row r="141" spans="1:22">
      <c r="A141" t="s">
        <v>77</v>
      </c>
    </row>
    <row r="142" spans="1:22" ht="14.25">
      <c r="A142" s="84" t="s">
        <v>193</v>
      </c>
    </row>
    <row r="143" spans="1:22" ht="14.25">
      <c r="A143" s="84" t="s">
        <v>194</v>
      </c>
    </row>
    <row r="144" spans="1:22" ht="14.25">
      <c r="A144" s="84" t="s">
        <v>195</v>
      </c>
    </row>
    <row r="145" spans="1:9" ht="14.25">
      <c r="A145" s="84" t="s">
        <v>196</v>
      </c>
    </row>
    <row r="146" spans="1:9" ht="14.25">
      <c r="A146" s="84" t="s">
        <v>197</v>
      </c>
    </row>
    <row r="147" spans="1:9" ht="14.25">
      <c r="A147" s="84" t="s">
        <v>198</v>
      </c>
    </row>
    <row r="148" spans="1:9" ht="14.25">
      <c r="A148" s="84" t="s">
        <v>199</v>
      </c>
    </row>
    <row r="149" spans="1:9" ht="14.25">
      <c r="A149" s="85" t="s">
        <v>83</v>
      </c>
      <c r="B149" s="85" t="s">
        <v>85</v>
      </c>
      <c r="C149" s="85" t="s">
        <v>85</v>
      </c>
      <c r="D149" s="85" t="s">
        <v>85</v>
      </c>
      <c r="E149" s="85" t="s">
        <v>85</v>
      </c>
      <c r="F149" s="85" t="s">
        <v>85</v>
      </c>
      <c r="G149" s="85" t="s">
        <v>85</v>
      </c>
      <c r="H149" s="85" t="s">
        <v>85</v>
      </c>
    </row>
    <row r="150" spans="1:9" ht="14.25">
      <c r="A150" s="85" t="s">
        <v>87</v>
      </c>
      <c r="B150" s="85" t="s">
        <v>200</v>
      </c>
      <c r="C150" s="85" t="s">
        <v>89</v>
      </c>
      <c r="D150" s="85" t="s">
        <v>201</v>
      </c>
      <c r="E150" s="85" t="s">
        <v>202</v>
      </c>
      <c r="F150" s="85" t="s">
        <v>203</v>
      </c>
      <c r="G150" s="85" t="s">
        <v>204</v>
      </c>
      <c r="H150" s="85" t="s">
        <v>205</v>
      </c>
    </row>
    <row r="151" spans="1:9" ht="38.25">
      <c r="B151" s="68" t="s">
        <v>206</v>
      </c>
      <c r="C151" s="68" t="s">
        <v>207</v>
      </c>
      <c r="D151" s="68" t="s">
        <v>208</v>
      </c>
      <c r="E151" s="68" t="s">
        <v>209</v>
      </c>
      <c r="F151" s="68" t="s">
        <v>210</v>
      </c>
      <c r="G151" s="68" t="s">
        <v>211</v>
      </c>
      <c r="H151" s="68" t="s">
        <v>212</v>
      </c>
    </row>
    <row r="152" spans="1:9" ht="14.25">
      <c r="A152" s="74" t="s">
        <v>213</v>
      </c>
      <c r="B152" s="78">
        <f>SUM(B$55:B$137)</f>
        <v>14369961.216835497</v>
      </c>
      <c r="C152" s="77">
        <f>SUM(C$55:C$137)</f>
        <v>1594396.027449067</v>
      </c>
      <c r="D152" s="77">
        <f>SUM(D$55:D$137)</f>
        <v>254036568.07462037</v>
      </c>
      <c r="E152" s="77">
        <f>SUM(E$55:E$137)</f>
        <v>221922107.4301064</v>
      </c>
      <c r="F152" s="77">
        <f>SUM($F$55:$F$137)</f>
        <v>20524171.102168355</v>
      </c>
      <c r="G152" s="77">
        <f>SUM($G$55:$G$137)</f>
        <v>10343549.454765506</v>
      </c>
      <c r="H152" s="77">
        <f>SUM($H$55:$H$137)</f>
        <v>1246740.0875800513</v>
      </c>
      <c r="I152" s="88" t="s">
        <v>67</v>
      </c>
    </row>
  </sheetData>
  <dataValidations count="2"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activeCell="D12" sqref="D12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81" t="s">
        <v>65</v>
      </c>
      <c r="C1" s="81" t="str">
        <f>[5]Input!B8</f>
        <v>YEDL</v>
      </c>
      <c r="E1" s="81" t="str">
        <f>[5]Input!C8</f>
        <v>2011/12</v>
      </c>
      <c r="G1" s="81" t="str">
        <f>[5]Input!D8</f>
        <v>October 2011 - Indicative charges</v>
      </c>
    </row>
    <row r="4" spans="1:7" ht="15.75">
      <c r="A4" s="82" t="s">
        <v>66</v>
      </c>
    </row>
    <row r="5" spans="1:7" ht="14.25">
      <c r="A5" s="83" t="s">
        <v>67</v>
      </c>
    </row>
    <row r="6" spans="1:7">
      <c r="A6" t="s">
        <v>68</v>
      </c>
    </row>
    <row r="7" spans="1:7">
      <c r="A7" t="s">
        <v>69</v>
      </c>
    </row>
    <row r="8" spans="1:7">
      <c r="A8" t="s">
        <v>70</v>
      </c>
    </row>
    <row r="9" spans="1:7">
      <c r="A9" t="s">
        <v>71</v>
      </c>
    </row>
    <row r="10" spans="1:7">
      <c r="A10" t="s">
        <v>72</v>
      </c>
    </row>
    <row r="11" spans="1:7">
      <c r="A11" t="s">
        <v>73</v>
      </c>
    </row>
    <row r="12" spans="1:7">
      <c r="A12" t="s">
        <v>74</v>
      </c>
    </row>
    <row r="13" spans="1:7">
      <c r="A13" t="s">
        <v>75</v>
      </c>
    </row>
    <row r="14" spans="1:7">
      <c r="A14" t="s">
        <v>76</v>
      </c>
    </row>
    <row r="15" spans="1:7">
      <c r="A15" t="s">
        <v>77</v>
      </c>
    </row>
    <row r="16" spans="1:7" ht="14.25">
      <c r="A16" s="84" t="s">
        <v>78</v>
      </c>
    </row>
    <row r="17" spans="1:6" ht="14.25">
      <c r="A17" s="84" t="s">
        <v>79</v>
      </c>
    </row>
    <row r="18" spans="1:6" ht="14.25">
      <c r="A18" s="84" t="s">
        <v>80</v>
      </c>
    </row>
    <row r="19" spans="1:6" ht="14.25">
      <c r="A19" s="84" t="s">
        <v>81</v>
      </c>
    </row>
    <row r="20" spans="1:6" ht="14.25">
      <c r="A20" s="84" t="s">
        <v>82</v>
      </c>
    </row>
    <row r="21" spans="1:6" ht="28.5">
      <c r="A21" s="85" t="s">
        <v>83</v>
      </c>
      <c r="B21" s="85" t="s">
        <v>84</v>
      </c>
      <c r="C21" s="85" t="s">
        <v>85</v>
      </c>
      <c r="D21" s="85" t="s">
        <v>86</v>
      </c>
      <c r="E21" s="85" t="s">
        <v>86</v>
      </c>
    </row>
    <row r="22" spans="1:6" ht="14.25">
      <c r="A22" s="85" t="s">
        <v>87</v>
      </c>
      <c r="B22" s="85" t="s">
        <v>88</v>
      </c>
      <c r="C22" s="85" t="s">
        <v>89</v>
      </c>
      <c r="D22" s="85" t="s">
        <v>90</v>
      </c>
      <c r="E22" s="85" t="s">
        <v>91</v>
      </c>
    </row>
    <row r="23" spans="1:6" ht="38.25">
      <c r="B23" s="68" t="s">
        <v>92</v>
      </c>
      <c r="C23" s="68" t="s">
        <v>93</v>
      </c>
      <c r="D23" s="68" t="s">
        <v>94</v>
      </c>
      <c r="E23" s="68" t="s">
        <v>95</v>
      </c>
    </row>
    <row r="24" spans="1:6" ht="25.5">
      <c r="A24" s="74" t="s">
        <v>96</v>
      </c>
      <c r="B24" s="86">
        <f>[5]Input!D15</f>
        <v>0</v>
      </c>
      <c r="C24" s="75">
        <f>SUM([5]Scaler!$H$381:$H$405)</f>
        <v>136582205.2168555</v>
      </c>
      <c r="D24" s="77">
        <f>[5]Adjust!F299-[5]Revenue!B56</f>
        <v>-62.965698957443237</v>
      </c>
      <c r="E24" s="87">
        <f>D24/[5]Revenue!B56</f>
        <v>-1.8532716461323448E-7</v>
      </c>
      <c r="F24" s="88" t="s">
        <v>67</v>
      </c>
    </row>
    <row r="26" spans="1:6" ht="15.75">
      <c r="A26" s="82" t="s">
        <v>97</v>
      </c>
    </row>
    <row r="27" spans="1:6" ht="14.25">
      <c r="A27" s="83" t="s">
        <v>67</v>
      </c>
    </row>
    <row r="28" spans="1:6">
      <c r="A28" t="s">
        <v>77</v>
      </c>
    </row>
    <row r="29" spans="1:6" ht="14.25">
      <c r="A29" s="84" t="s">
        <v>98</v>
      </c>
    </row>
    <row r="30" spans="1:6" ht="14.25">
      <c r="A30" s="84" t="s">
        <v>99</v>
      </c>
    </row>
    <row r="31" spans="1:6" ht="14.25">
      <c r="A31" s="84" t="s">
        <v>100</v>
      </c>
    </row>
    <row r="32" spans="1:6" ht="14.25">
      <c r="A32" s="84" t="s">
        <v>101</v>
      </c>
    </row>
    <row r="33" spans="1:1" ht="14.25">
      <c r="A33" s="84" t="s">
        <v>102</v>
      </c>
    </row>
    <row r="34" spans="1:1" ht="14.25">
      <c r="A34" s="84" t="s">
        <v>103</v>
      </c>
    </row>
    <row r="35" spans="1:1" ht="14.25">
      <c r="A35" s="84" t="s">
        <v>104</v>
      </c>
    </row>
    <row r="36" spans="1:1" ht="14.25">
      <c r="A36" s="84" t="s">
        <v>105</v>
      </c>
    </row>
    <row r="37" spans="1:1" ht="14.25">
      <c r="A37" s="84" t="s">
        <v>106</v>
      </c>
    </row>
    <row r="38" spans="1:1" ht="14.25">
      <c r="A38" s="84" t="s">
        <v>107</v>
      </c>
    </row>
    <row r="39" spans="1:1" ht="14.25">
      <c r="A39" s="84" t="s">
        <v>108</v>
      </c>
    </row>
    <row r="40" spans="1:1" ht="14.25">
      <c r="A40" s="84" t="s">
        <v>109</v>
      </c>
    </row>
    <row r="41" spans="1:1" ht="14.25">
      <c r="A41" s="84" t="s">
        <v>110</v>
      </c>
    </row>
    <row r="42" spans="1:1" ht="14.25">
      <c r="A42" s="84" t="s">
        <v>111</v>
      </c>
    </row>
    <row r="43" spans="1:1" ht="14.25">
      <c r="A43" s="84" t="s">
        <v>112</v>
      </c>
    </row>
    <row r="44" spans="1:1" ht="14.25">
      <c r="A44" s="84" t="s">
        <v>113</v>
      </c>
    </row>
    <row r="45" spans="1:1" ht="14.25">
      <c r="A45" s="84" t="s">
        <v>114</v>
      </c>
    </row>
    <row r="46" spans="1:1" ht="14.25">
      <c r="A46" s="84" t="s">
        <v>115</v>
      </c>
    </row>
    <row r="47" spans="1:1" ht="14.25">
      <c r="A47" s="84" t="s">
        <v>116</v>
      </c>
    </row>
    <row r="48" spans="1:1" ht="14.25">
      <c r="A48" s="84" t="s">
        <v>117</v>
      </c>
    </row>
    <row r="49" spans="1:22" ht="14.25">
      <c r="A49" s="84" t="s">
        <v>118</v>
      </c>
    </row>
    <row r="50" spans="1:22" ht="14.25">
      <c r="A50" s="84" t="s">
        <v>119</v>
      </c>
    </row>
    <row r="51" spans="1:22" ht="14.25">
      <c r="A51" s="84" t="s">
        <v>120</v>
      </c>
    </row>
    <row r="52" spans="1:22" ht="28.5">
      <c r="A52" s="85" t="s">
        <v>83</v>
      </c>
      <c r="B52" s="85" t="s">
        <v>86</v>
      </c>
      <c r="C52" s="85" t="s">
        <v>84</v>
      </c>
      <c r="D52" s="85" t="s">
        <v>86</v>
      </c>
      <c r="E52" s="85" t="s">
        <v>86</v>
      </c>
      <c r="F52" s="85" t="s">
        <v>86</v>
      </c>
      <c r="G52" s="85" t="s">
        <v>86</v>
      </c>
      <c r="H52" s="85" t="s">
        <v>86</v>
      </c>
      <c r="I52" s="85" t="s">
        <v>86</v>
      </c>
      <c r="J52" s="85" t="s">
        <v>86</v>
      </c>
      <c r="K52" s="85" t="s">
        <v>86</v>
      </c>
      <c r="L52" s="85" t="s">
        <v>86</v>
      </c>
      <c r="M52" s="85" t="s">
        <v>86</v>
      </c>
      <c r="N52" s="85" t="s">
        <v>86</v>
      </c>
      <c r="O52" s="85" t="s">
        <v>86</v>
      </c>
      <c r="P52" s="85" t="s">
        <v>86</v>
      </c>
      <c r="Q52" s="85" t="s">
        <v>86</v>
      </c>
      <c r="R52" s="85" t="s">
        <v>86</v>
      </c>
      <c r="S52" s="85" t="s">
        <v>86</v>
      </c>
      <c r="T52" s="85" t="s">
        <v>86</v>
      </c>
    </row>
    <row r="53" spans="1:22" ht="42.75">
      <c r="A53" s="85" t="s">
        <v>87</v>
      </c>
      <c r="B53" s="85" t="s">
        <v>121</v>
      </c>
      <c r="C53" s="85" t="s">
        <v>122</v>
      </c>
      <c r="D53" s="85" t="s">
        <v>123</v>
      </c>
      <c r="E53" s="85" t="s">
        <v>124</v>
      </c>
      <c r="F53" s="85" t="s">
        <v>125</v>
      </c>
      <c r="G53" s="85" t="s">
        <v>126</v>
      </c>
      <c r="H53" s="85" t="s">
        <v>127</v>
      </c>
      <c r="I53" s="85" t="s">
        <v>128</v>
      </c>
      <c r="J53" s="85" t="s">
        <v>129</v>
      </c>
      <c r="K53" s="85" t="s">
        <v>130</v>
      </c>
      <c r="L53" s="85" t="s">
        <v>131</v>
      </c>
      <c r="M53" s="85" t="s">
        <v>132</v>
      </c>
      <c r="N53" s="85" t="s">
        <v>133</v>
      </c>
      <c r="O53" s="85" t="s">
        <v>134</v>
      </c>
      <c r="P53" s="85" t="s">
        <v>135</v>
      </c>
      <c r="Q53" s="85" t="s">
        <v>136</v>
      </c>
      <c r="R53" s="85" t="s">
        <v>137</v>
      </c>
      <c r="S53" s="85" t="s">
        <v>138</v>
      </c>
      <c r="T53" s="85" t="s">
        <v>139</v>
      </c>
    </row>
    <row r="54" spans="1:22" ht="38.25">
      <c r="B54" s="68" t="s">
        <v>140</v>
      </c>
      <c r="C54" s="68" t="s">
        <v>141</v>
      </c>
      <c r="D54" s="68" t="s">
        <v>142</v>
      </c>
      <c r="E54" s="68" t="s">
        <v>143</v>
      </c>
      <c r="F54" s="68" t="s">
        <v>144</v>
      </c>
      <c r="G54" s="68" t="s">
        <v>145</v>
      </c>
      <c r="H54" s="68" t="s">
        <v>146</v>
      </c>
      <c r="I54" s="68" t="s">
        <v>147</v>
      </c>
      <c r="J54" s="68" t="s">
        <v>148</v>
      </c>
      <c r="K54" s="68" t="s">
        <v>149</v>
      </c>
      <c r="L54" s="68" t="s">
        <v>150</v>
      </c>
      <c r="M54" s="68" t="s">
        <v>151</v>
      </c>
      <c r="N54" s="68" t="s">
        <v>152</v>
      </c>
      <c r="O54" s="68" t="s">
        <v>153</v>
      </c>
      <c r="P54" s="68" t="s">
        <v>154</v>
      </c>
      <c r="Q54" s="68" t="s">
        <v>155</v>
      </c>
      <c r="R54" s="68" t="s">
        <v>156</v>
      </c>
      <c r="S54" s="68" t="s">
        <v>157</v>
      </c>
      <c r="T54" s="68" t="s">
        <v>158</v>
      </c>
      <c r="U54" s="68" t="s">
        <v>160</v>
      </c>
      <c r="V54" s="68" t="s">
        <v>159</v>
      </c>
    </row>
    <row r="55" spans="1:22" ht="14.25">
      <c r="A55" s="73" t="s">
        <v>161</v>
      </c>
      <c r="U55" s="111"/>
      <c r="V55" s="111"/>
    </row>
    <row r="56" spans="1:22" ht="14.25">
      <c r="A56" s="73" t="s">
        <v>162</v>
      </c>
      <c r="U56" s="111"/>
      <c r="V56" s="111"/>
    </row>
    <row r="57" spans="1:22" ht="14.25">
      <c r="A57" s="73" t="s">
        <v>163</v>
      </c>
      <c r="U57" s="69"/>
      <c r="V57" s="69"/>
    </row>
    <row r="58" spans="1:22" ht="14.25">
      <c r="A58" s="73" t="s">
        <v>164</v>
      </c>
      <c r="U58" s="111"/>
      <c r="V58" s="111"/>
    </row>
    <row r="59" spans="1:22" ht="14.25">
      <c r="A59" s="73" t="s">
        <v>165</v>
      </c>
      <c r="U59" s="111"/>
      <c r="V59" s="111"/>
    </row>
    <row r="60" spans="1:22" ht="14.25">
      <c r="A60" s="73" t="s">
        <v>166</v>
      </c>
      <c r="U60" s="111"/>
      <c r="V60" s="111"/>
    </row>
    <row r="61" spans="1:22" ht="14.25">
      <c r="A61" s="73" t="s">
        <v>167</v>
      </c>
      <c r="U61" s="111"/>
      <c r="V61" s="111"/>
    </row>
    <row r="62" spans="1:22" ht="14.25">
      <c r="A62" s="73" t="s">
        <v>168</v>
      </c>
      <c r="U62" s="111"/>
      <c r="V62" s="111"/>
    </row>
    <row r="63" spans="1:22" ht="28.5">
      <c r="A63" s="73" t="s">
        <v>169</v>
      </c>
      <c r="U63" s="111"/>
      <c r="V63" s="111"/>
    </row>
    <row r="64" spans="1:22" ht="14.25">
      <c r="A64" s="73" t="s">
        <v>170</v>
      </c>
      <c r="U64" s="111"/>
      <c r="V64" s="111"/>
    </row>
    <row r="65" spans="1:22" ht="14.25">
      <c r="A65" s="73" t="s">
        <v>171</v>
      </c>
      <c r="U65" s="111"/>
      <c r="V65" s="111"/>
    </row>
    <row r="66" spans="1:22" ht="14.25">
      <c r="A66" s="73" t="s">
        <v>172</v>
      </c>
      <c r="U66" s="111"/>
      <c r="V66" s="111"/>
    </row>
    <row r="67" spans="1:22" ht="14.25">
      <c r="A67" s="73" t="s">
        <v>173</v>
      </c>
      <c r="U67" s="111"/>
      <c r="V67" s="111"/>
    </row>
    <row r="68" spans="1:22" ht="14.25">
      <c r="A68" s="73" t="s">
        <v>174</v>
      </c>
      <c r="U68" s="111"/>
      <c r="V68" s="111"/>
    </row>
    <row r="69" spans="1:22" ht="14.25">
      <c r="A69" s="73" t="s">
        <v>175</v>
      </c>
      <c r="U69" s="111"/>
      <c r="V69" s="111"/>
    </row>
    <row r="70" spans="1:22" ht="14.25">
      <c r="A70" s="73" t="s">
        <v>176</v>
      </c>
      <c r="U70" s="111"/>
      <c r="V70" s="111"/>
    </row>
    <row r="71" spans="1:22" ht="14.25">
      <c r="A71" s="73" t="s">
        <v>177</v>
      </c>
      <c r="U71" s="111"/>
      <c r="V71" s="111"/>
    </row>
    <row r="72" spans="1:22" ht="14.25">
      <c r="A72" s="73" t="s">
        <v>178</v>
      </c>
      <c r="U72" s="111"/>
      <c r="V72" s="111"/>
    </row>
    <row r="73" spans="1:22" ht="14.25">
      <c r="A73" s="73" t="s">
        <v>179</v>
      </c>
      <c r="U73" s="111"/>
      <c r="V73" s="111"/>
    </row>
    <row r="74" spans="1:22" ht="14.25">
      <c r="A74" s="73" t="s">
        <v>180</v>
      </c>
      <c r="U74" s="111"/>
      <c r="V74" s="111"/>
    </row>
    <row r="75" spans="1:22" ht="14.25">
      <c r="A75" s="73" t="s">
        <v>181</v>
      </c>
      <c r="U75" s="111"/>
      <c r="V75" s="111"/>
    </row>
    <row r="76" spans="1:22" ht="14.25">
      <c r="A76" s="73" t="s">
        <v>182</v>
      </c>
      <c r="U76" s="111"/>
      <c r="V76" s="111"/>
    </row>
    <row r="77" spans="1:22" ht="28.5">
      <c r="A77" s="73" t="s">
        <v>183</v>
      </c>
      <c r="U77" s="111"/>
      <c r="V77" s="111"/>
    </row>
    <row r="78" spans="1:22" ht="14.25">
      <c r="A78" s="73" t="s">
        <v>184</v>
      </c>
      <c r="U78" s="111"/>
      <c r="V78" s="111"/>
    </row>
    <row r="79" spans="1:22" ht="14.25">
      <c r="A79" s="73" t="s">
        <v>185</v>
      </c>
      <c r="U79" s="111"/>
      <c r="V79" s="111"/>
    </row>
    <row r="80" spans="1:22">
      <c r="A80" s="74" t="s">
        <v>186</v>
      </c>
      <c r="B80" s="75">
        <f>[5]Input!B150+[5]Input!C150+[5]Input!D150</f>
        <v>55772.56800738025</v>
      </c>
      <c r="C80" s="76">
        <f>[5]Input!E150</f>
        <v>13254</v>
      </c>
      <c r="D80" s="77">
        <f>0.01*[5]Input!F$15*([5]Adjust!$E164*[5]Input!E150+[5]Adjust!$F164*[5]Input!F150)+10*([5]Adjust!$B164*[5]Input!B150+[5]Adjust!$C164*[5]Input!C150+[5]Adjust!$D164*[5]Input!D150+[5]Adjust!$G164*[5]Input!G150)</f>
        <v>158951.8188210337</v>
      </c>
      <c r="E80" s="75">
        <f>10*([5]Adjust!$B164*[5]Input!B150+[5]Adjust!$C164*[5]Input!C150+[5]Adjust!$D164*[5]Input!D150)</f>
        <v>158951.8188210337</v>
      </c>
      <c r="F80" s="75">
        <f>[5]Adjust!E164*[5]Input!$F$15*[5]Input!$E150/100</f>
        <v>0</v>
      </c>
      <c r="G80" s="75">
        <f>[5]Adjust!F164*[5]Input!$F$15*[5]Input!$F150/100</f>
        <v>0</v>
      </c>
      <c r="H80" s="75">
        <f>[5]Adjust!G164*[5]Input!$G150*10</f>
        <v>0</v>
      </c>
      <c r="I80" s="78">
        <f t="shared" ref="I80:I111" si="0">IF(B80&lt;&gt;0,0.1*D80/B80,"")</f>
        <v>0.28499999999999998</v>
      </c>
      <c r="J80" s="79">
        <f t="shared" ref="J80:J111" si="1">IF(C80&lt;&gt;0,D80/C80,"")</f>
        <v>11.992743233818748</v>
      </c>
      <c r="K80" s="78">
        <f t="shared" ref="K80:K111" si="2">IF(B80&lt;&gt;0,0.1*E80/B80,0)</f>
        <v>0.28499999999999998</v>
      </c>
      <c r="L80" s="75">
        <f>[5]Adjust!B164*[5]Input!$B150*10</f>
        <v>158951.8188210337</v>
      </c>
      <c r="M80" s="75">
        <f>[5]Adjust!C164*[5]Input!$C150*10</f>
        <v>0</v>
      </c>
      <c r="N80" s="75">
        <f>[5]Adjust!D164*[5]Input!$D150*10</f>
        <v>0</v>
      </c>
      <c r="O80" s="80">
        <f t="shared" ref="O80:O111" si="3">IF(E80&lt;&gt;0,$L80/E80,"")</f>
        <v>1</v>
      </c>
      <c r="P80" s="80">
        <f t="shared" ref="P80:P111" si="4">IF(E80&lt;&gt;0,$M80/E80,"")</f>
        <v>0</v>
      </c>
      <c r="Q80" s="80">
        <f t="shared" ref="Q80:Q111" si="5">IF(E80&lt;&gt;0,$N80/E80,"")</f>
        <v>0</v>
      </c>
      <c r="R80" s="80">
        <f t="shared" ref="R80:R111" si="6">IF(D80&lt;&gt;0,$F80/D80,"")</f>
        <v>0</v>
      </c>
      <c r="S80" s="80">
        <f t="shared" ref="S80:S111" si="7">IF(D80&lt;&gt;0,$G80/D80,"")</f>
        <v>0</v>
      </c>
      <c r="T80" s="80">
        <f t="shared" ref="T80:T111" si="8">IF(D80&lt;&gt;0,$H80/D80,"")</f>
        <v>0</v>
      </c>
      <c r="U80" s="112"/>
      <c r="V80" s="112"/>
    </row>
    <row r="81" spans="1:22">
      <c r="A81" s="74" t="s">
        <v>12</v>
      </c>
      <c r="B81" s="75">
        <f>[5]Input!B146+[5]Input!C146+[5]Input!D146</f>
        <v>972209.54555305233</v>
      </c>
      <c r="C81" s="76">
        <f>[5]Input!E146</f>
        <v>151155</v>
      </c>
      <c r="D81" s="77">
        <f>0.01*[5]Input!F$15*([5]Adjust!$E160*[5]Input!E146+[5]Adjust!$F160*[5]Input!F146)+10*([5]Adjust!$B160*[5]Input!B146+[5]Adjust!$C160*[5]Input!C146+[5]Adjust!$D160*[5]Input!D146+[5]Adjust!$G160*[5]Input!G146)</f>
        <v>13796826.796855636</v>
      </c>
      <c r="E81" s="75">
        <f>10*([5]Adjust!$B160*[5]Input!B146+[5]Adjust!$C160*[5]Input!C146+[5]Adjust!$D160*[5]Input!D146)</f>
        <v>11772014.878855636</v>
      </c>
      <c r="F81" s="75">
        <f>[5]Adjust!E160*[5]Input!$F$15*[5]Input!$E146/100</f>
        <v>2024811.9179999998</v>
      </c>
      <c r="G81" s="75">
        <f>[5]Adjust!F160*[5]Input!$F$15*[5]Input!$F146/100</f>
        <v>0</v>
      </c>
      <c r="H81" s="75">
        <f>[5]Adjust!G160*[5]Input!$G146*10</f>
        <v>0</v>
      </c>
      <c r="I81" s="78">
        <f t="shared" si="0"/>
        <v>1.4191206885350172</v>
      </c>
      <c r="J81" s="79">
        <f t="shared" si="1"/>
        <v>91.276019958689005</v>
      </c>
      <c r="K81" s="78">
        <f t="shared" si="2"/>
        <v>1.2108516042350719</v>
      </c>
      <c r="L81" s="75">
        <f>[5]Adjust!B160*[5]Input!$B146*10</f>
        <v>11422980.909943646</v>
      </c>
      <c r="M81" s="75">
        <f>[5]Adjust!C160*[5]Input!$C146*10</f>
        <v>349033.96891198942</v>
      </c>
      <c r="N81" s="75">
        <f>[5]Adjust!D160*[5]Input!$D146*10</f>
        <v>0</v>
      </c>
      <c r="O81" s="80">
        <f t="shared" si="3"/>
        <v>0.97035053280990069</v>
      </c>
      <c r="P81" s="80">
        <f t="shared" si="4"/>
        <v>2.9649467190099168E-2</v>
      </c>
      <c r="Q81" s="80">
        <f t="shared" si="5"/>
        <v>0</v>
      </c>
      <c r="R81" s="80">
        <f t="shared" si="6"/>
        <v>0.1467592474569199</v>
      </c>
      <c r="S81" s="80">
        <f t="shared" si="7"/>
        <v>0</v>
      </c>
      <c r="T81" s="80">
        <f t="shared" si="8"/>
        <v>0</v>
      </c>
      <c r="U81" s="112"/>
      <c r="V81" s="112"/>
    </row>
    <row r="82" spans="1:22">
      <c r="A82" s="74" t="s">
        <v>11</v>
      </c>
      <c r="B82" s="75">
        <f>[5]Input!B142+[5]Input!C142+[5]Input!D142</f>
        <v>7108363.698087587</v>
      </c>
      <c r="C82" s="76">
        <f>[5]Input!E142</f>
        <v>1930356</v>
      </c>
      <c r="D82" s="77">
        <f>0.01*[5]Input!F$15*([5]Adjust!$E156*[5]Input!E142+[5]Adjust!$F156*[5]Input!F142)+10*([5]Adjust!$B156*[5]Input!B142+[5]Adjust!$C156*[5]Input!C142+[5]Adjust!$D156*[5]Input!D142+[5]Adjust!$G156*[5]Input!G142)</f>
        <v>161272605.28216851</v>
      </c>
      <c r="E82" s="75">
        <f>10*([5]Adjust!$B156*[5]Input!B142+[5]Adjust!$C156*[5]Input!C142+[5]Adjust!$D156*[5]Input!D142)</f>
        <v>135414328.44856852</v>
      </c>
      <c r="F82" s="75">
        <f>[5]Adjust!E156*[5]Input!$F$15*[5]Input!$E142/100</f>
        <v>25858276.833599996</v>
      </c>
      <c r="G82" s="75">
        <f>[5]Adjust!F156*[5]Input!$F$15*[5]Input!$F142/100</f>
        <v>0</v>
      </c>
      <c r="H82" s="75">
        <f>[5]Adjust!G156*[5]Input!$G142*10</f>
        <v>0</v>
      </c>
      <c r="I82" s="78">
        <f t="shared" si="0"/>
        <v>2.268772563305347</v>
      </c>
      <c r="J82" s="79">
        <f t="shared" si="1"/>
        <v>83.545524909482239</v>
      </c>
      <c r="K82" s="78">
        <f t="shared" si="2"/>
        <v>1.9049999999999998</v>
      </c>
      <c r="L82" s="75">
        <f>[5]Adjust!B156*[5]Input!$B142*10</f>
        <v>135414328.44856852</v>
      </c>
      <c r="M82" s="75">
        <f>[5]Adjust!C156*[5]Input!$C142*10</f>
        <v>0</v>
      </c>
      <c r="N82" s="75">
        <f>[5]Adjust!D156*[5]Input!$D142*10</f>
        <v>0</v>
      </c>
      <c r="O82" s="80">
        <f t="shared" si="3"/>
        <v>1</v>
      </c>
      <c r="P82" s="80">
        <f t="shared" si="4"/>
        <v>0</v>
      </c>
      <c r="Q82" s="80">
        <f t="shared" si="5"/>
        <v>0</v>
      </c>
      <c r="R82" s="80">
        <f t="shared" si="6"/>
        <v>0.16033892915884504</v>
      </c>
      <c r="S82" s="80">
        <f t="shared" si="7"/>
        <v>0</v>
      </c>
      <c r="T82" s="80">
        <f t="shared" si="8"/>
        <v>0</v>
      </c>
      <c r="U82" s="112"/>
      <c r="V82" s="112"/>
    </row>
    <row r="83" spans="1:22">
      <c r="A83" s="74" t="s">
        <v>32</v>
      </c>
      <c r="B83" s="75">
        <f>[5]Input!B215+[5]Input!C215+[5]Input!D215</f>
        <v>537743.55269804248</v>
      </c>
      <c r="C83" s="76">
        <f>[5]Input!E215</f>
        <v>66</v>
      </c>
      <c r="D83" s="77">
        <f>0.01*[5]Input!F$15*([5]Adjust!$E229*[5]Input!E215+[5]Adjust!$F229*[5]Input!F215)+10*([5]Adjust!$B229*[5]Input!B215+[5]Adjust!$C229*[5]Input!C215+[5]Adjust!$D229*[5]Input!D215+[5]Adjust!$G229*[5]Input!G215)</f>
        <v>-1698147.9221607165</v>
      </c>
      <c r="E83" s="75">
        <f>10*([5]Adjust!$B229*[5]Input!B215+[5]Adjust!$C229*[5]Input!C215+[5]Adjust!$D229*[5]Input!D215)</f>
        <v>-1726156.8041607165</v>
      </c>
      <c r="F83" s="75">
        <f>[5]Adjust!E229*[5]Input!$F$15*[5]Input!$E215/100</f>
        <v>28008.882000000001</v>
      </c>
      <c r="G83" s="75">
        <f>[5]Adjust!F229*[5]Input!$F$15*[5]Input!$F215/100</f>
        <v>0</v>
      </c>
      <c r="H83" s="75">
        <f>[5]Adjust!G229*[5]Input!$G215*10</f>
        <v>0</v>
      </c>
      <c r="I83" s="78">
        <f t="shared" si="0"/>
        <v>-0.31579140533448152</v>
      </c>
      <c r="J83" s="79">
        <f t="shared" si="1"/>
        <v>-25729.513972132067</v>
      </c>
      <c r="K83" s="78">
        <f t="shared" si="2"/>
        <v>-0.32100000000000006</v>
      </c>
      <c r="L83" s="75">
        <f>[5]Adjust!B229*[5]Input!$B215*10</f>
        <v>-1726156.8041607165</v>
      </c>
      <c r="M83" s="75">
        <f>[5]Adjust!C229*[5]Input!$C215*10</f>
        <v>0</v>
      </c>
      <c r="N83" s="75">
        <f>[5]Adjust!D229*[5]Input!$D215*10</f>
        <v>0</v>
      </c>
      <c r="O83" s="80">
        <f t="shared" si="3"/>
        <v>1</v>
      </c>
      <c r="P83" s="80">
        <f t="shared" si="4"/>
        <v>0</v>
      </c>
      <c r="Q83" s="80">
        <f t="shared" si="5"/>
        <v>0</v>
      </c>
      <c r="R83" s="80">
        <f t="shared" si="6"/>
        <v>-1.649378221678216E-2</v>
      </c>
      <c r="S83" s="80">
        <f t="shared" si="7"/>
        <v>0</v>
      </c>
      <c r="T83" s="80">
        <f t="shared" si="8"/>
        <v>0</v>
      </c>
      <c r="U83" s="112"/>
      <c r="V83" s="113">
        <v>0</v>
      </c>
    </row>
    <row r="84" spans="1:22">
      <c r="A84" s="74" t="s">
        <v>33</v>
      </c>
      <c r="B84" s="75">
        <f>[5]Input!B218+[5]Input!C218+[5]Input!D218</f>
        <v>37864.624433569348</v>
      </c>
      <c r="C84" s="76">
        <f>[5]Input!E218</f>
        <v>8</v>
      </c>
      <c r="D84" s="77">
        <f>0.01*[5]Input!F$15*([5]Adjust!$E232*[5]Input!E218+[5]Adjust!$F232*[5]Input!F218)+10*([5]Adjust!$B232*[5]Input!B218+[5]Adjust!$C232*[5]Input!C218+[5]Adjust!$D232*[5]Input!D218+[5]Adjust!$G232*[5]Input!G218)</f>
        <v>-216054.29926092463</v>
      </c>
      <c r="E84" s="75">
        <f>10*([5]Adjust!$B232*[5]Input!B218+[5]Adjust!$C232*[5]Input!C218+[5]Adjust!$D232*[5]Input!D218)</f>
        <v>-219449.31526092463</v>
      </c>
      <c r="F84" s="75">
        <f>[5]Adjust!E232*[5]Input!$F$15*[5]Input!$E218/100</f>
        <v>3395.0160000000005</v>
      </c>
      <c r="G84" s="75">
        <f>[5]Adjust!F232*[5]Input!$F$15*[5]Input!$F218/100</f>
        <v>0</v>
      </c>
      <c r="H84" s="75">
        <f>[5]Adjust!G232*[5]Input!$G218*10</f>
        <v>0</v>
      </c>
      <c r="I84" s="78">
        <f t="shared" si="0"/>
        <v>-0.5705967046892958</v>
      </c>
      <c r="J84" s="79">
        <f t="shared" si="1"/>
        <v>-27006.787407615579</v>
      </c>
      <c r="K84" s="78">
        <f t="shared" si="2"/>
        <v>-0.57956289952362272</v>
      </c>
      <c r="L84" s="75">
        <f>[5]Adjust!B232*[5]Input!$B218*10</f>
        <v>-185211.56606905456</v>
      </c>
      <c r="M84" s="75">
        <f>[5]Adjust!C232*[5]Input!$C218*10</f>
        <v>-31683.441837201168</v>
      </c>
      <c r="N84" s="75">
        <f>[5]Adjust!D232*[5]Input!$D218*10</f>
        <v>-2554.3073546688879</v>
      </c>
      <c r="O84" s="80">
        <f t="shared" si="3"/>
        <v>0.84398334006573916</v>
      </c>
      <c r="P84" s="80">
        <f t="shared" si="4"/>
        <v>0.1443770366725895</v>
      </c>
      <c r="Q84" s="80">
        <f t="shared" si="5"/>
        <v>1.1639623261671259E-2</v>
      </c>
      <c r="R84" s="80">
        <f t="shared" si="6"/>
        <v>-1.5713716466710551E-2</v>
      </c>
      <c r="S84" s="80">
        <f t="shared" si="7"/>
        <v>0</v>
      </c>
      <c r="T84" s="80">
        <f t="shared" si="8"/>
        <v>0</v>
      </c>
      <c r="U84" s="112"/>
      <c r="V84" s="113">
        <v>0</v>
      </c>
    </row>
    <row r="85" spans="1:22">
      <c r="A85" s="74" t="s">
        <v>22</v>
      </c>
      <c r="B85" s="75">
        <f>[5]Input!B181+[5]Input!C181+[5]Input!D181</f>
        <v>6063155.0586096058</v>
      </c>
      <c r="C85" s="76">
        <f>[5]Input!E181</f>
        <v>1744</v>
      </c>
      <c r="D85" s="77">
        <f>0.01*[5]Input!F$15*([5]Adjust!$E195*[5]Input!E181+[5]Adjust!$F195*[5]Input!F181)+10*([5]Adjust!$B195*[5]Input!B181+[5]Adjust!$C195*[5]Input!C181+[5]Adjust!$D195*[5]Input!D181+[5]Adjust!$G195*[5]Input!G181)</f>
        <v>58561949.581022784</v>
      </c>
      <c r="E85" s="75">
        <f>10*([5]Adjust!$B195*[5]Input!B181+[5]Adjust!$C195*[5]Input!C181+[5]Adjust!$D195*[5]Input!D181)</f>
        <v>45473568.25660044</v>
      </c>
      <c r="F85" s="75">
        <f>[5]Adjust!E195*[5]Input!$F$15*[5]Input!$E181/100</f>
        <v>535983.86880000005</v>
      </c>
      <c r="G85" s="75">
        <f>[5]Adjust!F195*[5]Input!$F$15*[5]Input!$F181/100</f>
        <v>11356589.036398344</v>
      </c>
      <c r="H85" s="75">
        <f>[5]Adjust!G195*[5]Input!$G181*10</f>
        <v>1195808.4192239998</v>
      </c>
      <c r="I85" s="78">
        <f t="shared" si="0"/>
        <v>0.96586593967880685</v>
      </c>
      <c r="J85" s="79">
        <f t="shared" si="1"/>
        <v>33579.099530402971</v>
      </c>
      <c r="K85" s="78">
        <f t="shared" si="2"/>
        <v>0.74999843838775881</v>
      </c>
      <c r="L85" s="75">
        <f>[5]Adjust!B195*[5]Input!$B181*10</f>
        <v>36984477.760164529</v>
      </c>
      <c r="M85" s="75">
        <f>[5]Adjust!C195*[5]Input!$C181*10</f>
        <v>8150144.7447174378</v>
      </c>
      <c r="N85" s="75">
        <f>[5]Adjust!D195*[5]Input!$D181*10</f>
        <v>338945.75171847898</v>
      </c>
      <c r="O85" s="80">
        <f t="shared" si="3"/>
        <v>0.8133181357457312</v>
      </c>
      <c r="P85" s="80">
        <f t="shared" si="4"/>
        <v>0.17922817709680069</v>
      </c>
      <c r="Q85" s="80">
        <f t="shared" si="5"/>
        <v>7.4536871574682586E-3</v>
      </c>
      <c r="R85" s="80">
        <f t="shared" si="6"/>
        <v>9.1524252972221328E-3</v>
      </c>
      <c r="S85" s="80">
        <f t="shared" si="7"/>
        <v>0.19392436757396631</v>
      </c>
      <c r="T85" s="80">
        <f t="shared" si="8"/>
        <v>2.0419545930067635E-2</v>
      </c>
      <c r="U85" s="114">
        <v>2169855.3701704964</v>
      </c>
      <c r="V85" s="113">
        <v>664338.01067999995</v>
      </c>
    </row>
    <row r="86" spans="1:22">
      <c r="A86" s="74" t="s">
        <v>19</v>
      </c>
      <c r="B86" s="75">
        <f>[5]Input!B172+[5]Input!C172+[5]Input!D172</f>
        <v>2428.7968142107347</v>
      </c>
      <c r="C86" s="76">
        <f>[5]Input!E172</f>
        <v>19</v>
      </c>
      <c r="D86" s="77">
        <f>0.01*[5]Input!F$15*([5]Adjust!$E186*[5]Input!E172+[5]Adjust!$F186*[5]Input!F172)+10*([5]Adjust!$B186*[5]Input!B172+[5]Adjust!$C186*[5]Input!C172+[5]Adjust!$D186*[5]Input!D172+[5]Adjust!$G186*[5]Input!G172)</f>
        <v>37507.745265838646</v>
      </c>
      <c r="E86" s="75">
        <f>10*([5]Adjust!$B186*[5]Input!B172+[5]Adjust!$C186*[5]Input!C172+[5]Adjust!$D186*[5]Input!D172)</f>
        <v>27562.134465838648</v>
      </c>
      <c r="F86" s="75">
        <f>[5]Adjust!E186*[5]Input!$F$15*[5]Input!$E172/100</f>
        <v>9945.6108000000004</v>
      </c>
      <c r="G86" s="75">
        <f>[5]Adjust!F186*[5]Input!$F$15*[5]Input!$F172/100</f>
        <v>0</v>
      </c>
      <c r="H86" s="75">
        <f>[5]Adjust!G186*[5]Input!$G172*10</f>
        <v>0</v>
      </c>
      <c r="I86" s="78">
        <f t="shared" si="0"/>
        <v>1.5442932503197975</v>
      </c>
      <c r="J86" s="79">
        <f t="shared" si="1"/>
        <v>1974.0918560967709</v>
      </c>
      <c r="K86" s="78">
        <f t="shared" si="2"/>
        <v>1.134806102534982</v>
      </c>
      <c r="L86" s="75">
        <f>[5]Adjust!B186*[5]Input!$B172*10</f>
        <v>27493.872435837373</v>
      </c>
      <c r="M86" s="75">
        <f>[5]Adjust!C186*[5]Input!$C172*10</f>
        <v>68.26203000127235</v>
      </c>
      <c r="N86" s="75">
        <f>[5]Adjust!D186*[5]Input!$D172*10</f>
        <v>0</v>
      </c>
      <c r="O86" s="80">
        <f t="shared" si="3"/>
        <v>0.99752334021569045</v>
      </c>
      <c r="P86" s="80">
        <f t="shared" si="4"/>
        <v>2.4766597843094624E-3</v>
      </c>
      <c r="Q86" s="80">
        <f t="shared" si="5"/>
        <v>0</v>
      </c>
      <c r="R86" s="80">
        <f t="shared" si="6"/>
        <v>0.26516152142736976</v>
      </c>
      <c r="S86" s="80">
        <f t="shared" si="7"/>
        <v>0</v>
      </c>
      <c r="T86" s="80">
        <f t="shared" si="8"/>
        <v>0</v>
      </c>
      <c r="U86" s="112"/>
      <c r="V86" s="112"/>
    </row>
    <row r="87" spans="1:22">
      <c r="A87" s="74" t="s">
        <v>35</v>
      </c>
      <c r="B87" s="75">
        <f>[5]Input!B223+[5]Input!C223+[5]Input!D223</f>
        <v>33875.710953352769</v>
      </c>
      <c r="C87" s="76">
        <f>[5]Input!E223</f>
        <v>4</v>
      </c>
      <c r="D87" s="77">
        <f>0.01*[5]Input!F$15*([5]Adjust!$E237*[5]Input!E223+[5]Adjust!$F237*[5]Input!F223)+10*([5]Adjust!$B237*[5]Input!B223+[5]Adjust!$C237*[5]Input!C223+[5]Adjust!$D237*[5]Input!D223+[5]Adjust!$G237*[5]Input!G223)</f>
        <v>-96203.296655189493</v>
      </c>
      <c r="E87" s="75">
        <f>10*([5]Adjust!$B237*[5]Input!B223+[5]Adjust!$C237*[5]Input!C223+[5]Adjust!$D237*[5]Input!D223)</f>
        <v>-97900.804655189495</v>
      </c>
      <c r="F87" s="75">
        <f>[5]Adjust!E237*[5]Input!$F$15*[5]Input!$E223/100</f>
        <v>1697.5080000000003</v>
      </c>
      <c r="G87" s="75">
        <f>[5]Adjust!F237*[5]Input!$F$15*[5]Input!$F223/100</f>
        <v>0</v>
      </c>
      <c r="H87" s="75">
        <f>[5]Adjust!G237*[5]Input!$G223*10</f>
        <v>0</v>
      </c>
      <c r="I87" s="78">
        <f t="shared" si="0"/>
        <v>-0.28398901144144989</v>
      </c>
      <c r="J87" s="79">
        <f t="shared" si="1"/>
        <v>-24050.824163797373</v>
      </c>
      <c r="K87" s="78">
        <f t="shared" si="2"/>
        <v>-0.28899999999999998</v>
      </c>
      <c r="L87" s="75">
        <f>[5]Adjust!B237*[5]Input!$B223*10</f>
        <v>-97900.804655189495</v>
      </c>
      <c r="M87" s="75">
        <f>[5]Adjust!C237*[5]Input!$C223*10</f>
        <v>0</v>
      </c>
      <c r="N87" s="75">
        <f>[5]Adjust!D237*[5]Input!$D223*10</f>
        <v>0</v>
      </c>
      <c r="O87" s="80">
        <f t="shared" si="3"/>
        <v>1</v>
      </c>
      <c r="P87" s="80">
        <f t="shared" si="4"/>
        <v>0</v>
      </c>
      <c r="Q87" s="80">
        <f t="shared" si="5"/>
        <v>0</v>
      </c>
      <c r="R87" s="80">
        <f t="shared" si="6"/>
        <v>-1.7645008632959685E-2</v>
      </c>
      <c r="S87" s="80">
        <f t="shared" si="7"/>
        <v>0</v>
      </c>
      <c r="T87" s="80">
        <f t="shared" si="8"/>
        <v>0</v>
      </c>
      <c r="U87" s="112"/>
      <c r="V87" s="113">
        <v>0</v>
      </c>
    </row>
    <row r="88" spans="1:22">
      <c r="A88" s="74" t="s">
        <v>34</v>
      </c>
      <c r="B88" s="75">
        <f>[5]Input!B221+[5]Input!C221+[5]Input!D221</f>
        <v>0</v>
      </c>
      <c r="C88" s="76">
        <f>[5]Input!E221</f>
        <v>0</v>
      </c>
      <c r="D88" s="77">
        <f>0.01*[5]Input!F$15*([5]Adjust!$E235*[5]Input!E221+[5]Adjust!$F235*[5]Input!F221)+10*([5]Adjust!$B235*[5]Input!B221+[5]Adjust!$C235*[5]Input!C221+[5]Adjust!$D235*[5]Input!D221+[5]Adjust!$G235*[5]Input!G221)</f>
        <v>0</v>
      </c>
      <c r="E88" s="75">
        <f>10*([5]Adjust!$B235*[5]Input!B221+[5]Adjust!$C235*[5]Input!C221+[5]Adjust!$D235*[5]Input!D221)</f>
        <v>0</v>
      </c>
      <c r="F88" s="75">
        <f>[5]Adjust!E235*[5]Input!$F$15*[5]Input!$E221/100</f>
        <v>0</v>
      </c>
      <c r="G88" s="75">
        <f>[5]Adjust!F235*[5]Input!$F$15*[5]Input!$F221/100</f>
        <v>0</v>
      </c>
      <c r="H88" s="75">
        <f>[5]Adjust!G235*[5]Input!$G221*10</f>
        <v>0</v>
      </c>
      <c r="I88" s="78" t="str">
        <f t="shared" si="0"/>
        <v/>
      </c>
      <c r="J88" s="79" t="str">
        <f t="shared" si="1"/>
        <v/>
      </c>
      <c r="K88" s="78">
        <f t="shared" si="2"/>
        <v>0</v>
      </c>
      <c r="L88" s="75">
        <f>[5]Adjust!B235*[5]Input!$B221*10</f>
        <v>0</v>
      </c>
      <c r="M88" s="75">
        <f>[5]Adjust!C235*[5]Input!$C221*10</f>
        <v>0</v>
      </c>
      <c r="N88" s="75">
        <f>[5]Adjust!D235*[5]Input!$D221*10</f>
        <v>0</v>
      </c>
      <c r="O88" s="80" t="str">
        <f t="shared" si="3"/>
        <v/>
      </c>
      <c r="P88" s="80" t="str">
        <f t="shared" si="4"/>
        <v/>
      </c>
      <c r="Q88" s="80" t="str">
        <f t="shared" si="5"/>
        <v/>
      </c>
      <c r="R88" s="80" t="str">
        <f t="shared" si="6"/>
        <v/>
      </c>
      <c r="S88" s="80" t="str">
        <f t="shared" si="7"/>
        <v/>
      </c>
      <c r="T88" s="80" t="str">
        <f t="shared" si="8"/>
        <v/>
      </c>
      <c r="U88" s="112"/>
      <c r="V88" s="113">
        <v>0</v>
      </c>
    </row>
    <row r="89" spans="1:22">
      <c r="A89" s="74" t="s">
        <v>23</v>
      </c>
      <c r="B89" s="75">
        <f>[5]Input!B184+[5]Input!C184+[5]Input!D184</f>
        <v>1044167.3474852216</v>
      </c>
      <c r="C89" s="76">
        <f>[5]Input!E184</f>
        <v>59</v>
      </c>
      <c r="D89" s="77">
        <f>0.01*[5]Input!F$15*([5]Adjust!$E198*[5]Input!E184+[5]Adjust!$F198*[5]Input!F184)+10*([5]Adjust!$B198*[5]Input!B184+[5]Adjust!$C198*[5]Input!C184+[5]Adjust!$D198*[5]Input!D184+[5]Adjust!$G198*[5]Input!G184)</f>
        <v>8565838.0550930761</v>
      </c>
      <c r="E89" s="75">
        <f>10*([5]Adjust!$B198*[5]Input!B184+[5]Adjust!$C198*[5]Input!C184+[5]Adjust!$D198*[5]Input!D184)</f>
        <v>5514943.2503646612</v>
      </c>
      <c r="F89" s="75">
        <f>[5]Adjust!E198*[5]Input!$F$15*[5]Input!$E184/100</f>
        <v>37359.779399999999</v>
      </c>
      <c r="G89" s="75">
        <f>[5]Adjust!F198*[5]Input!$F$15*[5]Input!$F184/100</f>
        <v>2794794.4554620157</v>
      </c>
      <c r="H89" s="75">
        <f>[5]Adjust!G198*[5]Input!$G184*10</f>
        <v>218740.56986640001</v>
      </c>
      <c r="I89" s="78">
        <f t="shared" si="0"/>
        <v>0.82035107454021505</v>
      </c>
      <c r="J89" s="79">
        <f t="shared" si="1"/>
        <v>145183.6958490352</v>
      </c>
      <c r="K89" s="78">
        <f t="shared" si="2"/>
        <v>0.52816660697606388</v>
      </c>
      <c r="L89" s="75">
        <f>[5]Adjust!B198*[5]Input!$B184*10</f>
        <v>4694864.4825517237</v>
      </c>
      <c r="M89" s="75">
        <f>[5]Adjust!C198*[5]Input!$C184*10</f>
        <v>820078.76781293715</v>
      </c>
      <c r="N89" s="75">
        <f>[5]Adjust!D198*[5]Input!$D184*10</f>
        <v>0</v>
      </c>
      <c r="O89" s="80">
        <f t="shared" si="3"/>
        <v>0.85129878394329594</v>
      </c>
      <c r="P89" s="80">
        <f t="shared" si="4"/>
        <v>0.14870121605670406</v>
      </c>
      <c r="Q89" s="80">
        <f t="shared" si="5"/>
        <v>0</v>
      </c>
      <c r="R89" s="80">
        <f t="shared" si="6"/>
        <v>4.3614856082630025E-3</v>
      </c>
      <c r="S89" s="80">
        <f t="shared" si="7"/>
        <v>0.3262721566163963</v>
      </c>
      <c r="T89" s="80">
        <f t="shared" si="8"/>
        <v>2.5536388670848294E-2</v>
      </c>
      <c r="U89" s="114">
        <v>337878.33737874363</v>
      </c>
      <c r="V89" s="113">
        <v>177837.86168</v>
      </c>
    </row>
    <row r="90" spans="1:22" ht="25.5">
      <c r="A90" s="74" t="s">
        <v>187</v>
      </c>
      <c r="B90" s="75">
        <f>[5]Input!B152+[5]Input!C152+[5]Input!D152</f>
        <v>0</v>
      </c>
      <c r="C90" s="76">
        <f>[5]Input!E152</f>
        <v>0</v>
      </c>
      <c r="D90" s="77">
        <f>0.01*[5]Input!F$15*([5]Adjust!$E166*[5]Input!E152+[5]Adjust!$F166*[5]Input!F152)+10*([5]Adjust!$B166*[5]Input!B152+[5]Adjust!$C166*[5]Input!C152+[5]Adjust!$D166*[5]Input!D152+[5]Adjust!$G166*[5]Input!G152)</f>
        <v>0</v>
      </c>
      <c r="E90" s="75">
        <f>10*([5]Adjust!$B166*[5]Input!B152+[5]Adjust!$C166*[5]Input!C152+[5]Adjust!$D166*[5]Input!D152)</f>
        <v>0</v>
      </c>
      <c r="F90" s="75">
        <f>[5]Adjust!E166*[5]Input!$F$15*[5]Input!$E152/100</f>
        <v>0</v>
      </c>
      <c r="G90" s="75">
        <f>[5]Adjust!F166*[5]Input!$F$15*[5]Input!$F152/100</f>
        <v>0</v>
      </c>
      <c r="H90" s="75">
        <f>[5]Adjust!G166*[5]Input!$G152*10</f>
        <v>0</v>
      </c>
      <c r="I90" s="78" t="str">
        <f t="shared" si="0"/>
        <v/>
      </c>
      <c r="J90" s="79" t="str">
        <f t="shared" si="1"/>
        <v/>
      </c>
      <c r="K90" s="78">
        <f t="shared" si="2"/>
        <v>0</v>
      </c>
      <c r="L90" s="75">
        <f>[5]Adjust!B166*[5]Input!$B152*10</f>
        <v>0</v>
      </c>
      <c r="M90" s="75">
        <f>[5]Adjust!C166*[5]Input!$C152*10</f>
        <v>0</v>
      </c>
      <c r="N90" s="75">
        <f>[5]Adjust!D166*[5]Input!$D152*10</f>
        <v>0</v>
      </c>
      <c r="O90" s="80" t="str">
        <f t="shared" si="3"/>
        <v/>
      </c>
      <c r="P90" s="80" t="str">
        <f t="shared" si="4"/>
        <v/>
      </c>
      <c r="Q90" s="80" t="str">
        <f t="shared" si="5"/>
        <v/>
      </c>
      <c r="R90" s="80" t="str">
        <f t="shared" si="6"/>
        <v/>
      </c>
      <c r="S90" s="80" t="str">
        <f t="shared" si="7"/>
        <v/>
      </c>
      <c r="T90" s="80" t="str">
        <f t="shared" si="8"/>
        <v/>
      </c>
      <c r="U90" s="112"/>
      <c r="V90" s="112"/>
    </row>
    <row r="91" spans="1:22">
      <c r="A91" s="74" t="s">
        <v>48</v>
      </c>
      <c r="B91" s="75">
        <f>[5]Input!B148+[5]Input!C148+[5]Input!D148</f>
        <v>922.62435213860954</v>
      </c>
      <c r="C91" s="76">
        <f>[5]Input!E148</f>
        <v>171</v>
      </c>
      <c r="D91" s="77">
        <f>0.01*[5]Input!F$15*([5]Adjust!$E162*[5]Input!E148+[5]Adjust!$F162*[5]Input!F148)+10*([5]Adjust!$B162*[5]Input!B148+[5]Adjust!$C162*[5]Input!C148+[5]Adjust!$D162*[5]Input!D148+[5]Adjust!$G162*[5]Input!G148)</f>
        <v>5264.9763718033719</v>
      </c>
      <c r="E91" s="75">
        <f>10*([5]Adjust!$B162*[5]Input!B148+[5]Adjust!$C162*[5]Input!C148+[5]Adjust!$D162*[5]Input!D148)</f>
        <v>4383.4370662436704</v>
      </c>
      <c r="F91" s="75">
        <f>[5]Adjust!E162*[5]Input!$F$15*[5]Input!$E148/100</f>
        <v>881.53930555970112</v>
      </c>
      <c r="G91" s="75">
        <f>[5]Adjust!F162*[5]Input!$F$15*[5]Input!$F148/100</f>
        <v>0</v>
      </c>
      <c r="H91" s="75">
        <f>[5]Adjust!G162*[5]Input!$G148*10</f>
        <v>0</v>
      </c>
      <c r="I91" s="78">
        <f t="shared" si="0"/>
        <v>0.57065222260818815</v>
      </c>
      <c r="J91" s="79">
        <f t="shared" si="1"/>
        <v>30.789335507622059</v>
      </c>
      <c r="K91" s="78">
        <f t="shared" si="2"/>
        <v>0.47510528592520063</v>
      </c>
      <c r="L91" s="75">
        <f>[5]Adjust!B162*[5]Input!$B148*10</f>
        <v>4258.4790086249077</v>
      </c>
      <c r="M91" s="75">
        <f>[5]Adjust!C162*[5]Input!$C148*10</f>
        <v>124.95805761876275</v>
      </c>
      <c r="N91" s="75">
        <f>[5]Adjust!D162*[5]Input!$D148*10</f>
        <v>0</v>
      </c>
      <c r="O91" s="80">
        <f t="shared" si="3"/>
        <v>0.97149313296156348</v>
      </c>
      <c r="P91" s="80">
        <f t="shared" si="4"/>
        <v>2.8506867038436561E-2</v>
      </c>
      <c r="Q91" s="80">
        <f t="shared" si="5"/>
        <v>0</v>
      </c>
      <c r="R91" s="80">
        <f t="shared" si="6"/>
        <v>0.1674346176140111</v>
      </c>
      <c r="S91" s="80">
        <f t="shared" si="7"/>
        <v>0</v>
      </c>
      <c r="T91" s="80">
        <f t="shared" si="8"/>
        <v>0</v>
      </c>
      <c r="U91" s="112"/>
      <c r="V91" s="112"/>
    </row>
    <row r="92" spans="1:22">
      <c r="A92" s="74" t="s">
        <v>47</v>
      </c>
      <c r="B92" s="75">
        <f>[5]Input!B144+[5]Input!C144+[5]Input!D144</f>
        <v>5487.8836327662893</v>
      </c>
      <c r="C92" s="76">
        <f>[5]Input!E144</f>
        <v>2152</v>
      </c>
      <c r="D92" s="77">
        <f>0.01*[5]Input!F$15*([5]Adjust!$E158*[5]Input!E144+[5]Adjust!$F158*[5]Input!F144)+10*([5]Adjust!$B158*[5]Input!B144+[5]Adjust!$C158*[5]Input!C144+[5]Adjust!$D158*[5]Input!D144+[5]Adjust!$G158*[5]Input!G144)</f>
        <v>51327.071082135124</v>
      </c>
      <c r="E92" s="75">
        <f>10*([5]Adjust!$B158*[5]Input!B144+[5]Adjust!$C158*[5]Input!C144+[5]Adjust!$D158*[5]Input!D144)</f>
        <v>40233.079353687885</v>
      </c>
      <c r="F92" s="75">
        <f>[5]Adjust!E158*[5]Input!$F$15*[5]Input!$E144/100</f>
        <v>11093.991728447234</v>
      </c>
      <c r="G92" s="75">
        <f>[5]Adjust!F158*[5]Input!$F$15*[5]Input!$F144/100</f>
        <v>0</v>
      </c>
      <c r="H92" s="75">
        <f>[5]Adjust!G158*[5]Input!$G144*10</f>
        <v>0</v>
      </c>
      <c r="I92" s="78">
        <f t="shared" si="0"/>
        <v>0.93527987320428252</v>
      </c>
      <c r="J92" s="79">
        <f t="shared" si="1"/>
        <v>23.850869461958702</v>
      </c>
      <c r="K92" s="78">
        <f t="shared" si="2"/>
        <v>0.73312559168474045</v>
      </c>
      <c r="L92" s="75">
        <f>[5]Adjust!B158*[5]Input!$B144*10</f>
        <v>40233.079353687885</v>
      </c>
      <c r="M92" s="75">
        <f>[5]Adjust!C158*[5]Input!$C144*10</f>
        <v>0</v>
      </c>
      <c r="N92" s="75">
        <f>[5]Adjust!D158*[5]Input!$D144*10</f>
        <v>0</v>
      </c>
      <c r="O92" s="80">
        <f t="shared" si="3"/>
        <v>1</v>
      </c>
      <c r="P92" s="80">
        <f t="shared" si="4"/>
        <v>0</v>
      </c>
      <c r="Q92" s="80">
        <f t="shared" si="5"/>
        <v>0</v>
      </c>
      <c r="R92" s="80">
        <f t="shared" si="6"/>
        <v>0.21614308969031751</v>
      </c>
      <c r="S92" s="80">
        <f t="shared" si="7"/>
        <v>0</v>
      </c>
      <c r="T92" s="80">
        <f t="shared" si="8"/>
        <v>0</v>
      </c>
      <c r="U92" s="112"/>
      <c r="V92" s="112"/>
    </row>
    <row r="93" spans="1:22">
      <c r="A93" s="74" t="s">
        <v>63</v>
      </c>
      <c r="B93" s="75">
        <f>[5]Input!B216+[5]Input!C216+[5]Input!D216</f>
        <v>0</v>
      </c>
      <c r="C93" s="76">
        <f>[5]Input!E216</f>
        <v>0</v>
      </c>
      <c r="D93" s="77">
        <f>0.01*[5]Input!F$15*([5]Adjust!$E230*[5]Input!E216+[5]Adjust!$F230*[5]Input!F216)+10*([5]Adjust!$B230*[5]Input!B216+[5]Adjust!$C230*[5]Input!C216+[5]Adjust!$D230*[5]Input!D216+[5]Adjust!$G230*[5]Input!G216)</f>
        <v>0</v>
      </c>
      <c r="E93" s="75">
        <f>10*([5]Adjust!$B230*[5]Input!B216+[5]Adjust!$C230*[5]Input!C216+[5]Adjust!$D230*[5]Input!D216)</f>
        <v>0</v>
      </c>
      <c r="F93" s="75">
        <f>[5]Adjust!E230*[5]Input!$F$15*[5]Input!$E216/100</f>
        <v>0</v>
      </c>
      <c r="G93" s="75">
        <f>[5]Adjust!F230*[5]Input!$F$15*[5]Input!$F216/100</f>
        <v>0</v>
      </c>
      <c r="H93" s="75">
        <f>[5]Adjust!G230*[5]Input!$G216*10</f>
        <v>0</v>
      </c>
      <c r="I93" s="78" t="str">
        <f t="shared" si="0"/>
        <v/>
      </c>
      <c r="J93" s="79" t="str">
        <f t="shared" si="1"/>
        <v/>
      </c>
      <c r="K93" s="78">
        <f t="shared" si="2"/>
        <v>0</v>
      </c>
      <c r="L93" s="75">
        <f>[5]Adjust!B230*[5]Input!$B216*10</f>
        <v>0</v>
      </c>
      <c r="M93" s="75">
        <f>[5]Adjust!C230*[5]Input!$C216*10</f>
        <v>0</v>
      </c>
      <c r="N93" s="75">
        <f>[5]Adjust!D230*[5]Input!$D216*10</f>
        <v>0</v>
      </c>
      <c r="O93" s="80" t="str">
        <f t="shared" si="3"/>
        <v/>
      </c>
      <c r="P93" s="80" t="str">
        <f t="shared" si="4"/>
        <v/>
      </c>
      <c r="Q93" s="80" t="str">
        <f t="shared" si="5"/>
        <v/>
      </c>
      <c r="R93" s="80" t="str">
        <f t="shared" si="6"/>
        <v/>
      </c>
      <c r="S93" s="80" t="str">
        <f t="shared" si="7"/>
        <v/>
      </c>
      <c r="T93" s="80" t="str">
        <f t="shared" si="8"/>
        <v/>
      </c>
      <c r="U93" s="112"/>
      <c r="V93" s="113">
        <v>0</v>
      </c>
    </row>
    <row r="94" spans="1:22" ht="25.5">
      <c r="A94" s="74" t="s">
        <v>64</v>
      </c>
      <c r="B94" s="75">
        <f>[5]Input!B219+[5]Input!C219+[5]Input!D219</f>
        <v>0</v>
      </c>
      <c r="C94" s="76">
        <f>[5]Input!E219</f>
        <v>0</v>
      </c>
      <c r="D94" s="77">
        <f>0.01*[5]Input!F$15*([5]Adjust!$E233*[5]Input!E219+[5]Adjust!$F233*[5]Input!F219)+10*([5]Adjust!$B233*[5]Input!B219+[5]Adjust!$C233*[5]Input!C219+[5]Adjust!$D233*[5]Input!D219+[5]Adjust!$G233*[5]Input!G219)</f>
        <v>0</v>
      </c>
      <c r="E94" s="75">
        <f>10*([5]Adjust!$B233*[5]Input!B219+[5]Adjust!$C233*[5]Input!C219+[5]Adjust!$D233*[5]Input!D219)</f>
        <v>0</v>
      </c>
      <c r="F94" s="75">
        <f>[5]Adjust!E233*[5]Input!$F$15*[5]Input!$E219/100</f>
        <v>0</v>
      </c>
      <c r="G94" s="75">
        <f>[5]Adjust!F233*[5]Input!$F$15*[5]Input!$F219/100</f>
        <v>0</v>
      </c>
      <c r="H94" s="75">
        <f>[5]Adjust!G233*[5]Input!$G219*10</f>
        <v>0</v>
      </c>
      <c r="I94" s="78" t="str">
        <f t="shared" si="0"/>
        <v/>
      </c>
      <c r="J94" s="79" t="str">
        <f t="shared" si="1"/>
        <v/>
      </c>
      <c r="K94" s="78">
        <f t="shared" si="2"/>
        <v>0</v>
      </c>
      <c r="L94" s="75">
        <f>[5]Adjust!B233*[5]Input!$B219*10</f>
        <v>0</v>
      </c>
      <c r="M94" s="75">
        <f>[5]Adjust!C233*[5]Input!$C219*10</f>
        <v>0</v>
      </c>
      <c r="N94" s="75">
        <f>[5]Adjust!D233*[5]Input!$D219*10</f>
        <v>0</v>
      </c>
      <c r="O94" s="80" t="str">
        <f t="shared" si="3"/>
        <v/>
      </c>
      <c r="P94" s="80" t="str">
        <f t="shared" si="4"/>
        <v/>
      </c>
      <c r="Q94" s="80" t="str">
        <f t="shared" si="5"/>
        <v/>
      </c>
      <c r="R94" s="80" t="str">
        <f t="shared" si="6"/>
        <v/>
      </c>
      <c r="S94" s="80" t="str">
        <f t="shared" si="7"/>
        <v/>
      </c>
      <c r="T94" s="80" t="str">
        <f t="shared" si="8"/>
        <v/>
      </c>
      <c r="U94" s="112"/>
      <c r="V94" s="113">
        <v>0</v>
      </c>
    </row>
    <row r="95" spans="1:22">
      <c r="A95" s="74" t="s">
        <v>54</v>
      </c>
      <c r="B95" s="75">
        <f>[5]Input!B182+[5]Input!C182+[5]Input!D182</f>
        <v>0</v>
      </c>
      <c r="C95" s="76">
        <f>[5]Input!E182</f>
        <v>0</v>
      </c>
      <c r="D95" s="77">
        <f>0.01*[5]Input!F$15*([5]Adjust!$E196*[5]Input!E182+[5]Adjust!$F196*[5]Input!F182)+10*([5]Adjust!$B196*[5]Input!B182+[5]Adjust!$C196*[5]Input!C182+[5]Adjust!$D196*[5]Input!D182+[5]Adjust!$G196*[5]Input!G182)</f>
        <v>0</v>
      </c>
      <c r="E95" s="75">
        <f>10*([5]Adjust!$B196*[5]Input!B182+[5]Adjust!$C196*[5]Input!C182+[5]Adjust!$D196*[5]Input!D182)</f>
        <v>0</v>
      </c>
      <c r="F95" s="75">
        <f>[5]Adjust!E196*[5]Input!$F$15*[5]Input!$E182/100</f>
        <v>0</v>
      </c>
      <c r="G95" s="75">
        <f>[5]Adjust!F196*[5]Input!$F$15*[5]Input!$F182/100</f>
        <v>0</v>
      </c>
      <c r="H95" s="75">
        <f>[5]Adjust!G196*[5]Input!$G182*10</f>
        <v>0</v>
      </c>
      <c r="I95" s="78" t="str">
        <f t="shared" si="0"/>
        <v/>
      </c>
      <c r="J95" s="79" t="str">
        <f t="shared" si="1"/>
        <v/>
      </c>
      <c r="K95" s="78">
        <f t="shared" si="2"/>
        <v>0</v>
      </c>
      <c r="L95" s="75">
        <f>[5]Adjust!B196*[5]Input!$B182*10</f>
        <v>0</v>
      </c>
      <c r="M95" s="75">
        <f>[5]Adjust!C196*[5]Input!$C182*10</f>
        <v>0</v>
      </c>
      <c r="N95" s="75">
        <f>[5]Adjust!D196*[5]Input!$D182*10</f>
        <v>0</v>
      </c>
      <c r="O95" s="80" t="str">
        <f t="shared" si="3"/>
        <v/>
      </c>
      <c r="P95" s="80" t="str">
        <f t="shared" si="4"/>
        <v/>
      </c>
      <c r="Q95" s="80" t="str">
        <f t="shared" si="5"/>
        <v/>
      </c>
      <c r="R95" s="80" t="str">
        <f t="shared" si="6"/>
        <v/>
      </c>
      <c r="S95" s="80" t="str">
        <f t="shared" si="7"/>
        <v/>
      </c>
      <c r="T95" s="80" t="str">
        <f t="shared" si="8"/>
        <v/>
      </c>
      <c r="U95" s="114">
        <v>0</v>
      </c>
      <c r="V95" s="113">
        <v>0</v>
      </c>
    </row>
    <row r="96" spans="1:22">
      <c r="A96" s="74" t="s">
        <v>59</v>
      </c>
      <c r="B96" s="75">
        <f>[5]Input!B203+[5]Input!C203+[5]Input!D203</f>
        <v>0</v>
      </c>
      <c r="C96" s="76">
        <f>[5]Input!E203</f>
        <v>0</v>
      </c>
      <c r="D96" s="77">
        <f>0.01*[5]Input!F$15*([5]Adjust!$E217*[5]Input!E203+[5]Adjust!$F217*[5]Input!F203)+10*([5]Adjust!$B217*[5]Input!B203+[5]Adjust!$C217*[5]Input!C203+[5]Adjust!$D217*[5]Input!D203+[5]Adjust!$G217*[5]Input!G203)</f>
        <v>0</v>
      </c>
      <c r="E96" s="75">
        <f>10*([5]Adjust!$B217*[5]Input!B203+[5]Adjust!$C217*[5]Input!C203+[5]Adjust!$D217*[5]Input!D203)</f>
        <v>0</v>
      </c>
      <c r="F96" s="75">
        <f>[5]Adjust!E217*[5]Input!$F$15*[5]Input!$E203/100</f>
        <v>0</v>
      </c>
      <c r="G96" s="75">
        <f>[5]Adjust!F217*[5]Input!$F$15*[5]Input!$F203/100</f>
        <v>0</v>
      </c>
      <c r="H96" s="75">
        <f>[5]Adjust!G217*[5]Input!$G203*10</f>
        <v>0</v>
      </c>
      <c r="I96" s="78" t="str">
        <f t="shared" si="0"/>
        <v/>
      </c>
      <c r="J96" s="79" t="str">
        <f t="shared" si="1"/>
        <v/>
      </c>
      <c r="K96" s="78">
        <f t="shared" si="2"/>
        <v>0</v>
      </c>
      <c r="L96" s="75">
        <f>[5]Adjust!B217*[5]Input!$B203*10</f>
        <v>0</v>
      </c>
      <c r="M96" s="75">
        <f>[5]Adjust!C217*[5]Input!$C203*10</f>
        <v>0</v>
      </c>
      <c r="N96" s="75">
        <f>[5]Adjust!D217*[5]Input!$D203*10</f>
        <v>0</v>
      </c>
      <c r="O96" s="80" t="str">
        <f t="shared" si="3"/>
        <v/>
      </c>
      <c r="P96" s="80" t="str">
        <f t="shared" si="4"/>
        <v/>
      </c>
      <c r="Q96" s="80" t="str">
        <f t="shared" si="5"/>
        <v/>
      </c>
      <c r="R96" s="80" t="str">
        <f t="shared" si="6"/>
        <v/>
      </c>
      <c r="S96" s="80" t="str">
        <f t="shared" si="7"/>
        <v/>
      </c>
      <c r="T96" s="80" t="str">
        <f t="shared" si="8"/>
        <v/>
      </c>
      <c r="U96" s="112"/>
      <c r="V96" s="113">
        <v>0</v>
      </c>
    </row>
    <row r="97" spans="1:22">
      <c r="A97" s="74" t="s">
        <v>57</v>
      </c>
      <c r="B97" s="75">
        <f>[5]Input!B196+[5]Input!C196+[5]Input!D196</f>
        <v>0</v>
      </c>
      <c r="C97" s="76">
        <f>[5]Input!E196</f>
        <v>0</v>
      </c>
      <c r="D97" s="77">
        <f>0.01*[5]Input!F$15*([5]Adjust!$E210*[5]Input!E196+[5]Adjust!$F210*[5]Input!F196)+10*([5]Adjust!$B210*[5]Input!B196+[5]Adjust!$C210*[5]Input!C196+[5]Adjust!$D210*[5]Input!D196+[5]Adjust!$G210*[5]Input!G196)</f>
        <v>0</v>
      </c>
      <c r="E97" s="75">
        <f>10*([5]Adjust!$B210*[5]Input!B196+[5]Adjust!$C210*[5]Input!C196+[5]Adjust!$D210*[5]Input!D196)</f>
        <v>0</v>
      </c>
      <c r="F97" s="75">
        <f>[5]Adjust!E210*[5]Input!$F$15*[5]Input!$E196/100</f>
        <v>0</v>
      </c>
      <c r="G97" s="75">
        <f>[5]Adjust!F210*[5]Input!$F$15*[5]Input!$F196/100</f>
        <v>0</v>
      </c>
      <c r="H97" s="75">
        <f>[5]Adjust!G210*[5]Input!$G196*10</f>
        <v>0</v>
      </c>
      <c r="I97" s="78" t="str">
        <f t="shared" si="0"/>
        <v/>
      </c>
      <c r="J97" s="79" t="str">
        <f t="shared" si="1"/>
        <v/>
      </c>
      <c r="K97" s="78">
        <f t="shared" si="2"/>
        <v>0</v>
      </c>
      <c r="L97" s="75">
        <f>[5]Adjust!B210*[5]Input!$B196*10</f>
        <v>0</v>
      </c>
      <c r="M97" s="75">
        <f>[5]Adjust!C210*[5]Input!$C196*10</f>
        <v>0</v>
      </c>
      <c r="N97" s="75">
        <f>[5]Adjust!D210*[5]Input!$D196*10</f>
        <v>0</v>
      </c>
      <c r="O97" s="80" t="str">
        <f t="shared" si="3"/>
        <v/>
      </c>
      <c r="P97" s="80" t="str">
        <f t="shared" si="4"/>
        <v/>
      </c>
      <c r="Q97" s="80" t="str">
        <f t="shared" si="5"/>
        <v/>
      </c>
      <c r="R97" s="80" t="str">
        <f t="shared" si="6"/>
        <v/>
      </c>
      <c r="S97" s="80" t="str">
        <f t="shared" si="7"/>
        <v/>
      </c>
      <c r="T97" s="80" t="str">
        <f t="shared" si="8"/>
        <v/>
      </c>
      <c r="U97" s="112"/>
      <c r="V97" s="112"/>
    </row>
    <row r="98" spans="1:22" ht="25.5">
      <c r="A98" s="74" t="s">
        <v>60</v>
      </c>
      <c r="B98" s="75">
        <f>[5]Input!B207+[5]Input!C207+[5]Input!D207</f>
        <v>0</v>
      </c>
      <c r="C98" s="76">
        <f>[5]Input!E207</f>
        <v>0</v>
      </c>
      <c r="D98" s="77">
        <f>0.01*[5]Input!F$15*([5]Adjust!$E221*[5]Input!E207+[5]Adjust!$F221*[5]Input!F207)+10*([5]Adjust!$B221*[5]Input!B207+[5]Adjust!$C221*[5]Input!C207+[5]Adjust!$D221*[5]Input!D207+[5]Adjust!$G221*[5]Input!G207)</f>
        <v>0</v>
      </c>
      <c r="E98" s="75">
        <f>10*([5]Adjust!$B221*[5]Input!B207+[5]Adjust!$C221*[5]Input!C207+[5]Adjust!$D221*[5]Input!D207)</f>
        <v>0</v>
      </c>
      <c r="F98" s="75">
        <f>[5]Adjust!E221*[5]Input!$F$15*[5]Input!$E207/100</f>
        <v>0</v>
      </c>
      <c r="G98" s="75">
        <f>[5]Adjust!F221*[5]Input!$F$15*[5]Input!$F207/100</f>
        <v>0</v>
      </c>
      <c r="H98" s="75">
        <f>[5]Adjust!G221*[5]Input!$G207*10</f>
        <v>0</v>
      </c>
      <c r="I98" s="78" t="str">
        <f t="shared" si="0"/>
        <v/>
      </c>
      <c r="J98" s="79" t="str">
        <f t="shared" si="1"/>
        <v/>
      </c>
      <c r="K98" s="78">
        <f t="shared" si="2"/>
        <v>0</v>
      </c>
      <c r="L98" s="75">
        <f>[5]Adjust!B221*[5]Input!$B207*10</f>
        <v>0</v>
      </c>
      <c r="M98" s="75">
        <f>[5]Adjust!C221*[5]Input!$C207*10</f>
        <v>0</v>
      </c>
      <c r="N98" s="75">
        <f>[5]Adjust!D221*[5]Input!$D207*10</f>
        <v>0</v>
      </c>
      <c r="O98" s="80" t="str">
        <f t="shared" si="3"/>
        <v/>
      </c>
      <c r="P98" s="80" t="str">
        <f t="shared" si="4"/>
        <v/>
      </c>
      <c r="Q98" s="80" t="str">
        <f t="shared" si="5"/>
        <v/>
      </c>
      <c r="R98" s="80" t="str">
        <f t="shared" si="6"/>
        <v/>
      </c>
      <c r="S98" s="80" t="str">
        <f t="shared" si="7"/>
        <v/>
      </c>
      <c r="T98" s="80" t="str">
        <f t="shared" si="8"/>
        <v/>
      </c>
      <c r="U98" s="112"/>
      <c r="V98" s="113">
        <v>0</v>
      </c>
    </row>
    <row r="99" spans="1:22">
      <c r="A99" s="74" t="s">
        <v>52</v>
      </c>
      <c r="B99" s="75">
        <f>[5]Input!B176+[5]Input!C176+[5]Input!D176</f>
        <v>4855.4759964285713</v>
      </c>
      <c r="C99" s="76">
        <f>[5]Input!E176</f>
        <v>11</v>
      </c>
      <c r="D99" s="77">
        <f>0.01*[5]Input!F$15*([5]Adjust!$E190*[5]Input!E176+[5]Adjust!$F190*[5]Input!F176)+10*([5]Adjust!$B190*[5]Input!B176+[5]Adjust!$C190*[5]Input!C176+[5]Adjust!$D190*[5]Input!D176+[5]Adjust!$G190*[5]Input!G176)</f>
        <v>28397.742647128722</v>
      </c>
      <c r="E99" s="75">
        <f>10*([5]Adjust!$B190*[5]Input!B176+[5]Adjust!$C190*[5]Input!C176+[5]Adjust!$D190*[5]Input!D176)</f>
        <v>22294.640527997912</v>
      </c>
      <c r="F99" s="75">
        <f>[5]Adjust!E190*[5]Input!$F$15*[5]Input!$E176/100</f>
        <v>158.96610428125757</v>
      </c>
      <c r="G99" s="75">
        <f>[5]Adjust!F190*[5]Input!$F$15*[5]Input!$F176/100</f>
        <v>5788.1916439252163</v>
      </c>
      <c r="H99" s="75">
        <f>[5]Adjust!G190*[5]Input!$G176*10</f>
        <v>155.94437092433355</v>
      </c>
      <c r="I99" s="78">
        <f t="shared" si="0"/>
        <v>0.58486011810204785</v>
      </c>
      <c r="J99" s="79">
        <f t="shared" si="1"/>
        <v>2581.6129679207929</v>
      </c>
      <c r="K99" s="78">
        <f t="shared" si="2"/>
        <v>0.45916487990871874</v>
      </c>
      <c r="L99" s="75">
        <f>[5]Adjust!B190*[5]Input!$B176*10</f>
        <v>17703.670981921601</v>
      </c>
      <c r="M99" s="75">
        <f>[5]Adjust!C190*[5]Input!$C176*10</f>
        <v>4309.2119538248226</v>
      </c>
      <c r="N99" s="75">
        <f>[5]Adjust!D190*[5]Input!$D176*10</f>
        <v>281.75759225148829</v>
      </c>
      <c r="O99" s="80">
        <f t="shared" si="3"/>
        <v>0.79407743577157441</v>
      </c>
      <c r="P99" s="80">
        <f t="shared" si="4"/>
        <v>0.1932846572885199</v>
      </c>
      <c r="Q99" s="80">
        <f t="shared" si="5"/>
        <v>1.2637906939905727E-2</v>
      </c>
      <c r="R99" s="80">
        <f t="shared" si="6"/>
        <v>5.5978429784569704E-3</v>
      </c>
      <c r="S99" s="80">
        <f t="shared" si="7"/>
        <v>0.20382576586630405</v>
      </c>
      <c r="T99" s="80">
        <f t="shared" si="8"/>
        <v>5.4914354588709181E-3</v>
      </c>
      <c r="U99" s="114">
        <v>3805</v>
      </c>
      <c r="V99" s="113">
        <v>139.24939400000002</v>
      </c>
    </row>
    <row r="100" spans="1:22">
      <c r="A100" s="74" t="s">
        <v>51</v>
      </c>
      <c r="B100" s="75">
        <f>[5]Input!B168+[5]Input!C168+[5]Input!D168</f>
        <v>372.53193587694631</v>
      </c>
      <c r="C100" s="76">
        <f>[5]Input!E168</f>
        <v>3</v>
      </c>
      <c r="D100" s="77">
        <f>0.01*[5]Input!F$15*([5]Adjust!$E182*[5]Input!E168+[5]Adjust!$F182*[5]Input!F168)+10*([5]Adjust!$B182*[5]Input!B168+[5]Adjust!$C182*[5]Input!C168+[5]Adjust!$D182*[5]Input!D168+[5]Adjust!$G182*[5]Input!G168)</f>
        <v>2260.2055818951708</v>
      </c>
      <c r="E100" s="75">
        <f>10*([5]Adjust!$B182*[5]Input!B168+[5]Adjust!$C182*[5]Input!C168+[5]Adjust!$D182*[5]Input!D168)</f>
        <v>2165.6372295875008</v>
      </c>
      <c r="F100" s="75">
        <f>[5]Adjust!E182*[5]Input!$F$15*[5]Input!$E168/100</f>
        <v>94.568352307669997</v>
      </c>
      <c r="G100" s="75">
        <f>[5]Adjust!F182*[5]Input!$F$15*[5]Input!$F168/100</f>
        <v>0</v>
      </c>
      <c r="H100" s="75">
        <f>[5]Adjust!G182*[5]Input!$G168*10</f>
        <v>0</v>
      </c>
      <c r="I100" s="78">
        <f t="shared" si="0"/>
        <v>0.60671458316039661</v>
      </c>
      <c r="J100" s="79">
        <f t="shared" si="1"/>
        <v>753.40186063172359</v>
      </c>
      <c r="K100" s="78">
        <f t="shared" si="2"/>
        <v>0.58132928241160187</v>
      </c>
      <c r="L100" s="75">
        <f>[5]Adjust!B182*[5]Input!$B168*10</f>
        <v>2159.0826677659752</v>
      </c>
      <c r="M100" s="75">
        <f>[5]Adjust!C182*[5]Input!$C168*10</f>
        <v>6.5545618215255166</v>
      </c>
      <c r="N100" s="75">
        <f>[5]Adjust!D182*[5]Input!$D168*10</f>
        <v>0</v>
      </c>
      <c r="O100" s="80">
        <f t="shared" si="3"/>
        <v>0.99697337959840393</v>
      </c>
      <c r="P100" s="80">
        <f t="shared" si="4"/>
        <v>3.0266204015960674E-3</v>
      </c>
      <c r="Q100" s="80">
        <f t="shared" si="5"/>
        <v>0</v>
      </c>
      <c r="R100" s="80">
        <f t="shared" si="6"/>
        <v>4.1840597627572848E-2</v>
      </c>
      <c r="S100" s="80">
        <f t="shared" si="7"/>
        <v>0</v>
      </c>
      <c r="T100" s="80">
        <f t="shared" si="8"/>
        <v>0</v>
      </c>
      <c r="U100" s="112"/>
      <c r="V100" s="112"/>
    </row>
    <row r="101" spans="1:22" ht="25.5">
      <c r="A101" s="74" t="s">
        <v>61</v>
      </c>
      <c r="B101" s="75">
        <f>[5]Input!B210+[5]Input!C210+[5]Input!D210</f>
        <v>0</v>
      </c>
      <c r="C101" s="76">
        <f>[5]Input!E210</f>
        <v>0</v>
      </c>
      <c r="D101" s="77">
        <f>0.01*[5]Input!F$15*([5]Adjust!$E224*[5]Input!E210+[5]Adjust!$F224*[5]Input!F210)+10*([5]Adjust!$B224*[5]Input!B210+[5]Adjust!$C224*[5]Input!C210+[5]Adjust!$D224*[5]Input!D210+[5]Adjust!$G224*[5]Input!G210)</f>
        <v>0</v>
      </c>
      <c r="E101" s="75">
        <f>10*([5]Adjust!$B224*[5]Input!B210+[5]Adjust!$C224*[5]Input!C210+[5]Adjust!$D224*[5]Input!D210)</f>
        <v>0</v>
      </c>
      <c r="F101" s="75">
        <f>[5]Adjust!E224*[5]Input!$F$15*[5]Input!$E210/100</f>
        <v>0</v>
      </c>
      <c r="G101" s="75">
        <f>[5]Adjust!F224*[5]Input!$F$15*[5]Input!$F210/100</f>
        <v>0</v>
      </c>
      <c r="H101" s="75">
        <f>[5]Adjust!G224*[5]Input!$G210*10</f>
        <v>0</v>
      </c>
      <c r="I101" s="78" t="str">
        <f t="shared" si="0"/>
        <v/>
      </c>
      <c r="J101" s="79" t="str">
        <f t="shared" si="1"/>
        <v/>
      </c>
      <c r="K101" s="78">
        <f t="shared" si="2"/>
        <v>0</v>
      </c>
      <c r="L101" s="75">
        <f>[5]Adjust!B224*[5]Input!$B210*10</f>
        <v>0</v>
      </c>
      <c r="M101" s="75">
        <f>[5]Adjust!C224*[5]Input!$C210*10</f>
        <v>0</v>
      </c>
      <c r="N101" s="75">
        <f>[5]Adjust!D224*[5]Input!$D210*10</f>
        <v>0</v>
      </c>
      <c r="O101" s="80" t="str">
        <f t="shared" si="3"/>
        <v/>
      </c>
      <c r="P101" s="80" t="str">
        <f t="shared" si="4"/>
        <v/>
      </c>
      <c r="Q101" s="80" t="str">
        <f t="shared" si="5"/>
        <v/>
      </c>
      <c r="R101" s="80" t="str">
        <f t="shared" si="6"/>
        <v/>
      </c>
      <c r="S101" s="80" t="str">
        <f t="shared" si="7"/>
        <v/>
      </c>
      <c r="T101" s="80" t="str">
        <f t="shared" si="8"/>
        <v/>
      </c>
      <c r="U101" s="112"/>
      <c r="V101" s="113">
        <v>0</v>
      </c>
    </row>
    <row r="102" spans="1:22">
      <c r="A102" s="74" t="s">
        <v>58</v>
      </c>
      <c r="B102" s="75">
        <f>[5]Input!B199+[5]Input!C199+[5]Input!D199</f>
        <v>0</v>
      </c>
      <c r="C102" s="76">
        <f>[5]Input!E199</f>
        <v>0</v>
      </c>
      <c r="D102" s="77">
        <f>0.01*[5]Input!F$15*([5]Adjust!$E213*[5]Input!E199+[5]Adjust!$F213*[5]Input!F199)+10*([5]Adjust!$B213*[5]Input!B199+[5]Adjust!$C213*[5]Input!C199+[5]Adjust!$D213*[5]Input!D199+[5]Adjust!$G213*[5]Input!G199)</f>
        <v>0</v>
      </c>
      <c r="E102" s="75">
        <f>10*([5]Adjust!$B213*[5]Input!B199+[5]Adjust!$C213*[5]Input!C199+[5]Adjust!$D213*[5]Input!D199)</f>
        <v>0</v>
      </c>
      <c r="F102" s="75">
        <f>[5]Adjust!E213*[5]Input!$F$15*[5]Input!$E199/100</f>
        <v>0</v>
      </c>
      <c r="G102" s="75">
        <f>[5]Adjust!F213*[5]Input!$F$15*[5]Input!$F199/100</f>
        <v>0</v>
      </c>
      <c r="H102" s="75">
        <f>[5]Adjust!G213*[5]Input!$G199*10</f>
        <v>0</v>
      </c>
      <c r="I102" s="78" t="str">
        <f t="shared" si="0"/>
        <v/>
      </c>
      <c r="J102" s="79" t="str">
        <f t="shared" si="1"/>
        <v/>
      </c>
      <c r="K102" s="78">
        <f t="shared" si="2"/>
        <v>0</v>
      </c>
      <c r="L102" s="75">
        <f>[5]Adjust!B213*[5]Input!$B199*10</f>
        <v>0</v>
      </c>
      <c r="M102" s="75">
        <f>[5]Adjust!C213*[5]Input!$C199*10</f>
        <v>0</v>
      </c>
      <c r="N102" s="75">
        <f>[5]Adjust!D213*[5]Input!$D199*10</f>
        <v>0</v>
      </c>
      <c r="O102" s="80" t="str">
        <f t="shared" si="3"/>
        <v/>
      </c>
      <c r="P102" s="80" t="str">
        <f t="shared" si="4"/>
        <v/>
      </c>
      <c r="Q102" s="80" t="str">
        <f t="shared" si="5"/>
        <v/>
      </c>
      <c r="R102" s="80" t="str">
        <f t="shared" si="6"/>
        <v/>
      </c>
      <c r="S102" s="80" t="str">
        <f t="shared" si="7"/>
        <v/>
      </c>
      <c r="T102" s="80" t="str">
        <f t="shared" si="8"/>
        <v/>
      </c>
      <c r="U102" s="112"/>
      <c r="V102" s="112"/>
    </row>
    <row r="103" spans="1:22" ht="25.5">
      <c r="A103" s="74" t="s">
        <v>62</v>
      </c>
      <c r="B103" s="75">
        <f>[5]Input!B213+[5]Input!C213+[5]Input!D213</f>
        <v>0</v>
      </c>
      <c r="C103" s="76">
        <f>[5]Input!E213</f>
        <v>0</v>
      </c>
      <c r="D103" s="77">
        <f>0.01*[5]Input!F$15*([5]Adjust!$E227*[5]Input!E213+[5]Adjust!$F227*[5]Input!F213)+10*([5]Adjust!$B227*[5]Input!B213+[5]Adjust!$C227*[5]Input!C213+[5]Adjust!$D227*[5]Input!D213+[5]Adjust!$G227*[5]Input!G213)</f>
        <v>0</v>
      </c>
      <c r="E103" s="75">
        <f>10*([5]Adjust!$B227*[5]Input!B213+[5]Adjust!$C227*[5]Input!C213+[5]Adjust!$D227*[5]Input!D213)</f>
        <v>0</v>
      </c>
      <c r="F103" s="75">
        <f>[5]Adjust!E227*[5]Input!$F$15*[5]Input!$E213/100</f>
        <v>0</v>
      </c>
      <c r="G103" s="75">
        <f>[5]Adjust!F227*[5]Input!$F$15*[5]Input!$F213/100</f>
        <v>0</v>
      </c>
      <c r="H103" s="75">
        <f>[5]Adjust!G227*[5]Input!$G213*10</f>
        <v>0</v>
      </c>
      <c r="I103" s="78" t="str">
        <f t="shared" si="0"/>
        <v/>
      </c>
      <c r="J103" s="79" t="str">
        <f t="shared" si="1"/>
        <v/>
      </c>
      <c r="K103" s="78">
        <f t="shared" si="2"/>
        <v>0</v>
      </c>
      <c r="L103" s="75">
        <f>[5]Adjust!B227*[5]Input!$B213*10</f>
        <v>0</v>
      </c>
      <c r="M103" s="75">
        <f>[5]Adjust!C227*[5]Input!$C213*10</f>
        <v>0</v>
      </c>
      <c r="N103" s="75">
        <f>[5]Adjust!D227*[5]Input!$D213*10</f>
        <v>0</v>
      </c>
      <c r="O103" s="80" t="str">
        <f t="shared" si="3"/>
        <v/>
      </c>
      <c r="P103" s="80" t="str">
        <f t="shared" si="4"/>
        <v/>
      </c>
      <c r="Q103" s="80" t="str">
        <f t="shared" si="5"/>
        <v/>
      </c>
      <c r="R103" s="80" t="str">
        <f t="shared" si="6"/>
        <v/>
      </c>
      <c r="S103" s="80" t="str">
        <f t="shared" si="7"/>
        <v/>
      </c>
      <c r="T103" s="80" t="str">
        <f t="shared" si="8"/>
        <v/>
      </c>
      <c r="U103" s="112"/>
      <c r="V103" s="113">
        <v>0</v>
      </c>
    </row>
    <row r="104" spans="1:22">
      <c r="A104" s="74" t="s">
        <v>53</v>
      </c>
      <c r="B104" s="75">
        <f>[5]Input!B179+[5]Input!C179+[5]Input!D179</f>
        <v>0</v>
      </c>
      <c r="C104" s="76">
        <f>[5]Input!E179</f>
        <v>0</v>
      </c>
      <c r="D104" s="77">
        <f>0.01*[5]Input!F$15*([5]Adjust!$E193*[5]Input!E179+[5]Adjust!$F193*[5]Input!F179)+10*([5]Adjust!$B193*[5]Input!B179+[5]Adjust!$C193*[5]Input!C179+[5]Adjust!$D193*[5]Input!D179+[5]Adjust!$G193*[5]Input!G179)</f>
        <v>0</v>
      </c>
      <c r="E104" s="75">
        <f>10*([5]Adjust!$B193*[5]Input!B179+[5]Adjust!$C193*[5]Input!C179+[5]Adjust!$D193*[5]Input!D179)</f>
        <v>0</v>
      </c>
      <c r="F104" s="75">
        <f>[5]Adjust!E193*[5]Input!$F$15*[5]Input!$E179/100</f>
        <v>0</v>
      </c>
      <c r="G104" s="75">
        <f>[5]Adjust!F193*[5]Input!$F$15*[5]Input!$F179/100</f>
        <v>0</v>
      </c>
      <c r="H104" s="75">
        <f>[5]Adjust!G193*[5]Input!$G179*10</f>
        <v>0</v>
      </c>
      <c r="I104" s="78" t="str">
        <f t="shared" si="0"/>
        <v/>
      </c>
      <c r="J104" s="79" t="str">
        <f t="shared" si="1"/>
        <v/>
      </c>
      <c r="K104" s="78">
        <f t="shared" si="2"/>
        <v>0</v>
      </c>
      <c r="L104" s="75">
        <f>[5]Adjust!B193*[5]Input!$B179*10</f>
        <v>0</v>
      </c>
      <c r="M104" s="75">
        <f>[5]Adjust!C193*[5]Input!$C179*10</f>
        <v>0</v>
      </c>
      <c r="N104" s="75">
        <f>[5]Adjust!D193*[5]Input!$D179*10</f>
        <v>0</v>
      </c>
      <c r="O104" s="80" t="str">
        <f t="shared" si="3"/>
        <v/>
      </c>
      <c r="P104" s="80" t="str">
        <f t="shared" si="4"/>
        <v/>
      </c>
      <c r="Q104" s="80" t="str">
        <f t="shared" si="5"/>
        <v/>
      </c>
      <c r="R104" s="80" t="str">
        <f t="shared" si="6"/>
        <v/>
      </c>
      <c r="S104" s="80" t="str">
        <f t="shared" si="7"/>
        <v/>
      </c>
      <c r="T104" s="80" t="str">
        <f t="shared" si="8"/>
        <v/>
      </c>
      <c r="U104" s="114">
        <v>0</v>
      </c>
      <c r="V104" s="113">
        <v>0</v>
      </c>
    </row>
    <row r="105" spans="1:22" ht="25.5">
      <c r="A105" s="74" t="s">
        <v>56</v>
      </c>
      <c r="B105" s="75">
        <f>[5]Input!B192+[5]Input!C192+[5]Input!D192</f>
        <v>0</v>
      </c>
      <c r="C105" s="76">
        <f>[5]Input!E192</f>
        <v>0</v>
      </c>
      <c r="D105" s="77">
        <f>0.01*[5]Input!F$15*([5]Adjust!$E206*[5]Input!E192+[5]Adjust!$F206*[5]Input!F192)+10*([5]Adjust!$B206*[5]Input!B192+[5]Adjust!$C206*[5]Input!C192+[5]Adjust!$D206*[5]Input!D192+[5]Adjust!$G206*[5]Input!G192)</f>
        <v>0</v>
      </c>
      <c r="E105" s="75">
        <f>10*([5]Adjust!$B206*[5]Input!B192+[5]Adjust!$C206*[5]Input!C192+[5]Adjust!$D206*[5]Input!D192)</f>
        <v>0</v>
      </c>
      <c r="F105" s="75">
        <f>[5]Adjust!E206*[5]Input!$F$15*[5]Input!$E192/100</f>
        <v>0</v>
      </c>
      <c r="G105" s="75">
        <f>[5]Adjust!F206*[5]Input!$F$15*[5]Input!$F192/100</f>
        <v>0</v>
      </c>
      <c r="H105" s="75">
        <f>[5]Adjust!G206*[5]Input!$G192*10</f>
        <v>0</v>
      </c>
      <c r="I105" s="78" t="str">
        <f t="shared" si="0"/>
        <v/>
      </c>
      <c r="J105" s="79" t="str">
        <f t="shared" si="1"/>
        <v/>
      </c>
      <c r="K105" s="78">
        <f t="shared" si="2"/>
        <v>0</v>
      </c>
      <c r="L105" s="75">
        <f>[5]Adjust!B206*[5]Input!$B192*10</f>
        <v>0</v>
      </c>
      <c r="M105" s="75">
        <f>[5]Adjust!C206*[5]Input!$C192*10</f>
        <v>0</v>
      </c>
      <c r="N105" s="75">
        <f>[5]Adjust!D206*[5]Input!$D192*10</f>
        <v>0</v>
      </c>
      <c r="O105" s="80" t="str">
        <f t="shared" si="3"/>
        <v/>
      </c>
      <c r="P105" s="80" t="str">
        <f t="shared" si="4"/>
        <v/>
      </c>
      <c r="Q105" s="80" t="str">
        <f t="shared" si="5"/>
        <v/>
      </c>
      <c r="R105" s="80" t="str">
        <f t="shared" si="6"/>
        <v/>
      </c>
      <c r="S105" s="80" t="str">
        <f t="shared" si="7"/>
        <v/>
      </c>
      <c r="T105" s="80" t="str">
        <f t="shared" si="8"/>
        <v/>
      </c>
      <c r="U105" s="112"/>
      <c r="V105" s="112"/>
    </row>
    <row r="106" spans="1:22">
      <c r="A106" s="74" t="s">
        <v>55</v>
      </c>
      <c r="B106" s="75">
        <f>[5]Input!B188+[5]Input!C188+[5]Input!D188</f>
        <v>27.59577338842962</v>
      </c>
      <c r="C106" s="76">
        <f>[5]Input!E188</f>
        <v>4</v>
      </c>
      <c r="D106" s="77">
        <f>0.01*[5]Input!F$15*([5]Adjust!$E202*[5]Input!E188+[5]Adjust!$F202*[5]Input!F188)+10*([5]Adjust!$B202*[5]Input!B188+[5]Adjust!$C202*[5]Input!C188+[5]Adjust!$D202*[5]Input!D188+[5]Adjust!$G202*[5]Input!G188)</f>
        <v>200.5062708930248</v>
      </c>
      <c r="E106" s="75">
        <f>10*([5]Adjust!$B202*[5]Input!B188+[5]Adjust!$C202*[5]Input!C188+[5]Adjust!$D202*[5]Input!D188)</f>
        <v>200.5062708930248</v>
      </c>
      <c r="F106" s="75">
        <f>[5]Adjust!E202*[5]Input!$F$15*[5]Input!$E188/100</f>
        <v>0</v>
      </c>
      <c r="G106" s="75">
        <f>[5]Adjust!F202*[5]Input!$F$15*[5]Input!$F188/100</f>
        <v>0</v>
      </c>
      <c r="H106" s="75">
        <f>[5]Adjust!G202*[5]Input!$G188*10</f>
        <v>0</v>
      </c>
      <c r="I106" s="78">
        <f t="shared" si="0"/>
        <v>0.7265832635699685</v>
      </c>
      <c r="J106" s="79">
        <f t="shared" si="1"/>
        <v>50.126567723256201</v>
      </c>
      <c r="K106" s="78">
        <f t="shared" si="2"/>
        <v>0.7265832635699685</v>
      </c>
      <c r="L106" s="75">
        <f>[5]Adjust!B202*[5]Input!$B188*10</f>
        <v>200.5062708930248</v>
      </c>
      <c r="M106" s="75">
        <f>[5]Adjust!C202*[5]Input!$C188*10</f>
        <v>0</v>
      </c>
      <c r="N106" s="75">
        <f>[5]Adjust!D202*[5]Input!$D188*10</f>
        <v>0</v>
      </c>
      <c r="O106" s="80">
        <f t="shared" si="3"/>
        <v>1</v>
      </c>
      <c r="P106" s="80">
        <f t="shared" si="4"/>
        <v>0</v>
      </c>
      <c r="Q106" s="80">
        <f t="shared" si="5"/>
        <v>0</v>
      </c>
      <c r="R106" s="80">
        <f t="shared" si="6"/>
        <v>0</v>
      </c>
      <c r="S106" s="80">
        <f t="shared" si="7"/>
        <v>0</v>
      </c>
      <c r="T106" s="80">
        <f t="shared" si="8"/>
        <v>0</v>
      </c>
      <c r="U106" s="112"/>
      <c r="V106" s="112"/>
    </row>
    <row r="107" spans="1:22" ht="25.5">
      <c r="A107" s="74" t="s">
        <v>188</v>
      </c>
      <c r="B107" s="75">
        <f>[5]Input!B164+[5]Input!C164+[5]Input!D164</f>
        <v>0</v>
      </c>
      <c r="C107" s="76">
        <f>[5]Input!E164</f>
        <v>0</v>
      </c>
      <c r="D107" s="77">
        <f>0.01*[5]Input!F$15*([5]Adjust!$E178*[5]Input!E164+[5]Adjust!$F178*[5]Input!F164)+10*([5]Adjust!$B178*[5]Input!B164+[5]Adjust!$C178*[5]Input!C164+[5]Adjust!$D178*[5]Input!D164+[5]Adjust!$G178*[5]Input!G164)</f>
        <v>0</v>
      </c>
      <c r="E107" s="75">
        <f>10*([5]Adjust!$B178*[5]Input!B164+[5]Adjust!$C178*[5]Input!C164+[5]Adjust!$D178*[5]Input!D164)</f>
        <v>0</v>
      </c>
      <c r="F107" s="75">
        <f>[5]Adjust!E178*[5]Input!$F$15*[5]Input!$E164/100</f>
        <v>0</v>
      </c>
      <c r="G107" s="75">
        <f>[5]Adjust!F178*[5]Input!$F$15*[5]Input!$F164/100</f>
        <v>0</v>
      </c>
      <c r="H107" s="75">
        <f>[5]Adjust!G178*[5]Input!$G164*10</f>
        <v>0</v>
      </c>
      <c r="I107" s="78" t="str">
        <f t="shared" si="0"/>
        <v/>
      </c>
      <c r="J107" s="79" t="str">
        <f t="shared" si="1"/>
        <v/>
      </c>
      <c r="K107" s="78">
        <f t="shared" si="2"/>
        <v>0</v>
      </c>
      <c r="L107" s="75">
        <f>[5]Adjust!B178*[5]Input!$B164*10</f>
        <v>0</v>
      </c>
      <c r="M107" s="75">
        <f>[5]Adjust!C178*[5]Input!$C164*10</f>
        <v>0</v>
      </c>
      <c r="N107" s="75">
        <f>[5]Adjust!D178*[5]Input!$D164*10</f>
        <v>0</v>
      </c>
      <c r="O107" s="80" t="str">
        <f t="shared" si="3"/>
        <v/>
      </c>
      <c r="P107" s="80" t="str">
        <f t="shared" si="4"/>
        <v/>
      </c>
      <c r="Q107" s="80" t="str">
        <f t="shared" si="5"/>
        <v/>
      </c>
      <c r="R107" s="80" t="str">
        <f t="shared" si="6"/>
        <v/>
      </c>
      <c r="S107" s="80" t="str">
        <f t="shared" si="7"/>
        <v/>
      </c>
      <c r="T107" s="80" t="str">
        <f t="shared" si="8"/>
        <v/>
      </c>
      <c r="U107" s="112"/>
      <c r="V107" s="112"/>
    </row>
    <row r="108" spans="1:22" ht="25.5">
      <c r="A108" s="74" t="s">
        <v>50</v>
      </c>
      <c r="B108" s="75">
        <f>[5]Input!B160+[5]Input!C160+[5]Input!D160</f>
        <v>253.53903785911672</v>
      </c>
      <c r="C108" s="76">
        <f>[5]Input!E160</f>
        <v>7</v>
      </c>
      <c r="D108" s="77">
        <f>0.01*[5]Input!F$15*([5]Adjust!$E174*[5]Input!E160+[5]Adjust!$F174*[5]Input!F160)+10*([5]Adjust!$B174*[5]Input!B160+[5]Adjust!$C174*[5]Input!C160+[5]Adjust!$D174*[5]Input!D160+[5]Adjust!$G174*[5]Input!G160)</f>
        <v>1165.1184768818114</v>
      </c>
      <c r="E108" s="75">
        <f>10*([5]Adjust!$B174*[5]Input!B160+[5]Adjust!$C174*[5]Input!C160+[5]Adjust!$D174*[5]Input!D160)</f>
        <v>1131.9899745541916</v>
      </c>
      <c r="F108" s="75">
        <f>[5]Adjust!E174*[5]Input!$F$15*[5]Input!$E160/100</f>
        <v>33.12850232761987</v>
      </c>
      <c r="G108" s="75">
        <f>[5]Adjust!F174*[5]Input!$F$15*[5]Input!$F160/100</f>
        <v>0</v>
      </c>
      <c r="H108" s="75">
        <f>[5]Adjust!G174*[5]Input!$G160*10</f>
        <v>0</v>
      </c>
      <c r="I108" s="78">
        <f t="shared" si="0"/>
        <v>0.4595420439866264</v>
      </c>
      <c r="J108" s="79">
        <f t="shared" si="1"/>
        <v>166.44549669740164</v>
      </c>
      <c r="K108" s="78">
        <f t="shared" si="2"/>
        <v>0.44647561342533809</v>
      </c>
      <c r="L108" s="75">
        <f>[5]Adjust!B174*[5]Input!$B160*10</f>
        <v>1076.0341585460942</v>
      </c>
      <c r="M108" s="75">
        <f>[5]Adjust!C174*[5]Input!$C160*10</f>
        <v>55.955816008097301</v>
      </c>
      <c r="N108" s="75">
        <f>[5]Adjust!D174*[5]Input!$D160*10</f>
        <v>0</v>
      </c>
      <c r="O108" s="80">
        <f t="shared" si="3"/>
        <v>0.9505686293466209</v>
      </c>
      <c r="P108" s="80">
        <f t="shared" si="4"/>
        <v>4.9431370653378992E-2</v>
      </c>
      <c r="Q108" s="80">
        <f t="shared" si="5"/>
        <v>0</v>
      </c>
      <c r="R108" s="80">
        <f t="shared" si="6"/>
        <v>2.8433591076747124E-2</v>
      </c>
      <c r="S108" s="80">
        <f t="shared" si="7"/>
        <v>0</v>
      </c>
      <c r="T108" s="80">
        <f t="shared" si="8"/>
        <v>0</v>
      </c>
      <c r="U108" s="112"/>
      <c r="V108" s="112"/>
    </row>
    <row r="109" spans="1:22" ht="25.5">
      <c r="A109" s="74" t="s">
        <v>49</v>
      </c>
      <c r="B109" s="75">
        <f>[5]Input!B156+[5]Input!C156+[5]Input!D156</f>
        <v>1485.7279964418685</v>
      </c>
      <c r="C109" s="76">
        <f>[5]Input!E156</f>
        <v>78</v>
      </c>
      <c r="D109" s="77">
        <f>0.01*[5]Input!F$15*([5]Adjust!$E170*[5]Input!E156+[5]Adjust!$F170*[5]Input!F156)+10*([5]Adjust!$B170*[5]Input!B156+[5]Adjust!$C170*[5]Input!C156+[5]Adjust!$D170*[5]Input!D156+[5]Adjust!$G170*[5]Input!G156)</f>
        <v>9849.122068604187</v>
      </c>
      <c r="E109" s="75">
        <f>10*([5]Adjust!$B170*[5]Input!B156+[5]Adjust!$C170*[5]Input!C156+[5]Adjust!$D170*[5]Input!D156)</f>
        <v>9479.9758998107081</v>
      </c>
      <c r="F109" s="75">
        <f>[5]Adjust!E170*[5]Input!$F$15*[5]Input!$E156/100</f>
        <v>369.14616879347852</v>
      </c>
      <c r="G109" s="75">
        <f>[5]Adjust!F170*[5]Input!$F$15*[5]Input!$F156/100</f>
        <v>0</v>
      </c>
      <c r="H109" s="75">
        <f>[5]Adjust!G170*[5]Input!$G156*10</f>
        <v>0</v>
      </c>
      <c r="I109" s="78">
        <f t="shared" si="0"/>
        <v>0.66291556006157215</v>
      </c>
      <c r="J109" s="79">
        <f t="shared" si="1"/>
        <v>126.27079575133573</v>
      </c>
      <c r="K109" s="78">
        <f t="shared" si="2"/>
        <v>0.63806941260540673</v>
      </c>
      <c r="L109" s="75">
        <f>[5]Adjust!B170*[5]Input!$B156*10</f>
        <v>9479.9758998107081</v>
      </c>
      <c r="M109" s="75">
        <f>[5]Adjust!C170*[5]Input!$C156*10</f>
        <v>0</v>
      </c>
      <c r="N109" s="75">
        <f>[5]Adjust!D170*[5]Input!$D156*10</f>
        <v>0</v>
      </c>
      <c r="O109" s="80">
        <f t="shared" si="3"/>
        <v>1</v>
      </c>
      <c r="P109" s="80">
        <f t="shared" si="4"/>
        <v>0</v>
      </c>
      <c r="Q109" s="80">
        <f t="shared" si="5"/>
        <v>0</v>
      </c>
      <c r="R109" s="80">
        <f t="shared" si="6"/>
        <v>3.7480109010954082E-2</v>
      </c>
      <c r="S109" s="80">
        <f t="shared" si="7"/>
        <v>0</v>
      </c>
      <c r="T109" s="80">
        <f t="shared" si="8"/>
        <v>0</v>
      </c>
      <c r="U109" s="112"/>
      <c r="V109" s="112"/>
    </row>
    <row r="110" spans="1:22" ht="25.5">
      <c r="A110" s="74" t="s">
        <v>189</v>
      </c>
      <c r="B110" s="75">
        <f>[5]Input!B151+[5]Input!C151+[5]Input!D151</f>
        <v>0</v>
      </c>
      <c r="C110" s="76">
        <f>[5]Input!E151</f>
        <v>0</v>
      </c>
      <c r="D110" s="77">
        <f>0.01*[5]Input!F$15*([5]Adjust!$E165*[5]Input!E151+[5]Adjust!$F165*[5]Input!F151)+10*([5]Adjust!$B165*[5]Input!B151+[5]Adjust!$C165*[5]Input!C151+[5]Adjust!$D165*[5]Input!D151+[5]Adjust!$G165*[5]Input!G151)</f>
        <v>0</v>
      </c>
      <c r="E110" s="75">
        <f>10*([5]Adjust!$B165*[5]Input!B151+[5]Adjust!$C165*[5]Input!C151+[5]Adjust!$D165*[5]Input!D151)</f>
        <v>0</v>
      </c>
      <c r="F110" s="75">
        <f>[5]Adjust!E165*[5]Input!$F$15*[5]Input!$E151/100</f>
        <v>0</v>
      </c>
      <c r="G110" s="75">
        <f>[5]Adjust!F165*[5]Input!$F$15*[5]Input!$F151/100</f>
        <v>0</v>
      </c>
      <c r="H110" s="75">
        <f>[5]Adjust!G165*[5]Input!$G151*10</f>
        <v>0</v>
      </c>
      <c r="I110" s="78" t="str">
        <f t="shared" si="0"/>
        <v/>
      </c>
      <c r="J110" s="79" t="str">
        <f t="shared" si="1"/>
        <v/>
      </c>
      <c r="K110" s="78">
        <f t="shared" si="2"/>
        <v>0</v>
      </c>
      <c r="L110" s="75">
        <f>[5]Adjust!B165*[5]Input!$B151*10</f>
        <v>0</v>
      </c>
      <c r="M110" s="75">
        <f>[5]Adjust!C165*[5]Input!$C151*10</f>
        <v>0</v>
      </c>
      <c r="N110" s="75">
        <f>[5]Adjust!D165*[5]Input!$D151*10</f>
        <v>0</v>
      </c>
      <c r="O110" s="80" t="str">
        <f t="shared" si="3"/>
        <v/>
      </c>
      <c r="P110" s="80" t="str">
        <f t="shared" si="4"/>
        <v/>
      </c>
      <c r="Q110" s="80" t="str">
        <f t="shared" si="5"/>
        <v/>
      </c>
      <c r="R110" s="80" t="str">
        <f t="shared" si="6"/>
        <v/>
      </c>
      <c r="S110" s="80" t="str">
        <f t="shared" si="7"/>
        <v/>
      </c>
      <c r="T110" s="80" t="str">
        <f t="shared" si="8"/>
        <v/>
      </c>
      <c r="U110" s="112"/>
      <c r="V110" s="112"/>
    </row>
    <row r="111" spans="1:22">
      <c r="A111" s="74" t="s">
        <v>37</v>
      </c>
      <c r="B111" s="75">
        <f>[5]Input!B147+[5]Input!C147+[5]Input!D147</f>
        <v>0</v>
      </c>
      <c r="C111" s="76">
        <f>[5]Input!E147</f>
        <v>0</v>
      </c>
      <c r="D111" s="77">
        <f>0.01*[5]Input!F$15*([5]Adjust!$E161*[5]Input!E147+[5]Adjust!$F161*[5]Input!F147)+10*([5]Adjust!$B161*[5]Input!B147+[5]Adjust!$C161*[5]Input!C147+[5]Adjust!$D161*[5]Input!D147+[5]Adjust!$G161*[5]Input!G147)</f>
        <v>0</v>
      </c>
      <c r="E111" s="75">
        <f>10*([5]Adjust!$B161*[5]Input!B147+[5]Adjust!$C161*[5]Input!C147+[5]Adjust!$D161*[5]Input!D147)</f>
        <v>0</v>
      </c>
      <c r="F111" s="75">
        <f>[5]Adjust!E161*[5]Input!$F$15*[5]Input!$E147/100</f>
        <v>0</v>
      </c>
      <c r="G111" s="75">
        <f>[5]Adjust!F161*[5]Input!$F$15*[5]Input!$F147/100</f>
        <v>0</v>
      </c>
      <c r="H111" s="75">
        <f>[5]Adjust!G161*[5]Input!$G147*10</f>
        <v>0</v>
      </c>
      <c r="I111" s="78" t="str">
        <f t="shared" si="0"/>
        <v/>
      </c>
      <c r="J111" s="79" t="str">
        <f t="shared" si="1"/>
        <v/>
      </c>
      <c r="K111" s="78">
        <f t="shared" si="2"/>
        <v>0</v>
      </c>
      <c r="L111" s="75">
        <f>[5]Adjust!B161*[5]Input!$B147*10</f>
        <v>0</v>
      </c>
      <c r="M111" s="75">
        <f>[5]Adjust!C161*[5]Input!$C147*10</f>
        <v>0</v>
      </c>
      <c r="N111" s="75">
        <f>[5]Adjust!D161*[5]Input!$D147*10</f>
        <v>0</v>
      </c>
      <c r="O111" s="80" t="str">
        <f t="shared" si="3"/>
        <v/>
      </c>
      <c r="P111" s="80" t="str">
        <f t="shared" si="4"/>
        <v/>
      </c>
      <c r="Q111" s="80" t="str">
        <f t="shared" si="5"/>
        <v/>
      </c>
      <c r="R111" s="80" t="str">
        <f t="shared" si="6"/>
        <v/>
      </c>
      <c r="S111" s="80" t="str">
        <f t="shared" si="7"/>
        <v/>
      </c>
      <c r="T111" s="80" t="str">
        <f t="shared" si="8"/>
        <v/>
      </c>
      <c r="U111" s="112"/>
      <c r="V111" s="112"/>
    </row>
    <row r="112" spans="1:22">
      <c r="A112" s="74" t="s">
        <v>36</v>
      </c>
      <c r="B112" s="75">
        <f>[5]Input!B143+[5]Input!C143+[5]Input!D143</f>
        <v>2139.6234732505336</v>
      </c>
      <c r="C112" s="76">
        <f>[5]Input!E143</f>
        <v>874</v>
      </c>
      <c r="D112" s="77">
        <f>0.01*[5]Input!F$15*([5]Adjust!$E157*[5]Input!E143+[5]Adjust!$F157*[5]Input!F143)+10*([5]Adjust!$B157*[5]Input!B143+[5]Adjust!$C157*[5]Input!C143+[5]Adjust!$D157*[5]Input!D143+[5]Adjust!$G157*[5]Input!G143)</f>
        <v>35108.258991500923</v>
      </c>
      <c r="E112" s="75">
        <f>10*([5]Adjust!$B157*[5]Input!B143+[5]Adjust!$C157*[5]Input!C143+[5]Adjust!$D157*[5]Input!D143)</f>
        <v>27274.109571605255</v>
      </c>
      <c r="F112" s="75">
        <f>[5]Adjust!E157*[5]Input!$F$15*[5]Input!$E143/100</f>
        <v>7834.1494198956652</v>
      </c>
      <c r="G112" s="75">
        <f>[5]Adjust!F157*[5]Input!$F$15*[5]Input!$F143/100</f>
        <v>0</v>
      </c>
      <c r="H112" s="75">
        <f>[5]Adjust!G157*[5]Input!$G143*10</f>
        <v>0</v>
      </c>
      <c r="I112" s="78">
        <f t="shared" ref="I112:I137" si="9">IF(B112&lt;&gt;0,0.1*D112/B112,"")</f>
        <v>1.6408615548680707</v>
      </c>
      <c r="J112" s="79">
        <f t="shared" ref="J112:J137" si="10">IF(C112&lt;&gt;0,D112/C112,"")</f>
        <v>40.169632713387784</v>
      </c>
      <c r="K112" s="78">
        <f t="shared" ref="K112:K137" si="11">IF(B112&lt;&gt;0,0.1*E112/B112,0)</f>
        <v>1.2747153839254814</v>
      </c>
      <c r="L112" s="75">
        <f>[5]Adjust!B157*[5]Input!$B143*10</f>
        <v>27274.109571605255</v>
      </c>
      <c r="M112" s="75">
        <f>[5]Adjust!C157*[5]Input!$C143*10</f>
        <v>0</v>
      </c>
      <c r="N112" s="75">
        <f>[5]Adjust!D157*[5]Input!$D143*10</f>
        <v>0</v>
      </c>
      <c r="O112" s="80">
        <f t="shared" ref="O112:O137" si="12">IF(E112&lt;&gt;0,$L112/E112,"")</f>
        <v>1</v>
      </c>
      <c r="P112" s="80">
        <f t="shared" ref="P112:P137" si="13">IF(E112&lt;&gt;0,$M112/E112,"")</f>
        <v>0</v>
      </c>
      <c r="Q112" s="80">
        <f t="shared" ref="Q112:Q137" si="14">IF(E112&lt;&gt;0,$N112/E112,"")</f>
        <v>0</v>
      </c>
      <c r="R112" s="80">
        <f t="shared" ref="R112:R137" si="15">IF(D112&lt;&gt;0,$F112/D112,"")</f>
        <v>0.22314263495071548</v>
      </c>
      <c r="S112" s="80">
        <f t="shared" ref="S112:S137" si="16">IF(D112&lt;&gt;0,$G112/D112,"")</f>
        <v>0</v>
      </c>
      <c r="T112" s="80">
        <f t="shared" ref="T112:T137" si="17">IF(D112&lt;&gt;0,$H112/D112,"")</f>
        <v>0</v>
      </c>
      <c r="U112" s="112"/>
      <c r="V112" s="112"/>
    </row>
    <row r="113" spans="1:22">
      <c r="A113" s="74" t="s">
        <v>45</v>
      </c>
      <c r="B113" s="75">
        <f>[5]Input!B202+[5]Input!C202+[5]Input!D202</f>
        <v>0</v>
      </c>
      <c r="C113" s="76">
        <f>[5]Input!E202</f>
        <v>0</v>
      </c>
      <c r="D113" s="77">
        <f>0.01*[5]Input!F$15*([5]Adjust!$E216*[5]Input!E202+[5]Adjust!$F216*[5]Input!F202)+10*([5]Adjust!$B216*[5]Input!B202+[5]Adjust!$C216*[5]Input!C202+[5]Adjust!$D216*[5]Input!D202+[5]Adjust!$G216*[5]Input!G202)</f>
        <v>0</v>
      </c>
      <c r="E113" s="75">
        <f>10*([5]Adjust!$B216*[5]Input!B202+[5]Adjust!$C216*[5]Input!C202+[5]Adjust!$D216*[5]Input!D202)</f>
        <v>0</v>
      </c>
      <c r="F113" s="75">
        <f>[5]Adjust!E216*[5]Input!$F$15*[5]Input!$E202/100</f>
        <v>0</v>
      </c>
      <c r="G113" s="75">
        <f>[5]Adjust!F216*[5]Input!$F$15*[5]Input!$F202/100</f>
        <v>0</v>
      </c>
      <c r="H113" s="75">
        <f>[5]Adjust!G216*[5]Input!$G202*10</f>
        <v>0</v>
      </c>
      <c r="I113" s="78" t="str">
        <f t="shared" si="9"/>
        <v/>
      </c>
      <c r="J113" s="79" t="str">
        <f t="shared" si="10"/>
        <v/>
      </c>
      <c r="K113" s="78">
        <f t="shared" si="11"/>
        <v>0</v>
      </c>
      <c r="L113" s="75">
        <f>[5]Adjust!B216*[5]Input!$B202*10</f>
        <v>0</v>
      </c>
      <c r="M113" s="75">
        <f>[5]Adjust!C216*[5]Input!$C202*10</f>
        <v>0</v>
      </c>
      <c r="N113" s="75">
        <f>[5]Adjust!D216*[5]Input!$D202*10</f>
        <v>0</v>
      </c>
      <c r="O113" s="80" t="str">
        <f t="shared" si="12"/>
        <v/>
      </c>
      <c r="P113" s="80" t="str">
        <f t="shared" si="13"/>
        <v/>
      </c>
      <c r="Q113" s="80" t="str">
        <f t="shared" si="14"/>
        <v/>
      </c>
      <c r="R113" s="80" t="str">
        <f t="shared" si="15"/>
        <v/>
      </c>
      <c r="S113" s="80" t="str">
        <f t="shared" si="16"/>
        <v/>
      </c>
      <c r="T113" s="80" t="str">
        <f t="shared" si="17"/>
        <v/>
      </c>
      <c r="U113" s="112"/>
      <c r="V113" s="113">
        <v>0</v>
      </c>
    </row>
    <row r="114" spans="1:22">
      <c r="A114" s="74" t="s">
        <v>44</v>
      </c>
      <c r="B114" s="75">
        <f>[5]Input!B195+[5]Input!C195+[5]Input!D195</f>
        <v>6.82</v>
      </c>
      <c r="C114" s="76">
        <f>[5]Input!E195</f>
        <v>19</v>
      </c>
      <c r="D114" s="77">
        <f>0.01*[5]Input!F$15*([5]Adjust!$E209*[5]Input!E195+[5]Adjust!$F209*[5]Input!F195)+10*([5]Adjust!$B209*[5]Input!B195+[5]Adjust!$C209*[5]Input!C195+[5]Adjust!$D209*[5]Input!D195+[5]Adjust!$G209*[5]Input!G195)</f>
        <v>-34.850200000000001</v>
      </c>
      <c r="E114" s="75">
        <f>10*([5]Adjust!$B209*[5]Input!B195+[5]Adjust!$C209*[5]Input!C195+[5]Adjust!$D209*[5]Input!D195)</f>
        <v>-34.850200000000001</v>
      </c>
      <c r="F114" s="75">
        <f>[5]Adjust!E209*[5]Input!$F$15*[5]Input!$E195/100</f>
        <v>0</v>
      </c>
      <c r="G114" s="75">
        <f>[5]Adjust!F209*[5]Input!$F$15*[5]Input!$F195/100</f>
        <v>0</v>
      </c>
      <c r="H114" s="75">
        <f>[5]Adjust!G209*[5]Input!$G195*10</f>
        <v>0</v>
      </c>
      <c r="I114" s="78">
        <f t="shared" si="9"/>
        <v>-0.51100000000000001</v>
      </c>
      <c r="J114" s="79">
        <f t="shared" si="10"/>
        <v>-1.834221052631579</v>
      </c>
      <c r="K114" s="78">
        <f t="shared" si="11"/>
        <v>-0.51100000000000001</v>
      </c>
      <c r="L114" s="75">
        <f>[5]Adjust!B209*[5]Input!$B195*10</f>
        <v>-34.850200000000001</v>
      </c>
      <c r="M114" s="75">
        <f>[5]Adjust!C209*[5]Input!$C195*10</f>
        <v>0</v>
      </c>
      <c r="N114" s="75">
        <f>[5]Adjust!D209*[5]Input!$D195*10</f>
        <v>0</v>
      </c>
      <c r="O114" s="80">
        <f t="shared" si="12"/>
        <v>1</v>
      </c>
      <c r="P114" s="80">
        <f t="shared" si="13"/>
        <v>0</v>
      </c>
      <c r="Q114" s="80">
        <f t="shared" si="14"/>
        <v>0</v>
      </c>
      <c r="R114" s="80">
        <f t="shared" si="15"/>
        <v>0</v>
      </c>
      <c r="S114" s="80">
        <f t="shared" si="16"/>
        <v>0</v>
      </c>
      <c r="T114" s="80">
        <f t="shared" si="17"/>
        <v>0</v>
      </c>
      <c r="U114" s="112"/>
      <c r="V114" s="112"/>
    </row>
    <row r="115" spans="1:22" ht="25.5">
      <c r="A115" s="74" t="s">
        <v>46</v>
      </c>
      <c r="B115" s="75">
        <f>[5]Input!B206+[5]Input!C206+[5]Input!D206</f>
        <v>0</v>
      </c>
      <c r="C115" s="76">
        <f>[5]Input!E206</f>
        <v>0</v>
      </c>
      <c r="D115" s="77">
        <f>0.01*[5]Input!F$15*([5]Adjust!$E220*[5]Input!E206+[5]Adjust!$F220*[5]Input!F206)+10*([5]Adjust!$B220*[5]Input!B206+[5]Adjust!$C220*[5]Input!C206+[5]Adjust!$D220*[5]Input!D206+[5]Adjust!$G220*[5]Input!G206)</f>
        <v>0</v>
      </c>
      <c r="E115" s="75">
        <f>10*([5]Adjust!$B220*[5]Input!B206+[5]Adjust!$C220*[5]Input!C206+[5]Adjust!$D220*[5]Input!D206)</f>
        <v>0</v>
      </c>
      <c r="F115" s="75">
        <f>[5]Adjust!E220*[5]Input!$F$15*[5]Input!$E206/100</f>
        <v>0</v>
      </c>
      <c r="G115" s="75">
        <f>[5]Adjust!F220*[5]Input!$F$15*[5]Input!$F206/100</f>
        <v>0</v>
      </c>
      <c r="H115" s="75">
        <f>[5]Adjust!G220*[5]Input!$G206*10</f>
        <v>0</v>
      </c>
      <c r="I115" s="78" t="str">
        <f t="shared" si="9"/>
        <v/>
      </c>
      <c r="J115" s="79" t="str">
        <f t="shared" si="10"/>
        <v/>
      </c>
      <c r="K115" s="78">
        <f t="shared" si="11"/>
        <v>0</v>
      </c>
      <c r="L115" s="75">
        <f>[5]Adjust!B220*[5]Input!$B206*10</f>
        <v>0</v>
      </c>
      <c r="M115" s="75">
        <f>[5]Adjust!C220*[5]Input!$C206*10</f>
        <v>0</v>
      </c>
      <c r="N115" s="75">
        <f>[5]Adjust!D220*[5]Input!$D206*10</f>
        <v>0</v>
      </c>
      <c r="O115" s="80" t="str">
        <f t="shared" si="12"/>
        <v/>
      </c>
      <c r="P115" s="80" t="str">
        <f t="shared" si="13"/>
        <v/>
      </c>
      <c r="Q115" s="80" t="str">
        <f t="shared" si="14"/>
        <v/>
      </c>
      <c r="R115" s="80" t="str">
        <f t="shared" si="15"/>
        <v/>
      </c>
      <c r="S115" s="80" t="str">
        <f t="shared" si="16"/>
        <v/>
      </c>
      <c r="T115" s="80" t="str">
        <f t="shared" si="17"/>
        <v/>
      </c>
      <c r="U115" s="112"/>
      <c r="V115" s="113">
        <v>0</v>
      </c>
    </row>
    <row r="116" spans="1:22">
      <c r="A116" s="74" t="s">
        <v>41</v>
      </c>
      <c r="B116" s="75">
        <f>[5]Input!B175+[5]Input!C175+[5]Input!D175</f>
        <v>0</v>
      </c>
      <c r="C116" s="76">
        <f>[5]Input!E175</f>
        <v>0</v>
      </c>
      <c r="D116" s="77">
        <f>0.01*[5]Input!F$15*([5]Adjust!$E189*[5]Input!E175+[5]Adjust!$F189*[5]Input!F175)+10*([5]Adjust!$B189*[5]Input!B175+[5]Adjust!$C189*[5]Input!C175+[5]Adjust!$D189*[5]Input!D175+[5]Adjust!$G189*[5]Input!G175)</f>
        <v>0</v>
      </c>
      <c r="E116" s="75">
        <f>10*([5]Adjust!$B189*[5]Input!B175+[5]Adjust!$C189*[5]Input!C175+[5]Adjust!$D189*[5]Input!D175)</f>
        <v>0</v>
      </c>
      <c r="F116" s="75">
        <f>[5]Adjust!E189*[5]Input!$F$15*[5]Input!$E175/100</f>
        <v>0</v>
      </c>
      <c r="G116" s="75">
        <f>[5]Adjust!F189*[5]Input!$F$15*[5]Input!$F175/100</f>
        <v>0</v>
      </c>
      <c r="H116" s="75">
        <f>[5]Adjust!G189*[5]Input!$G175*10</f>
        <v>0</v>
      </c>
      <c r="I116" s="78" t="str">
        <f t="shared" si="9"/>
        <v/>
      </c>
      <c r="J116" s="79" t="str">
        <f t="shared" si="10"/>
        <v/>
      </c>
      <c r="K116" s="78">
        <f t="shared" si="11"/>
        <v>0</v>
      </c>
      <c r="L116" s="75">
        <f>[5]Adjust!B189*[5]Input!$B175*10</f>
        <v>0</v>
      </c>
      <c r="M116" s="75">
        <f>[5]Adjust!C189*[5]Input!$C175*10</f>
        <v>0</v>
      </c>
      <c r="N116" s="75">
        <f>[5]Adjust!D189*[5]Input!$D175*10</f>
        <v>0</v>
      </c>
      <c r="O116" s="80" t="str">
        <f t="shared" si="12"/>
        <v/>
      </c>
      <c r="P116" s="80" t="str">
        <f t="shared" si="13"/>
        <v/>
      </c>
      <c r="Q116" s="80" t="str">
        <f t="shared" si="14"/>
        <v/>
      </c>
      <c r="R116" s="80" t="str">
        <f t="shared" si="15"/>
        <v/>
      </c>
      <c r="S116" s="80" t="str">
        <f t="shared" si="16"/>
        <v/>
      </c>
      <c r="T116" s="80" t="str">
        <f t="shared" si="17"/>
        <v/>
      </c>
      <c r="U116" s="114">
        <v>0</v>
      </c>
      <c r="V116" s="113">
        <v>0</v>
      </c>
    </row>
    <row r="117" spans="1:22">
      <c r="A117" s="74" t="s">
        <v>40</v>
      </c>
      <c r="B117" s="75">
        <f>[5]Input!B167+[5]Input!C167+[5]Input!D167</f>
        <v>0</v>
      </c>
      <c r="C117" s="76">
        <f>[5]Input!E167</f>
        <v>0</v>
      </c>
      <c r="D117" s="77">
        <f>0.01*[5]Input!F$15*([5]Adjust!$E181*[5]Input!E167+[5]Adjust!$F181*[5]Input!F167)+10*([5]Adjust!$B181*[5]Input!B167+[5]Adjust!$C181*[5]Input!C167+[5]Adjust!$D181*[5]Input!D167+[5]Adjust!$G181*[5]Input!G167)</f>
        <v>0</v>
      </c>
      <c r="E117" s="75">
        <f>10*([5]Adjust!$B181*[5]Input!B167+[5]Adjust!$C181*[5]Input!C167+[5]Adjust!$D181*[5]Input!D167)</f>
        <v>0</v>
      </c>
      <c r="F117" s="75">
        <f>[5]Adjust!E181*[5]Input!$F$15*[5]Input!$E167/100</f>
        <v>0</v>
      </c>
      <c r="G117" s="75">
        <f>[5]Adjust!F181*[5]Input!$F$15*[5]Input!$F167/100</f>
        <v>0</v>
      </c>
      <c r="H117" s="75">
        <f>[5]Adjust!G181*[5]Input!$G167*10</f>
        <v>0</v>
      </c>
      <c r="I117" s="78" t="str">
        <f t="shared" si="9"/>
        <v/>
      </c>
      <c r="J117" s="79" t="str">
        <f t="shared" si="10"/>
        <v/>
      </c>
      <c r="K117" s="78">
        <f t="shared" si="11"/>
        <v>0</v>
      </c>
      <c r="L117" s="75">
        <f>[5]Adjust!B181*[5]Input!$B167*10</f>
        <v>0</v>
      </c>
      <c r="M117" s="75">
        <f>[5]Adjust!C181*[5]Input!$C167*10</f>
        <v>0</v>
      </c>
      <c r="N117" s="75">
        <f>[5]Adjust!D181*[5]Input!$D167*10</f>
        <v>0</v>
      </c>
      <c r="O117" s="80" t="str">
        <f t="shared" si="12"/>
        <v/>
      </c>
      <c r="P117" s="80" t="str">
        <f t="shared" si="13"/>
        <v/>
      </c>
      <c r="Q117" s="80" t="str">
        <f t="shared" si="14"/>
        <v/>
      </c>
      <c r="R117" s="80" t="str">
        <f t="shared" si="15"/>
        <v/>
      </c>
      <c r="S117" s="80" t="str">
        <f t="shared" si="16"/>
        <v/>
      </c>
      <c r="T117" s="80" t="str">
        <f t="shared" si="17"/>
        <v/>
      </c>
      <c r="U117" s="112"/>
      <c r="V117" s="112"/>
    </row>
    <row r="118" spans="1:22" ht="25.5">
      <c r="A118" s="74" t="s">
        <v>43</v>
      </c>
      <c r="B118" s="75">
        <f>[5]Input!B191+[5]Input!C191+[5]Input!D191</f>
        <v>0</v>
      </c>
      <c r="C118" s="76">
        <f>[5]Input!E191</f>
        <v>0</v>
      </c>
      <c r="D118" s="77">
        <f>0.01*[5]Input!F$15*([5]Adjust!$E205*[5]Input!E191+[5]Adjust!$F205*[5]Input!F191)+10*([5]Adjust!$B205*[5]Input!B191+[5]Adjust!$C205*[5]Input!C191+[5]Adjust!$D205*[5]Input!D191+[5]Adjust!$G205*[5]Input!G191)</f>
        <v>0</v>
      </c>
      <c r="E118" s="75">
        <f>10*([5]Adjust!$B205*[5]Input!B191+[5]Adjust!$C205*[5]Input!C191+[5]Adjust!$D205*[5]Input!D191)</f>
        <v>0</v>
      </c>
      <c r="F118" s="75">
        <f>[5]Adjust!E205*[5]Input!$F$15*[5]Input!$E191/100</f>
        <v>0</v>
      </c>
      <c r="G118" s="75">
        <f>[5]Adjust!F205*[5]Input!$F$15*[5]Input!$F191/100</f>
        <v>0</v>
      </c>
      <c r="H118" s="75">
        <f>[5]Adjust!G205*[5]Input!$G191*10</f>
        <v>0</v>
      </c>
      <c r="I118" s="78" t="str">
        <f t="shared" si="9"/>
        <v/>
      </c>
      <c r="J118" s="79" t="str">
        <f t="shared" si="10"/>
        <v/>
      </c>
      <c r="K118" s="78">
        <f t="shared" si="11"/>
        <v>0</v>
      </c>
      <c r="L118" s="75">
        <f>[5]Adjust!B205*[5]Input!$B191*10</f>
        <v>0</v>
      </c>
      <c r="M118" s="75">
        <f>[5]Adjust!C205*[5]Input!$C191*10</f>
        <v>0</v>
      </c>
      <c r="N118" s="75">
        <f>[5]Adjust!D205*[5]Input!$D191*10</f>
        <v>0</v>
      </c>
      <c r="O118" s="80" t="str">
        <f t="shared" si="12"/>
        <v/>
      </c>
      <c r="P118" s="80" t="str">
        <f t="shared" si="13"/>
        <v/>
      </c>
      <c r="Q118" s="80" t="str">
        <f t="shared" si="14"/>
        <v/>
      </c>
      <c r="R118" s="80" t="str">
        <f t="shared" si="15"/>
        <v/>
      </c>
      <c r="S118" s="80" t="str">
        <f t="shared" si="16"/>
        <v/>
      </c>
      <c r="T118" s="80" t="str">
        <f t="shared" si="17"/>
        <v/>
      </c>
      <c r="U118" s="112"/>
      <c r="V118" s="112"/>
    </row>
    <row r="119" spans="1:22">
      <c r="A119" s="74" t="s">
        <v>42</v>
      </c>
      <c r="B119" s="75">
        <f>[5]Input!B187+[5]Input!C187+[5]Input!D187</f>
        <v>12.470150231128038</v>
      </c>
      <c r="C119" s="76">
        <f>[5]Input!E187</f>
        <v>3</v>
      </c>
      <c r="D119" s="77">
        <f>0.01*[5]Input!F$15*([5]Adjust!$E201*[5]Input!E187+[5]Adjust!$F201*[5]Input!F187)+10*([5]Adjust!$B201*[5]Input!B187+[5]Adjust!$C201*[5]Input!C187+[5]Adjust!$D201*[5]Input!D187+[5]Adjust!$G201*[5]Input!G187)</f>
        <v>157.54039231989373</v>
      </c>
      <c r="E119" s="75">
        <f>10*([5]Adjust!$B201*[5]Input!B187+[5]Adjust!$C201*[5]Input!C187+[5]Adjust!$D201*[5]Input!D187)</f>
        <v>157.54039231989373</v>
      </c>
      <c r="F119" s="75">
        <f>[5]Adjust!E201*[5]Input!$F$15*[5]Input!$E187/100</f>
        <v>0</v>
      </c>
      <c r="G119" s="75">
        <f>[5]Adjust!F201*[5]Input!$F$15*[5]Input!$F187/100</f>
        <v>0</v>
      </c>
      <c r="H119" s="75">
        <f>[5]Adjust!G201*[5]Input!$G187*10</f>
        <v>0</v>
      </c>
      <c r="I119" s="78">
        <f t="shared" si="9"/>
        <v>1.2633399710505555</v>
      </c>
      <c r="J119" s="79">
        <f t="shared" si="10"/>
        <v>52.51346410663124</v>
      </c>
      <c r="K119" s="78">
        <f t="shared" si="11"/>
        <v>1.2633399710505555</v>
      </c>
      <c r="L119" s="75">
        <f>[5]Adjust!B201*[5]Input!$B187*10</f>
        <v>157.54039231989373</v>
      </c>
      <c r="M119" s="75">
        <f>[5]Adjust!C201*[5]Input!$C187*10</f>
        <v>0</v>
      </c>
      <c r="N119" s="75">
        <f>[5]Adjust!D201*[5]Input!$D187*10</f>
        <v>0</v>
      </c>
      <c r="O119" s="80">
        <f t="shared" si="12"/>
        <v>1</v>
      </c>
      <c r="P119" s="80">
        <f t="shared" si="13"/>
        <v>0</v>
      </c>
      <c r="Q119" s="80">
        <f t="shared" si="14"/>
        <v>0</v>
      </c>
      <c r="R119" s="80">
        <f t="shared" si="15"/>
        <v>0</v>
      </c>
      <c r="S119" s="80">
        <f t="shared" si="16"/>
        <v>0</v>
      </c>
      <c r="T119" s="80">
        <f t="shared" si="17"/>
        <v>0</v>
      </c>
      <c r="U119" s="112"/>
      <c r="V119" s="112"/>
    </row>
    <row r="120" spans="1:22" ht="25.5">
      <c r="A120" s="74" t="s">
        <v>190</v>
      </c>
      <c r="B120" s="75">
        <f>[5]Input!B163+[5]Input!C163+[5]Input!D163</f>
        <v>0</v>
      </c>
      <c r="C120" s="76">
        <f>[5]Input!E163</f>
        <v>0</v>
      </c>
      <c r="D120" s="77">
        <f>0.01*[5]Input!F$15*([5]Adjust!$E177*[5]Input!E163+[5]Adjust!$F177*[5]Input!F163)+10*([5]Adjust!$B177*[5]Input!B163+[5]Adjust!$C177*[5]Input!C163+[5]Adjust!$D177*[5]Input!D163+[5]Adjust!$G177*[5]Input!G163)</f>
        <v>0</v>
      </c>
      <c r="E120" s="75">
        <f>10*([5]Adjust!$B177*[5]Input!B163+[5]Adjust!$C177*[5]Input!C163+[5]Adjust!$D177*[5]Input!D163)</f>
        <v>0</v>
      </c>
      <c r="F120" s="75">
        <f>[5]Adjust!E177*[5]Input!$F$15*[5]Input!$E163/100</f>
        <v>0</v>
      </c>
      <c r="G120" s="75">
        <f>[5]Adjust!F177*[5]Input!$F$15*[5]Input!$F163/100</f>
        <v>0</v>
      </c>
      <c r="H120" s="75">
        <f>[5]Adjust!G177*[5]Input!$G163*10</f>
        <v>0</v>
      </c>
      <c r="I120" s="78" t="str">
        <f t="shared" si="9"/>
        <v/>
      </c>
      <c r="J120" s="79" t="str">
        <f t="shared" si="10"/>
        <v/>
      </c>
      <c r="K120" s="78">
        <f t="shared" si="11"/>
        <v>0</v>
      </c>
      <c r="L120" s="75">
        <f>[5]Adjust!B177*[5]Input!$B163*10</f>
        <v>0</v>
      </c>
      <c r="M120" s="75">
        <f>[5]Adjust!C177*[5]Input!$C163*10</f>
        <v>0</v>
      </c>
      <c r="N120" s="75">
        <f>[5]Adjust!D177*[5]Input!$D163*10</f>
        <v>0</v>
      </c>
      <c r="O120" s="80" t="str">
        <f t="shared" si="12"/>
        <v/>
      </c>
      <c r="P120" s="80" t="str">
        <f t="shared" si="13"/>
        <v/>
      </c>
      <c r="Q120" s="80" t="str">
        <f t="shared" si="14"/>
        <v/>
      </c>
      <c r="R120" s="80" t="str">
        <f t="shared" si="15"/>
        <v/>
      </c>
      <c r="S120" s="80" t="str">
        <f t="shared" si="16"/>
        <v/>
      </c>
      <c r="T120" s="80" t="str">
        <f t="shared" si="17"/>
        <v/>
      </c>
      <c r="U120" s="112"/>
      <c r="V120" s="112"/>
    </row>
    <row r="121" spans="1:22" ht="25.5">
      <c r="A121" s="74" t="s">
        <v>39</v>
      </c>
      <c r="B121" s="75">
        <f>[5]Input!B159+[5]Input!C159+[5]Input!D159</f>
        <v>38.087955517644005</v>
      </c>
      <c r="C121" s="76">
        <f>[5]Input!E159</f>
        <v>1</v>
      </c>
      <c r="D121" s="77">
        <f>0.01*[5]Input!F$15*([5]Adjust!$E173*[5]Input!E159+[5]Adjust!$F173*[5]Input!F159)+10*([5]Adjust!$B173*[5]Input!B159+[5]Adjust!$C173*[5]Input!C159+[5]Adjust!$D173*[5]Input!D159+[5]Adjust!$G173*[5]Input!G159)</f>
        <v>423.80367657798729</v>
      </c>
      <c r="E121" s="75">
        <f>10*([5]Adjust!$B173*[5]Input!B159+[5]Adjust!$C173*[5]Input!C159+[5]Adjust!$D173*[5]Input!D159)</f>
        <v>415.5748367326529</v>
      </c>
      <c r="F121" s="75">
        <f>[5]Adjust!E173*[5]Input!$F$15*[5]Input!$E159/100</f>
        <v>8.228839845334381</v>
      </c>
      <c r="G121" s="75">
        <f>[5]Adjust!F173*[5]Input!$F$15*[5]Input!$F159/100</f>
        <v>0</v>
      </c>
      <c r="H121" s="75">
        <f>[5]Adjust!G173*[5]Input!$G159*10</f>
        <v>0</v>
      </c>
      <c r="I121" s="78">
        <f t="shared" si="9"/>
        <v>1.1126973627703984</v>
      </c>
      <c r="J121" s="79">
        <f t="shared" si="10"/>
        <v>423.80367657798729</v>
      </c>
      <c r="K121" s="78">
        <f t="shared" si="11"/>
        <v>1.091092528030654</v>
      </c>
      <c r="L121" s="75">
        <f>[5]Adjust!B173*[5]Input!$B159*10</f>
        <v>407.21058638077238</v>
      </c>
      <c r="M121" s="75">
        <f>[5]Adjust!C173*[5]Input!$C159*10</f>
        <v>8.3642503518804716</v>
      </c>
      <c r="N121" s="75">
        <f>[5]Adjust!D173*[5]Input!$D159*10</f>
        <v>0</v>
      </c>
      <c r="O121" s="80">
        <f t="shared" si="12"/>
        <v>0.97987305868266183</v>
      </c>
      <c r="P121" s="80">
        <f t="shared" si="13"/>
        <v>2.0126941317338113E-2</v>
      </c>
      <c r="Q121" s="80">
        <f t="shared" si="14"/>
        <v>0</v>
      </c>
      <c r="R121" s="80">
        <f t="shared" si="15"/>
        <v>1.9416631568131594E-2</v>
      </c>
      <c r="S121" s="80">
        <f t="shared" si="16"/>
        <v>0</v>
      </c>
      <c r="T121" s="80">
        <f t="shared" si="17"/>
        <v>0</v>
      </c>
      <c r="U121" s="112"/>
      <c r="V121" s="112"/>
    </row>
    <row r="122" spans="1:22" ht="25.5">
      <c r="A122" s="74" t="s">
        <v>38</v>
      </c>
      <c r="B122" s="75">
        <f>[5]Input!B155+[5]Input!C155+[5]Input!D155</f>
        <v>84.403112788238147</v>
      </c>
      <c r="C122" s="76">
        <f>[5]Input!E155</f>
        <v>17</v>
      </c>
      <c r="D122" s="77">
        <f>0.01*[5]Input!F$15*([5]Adjust!$E169*[5]Input!E155+[5]Adjust!$F169*[5]Input!F155)+10*([5]Adjust!$B169*[5]Input!B155+[5]Adjust!$C169*[5]Input!C155+[5]Adjust!$D169*[5]Input!D155+[5]Adjust!$G169*[5]Input!G155)</f>
        <v>1076.2899151789818</v>
      </c>
      <c r="E122" s="75">
        <f>10*([5]Adjust!$B169*[5]Input!B155+[5]Adjust!$C169*[5]Input!C155+[5]Adjust!$D169*[5]Input!D155)</f>
        <v>936.39963780829726</v>
      </c>
      <c r="F122" s="75">
        <f>[5]Adjust!E169*[5]Input!$F$15*[5]Input!$E155/100</f>
        <v>139.89027737068446</v>
      </c>
      <c r="G122" s="75">
        <f>[5]Adjust!F169*[5]Input!$F$15*[5]Input!$F155/100</f>
        <v>0</v>
      </c>
      <c r="H122" s="75">
        <f>[5]Adjust!G169*[5]Input!$G155*10</f>
        <v>0</v>
      </c>
      <c r="I122" s="78">
        <f t="shared" si="9"/>
        <v>1.2751779876641782</v>
      </c>
      <c r="J122" s="79">
        <f t="shared" si="10"/>
        <v>63.311171481116574</v>
      </c>
      <c r="K122" s="78">
        <f t="shared" si="11"/>
        <v>1.1094373262721511</v>
      </c>
      <c r="L122" s="75">
        <f>[5]Adjust!B169*[5]Input!$B155*10</f>
        <v>936.39963780829726</v>
      </c>
      <c r="M122" s="75">
        <f>[5]Adjust!C169*[5]Input!$C155*10</f>
        <v>0</v>
      </c>
      <c r="N122" s="75">
        <f>[5]Adjust!D169*[5]Input!$D155*10</f>
        <v>0</v>
      </c>
      <c r="O122" s="80">
        <f t="shared" si="12"/>
        <v>1</v>
      </c>
      <c r="P122" s="80">
        <f t="shared" si="13"/>
        <v>0</v>
      </c>
      <c r="Q122" s="80">
        <f t="shared" si="14"/>
        <v>0</v>
      </c>
      <c r="R122" s="80">
        <f t="shared" si="15"/>
        <v>0.12997453139512263</v>
      </c>
      <c r="S122" s="80">
        <f t="shared" si="16"/>
        <v>0</v>
      </c>
      <c r="T122" s="80">
        <f t="shared" si="17"/>
        <v>0</v>
      </c>
      <c r="U122" s="112"/>
      <c r="V122" s="112"/>
    </row>
    <row r="123" spans="1:22">
      <c r="A123" s="74" t="s">
        <v>28</v>
      </c>
      <c r="B123" s="75">
        <f>[5]Input!B201+[5]Input!C201+[5]Input!D201</f>
        <v>21660.636082882131</v>
      </c>
      <c r="C123" s="76">
        <f>[5]Input!E201</f>
        <v>15</v>
      </c>
      <c r="D123" s="77">
        <f>0.01*[5]Input!F$15*([5]Adjust!$E215*[5]Input!E201+[5]Adjust!$F215*[5]Input!F201)+10*([5]Adjust!$B215*[5]Input!B201+[5]Adjust!$C215*[5]Input!C201+[5]Adjust!$D215*[5]Input!D201+[5]Adjust!$G215*[5]Input!G201)</f>
        <v>-110685.85035938768</v>
      </c>
      <c r="E123" s="75">
        <f>10*([5]Adjust!$B215*[5]Input!B201+[5]Adjust!$C215*[5]Input!C201+[5]Adjust!$D215*[5]Input!D201)</f>
        <v>-110685.85038352769</v>
      </c>
      <c r="F123" s="75">
        <f>[5]Adjust!E215*[5]Input!$F$15*[5]Input!$E201/100</f>
        <v>0</v>
      </c>
      <c r="G123" s="75">
        <f>[5]Adjust!F215*[5]Input!$F$15*[5]Input!$F201/100</f>
        <v>0</v>
      </c>
      <c r="H123" s="75">
        <f>[5]Adjust!G215*[5]Input!$G201*10</f>
        <v>2.4139999999999996E-5</v>
      </c>
      <c r="I123" s="78">
        <f t="shared" si="9"/>
        <v>-0.5109999998885536</v>
      </c>
      <c r="J123" s="79">
        <f t="shared" si="10"/>
        <v>-7379.0566906258455</v>
      </c>
      <c r="K123" s="78">
        <f t="shared" si="11"/>
        <v>-0.51100000000000012</v>
      </c>
      <c r="L123" s="75">
        <f>[5]Adjust!B215*[5]Input!$B201*10</f>
        <v>-110685.85038352769</v>
      </c>
      <c r="M123" s="75">
        <f>[5]Adjust!C215*[5]Input!$C201*10</f>
        <v>0</v>
      </c>
      <c r="N123" s="75">
        <f>[5]Adjust!D215*[5]Input!$D201*10</f>
        <v>0</v>
      </c>
      <c r="O123" s="80">
        <f t="shared" si="12"/>
        <v>1</v>
      </c>
      <c r="P123" s="80">
        <f t="shared" si="13"/>
        <v>0</v>
      </c>
      <c r="Q123" s="80">
        <f t="shared" si="14"/>
        <v>0</v>
      </c>
      <c r="R123" s="80">
        <f t="shared" si="15"/>
        <v>0</v>
      </c>
      <c r="S123" s="80">
        <f t="shared" si="16"/>
        <v>0</v>
      </c>
      <c r="T123" s="80">
        <f t="shared" si="17"/>
        <v>-2.1809472413700071E-10</v>
      </c>
      <c r="U123" s="112"/>
      <c r="V123" s="113">
        <v>1.7E-5</v>
      </c>
    </row>
    <row r="124" spans="1:22">
      <c r="A124" s="74" t="s">
        <v>26</v>
      </c>
      <c r="B124" s="75">
        <f>[5]Input!B194+[5]Input!C194+[5]Input!D194</f>
        <v>1030.039</v>
      </c>
      <c r="C124" s="76">
        <f>[5]Input!E194</f>
        <v>227</v>
      </c>
      <c r="D124" s="77">
        <f>0.01*[5]Input!F$15*([5]Adjust!$E208*[5]Input!E194+[5]Adjust!$F208*[5]Input!F194)+10*([5]Adjust!$B208*[5]Input!B194+[5]Adjust!$C208*[5]Input!C194+[5]Adjust!$D208*[5]Input!D194+[5]Adjust!$G208*[5]Input!G194)</f>
        <v>-5263.4992899999997</v>
      </c>
      <c r="E124" s="75">
        <f>10*([5]Adjust!$B208*[5]Input!B194+[5]Adjust!$C208*[5]Input!C194+[5]Adjust!$D208*[5]Input!D194)</f>
        <v>-5263.4992899999997</v>
      </c>
      <c r="F124" s="75">
        <f>[5]Adjust!E208*[5]Input!$F$15*[5]Input!$E194/100</f>
        <v>0</v>
      </c>
      <c r="G124" s="75">
        <f>[5]Adjust!F208*[5]Input!$F$15*[5]Input!$F194/100</f>
        <v>0</v>
      </c>
      <c r="H124" s="75">
        <f>[5]Adjust!G208*[5]Input!$G194*10</f>
        <v>0</v>
      </c>
      <c r="I124" s="78">
        <f t="shared" si="9"/>
        <v>-0.51100000000000001</v>
      </c>
      <c r="J124" s="79">
        <f t="shared" si="10"/>
        <v>-23.187221541850221</v>
      </c>
      <c r="K124" s="78">
        <f t="shared" si="11"/>
        <v>-0.51100000000000001</v>
      </c>
      <c r="L124" s="75">
        <f>[5]Adjust!B208*[5]Input!$B194*10</f>
        <v>-5263.4992899999997</v>
      </c>
      <c r="M124" s="75">
        <f>[5]Adjust!C208*[5]Input!$C194*10</f>
        <v>0</v>
      </c>
      <c r="N124" s="75">
        <f>[5]Adjust!D208*[5]Input!$D194*10</f>
        <v>0</v>
      </c>
      <c r="O124" s="80">
        <f t="shared" si="12"/>
        <v>1</v>
      </c>
      <c r="P124" s="80">
        <f t="shared" si="13"/>
        <v>0</v>
      </c>
      <c r="Q124" s="80">
        <f t="shared" si="14"/>
        <v>0</v>
      </c>
      <c r="R124" s="80">
        <f t="shared" si="15"/>
        <v>0</v>
      </c>
      <c r="S124" s="80">
        <f t="shared" si="16"/>
        <v>0</v>
      </c>
      <c r="T124" s="80">
        <f t="shared" si="17"/>
        <v>0</v>
      </c>
      <c r="U124" s="112"/>
      <c r="V124" s="112"/>
    </row>
    <row r="125" spans="1:22">
      <c r="A125" s="74" t="s">
        <v>29</v>
      </c>
      <c r="B125" s="75">
        <f>[5]Input!B205+[5]Input!C205+[5]Input!D205</f>
        <v>0</v>
      </c>
      <c r="C125" s="76">
        <f>[5]Input!E205</f>
        <v>0</v>
      </c>
      <c r="D125" s="77">
        <f>0.01*[5]Input!F$15*([5]Adjust!$E219*[5]Input!E205+[5]Adjust!$F219*[5]Input!F205)+10*([5]Adjust!$B219*[5]Input!B205+[5]Adjust!$C219*[5]Input!C205+[5]Adjust!$D219*[5]Input!D205+[5]Adjust!$G219*[5]Input!G205)</f>
        <v>0</v>
      </c>
      <c r="E125" s="75">
        <f>10*([5]Adjust!$B219*[5]Input!B205+[5]Adjust!$C219*[5]Input!C205+[5]Adjust!$D219*[5]Input!D205)</f>
        <v>0</v>
      </c>
      <c r="F125" s="75">
        <f>[5]Adjust!E219*[5]Input!$F$15*[5]Input!$E205/100</f>
        <v>0</v>
      </c>
      <c r="G125" s="75">
        <f>[5]Adjust!F219*[5]Input!$F$15*[5]Input!$F205/100</f>
        <v>0</v>
      </c>
      <c r="H125" s="75">
        <f>[5]Adjust!G219*[5]Input!$G205*10</f>
        <v>0</v>
      </c>
      <c r="I125" s="78" t="str">
        <f t="shared" si="9"/>
        <v/>
      </c>
      <c r="J125" s="79" t="str">
        <f t="shared" si="10"/>
        <v/>
      </c>
      <c r="K125" s="78">
        <f t="shared" si="11"/>
        <v>0</v>
      </c>
      <c r="L125" s="75">
        <f>[5]Adjust!B219*[5]Input!$B205*10</f>
        <v>0</v>
      </c>
      <c r="M125" s="75">
        <f>[5]Adjust!C219*[5]Input!$C205*10</f>
        <v>0</v>
      </c>
      <c r="N125" s="75">
        <f>[5]Adjust!D219*[5]Input!$D205*10</f>
        <v>0</v>
      </c>
      <c r="O125" s="80" t="str">
        <f t="shared" si="12"/>
        <v/>
      </c>
      <c r="P125" s="80" t="str">
        <f t="shared" si="13"/>
        <v/>
      </c>
      <c r="Q125" s="80" t="str">
        <f t="shared" si="14"/>
        <v/>
      </c>
      <c r="R125" s="80" t="str">
        <f t="shared" si="15"/>
        <v/>
      </c>
      <c r="S125" s="80" t="str">
        <f t="shared" si="16"/>
        <v/>
      </c>
      <c r="T125" s="80" t="str">
        <f t="shared" si="17"/>
        <v/>
      </c>
      <c r="U125" s="112"/>
      <c r="V125" s="113">
        <v>0</v>
      </c>
    </row>
    <row r="126" spans="1:22">
      <c r="A126" s="74" t="s">
        <v>20</v>
      </c>
      <c r="B126" s="75">
        <f>[5]Input!B174+[5]Input!C174+[5]Input!D174</f>
        <v>2686854.1967872707</v>
      </c>
      <c r="C126" s="76">
        <f>[5]Input!E174</f>
        <v>6116</v>
      </c>
      <c r="D126" s="77">
        <f>0.01*[5]Input!F$15*([5]Adjust!$E188*[5]Input!E174+[5]Adjust!$F188*[5]Input!F174)+10*([5]Adjust!$B188*[5]Input!B174+[5]Adjust!$C188*[5]Input!C174+[5]Adjust!$D188*[5]Input!D174+[5]Adjust!$G188*[5]Input!G174)</f>
        <v>37795446.566832468</v>
      </c>
      <c r="E126" s="75">
        <f>10*([5]Adjust!$B188*[5]Input!B174+[5]Adjust!$C188*[5]Input!C174+[5]Adjust!$D188*[5]Input!D174)</f>
        <v>31443206.941733532</v>
      </c>
      <c r="F126" s="75">
        <f>[5]Adjust!E188*[5]Input!$F$15*[5]Input!$E174/100</f>
        <v>229665.58559999999</v>
      </c>
      <c r="G126" s="75">
        <f>[5]Adjust!F188*[5]Input!$F$15*[5]Input!$F174/100</f>
        <v>5251005.4537161291</v>
      </c>
      <c r="H126" s="75">
        <f>[5]Adjust!G188*[5]Input!$G174*10</f>
        <v>871568.5857828001</v>
      </c>
      <c r="I126" s="78">
        <f t="shared" si="9"/>
        <v>1.4066802215030982</v>
      </c>
      <c r="J126" s="79">
        <f t="shared" si="10"/>
        <v>6179.7656257083827</v>
      </c>
      <c r="K126" s="78">
        <f t="shared" si="11"/>
        <v>1.1702610055778557</v>
      </c>
      <c r="L126" s="75">
        <f>[5]Adjust!B188*[5]Input!$B174*10</f>
        <v>24228358.140122332</v>
      </c>
      <c r="M126" s="75">
        <f>[5]Adjust!C188*[5]Input!$C174*10</f>
        <v>6837916.0291585242</v>
      </c>
      <c r="N126" s="75">
        <f>[5]Adjust!D188*[5]Input!$D174*10</f>
        <v>376932.7724526762</v>
      </c>
      <c r="O126" s="80">
        <f t="shared" si="12"/>
        <v>0.77054348130008432</v>
      </c>
      <c r="P126" s="80">
        <f t="shared" si="13"/>
        <v>0.2174687856054143</v>
      </c>
      <c r="Q126" s="80">
        <f t="shared" si="14"/>
        <v>1.1987733094501431E-2</v>
      </c>
      <c r="R126" s="80">
        <f t="shared" si="15"/>
        <v>6.0765411302626032E-3</v>
      </c>
      <c r="S126" s="80">
        <f t="shared" si="16"/>
        <v>0.13893222413527898</v>
      </c>
      <c r="T126" s="80">
        <f t="shared" si="17"/>
        <v>2.306014784721841E-2</v>
      </c>
      <c r="U126" s="114">
        <v>1328426.7996650802</v>
      </c>
      <c r="V126" s="113">
        <v>299508.10508000007</v>
      </c>
    </row>
    <row r="127" spans="1:22">
      <c r="A127" s="74" t="s">
        <v>17</v>
      </c>
      <c r="B127" s="75">
        <f>[5]Input!B166+[5]Input!C166+[5]Input!D166</f>
        <v>1144282.306524931</v>
      </c>
      <c r="C127" s="76">
        <f>[5]Input!E166</f>
        <v>9878</v>
      </c>
      <c r="D127" s="77">
        <f>0.01*[5]Input!F$15*([5]Adjust!$E180*[5]Input!E166+[5]Adjust!$F180*[5]Input!F166)+10*([5]Adjust!$B180*[5]Input!B166+[5]Adjust!$C180*[5]Input!C166+[5]Adjust!$D180*[5]Input!D166+[5]Adjust!$G180*[5]Input!G166)</f>
        <v>16645702.780860143</v>
      </c>
      <c r="E127" s="75">
        <f>10*([5]Adjust!$B180*[5]Input!B166+[5]Adjust!$C180*[5]Input!C166+[5]Adjust!$D180*[5]Input!D166)</f>
        <v>15836587.898460142</v>
      </c>
      <c r="F127" s="75">
        <f>[5]Adjust!E180*[5]Input!$F$15*[5]Input!$E166/100</f>
        <v>809114.8824</v>
      </c>
      <c r="G127" s="75">
        <f>[5]Adjust!F180*[5]Input!$F$15*[5]Input!$F166/100</f>
        <v>0</v>
      </c>
      <c r="H127" s="75">
        <f>[5]Adjust!G180*[5]Input!$G166*10</f>
        <v>0</v>
      </c>
      <c r="I127" s="78">
        <f t="shared" si="9"/>
        <v>1.4546849746730288</v>
      </c>
      <c r="J127" s="79">
        <f t="shared" si="10"/>
        <v>1685.1288500567061</v>
      </c>
      <c r="K127" s="78">
        <f t="shared" si="11"/>
        <v>1.3839755983428819</v>
      </c>
      <c r="L127" s="75">
        <f>[5]Adjust!B180*[5]Input!$B166*10</f>
        <v>15748366.081602443</v>
      </c>
      <c r="M127" s="75">
        <f>[5]Adjust!C180*[5]Input!$C166*10</f>
        <v>88221.816857699509</v>
      </c>
      <c r="N127" s="75">
        <f>[5]Adjust!D180*[5]Input!$D166*10</f>
        <v>0</v>
      </c>
      <c r="O127" s="80">
        <f t="shared" si="12"/>
        <v>0.99442924085520479</v>
      </c>
      <c r="P127" s="80">
        <f t="shared" si="13"/>
        <v>5.5707591447951791E-3</v>
      </c>
      <c r="Q127" s="80">
        <f t="shared" si="14"/>
        <v>0</v>
      </c>
      <c r="R127" s="80">
        <f t="shared" si="15"/>
        <v>4.8608033740116449E-2</v>
      </c>
      <c r="S127" s="80">
        <f t="shared" si="16"/>
        <v>0</v>
      </c>
      <c r="T127" s="80">
        <f t="shared" si="17"/>
        <v>0</v>
      </c>
      <c r="U127" s="112"/>
      <c r="V127" s="112"/>
    </row>
    <row r="128" spans="1:22">
      <c r="A128" s="74" t="s">
        <v>30</v>
      </c>
      <c r="B128" s="75">
        <f>[5]Input!B209+[5]Input!C209+[5]Input!D209</f>
        <v>0</v>
      </c>
      <c r="C128" s="76">
        <f>[5]Input!E209</f>
        <v>1</v>
      </c>
      <c r="D128" s="77">
        <f>0.01*[5]Input!F$15*([5]Adjust!$E223*[5]Input!E209+[5]Adjust!$F223*[5]Input!F209)+10*([5]Adjust!$B223*[5]Input!B209+[5]Adjust!$C223*[5]Input!C209+[5]Adjust!$D223*[5]Input!D209+[5]Adjust!$G223*[5]Input!G209)</f>
        <v>0</v>
      </c>
      <c r="E128" s="75">
        <f>10*([5]Adjust!$B223*[5]Input!B209+[5]Adjust!$C223*[5]Input!C209+[5]Adjust!$D223*[5]Input!D209)</f>
        <v>0</v>
      </c>
      <c r="F128" s="75">
        <f>[5]Adjust!E223*[5]Input!$F$15*[5]Input!$E209/100</f>
        <v>0</v>
      </c>
      <c r="G128" s="75">
        <f>[5]Adjust!F223*[5]Input!$F$15*[5]Input!$F209/100</f>
        <v>0</v>
      </c>
      <c r="H128" s="75">
        <f>[5]Adjust!G223*[5]Input!$G209*10</f>
        <v>0</v>
      </c>
      <c r="I128" s="78" t="str">
        <f t="shared" si="9"/>
        <v/>
      </c>
      <c r="J128" s="79">
        <f t="shared" si="10"/>
        <v>0</v>
      </c>
      <c r="K128" s="78">
        <f t="shared" si="11"/>
        <v>0</v>
      </c>
      <c r="L128" s="75">
        <f>[5]Adjust!B223*[5]Input!$B209*10</f>
        <v>0</v>
      </c>
      <c r="M128" s="75">
        <f>[5]Adjust!C223*[5]Input!$C209*10</f>
        <v>0</v>
      </c>
      <c r="N128" s="75">
        <f>[5]Adjust!D223*[5]Input!$D209*10</f>
        <v>0</v>
      </c>
      <c r="O128" s="80" t="str">
        <f t="shared" si="12"/>
        <v/>
      </c>
      <c r="P128" s="80" t="str">
        <f t="shared" si="13"/>
        <v/>
      </c>
      <c r="Q128" s="80" t="str">
        <f t="shared" si="14"/>
        <v/>
      </c>
      <c r="R128" s="80" t="str">
        <f t="shared" si="15"/>
        <v/>
      </c>
      <c r="S128" s="80" t="str">
        <f t="shared" si="16"/>
        <v/>
      </c>
      <c r="T128" s="80" t="str">
        <f t="shared" si="17"/>
        <v/>
      </c>
      <c r="U128" s="112"/>
      <c r="V128" s="113">
        <v>0</v>
      </c>
    </row>
    <row r="129" spans="1:22">
      <c r="A129" s="74" t="s">
        <v>27</v>
      </c>
      <c r="B129" s="75">
        <f>[5]Input!B198+[5]Input!C198+[5]Input!D198</f>
        <v>0</v>
      </c>
      <c r="C129" s="76">
        <f>[5]Input!E198</f>
        <v>0</v>
      </c>
      <c r="D129" s="77">
        <f>0.01*[5]Input!F$15*([5]Adjust!$E212*[5]Input!E198+[5]Adjust!$F212*[5]Input!F198)+10*([5]Adjust!$B212*[5]Input!B198+[5]Adjust!$C212*[5]Input!C198+[5]Adjust!$D212*[5]Input!D198+[5]Adjust!$G212*[5]Input!G198)</f>
        <v>0</v>
      </c>
      <c r="E129" s="75">
        <f>10*([5]Adjust!$B212*[5]Input!B198+[5]Adjust!$C212*[5]Input!C198+[5]Adjust!$D212*[5]Input!D198)</f>
        <v>0</v>
      </c>
      <c r="F129" s="75">
        <f>[5]Adjust!E212*[5]Input!$F$15*[5]Input!$E198/100</f>
        <v>0</v>
      </c>
      <c r="G129" s="75">
        <f>[5]Adjust!F212*[5]Input!$F$15*[5]Input!$F198/100</f>
        <v>0</v>
      </c>
      <c r="H129" s="75">
        <f>[5]Adjust!G212*[5]Input!$G198*10</f>
        <v>0</v>
      </c>
      <c r="I129" s="78" t="str">
        <f t="shared" si="9"/>
        <v/>
      </c>
      <c r="J129" s="79" t="str">
        <f t="shared" si="10"/>
        <v/>
      </c>
      <c r="K129" s="78">
        <f t="shared" si="11"/>
        <v>0</v>
      </c>
      <c r="L129" s="75">
        <f>[5]Adjust!B212*[5]Input!$B198*10</f>
        <v>0</v>
      </c>
      <c r="M129" s="75">
        <f>[5]Adjust!C212*[5]Input!$C198*10</f>
        <v>0</v>
      </c>
      <c r="N129" s="75">
        <f>[5]Adjust!D212*[5]Input!$D198*10</f>
        <v>0</v>
      </c>
      <c r="O129" s="80" t="str">
        <f t="shared" si="12"/>
        <v/>
      </c>
      <c r="P129" s="80" t="str">
        <f t="shared" si="13"/>
        <v/>
      </c>
      <c r="Q129" s="80" t="str">
        <f t="shared" si="14"/>
        <v/>
      </c>
      <c r="R129" s="80" t="str">
        <f t="shared" si="15"/>
        <v/>
      </c>
      <c r="S129" s="80" t="str">
        <f t="shared" si="16"/>
        <v/>
      </c>
      <c r="T129" s="80" t="str">
        <f t="shared" si="17"/>
        <v/>
      </c>
      <c r="U129" s="112"/>
      <c r="V129" s="112"/>
    </row>
    <row r="130" spans="1:22">
      <c r="A130" s="74" t="s">
        <v>31</v>
      </c>
      <c r="B130" s="75">
        <f>[5]Input!B212+[5]Input!C212+[5]Input!D212</f>
        <v>0</v>
      </c>
      <c r="C130" s="76">
        <f>[5]Input!E212</f>
        <v>0</v>
      </c>
      <c r="D130" s="77">
        <f>0.01*[5]Input!F$15*([5]Adjust!$E226*[5]Input!E212+[5]Adjust!$F226*[5]Input!F212)+10*([5]Adjust!$B226*[5]Input!B212+[5]Adjust!$C226*[5]Input!C212+[5]Adjust!$D226*[5]Input!D212+[5]Adjust!$G226*[5]Input!G212)</f>
        <v>0</v>
      </c>
      <c r="E130" s="75">
        <f>10*([5]Adjust!$B226*[5]Input!B212+[5]Adjust!$C226*[5]Input!C212+[5]Adjust!$D226*[5]Input!D212)</f>
        <v>0</v>
      </c>
      <c r="F130" s="75">
        <f>[5]Adjust!E226*[5]Input!$F$15*[5]Input!$E212/100</f>
        <v>0</v>
      </c>
      <c r="G130" s="75">
        <f>[5]Adjust!F226*[5]Input!$F$15*[5]Input!$F212/100</f>
        <v>0</v>
      </c>
      <c r="H130" s="75">
        <f>[5]Adjust!G226*[5]Input!$G212*10</f>
        <v>0</v>
      </c>
      <c r="I130" s="78" t="str">
        <f t="shared" si="9"/>
        <v/>
      </c>
      <c r="J130" s="79" t="str">
        <f t="shared" si="10"/>
        <v/>
      </c>
      <c r="K130" s="78">
        <f t="shared" si="11"/>
        <v>0</v>
      </c>
      <c r="L130" s="75">
        <f>[5]Adjust!B226*[5]Input!$B212*10</f>
        <v>0</v>
      </c>
      <c r="M130" s="75">
        <f>[5]Adjust!C226*[5]Input!$C212*10</f>
        <v>0</v>
      </c>
      <c r="N130" s="75">
        <f>[5]Adjust!D226*[5]Input!$D212*10</f>
        <v>0</v>
      </c>
      <c r="O130" s="80" t="str">
        <f t="shared" si="12"/>
        <v/>
      </c>
      <c r="P130" s="80" t="str">
        <f t="shared" si="13"/>
        <v/>
      </c>
      <c r="Q130" s="80" t="str">
        <f t="shared" si="14"/>
        <v/>
      </c>
      <c r="R130" s="80" t="str">
        <f t="shared" si="15"/>
        <v/>
      </c>
      <c r="S130" s="80" t="str">
        <f t="shared" si="16"/>
        <v/>
      </c>
      <c r="T130" s="80" t="str">
        <f t="shared" si="17"/>
        <v/>
      </c>
      <c r="U130" s="112"/>
      <c r="V130" s="113">
        <v>0</v>
      </c>
    </row>
    <row r="131" spans="1:22">
      <c r="A131" s="74" t="s">
        <v>21</v>
      </c>
      <c r="B131" s="75">
        <f>[5]Input!B178+[5]Input!C178+[5]Input!D178</f>
        <v>67002.47623811118</v>
      </c>
      <c r="C131" s="76">
        <f>[5]Input!E178</f>
        <v>78</v>
      </c>
      <c r="D131" s="77">
        <f>0.01*[5]Input!F$15*([5]Adjust!$E192*[5]Input!E178+[5]Adjust!$F192*[5]Input!F178)+10*([5]Adjust!$B192*[5]Input!B178+[5]Adjust!$C192*[5]Input!C178+[5]Adjust!$D192*[5]Input!D178+[5]Adjust!$G192*[5]Input!G178)</f>
        <v>803927.07728435553</v>
      </c>
      <c r="E131" s="75">
        <f>10*([5]Adjust!$B192*[5]Input!B178+[5]Adjust!$C192*[5]Input!C178+[5]Adjust!$D192*[5]Input!D178)</f>
        <v>586918.4070206983</v>
      </c>
      <c r="F131" s="75">
        <f>[5]Adjust!E192*[5]Input!$F$15*[5]Input!$E178/100</f>
        <v>9692.0460000000003</v>
      </c>
      <c r="G131" s="75">
        <f>[5]Adjust!F192*[5]Input!$F$15*[5]Input!$F178/100</f>
        <v>194903.55184285715</v>
      </c>
      <c r="H131" s="75">
        <f>[5]Adjust!G192*[5]Input!$G178*10</f>
        <v>12413.072420799999</v>
      </c>
      <c r="I131" s="78">
        <f t="shared" si="9"/>
        <v>1.1998468152540904</v>
      </c>
      <c r="J131" s="79">
        <f t="shared" si="10"/>
        <v>10306.757401081481</v>
      </c>
      <c r="K131" s="78">
        <f t="shared" si="11"/>
        <v>0.87596524781401686</v>
      </c>
      <c r="L131" s="75">
        <f>[5]Adjust!B192*[5]Input!$B178*10</f>
        <v>461533.12187432579</v>
      </c>
      <c r="M131" s="75">
        <f>[5]Adjust!C192*[5]Input!$C178*10</f>
        <v>119298.7400427133</v>
      </c>
      <c r="N131" s="75">
        <f>[5]Adjust!D192*[5]Input!$D178*10</f>
        <v>6086.5451036592776</v>
      </c>
      <c r="O131" s="80">
        <f t="shared" si="12"/>
        <v>0.78636675277769796</v>
      </c>
      <c r="P131" s="80">
        <f t="shared" si="13"/>
        <v>0.20326290437591626</v>
      </c>
      <c r="Q131" s="80">
        <f t="shared" si="14"/>
        <v>1.0370342846385851E-2</v>
      </c>
      <c r="R131" s="80">
        <f t="shared" si="15"/>
        <v>1.2055877048872985E-2</v>
      </c>
      <c r="S131" s="80">
        <f t="shared" si="16"/>
        <v>0.24243934226128594</v>
      </c>
      <c r="T131" s="80">
        <f t="shared" si="17"/>
        <v>1.5440545257824914E-2</v>
      </c>
      <c r="U131" s="114">
        <v>34805.448737965133</v>
      </c>
      <c r="V131" s="113">
        <v>5855.2228399999995</v>
      </c>
    </row>
    <row r="132" spans="1:22">
      <c r="A132" s="74" t="s">
        <v>18</v>
      </c>
      <c r="B132" s="75">
        <f>[5]Input!B170+[5]Input!C170+[5]Input!D170</f>
        <v>0</v>
      </c>
      <c r="C132" s="76">
        <f>[5]Input!E170</f>
        <v>0</v>
      </c>
      <c r="D132" s="77">
        <f>0.01*[5]Input!F$15*([5]Adjust!$E184*[5]Input!E170+[5]Adjust!$F184*[5]Input!F170)+10*([5]Adjust!$B184*[5]Input!B170+[5]Adjust!$C184*[5]Input!C170+[5]Adjust!$D184*[5]Input!D170+[5]Adjust!$G184*[5]Input!G170)</f>
        <v>0</v>
      </c>
      <c r="E132" s="75">
        <f>10*([5]Adjust!$B184*[5]Input!B170+[5]Adjust!$C184*[5]Input!C170+[5]Adjust!$D184*[5]Input!D170)</f>
        <v>0</v>
      </c>
      <c r="F132" s="75">
        <f>[5]Adjust!E184*[5]Input!$F$15*[5]Input!$E170/100</f>
        <v>0</v>
      </c>
      <c r="G132" s="75">
        <f>[5]Adjust!F184*[5]Input!$F$15*[5]Input!$F170/100</f>
        <v>0</v>
      </c>
      <c r="H132" s="75">
        <f>[5]Adjust!G184*[5]Input!$G170*10</f>
        <v>0</v>
      </c>
      <c r="I132" s="78" t="str">
        <f t="shared" si="9"/>
        <v/>
      </c>
      <c r="J132" s="79" t="str">
        <f t="shared" si="10"/>
        <v/>
      </c>
      <c r="K132" s="78">
        <f t="shared" si="11"/>
        <v>0</v>
      </c>
      <c r="L132" s="75">
        <f>[5]Adjust!B184*[5]Input!$B170*10</f>
        <v>0</v>
      </c>
      <c r="M132" s="75">
        <f>[5]Adjust!C184*[5]Input!$C170*10</f>
        <v>0</v>
      </c>
      <c r="N132" s="75">
        <f>[5]Adjust!D184*[5]Input!$D170*10</f>
        <v>0</v>
      </c>
      <c r="O132" s="80" t="str">
        <f t="shared" si="12"/>
        <v/>
      </c>
      <c r="P132" s="80" t="str">
        <f t="shared" si="13"/>
        <v/>
      </c>
      <c r="Q132" s="80" t="str">
        <f t="shared" si="14"/>
        <v/>
      </c>
      <c r="R132" s="80" t="str">
        <f t="shared" si="15"/>
        <v/>
      </c>
      <c r="S132" s="80" t="str">
        <f t="shared" si="16"/>
        <v/>
      </c>
      <c r="T132" s="80" t="str">
        <f t="shared" si="17"/>
        <v/>
      </c>
      <c r="U132" s="112"/>
      <c r="V132" s="112"/>
    </row>
    <row r="133" spans="1:22">
      <c r="A133" s="74" t="s">
        <v>25</v>
      </c>
      <c r="B133" s="75">
        <f>[5]Input!B190+[5]Input!C190+[5]Input!D190</f>
        <v>208766.213620258</v>
      </c>
      <c r="C133" s="76">
        <f>[5]Input!E190</f>
        <v>11</v>
      </c>
      <c r="D133" s="77">
        <f>0.01*[5]Input!F$15*([5]Adjust!$E204*[5]Input!E190+[5]Adjust!$F204*[5]Input!F190)+10*([5]Adjust!$B204*[5]Input!B190+[5]Adjust!$C204*[5]Input!C190+[5]Adjust!$D204*[5]Input!D190+[5]Adjust!$G204*[5]Input!G190)</f>
        <v>3716830.5132161384</v>
      </c>
      <c r="E133" s="75">
        <f>10*([5]Adjust!$B204*[5]Input!B190+[5]Adjust!$C204*[5]Input!C190+[5]Adjust!$D204*[5]Input!D190)</f>
        <v>3716830.5132161384</v>
      </c>
      <c r="F133" s="75">
        <f>[5]Adjust!E204*[5]Input!$F$15*[5]Input!$E190/100</f>
        <v>0</v>
      </c>
      <c r="G133" s="75">
        <f>[5]Adjust!F204*[5]Input!$F$15*[5]Input!$F190/100</f>
        <v>0</v>
      </c>
      <c r="H133" s="75">
        <f>[5]Adjust!G204*[5]Input!$G190*10</f>
        <v>0</v>
      </c>
      <c r="I133" s="78">
        <f t="shared" si="9"/>
        <v>1.7803793289928544</v>
      </c>
      <c r="J133" s="79">
        <f t="shared" si="10"/>
        <v>337893.68301964895</v>
      </c>
      <c r="K133" s="78">
        <f t="shared" si="11"/>
        <v>1.7803793289928544</v>
      </c>
      <c r="L133" s="75">
        <f>[5]Adjust!B204*[5]Input!$B190*10</f>
        <v>3066370.9577184599</v>
      </c>
      <c r="M133" s="75">
        <f>[5]Adjust!C204*[5]Input!$C190*10</f>
        <v>491974.91642640386</v>
      </c>
      <c r="N133" s="75">
        <f>[5]Adjust!D204*[5]Input!$D190*10</f>
        <v>158484.63907127464</v>
      </c>
      <c r="O133" s="80">
        <f t="shared" si="12"/>
        <v>0.82499617532066538</v>
      </c>
      <c r="P133" s="80">
        <f t="shared" si="13"/>
        <v>0.1323640974957189</v>
      </c>
      <c r="Q133" s="80">
        <f t="shared" si="14"/>
        <v>4.2639727183615743E-2</v>
      </c>
      <c r="R133" s="80">
        <f t="shared" si="15"/>
        <v>0</v>
      </c>
      <c r="S133" s="80">
        <f t="shared" si="16"/>
        <v>0</v>
      </c>
      <c r="T133" s="80">
        <f t="shared" si="17"/>
        <v>0</v>
      </c>
      <c r="U133" s="112"/>
      <c r="V133" s="112"/>
    </row>
    <row r="134" spans="1:22">
      <c r="A134" s="74" t="s">
        <v>24</v>
      </c>
      <c r="B134" s="75">
        <f>[5]Input!B186+[5]Input!C186+[5]Input!D186</f>
        <v>111724.89599229343</v>
      </c>
      <c r="C134" s="76">
        <f>[5]Input!E186</f>
        <v>951</v>
      </c>
      <c r="D134" s="77">
        <f>0.01*[5]Input!F$15*([5]Adjust!$E200*[5]Input!E186+[5]Adjust!$F200*[5]Input!F186)+10*([5]Adjust!$B200*[5]Input!B186+[5]Adjust!$C200*[5]Input!C186+[5]Adjust!$D200*[5]Input!D186+[5]Adjust!$G200*[5]Input!G186)</f>
        <v>2109366.0363344997</v>
      </c>
      <c r="E134" s="75">
        <f>10*([5]Adjust!$B200*[5]Input!B186+[5]Adjust!$C200*[5]Input!C186+[5]Adjust!$D200*[5]Input!D186)</f>
        <v>2109366.0363344997</v>
      </c>
      <c r="F134" s="75">
        <f>[5]Adjust!E200*[5]Input!$F$15*[5]Input!$E186/100</f>
        <v>0</v>
      </c>
      <c r="G134" s="75">
        <f>[5]Adjust!F200*[5]Input!$F$15*[5]Input!$F186/100</f>
        <v>0</v>
      </c>
      <c r="H134" s="75">
        <f>[5]Adjust!G200*[5]Input!$G186*10</f>
        <v>0</v>
      </c>
      <c r="I134" s="78">
        <f t="shared" si="9"/>
        <v>1.8879999999999999</v>
      </c>
      <c r="J134" s="79">
        <f t="shared" si="10"/>
        <v>2218.0505113927443</v>
      </c>
      <c r="K134" s="78">
        <f t="shared" si="11"/>
        <v>1.8879999999999999</v>
      </c>
      <c r="L134" s="75">
        <f>[5]Adjust!B200*[5]Input!$B186*10</f>
        <v>2109366.0363344997</v>
      </c>
      <c r="M134" s="75">
        <f>[5]Adjust!C200*[5]Input!$C186*10</f>
        <v>0</v>
      </c>
      <c r="N134" s="75">
        <f>[5]Adjust!D200*[5]Input!$D186*10</f>
        <v>0</v>
      </c>
      <c r="O134" s="80">
        <f t="shared" si="12"/>
        <v>1</v>
      </c>
      <c r="P134" s="80">
        <f t="shared" si="13"/>
        <v>0</v>
      </c>
      <c r="Q134" s="80">
        <f t="shared" si="14"/>
        <v>0</v>
      </c>
      <c r="R134" s="80">
        <f t="shared" si="15"/>
        <v>0</v>
      </c>
      <c r="S134" s="80">
        <f t="shared" si="16"/>
        <v>0</v>
      </c>
      <c r="T134" s="80">
        <f t="shared" si="17"/>
        <v>0</v>
      </c>
      <c r="U134" s="112"/>
      <c r="V134" s="112"/>
    </row>
    <row r="135" spans="1:22" ht="25.5">
      <c r="A135" s="74" t="s">
        <v>191</v>
      </c>
      <c r="B135" s="75">
        <f>[5]Input!B162+[5]Input!C162+[5]Input!D162</f>
        <v>27825.37667651672</v>
      </c>
      <c r="C135" s="76">
        <f>[5]Input!E162</f>
        <v>2632</v>
      </c>
      <c r="D135" s="77">
        <f>0.01*[5]Input!F$15*([5]Adjust!$E176*[5]Input!E162+[5]Adjust!$F176*[5]Input!F162)+10*([5]Adjust!$B176*[5]Input!B162+[5]Adjust!$C176*[5]Input!C162+[5]Adjust!$D176*[5]Input!D162+[5]Adjust!$G176*[5]Input!G162)</f>
        <v>121596.89607637806</v>
      </c>
      <c r="E135" s="75">
        <f>10*([5]Adjust!$B176*[5]Input!B162+[5]Adjust!$C176*[5]Input!C162+[5]Adjust!$D176*[5]Input!D162)</f>
        <v>121596.89607637806</v>
      </c>
      <c r="F135" s="75">
        <f>[5]Adjust!E176*[5]Input!$F$15*[5]Input!$E162/100</f>
        <v>0</v>
      </c>
      <c r="G135" s="75">
        <f>[5]Adjust!F176*[5]Input!$F$15*[5]Input!$F162/100</f>
        <v>0</v>
      </c>
      <c r="H135" s="75">
        <f>[5]Adjust!G176*[5]Input!$G162*10</f>
        <v>0</v>
      </c>
      <c r="I135" s="78">
        <f t="shared" si="9"/>
        <v>0.437</v>
      </c>
      <c r="J135" s="79">
        <f t="shared" si="10"/>
        <v>46.19942860044759</v>
      </c>
      <c r="K135" s="78">
        <f t="shared" si="11"/>
        <v>0.437</v>
      </c>
      <c r="L135" s="75">
        <f>[5]Adjust!B176*[5]Input!$B162*10</f>
        <v>121596.89607637806</v>
      </c>
      <c r="M135" s="75">
        <f>[5]Adjust!C176*[5]Input!$C162*10</f>
        <v>0</v>
      </c>
      <c r="N135" s="75">
        <f>[5]Adjust!D176*[5]Input!$D162*10</f>
        <v>0</v>
      </c>
      <c r="O135" s="80">
        <f t="shared" si="12"/>
        <v>1</v>
      </c>
      <c r="P135" s="80">
        <f t="shared" si="13"/>
        <v>0</v>
      </c>
      <c r="Q135" s="80">
        <f t="shared" si="14"/>
        <v>0</v>
      </c>
      <c r="R135" s="80">
        <f t="shared" si="15"/>
        <v>0</v>
      </c>
      <c r="S135" s="80">
        <f t="shared" si="16"/>
        <v>0</v>
      </c>
      <c r="T135" s="80">
        <f t="shared" si="17"/>
        <v>0</v>
      </c>
      <c r="U135" s="112"/>
      <c r="V135" s="112"/>
    </row>
    <row r="136" spans="1:22">
      <c r="A136" s="74" t="s">
        <v>15</v>
      </c>
      <c r="B136" s="75">
        <f>[5]Input!B158+[5]Input!C158+[5]Input!D158</f>
        <v>900930.26189393294</v>
      </c>
      <c r="C136" s="76">
        <f>[5]Input!E158</f>
        <v>30921</v>
      </c>
      <c r="D136" s="77">
        <f>0.01*[5]Input!F$15*([5]Adjust!$E172*[5]Input!E158+[5]Adjust!$F172*[5]Input!F158)+10*([5]Adjust!$B172*[5]Input!B158+[5]Adjust!$C172*[5]Input!C158+[5]Adjust!$D172*[5]Input!D158+[5]Adjust!$G172*[5]Input!G158)</f>
        <v>12516378.884090297</v>
      </c>
      <c r="E136" s="75">
        <f>10*([5]Adjust!$B172*[5]Input!B158+[5]Adjust!$C172*[5]Input!C158+[5]Adjust!$D172*[5]Input!D158)</f>
        <v>12136124.794490296</v>
      </c>
      <c r="F136" s="75">
        <f>[5]Adjust!E172*[5]Input!$F$15*[5]Input!$E158/100</f>
        <v>380254.08960000001</v>
      </c>
      <c r="G136" s="75">
        <f>[5]Adjust!F172*[5]Input!$F$15*[5]Input!$F158/100</f>
        <v>0</v>
      </c>
      <c r="H136" s="75">
        <f>[5]Adjust!G172*[5]Input!$G158*10</f>
        <v>0</v>
      </c>
      <c r="I136" s="78">
        <f t="shared" si="9"/>
        <v>1.3892727787585248</v>
      </c>
      <c r="J136" s="79">
        <f t="shared" si="10"/>
        <v>404.78570822710446</v>
      </c>
      <c r="K136" s="78">
        <f t="shared" si="11"/>
        <v>1.3470659503631026</v>
      </c>
      <c r="L136" s="75">
        <f>[5]Adjust!B172*[5]Input!$B158*10</f>
        <v>11707265.994712358</v>
      </c>
      <c r="M136" s="75">
        <f>[5]Adjust!C172*[5]Input!$C158*10</f>
        <v>428858.79977793747</v>
      </c>
      <c r="N136" s="75">
        <f>[5]Adjust!D172*[5]Input!$D158*10</f>
        <v>0</v>
      </c>
      <c r="O136" s="80">
        <f t="shared" si="12"/>
        <v>0.96466262443406681</v>
      </c>
      <c r="P136" s="80">
        <f t="shared" si="13"/>
        <v>3.53373755659332E-2</v>
      </c>
      <c r="Q136" s="80">
        <f t="shared" si="14"/>
        <v>0</v>
      </c>
      <c r="R136" s="80">
        <f t="shared" si="15"/>
        <v>3.038051924773107E-2</v>
      </c>
      <c r="S136" s="80">
        <f t="shared" si="16"/>
        <v>0</v>
      </c>
      <c r="T136" s="80">
        <f t="shared" si="17"/>
        <v>0</v>
      </c>
      <c r="U136" s="112"/>
      <c r="V136" s="112"/>
    </row>
    <row r="137" spans="1:22">
      <c r="A137" s="74" t="s">
        <v>14</v>
      </c>
      <c r="B137" s="75">
        <f>[5]Input!B154+[5]Input!C154+[5]Input!D154</f>
        <v>1474149.5299028752</v>
      </c>
      <c r="C137" s="76">
        <f>[5]Input!E154</f>
        <v>97666</v>
      </c>
      <c r="D137" s="77">
        <f>0.01*[5]Input!F$15*([5]Adjust!$E168*[5]Input!E154+[5]Adjust!$F168*[5]Input!F154)+10*([5]Adjust!$B168*[5]Input!B154+[5]Adjust!$C168*[5]Input!C154+[5]Adjust!$D168*[5]Input!D154+[5]Adjust!$G168*[5]Input!G154)</f>
        <v>25642456.60738967</v>
      </c>
      <c r="E137" s="75">
        <f>10*([5]Adjust!$B168*[5]Input!B154+[5]Adjust!$C168*[5]Input!C154+[5]Adjust!$D168*[5]Input!D154)</f>
        <v>24441399.20578967</v>
      </c>
      <c r="F137" s="75">
        <f>[5]Adjust!E168*[5]Input!$F$15*[5]Input!$E154/100</f>
        <v>1201057.4016</v>
      </c>
      <c r="G137" s="75">
        <f>[5]Adjust!F168*[5]Input!$F$15*[5]Input!$F154/100</f>
        <v>0</v>
      </c>
      <c r="H137" s="75">
        <f>[5]Adjust!G168*[5]Input!$G154*10</f>
        <v>0</v>
      </c>
      <c r="I137" s="78">
        <f t="shared" si="9"/>
        <v>1.7394745978774035</v>
      </c>
      <c r="J137" s="79">
        <f t="shared" si="10"/>
        <v>262.55254241383562</v>
      </c>
      <c r="K137" s="78">
        <f t="shared" si="11"/>
        <v>1.6580000000000001</v>
      </c>
      <c r="L137" s="75">
        <f>[5]Adjust!B168*[5]Input!$B154*10</f>
        <v>24441399.20578967</v>
      </c>
      <c r="M137" s="75">
        <f>[5]Adjust!C168*[5]Input!$C154*10</f>
        <v>0</v>
      </c>
      <c r="N137" s="75">
        <f>[5]Adjust!D168*[5]Input!$D154*10</f>
        <v>0</v>
      </c>
      <c r="O137" s="80">
        <f t="shared" si="12"/>
        <v>1</v>
      </c>
      <c r="P137" s="80">
        <f t="shared" si="13"/>
        <v>0</v>
      </c>
      <c r="Q137" s="80">
        <f t="shared" si="14"/>
        <v>0</v>
      </c>
      <c r="R137" s="80">
        <f t="shared" si="15"/>
        <v>4.6838624707036765E-2</v>
      </c>
      <c r="S137" s="80">
        <f t="shared" si="16"/>
        <v>0</v>
      </c>
      <c r="T137" s="80">
        <f t="shared" si="17"/>
        <v>0</v>
      </c>
      <c r="U137" s="112"/>
      <c r="V137" s="112"/>
    </row>
    <row r="139" spans="1:22" ht="15.75">
      <c r="A139" s="82" t="s">
        <v>192</v>
      </c>
    </row>
    <row r="140" spans="1:22" ht="14.25">
      <c r="A140" s="83" t="s">
        <v>67</v>
      </c>
    </row>
    <row r="141" spans="1:22">
      <c r="A141" t="s">
        <v>77</v>
      </c>
    </row>
    <row r="142" spans="1:22" ht="14.25">
      <c r="A142" s="84" t="s">
        <v>193</v>
      </c>
    </row>
    <row r="143" spans="1:22" ht="14.25">
      <c r="A143" s="84" t="s">
        <v>194</v>
      </c>
    </row>
    <row r="144" spans="1:22" ht="14.25">
      <c r="A144" s="84" t="s">
        <v>195</v>
      </c>
    </row>
    <row r="145" spans="1:9" ht="14.25">
      <c r="A145" s="84" t="s">
        <v>196</v>
      </c>
    </row>
    <row r="146" spans="1:9" ht="14.25">
      <c r="A146" s="84" t="s">
        <v>197</v>
      </c>
    </row>
    <row r="147" spans="1:9" ht="14.25">
      <c r="A147" s="84" t="s">
        <v>198</v>
      </c>
    </row>
    <row r="148" spans="1:9" ht="14.25">
      <c r="A148" s="84" t="s">
        <v>199</v>
      </c>
    </row>
    <row r="149" spans="1:9" ht="14.25">
      <c r="A149" s="85" t="s">
        <v>83</v>
      </c>
      <c r="B149" s="85" t="s">
        <v>85</v>
      </c>
      <c r="C149" s="85" t="s">
        <v>85</v>
      </c>
      <c r="D149" s="85" t="s">
        <v>85</v>
      </c>
      <c r="E149" s="85" t="s">
        <v>85</v>
      </c>
      <c r="F149" s="85" t="s">
        <v>85</v>
      </c>
      <c r="G149" s="85" t="s">
        <v>85</v>
      </c>
      <c r="H149" s="85" t="s">
        <v>85</v>
      </c>
    </row>
    <row r="150" spans="1:9" ht="14.25">
      <c r="A150" s="85" t="s">
        <v>87</v>
      </c>
      <c r="B150" s="85" t="s">
        <v>200</v>
      </c>
      <c r="C150" s="85" t="s">
        <v>89</v>
      </c>
      <c r="D150" s="85" t="s">
        <v>201</v>
      </c>
      <c r="E150" s="85" t="s">
        <v>202</v>
      </c>
      <c r="F150" s="85" t="s">
        <v>203</v>
      </c>
      <c r="G150" s="85" t="s">
        <v>204</v>
      </c>
      <c r="H150" s="85" t="s">
        <v>205</v>
      </c>
    </row>
    <row r="151" spans="1:9" ht="38.25">
      <c r="B151" s="68" t="s">
        <v>206</v>
      </c>
      <c r="C151" s="68" t="s">
        <v>207</v>
      </c>
      <c r="D151" s="68" t="s">
        <v>208</v>
      </c>
      <c r="E151" s="68" t="s">
        <v>209</v>
      </c>
      <c r="F151" s="68" t="s">
        <v>210</v>
      </c>
      <c r="G151" s="68" t="s">
        <v>211</v>
      </c>
      <c r="H151" s="68" t="s">
        <v>212</v>
      </c>
    </row>
    <row r="152" spans="1:9" ht="14.25">
      <c r="A152" s="74" t="s">
        <v>213</v>
      </c>
      <c r="B152" s="78">
        <f>SUM(B$55:B$137)</f>
        <v>22515493.618777785</v>
      </c>
      <c r="C152" s="77">
        <f>SUM(C$55:C$137)</f>
        <v>2248501</v>
      </c>
      <c r="D152" s="77">
        <f>SUM(D$55:D$137)</f>
        <v>339754225.55885959</v>
      </c>
      <c r="E152" s="77">
        <f>SUM(E$55:E$137)</f>
        <v>286702581.24760842</v>
      </c>
      <c r="F152" s="77">
        <f>SUM($F$55:$F$137)</f>
        <v>31149877.030498825</v>
      </c>
      <c r="G152" s="77">
        <f>SUM($G$55:$G$137)</f>
        <v>19603080.68906327</v>
      </c>
      <c r="H152" s="77">
        <f>SUM($H$55:$H$137)</f>
        <v>2298686.5916890642</v>
      </c>
      <c r="I152" s="88" t="s">
        <v>67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activeCell="D15" sqref="D15"/>
    </sheetView>
  </sheetViews>
  <sheetFormatPr defaultRowHeight="12.75"/>
  <cols>
    <col min="1" max="1" width="50.7109375" customWidth="1"/>
    <col min="2" max="251" width="20.7109375" customWidth="1"/>
    <col min="257" max="257" width="50.7109375" customWidth="1"/>
    <col min="258" max="507" width="20.7109375" customWidth="1"/>
    <col min="513" max="513" width="50.7109375" customWidth="1"/>
    <col min="514" max="763" width="20.7109375" customWidth="1"/>
    <col min="769" max="769" width="50.7109375" customWidth="1"/>
    <col min="770" max="1019" width="20.7109375" customWidth="1"/>
    <col min="1025" max="1025" width="50.7109375" customWidth="1"/>
    <col min="1026" max="1275" width="20.7109375" customWidth="1"/>
    <col min="1281" max="1281" width="50.7109375" customWidth="1"/>
    <col min="1282" max="1531" width="20.7109375" customWidth="1"/>
    <col min="1537" max="1537" width="50.7109375" customWidth="1"/>
    <col min="1538" max="1787" width="20.7109375" customWidth="1"/>
    <col min="1793" max="1793" width="50.7109375" customWidth="1"/>
    <col min="1794" max="2043" width="20.7109375" customWidth="1"/>
    <col min="2049" max="2049" width="50.7109375" customWidth="1"/>
    <col min="2050" max="2299" width="20.7109375" customWidth="1"/>
    <col min="2305" max="2305" width="50.7109375" customWidth="1"/>
    <col min="2306" max="2555" width="20.7109375" customWidth="1"/>
    <col min="2561" max="2561" width="50.7109375" customWidth="1"/>
    <col min="2562" max="2811" width="20.7109375" customWidth="1"/>
    <col min="2817" max="2817" width="50.7109375" customWidth="1"/>
    <col min="2818" max="3067" width="20.7109375" customWidth="1"/>
    <col min="3073" max="3073" width="50.7109375" customWidth="1"/>
    <col min="3074" max="3323" width="20.7109375" customWidth="1"/>
    <col min="3329" max="3329" width="50.7109375" customWidth="1"/>
    <col min="3330" max="3579" width="20.7109375" customWidth="1"/>
    <col min="3585" max="3585" width="50.7109375" customWidth="1"/>
    <col min="3586" max="3835" width="20.7109375" customWidth="1"/>
    <col min="3841" max="3841" width="50.7109375" customWidth="1"/>
    <col min="3842" max="4091" width="20.7109375" customWidth="1"/>
    <col min="4097" max="4097" width="50.7109375" customWidth="1"/>
    <col min="4098" max="4347" width="20.7109375" customWidth="1"/>
    <col min="4353" max="4353" width="50.7109375" customWidth="1"/>
    <col min="4354" max="4603" width="20.7109375" customWidth="1"/>
    <col min="4609" max="4609" width="50.7109375" customWidth="1"/>
    <col min="4610" max="4859" width="20.7109375" customWidth="1"/>
    <col min="4865" max="4865" width="50.7109375" customWidth="1"/>
    <col min="4866" max="5115" width="20.7109375" customWidth="1"/>
    <col min="5121" max="5121" width="50.7109375" customWidth="1"/>
    <col min="5122" max="5371" width="20.7109375" customWidth="1"/>
    <col min="5377" max="5377" width="50.7109375" customWidth="1"/>
    <col min="5378" max="5627" width="20.7109375" customWidth="1"/>
    <col min="5633" max="5633" width="50.7109375" customWidth="1"/>
    <col min="5634" max="5883" width="20.7109375" customWidth="1"/>
    <col min="5889" max="5889" width="50.7109375" customWidth="1"/>
    <col min="5890" max="6139" width="20.7109375" customWidth="1"/>
    <col min="6145" max="6145" width="50.7109375" customWidth="1"/>
    <col min="6146" max="6395" width="20.7109375" customWidth="1"/>
    <col min="6401" max="6401" width="50.7109375" customWidth="1"/>
    <col min="6402" max="6651" width="20.7109375" customWidth="1"/>
    <col min="6657" max="6657" width="50.7109375" customWidth="1"/>
    <col min="6658" max="6907" width="20.7109375" customWidth="1"/>
    <col min="6913" max="6913" width="50.7109375" customWidth="1"/>
    <col min="6914" max="7163" width="20.7109375" customWidth="1"/>
    <col min="7169" max="7169" width="50.7109375" customWidth="1"/>
    <col min="7170" max="7419" width="20.7109375" customWidth="1"/>
    <col min="7425" max="7425" width="50.7109375" customWidth="1"/>
    <col min="7426" max="7675" width="20.7109375" customWidth="1"/>
    <col min="7681" max="7681" width="50.7109375" customWidth="1"/>
    <col min="7682" max="7931" width="20.7109375" customWidth="1"/>
    <col min="7937" max="7937" width="50.7109375" customWidth="1"/>
    <col min="7938" max="8187" width="20.7109375" customWidth="1"/>
    <col min="8193" max="8193" width="50.7109375" customWidth="1"/>
    <col min="8194" max="8443" width="20.7109375" customWidth="1"/>
    <col min="8449" max="8449" width="50.7109375" customWidth="1"/>
    <col min="8450" max="8699" width="20.7109375" customWidth="1"/>
    <col min="8705" max="8705" width="50.7109375" customWidth="1"/>
    <col min="8706" max="8955" width="20.7109375" customWidth="1"/>
    <col min="8961" max="8961" width="50.7109375" customWidth="1"/>
    <col min="8962" max="9211" width="20.7109375" customWidth="1"/>
    <col min="9217" max="9217" width="50.7109375" customWidth="1"/>
    <col min="9218" max="9467" width="20.7109375" customWidth="1"/>
    <col min="9473" max="9473" width="50.7109375" customWidth="1"/>
    <col min="9474" max="9723" width="20.7109375" customWidth="1"/>
    <col min="9729" max="9729" width="50.7109375" customWidth="1"/>
    <col min="9730" max="9979" width="20.7109375" customWidth="1"/>
    <col min="9985" max="9985" width="50.7109375" customWidth="1"/>
    <col min="9986" max="10235" width="20.7109375" customWidth="1"/>
    <col min="10241" max="10241" width="50.7109375" customWidth="1"/>
    <col min="10242" max="10491" width="20.7109375" customWidth="1"/>
    <col min="10497" max="10497" width="50.7109375" customWidth="1"/>
    <col min="10498" max="10747" width="20.7109375" customWidth="1"/>
    <col min="10753" max="10753" width="50.7109375" customWidth="1"/>
    <col min="10754" max="11003" width="20.7109375" customWidth="1"/>
    <col min="11009" max="11009" width="50.7109375" customWidth="1"/>
    <col min="11010" max="11259" width="20.7109375" customWidth="1"/>
    <col min="11265" max="11265" width="50.7109375" customWidth="1"/>
    <col min="11266" max="11515" width="20.7109375" customWidth="1"/>
    <col min="11521" max="11521" width="50.7109375" customWidth="1"/>
    <col min="11522" max="11771" width="20.7109375" customWidth="1"/>
    <col min="11777" max="11777" width="50.7109375" customWidth="1"/>
    <col min="11778" max="12027" width="20.7109375" customWidth="1"/>
    <col min="12033" max="12033" width="50.7109375" customWidth="1"/>
    <col min="12034" max="12283" width="20.7109375" customWidth="1"/>
    <col min="12289" max="12289" width="50.7109375" customWidth="1"/>
    <col min="12290" max="12539" width="20.7109375" customWidth="1"/>
    <col min="12545" max="12545" width="50.7109375" customWidth="1"/>
    <col min="12546" max="12795" width="20.7109375" customWidth="1"/>
    <col min="12801" max="12801" width="50.7109375" customWidth="1"/>
    <col min="12802" max="13051" width="20.7109375" customWidth="1"/>
    <col min="13057" max="13057" width="50.7109375" customWidth="1"/>
    <col min="13058" max="13307" width="20.7109375" customWidth="1"/>
    <col min="13313" max="13313" width="50.7109375" customWidth="1"/>
    <col min="13314" max="13563" width="20.7109375" customWidth="1"/>
    <col min="13569" max="13569" width="50.7109375" customWidth="1"/>
    <col min="13570" max="13819" width="20.7109375" customWidth="1"/>
    <col min="13825" max="13825" width="50.7109375" customWidth="1"/>
    <col min="13826" max="14075" width="20.7109375" customWidth="1"/>
    <col min="14081" max="14081" width="50.7109375" customWidth="1"/>
    <col min="14082" max="14331" width="20.7109375" customWidth="1"/>
    <col min="14337" max="14337" width="50.7109375" customWidth="1"/>
    <col min="14338" max="14587" width="20.7109375" customWidth="1"/>
    <col min="14593" max="14593" width="50.7109375" customWidth="1"/>
    <col min="14594" max="14843" width="20.7109375" customWidth="1"/>
    <col min="14849" max="14849" width="50.7109375" customWidth="1"/>
    <col min="14850" max="15099" width="20.7109375" customWidth="1"/>
    <col min="15105" max="15105" width="50.7109375" customWidth="1"/>
    <col min="15106" max="15355" width="20.7109375" customWidth="1"/>
    <col min="15361" max="15361" width="50.7109375" customWidth="1"/>
    <col min="15362" max="15611" width="20.7109375" customWidth="1"/>
    <col min="15617" max="15617" width="50.7109375" customWidth="1"/>
    <col min="15618" max="15867" width="20.7109375" customWidth="1"/>
    <col min="15873" max="15873" width="50.7109375" customWidth="1"/>
    <col min="15874" max="16123" width="20.7109375" customWidth="1"/>
    <col min="16129" max="16129" width="50.7109375" customWidth="1"/>
    <col min="16130" max="16379" width="20.7109375" customWidth="1"/>
  </cols>
  <sheetData>
    <row r="1" spans="1:7" ht="18">
      <c r="A1" s="81" t="s">
        <v>65</v>
      </c>
      <c r="C1" s="81" t="str">
        <f>[6]Input!B8</f>
        <v>WPD East Midlands</v>
      </c>
      <c r="E1" s="81" t="str">
        <f>[6]Input!C8</f>
        <v>2011/12</v>
      </c>
      <c r="G1" s="81" t="str">
        <f>[6]Input!D8</f>
        <v>October Tariffs 2011/12</v>
      </c>
    </row>
    <row r="4" spans="1:7" ht="15.75">
      <c r="A4" s="82" t="s">
        <v>66</v>
      </c>
    </row>
    <row r="5" spans="1:7" ht="14.25">
      <c r="A5" s="83" t="s">
        <v>67</v>
      </c>
    </row>
    <row r="6" spans="1:7">
      <c r="A6" t="s">
        <v>68</v>
      </c>
    </row>
    <row r="7" spans="1:7">
      <c r="A7" t="s">
        <v>69</v>
      </c>
    </row>
    <row r="8" spans="1:7">
      <c r="A8" t="s">
        <v>70</v>
      </c>
    </row>
    <row r="9" spans="1:7">
      <c r="A9" t="s">
        <v>71</v>
      </c>
    </row>
    <row r="10" spans="1:7">
      <c r="A10" t="s">
        <v>72</v>
      </c>
    </row>
    <row r="11" spans="1:7">
      <c r="A11" t="s">
        <v>73</v>
      </c>
    </row>
    <row r="12" spans="1:7">
      <c r="A12" t="s">
        <v>74</v>
      </c>
    </row>
    <row r="13" spans="1:7">
      <c r="A13" t="s">
        <v>75</v>
      </c>
    </row>
    <row r="14" spans="1:7">
      <c r="A14" t="s">
        <v>76</v>
      </c>
    </row>
    <row r="15" spans="1:7">
      <c r="A15" t="s">
        <v>77</v>
      </c>
    </row>
    <row r="16" spans="1:7" ht="14.25">
      <c r="A16" s="84" t="s">
        <v>78</v>
      </c>
    </row>
    <row r="17" spans="1:6" ht="14.25">
      <c r="A17" s="84" t="s">
        <v>79</v>
      </c>
    </row>
    <row r="18" spans="1:6" ht="14.25">
      <c r="A18" s="84" t="s">
        <v>80</v>
      </c>
    </row>
    <row r="19" spans="1:6" ht="14.25">
      <c r="A19" s="84" t="s">
        <v>81</v>
      </c>
    </row>
    <row r="20" spans="1:6" ht="14.25">
      <c r="A20" s="84" t="s">
        <v>82</v>
      </c>
    </row>
    <row r="21" spans="1:6" ht="28.5">
      <c r="A21" s="85" t="s">
        <v>83</v>
      </c>
      <c r="B21" s="85" t="s">
        <v>84</v>
      </c>
      <c r="C21" s="85" t="s">
        <v>85</v>
      </c>
      <c r="D21" s="85" t="s">
        <v>86</v>
      </c>
      <c r="E21" s="85" t="s">
        <v>86</v>
      </c>
    </row>
    <row r="22" spans="1:6" ht="14.25">
      <c r="A22" s="85" t="s">
        <v>87</v>
      </c>
      <c r="B22" s="85" t="s">
        <v>88</v>
      </c>
      <c r="C22" s="85" t="s">
        <v>89</v>
      </c>
      <c r="D22" s="85" t="s">
        <v>90</v>
      </c>
      <c r="E22" s="85" t="s">
        <v>91</v>
      </c>
    </row>
    <row r="23" spans="1:6" ht="38.25">
      <c r="B23" s="68" t="s">
        <v>92</v>
      </c>
      <c r="C23" s="68" t="s">
        <v>93</v>
      </c>
      <c r="D23" s="68" t="s">
        <v>94</v>
      </c>
      <c r="E23" s="68" t="s">
        <v>95</v>
      </c>
    </row>
    <row r="24" spans="1:6" ht="14.25">
      <c r="A24" s="74" t="s">
        <v>96</v>
      </c>
      <c r="B24" s="86">
        <f>[6]Input!D15</f>
        <v>0</v>
      </c>
      <c r="C24" s="75">
        <f>SUM([6]Scaler!$H$381:$H$405)</f>
        <v>49104024.452134781</v>
      </c>
      <c r="D24" s="77">
        <f>[6]Adjust!F299-[6]Revenue!B56</f>
        <v>40593.293101489544</v>
      </c>
      <c r="E24" s="87">
        <f>D24/[6]Revenue!B56</f>
        <v>1.0779044273566583E-4</v>
      </c>
      <c r="F24" s="88" t="s">
        <v>67</v>
      </c>
    </row>
    <row r="26" spans="1:6" ht="15.75">
      <c r="A26" s="82" t="s">
        <v>97</v>
      </c>
    </row>
    <row r="27" spans="1:6" ht="14.25">
      <c r="A27" s="83" t="s">
        <v>67</v>
      </c>
    </row>
    <row r="28" spans="1:6">
      <c r="A28" t="s">
        <v>77</v>
      </c>
    </row>
    <row r="29" spans="1:6" ht="14.25">
      <c r="A29" s="84" t="s">
        <v>98</v>
      </c>
    </row>
    <row r="30" spans="1:6" ht="14.25">
      <c r="A30" s="84" t="s">
        <v>99</v>
      </c>
    </row>
    <row r="31" spans="1:6" ht="14.25">
      <c r="A31" s="84" t="s">
        <v>100</v>
      </c>
    </row>
    <row r="32" spans="1:6" ht="14.25">
      <c r="A32" s="84" t="s">
        <v>101</v>
      </c>
    </row>
    <row r="33" spans="1:1" ht="14.25">
      <c r="A33" s="84" t="s">
        <v>102</v>
      </c>
    </row>
    <row r="34" spans="1:1" ht="14.25">
      <c r="A34" s="84" t="s">
        <v>103</v>
      </c>
    </row>
    <row r="35" spans="1:1" ht="14.25">
      <c r="A35" s="84" t="s">
        <v>104</v>
      </c>
    </row>
    <row r="36" spans="1:1" ht="14.25">
      <c r="A36" s="84" t="s">
        <v>105</v>
      </c>
    </row>
    <row r="37" spans="1:1" ht="14.25">
      <c r="A37" s="84" t="s">
        <v>106</v>
      </c>
    </row>
    <row r="38" spans="1:1" ht="14.25">
      <c r="A38" s="84" t="s">
        <v>107</v>
      </c>
    </row>
    <row r="39" spans="1:1" ht="14.25">
      <c r="A39" s="84" t="s">
        <v>108</v>
      </c>
    </row>
    <row r="40" spans="1:1" ht="14.25">
      <c r="A40" s="84" t="s">
        <v>109</v>
      </c>
    </row>
    <row r="41" spans="1:1" ht="14.25">
      <c r="A41" s="84" t="s">
        <v>110</v>
      </c>
    </row>
    <row r="42" spans="1:1" ht="14.25">
      <c r="A42" s="84" t="s">
        <v>111</v>
      </c>
    </row>
    <row r="43" spans="1:1" ht="14.25">
      <c r="A43" s="84" t="s">
        <v>112</v>
      </c>
    </row>
    <row r="44" spans="1:1" ht="14.25">
      <c r="A44" s="84" t="s">
        <v>113</v>
      </c>
    </row>
    <row r="45" spans="1:1" ht="14.25">
      <c r="A45" s="84" t="s">
        <v>114</v>
      </c>
    </row>
    <row r="46" spans="1:1" ht="14.25">
      <c r="A46" s="84" t="s">
        <v>115</v>
      </c>
    </row>
    <row r="47" spans="1:1" ht="14.25">
      <c r="A47" s="84" t="s">
        <v>116</v>
      </c>
    </row>
    <row r="48" spans="1:1" ht="14.25">
      <c r="A48" s="84" t="s">
        <v>117</v>
      </c>
    </row>
    <row r="49" spans="1:22" ht="14.25">
      <c r="A49" s="84" t="s">
        <v>118</v>
      </c>
    </row>
    <row r="50" spans="1:22" ht="14.25">
      <c r="A50" s="84" t="s">
        <v>119</v>
      </c>
    </row>
    <row r="51" spans="1:22" ht="14.25">
      <c r="A51" s="84" t="s">
        <v>120</v>
      </c>
    </row>
    <row r="52" spans="1:22" ht="28.5">
      <c r="A52" s="85" t="s">
        <v>83</v>
      </c>
      <c r="B52" s="85" t="s">
        <v>86</v>
      </c>
      <c r="C52" s="85" t="s">
        <v>84</v>
      </c>
      <c r="D52" s="85" t="s">
        <v>86</v>
      </c>
      <c r="E52" s="85" t="s">
        <v>86</v>
      </c>
      <c r="F52" s="85" t="s">
        <v>86</v>
      </c>
      <c r="G52" s="85" t="s">
        <v>86</v>
      </c>
      <c r="H52" s="85" t="s">
        <v>86</v>
      </c>
      <c r="I52" s="85" t="s">
        <v>86</v>
      </c>
      <c r="J52" s="85" t="s">
        <v>86</v>
      </c>
      <c r="K52" s="85" t="s">
        <v>86</v>
      </c>
      <c r="L52" s="85" t="s">
        <v>86</v>
      </c>
      <c r="M52" s="85" t="s">
        <v>86</v>
      </c>
      <c r="N52" s="85" t="s">
        <v>86</v>
      </c>
      <c r="O52" s="85" t="s">
        <v>86</v>
      </c>
      <c r="P52" s="85" t="s">
        <v>86</v>
      </c>
      <c r="Q52" s="85" t="s">
        <v>86</v>
      </c>
      <c r="R52" s="85" t="s">
        <v>86</v>
      </c>
      <c r="S52" s="85" t="s">
        <v>86</v>
      </c>
      <c r="T52" s="85" t="s">
        <v>86</v>
      </c>
    </row>
    <row r="53" spans="1:22" ht="42.75">
      <c r="A53" s="85" t="s">
        <v>87</v>
      </c>
      <c r="B53" s="85" t="s">
        <v>121</v>
      </c>
      <c r="C53" s="85" t="s">
        <v>122</v>
      </c>
      <c r="D53" s="85" t="s">
        <v>123</v>
      </c>
      <c r="E53" s="85" t="s">
        <v>124</v>
      </c>
      <c r="F53" s="85" t="s">
        <v>125</v>
      </c>
      <c r="G53" s="85" t="s">
        <v>126</v>
      </c>
      <c r="H53" s="85" t="s">
        <v>127</v>
      </c>
      <c r="I53" s="85" t="s">
        <v>128</v>
      </c>
      <c r="J53" s="85" t="s">
        <v>129</v>
      </c>
      <c r="K53" s="85" t="s">
        <v>130</v>
      </c>
      <c r="L53" s="85" t="s">
        <v>131</v>
      </c>
      <c r="M53" s="85" t="s">
        <v>132</v>
      </c>
      <c r="N53" s="85" t="s">
        <v>133</v>
      </c>
      <c r="O53" s="85" t="s">
        <v>134</v>
      </c>
      <c r="P53" s="85" t="s">
        <v>135</v>
      </c>
      <c r="Q53" s="85" t="s">
        <v>136</v>
      </c>
      <c r="R53" s="85" t="s">
        <v>137</v>
      </c>
      <c r="S53" s="85" t="s">
        <v>138</v>
      </c>
      <c r="T53" s="85" t="s">
        <v>139</v>
      </c>
    </row>
    <row r="54" spans="1:22" ht="38.25">
      <c r="B54" s="68" t="s">
        <v>140</v>
      </c>
      <c r="C54" s="68" t="s">
        <v>141</v>
      </c>
      <c r="D54" s="68" t="s">
        <v>142</v>
      </c>
      <c r="E54" s="68" t="s">
        <v>143</v>
      </c>
      <c r="F54" s="68" t="s">
        <v>144</v>
      </c>
      <c r="G54" s="68" t="s">
        <v>145</v>
      </c>
      <c r="H54" s="68" t="s">
        <v>146</v>
      </c>
      <c r="I54" s="68" t="s">
        <v>147</v>
      </c>
      <c r="J54" s="68" t="s">
        <v>148</v>
      </c>
      <c r="K54" s="68" t="s">
        <v>149</v>
      </c>
      <c r="L54" s="68" t="s">
        <v>150</v>
      </c>
      <c r="M54" s="68" t="s">
        <v>151</v>
      </c>
      <c r="N54" s="68" t="s">
        <v>152</v>
      </c>
      <c r="O54" s="68" t="s">
        <v>153</v>
      </c>
      <c r="P54" s="68" t="s">
        <v>154</v>
      </c>
      <c r="Q54" s="68" t="s">
        <v>155</v>
      </c>
      <c r="R54" s="68" t="s">
        <v>156</v>
      </c>
      <c r="S54" s="68" t="s">
        <v>157</v>
      </c>
      <c r="T54" s="68" t="s">
        <v>158</v>
      </c>
      <c r="U54" s="68" t="s">
        <v>160</v>
      </c>
      <c r="V54" s="68" t="s">
        <v>159</v>
      </c>
    </row>
    <row r="55" spans="1:22" ht="14.25">
      <c r="A55" s="73" t="s">
        <v>161</v>
      </c>
      <c r="U55" s="69"/>
      <c r="V55" s="69"/>
    </row>
    <row r="56" spans="1:22" ht="14.25">
      <c r="A56" s="73" t="s">
        <v>162</v>
      </c>
      <c r="U56" s="69"/>
      <c r="V56" s="69"/>
    </row>
    <row r="57" spans="1:22" ht="14.25">
      <c r="A57" s="73" t="s">
        <v>163</v>
      </c>
      <c r="U57" s="69"/>
      <c r="V57" s="69"/>
    </row>
    <row r="58" spans="1:22" ht="14.25">
      <c r="A58" s="73" t="s">
        <v>164</v>
      </c>
      <c r="U58" s="69"/>
      <c r="V58" s="69"/>
    </row>
    <row r="59" spans="1:22" ht="14.25">
      <c r="A59" s="73" t="s">
        <v>165</v>
      </c>
      <c r="U59" s="69"/>
      <c r="V59" s="69"/>
    </row>
    <row r="60" spans="1:22" ht="14.25">
      <c r="A60" s="73" t="s">
        <v>166</v>
      </c>
      <c r="U60" s="69"/>
      <c r="V60" s="69"/>
    </row>
    <row r="61" spans="1:22" ht="14.25">
      <c r="A61" s="73" t="s">
        <v>167</v>
      </c>
      <c r="U61" s="69"/>
      <c r="V61" s="69"/>
    </row>
    <row r="62" spans="1:22" ht="14.25">
      <c r="A62" s="73" t="s">
        <v>168</v>
      </c>
      <c r="U62" s="69"/>
      <c r="V62" s="69"/>
    </row>
    <row r="63" spans="1:22" ht="14.25">
      <c r="A63" s="73" t="s">
        <v>169</v>
      </c>
      <c r="U63" s="69"/>
      <c r="V63" s="69"/>
    </row>
    <row r="64" spans="1:22" ht="14.25">
      <c r="A64" s="73" t="s">
        <v>170</v>
      </c>
      <c r="U64" s="69"/>
      <c r="V64" s="69"/>
    </row>
    <row r="65" spans="1:22" ht="14.25">
      <c r="A65" s="73" t="s">
        <v>171</v>
      </c>
      <c r="U65" s="69"/>
      <c r="V65" s="69"/>
    </row>
    <row r="66" spans="1:22" ht="14.25">
      <c r="A66" s="73" t="s">
        <v>172</v>
      </c>
      <c r="U66" s="69"/>
      <c r="V66" s="69"/>
    </row>
    <row r="67" spans="1:22" ht="14.25">
      <c r="A67" s="73" t="s">
        <v>173</v>
      </c>
      <c r="U67" s="69"/>
      <c r="V67" s="69"/>
    </row>
    <row r="68" spans="1:22" ht="14.25">
      <c r="A68" s="73" t="s">
        <v>174</v>
      </c>
      <c r="U68" s="69"/>
      <c r="V68" s="69"/>
    </row>
    <row r="69" spans="1:22" ht="14.25">
      <c r="A69" s="73" t="s">
        <v>175</v>
      </c>
      <c r="U69" s="69"/>
      <c r="V69" s="69"/>
    </row>
    <row r="70" spans="1:22" ht="14.25">
      <c r="A70" s="73" t="s">
        <v>176</v>
      </c>
      <c r="U70" s="69"/>
      <c r="V70" s="69"/>
    </row>
    <row r="71" spans="1:22" ht="14.25">
      <c r="A71" s="73" t="s">
        <v>177</v>
      </c>
      <c r="U71" s="69"/>
      <c r="V71" s="69"/>
    </row>
    <row r="72" spans="1:22" ht="14.25">
      <c r="A72" s="73" t="s">
        <v>178</v>
      </c>
      <c r="U72" s="69"/>
      <c r="V72" s="69"/>
    </row>
    <row r="73" spans="1:22" ht="14.25">
      <c r="A73" s="73" t="s">
        <v>179</v>
      </c>
      <c r="U73" s="69"/>
      <c r="V73" s="69"/>
    </row>
    <row r="74" spans="1:22" ht="14.25">
      <c r="A74" s="73" t="s">
        <v>180</v>
      </c>
      <c r="U74" s="69"/>
      <c r="V74" s="69"/>
    </row>
    <row r="75" spans="1:22" ht="14.25">
      <c r="A75" s="73" t="s">
        <v>181</v>
      </c>
      <c r="U75" s="69"/>
      <c r="V75" s="69"/>
    </row>
    <row r="76" spans="1:22" ht="14.25">
      <c r="A76" s="73" t="s">
        <v>182</v>
      </c>
      <c r="U76" s="69"/>
      <c r="V76" s="69"/>
    </row>
    <row r="77" spans="1:22" ht="14.25">
      <c r="A77" s="73" t="s">
        <v>183</v>
      </c>
      <c r="U77" s="69"/>
      <c r="V77" s="69"/>
    </row>
    <row r="78" spans="1:22" ht="14.25">
      <c r="A78" s="73" t="s">
        <v>184</v>
      </c>
      <c r="U78" s="69"/>
      <c r="V78" s="69"/>
    </row>
    <row r="79" spans="1:22" ht="14.25">
      <c r="A79" s="73" t="s">
        <v>185</v>
      </c>
      <c r="U79" s="69"/>
      <c r="V79" s="69"/>
    </row>
    <row r="80" spans="1:22">
      <c r="A80" s="74" t="s">
        <v>186</v>
      </c>
      <c r="B80" s="75">
        <f>[6]Input!B150+[6]Input!C150+[6]Input!D150</f>
        <v>191934.36322434992</v>
      </c>
      <c r="C80" s="76">
        <f>[6]Input!E150</f>
        <v>44165.622439235492</v>
      </c>
      <c r="D80" s="77">
        <f>0.01*[6]Input!F$15*([6]Adjust!$E164*[6]Input!E150+[6]Adjust!$F164*[6]Input!F150)+10*([6]Adjust!$B164*[6]Input!B150+[6]Adjust!$C164*[6]Input!C150+[6]Adjust!$D164*[6]Input!D150+[6]Adjust!$G164*[6]Input!G150)</f>
        <v>959671.81612174958</v>
      </c>
      <c r="E80" s="75">
        <f>10*([6]Adjust!$B164*[6]Input!B150+[6]Adjust!$C164*[6]Input!C150+[6]Adjust!$D164*[6]Input!D150)</f>
        <v>959671.81612174958</v>
      </c>
      <c r="F80" s="75">
        <f>[6]Adjust!E164*[6]Input!$F$15*[6]Input!$E150/100</f>
        <v>0</v>
      </c>
      <c r="G80" s="75">
        <f>[6]Adjust!F164*[6]Input!$F$15*[6]Input!$F150/100</f>
        <v>0</v>
      </c>
      <c r="H80" s="75">
        <f>[6]Adjust!G164*[6]Input!$G150*10</f>
        <v>0</v>
      </c>
      <c r="I80" s="78">
        <f t="shared" ref="I80:I111" si="0">IF(B80&lt;&gt;0,0.1*D80/B80,"")</f>
        <v>0.5</v>
      </c>
      <c r="J80" s="79">
        <f t="shared" ref="J80:J111" si="1">IF(C80&lt;&gt;0,D80/C80,"")</f>
        <v>21.728932212878863</v>
      </c>
      <c r="K80" s="78">
        <f t="shared" ref="K80:K111" si="2">IF(B80&lt;&gt;0,0.1*E80/B80,0)</f>
        <v>0.5</v>
      </c>
      <c r="L80" s="75">
        <f>[6]Adjust!B164*[6]Input!$B150*10</f>
        <v>959671.81612174958</v>
      </c>
      <c r="M80" s="75">
        <f>[6]Adjust!C164*[6]Input!$C150*10</f>
        <v>0</v>
      </c>
      <c r="N80" s="75">
        <f>[6]Adjust!D164*[6]Input!$D150*10</f>
        <v>0</v>
      </c>
      <c r="O80" s="80">
        <f t="shared" ref="O80:O111" si="3">IF(E80&lt;&gt;0,$L80/E80,"")</f>
        <v>1</v>
      </c>
      <c r="P80" s="80">
        <f t="shared" ref="P80:P111" si="4">IF(E80&lt;&gt;0,$M80/E80,"")</f>
        <v>0</v>
      </c>
      <c r="Q80" s="80">
        <f t="shared" ref="Q80:Q111" si="5">IF(E80&lt;&gt;0,$N80/E80,"")</f>
        <v>0</v>
      </c>
      <c r="R80" s="80">
        <f t="shared" ref="R80:R111" si="6">IF(D80&lt;&gt;0,$F80/D80,"")</f>
        <v>0</v>
      </c>
      <c r="S80" s="80">
        <f t="shared" ref="S80:S111" si="7">IF(D80&lt;&gt;0,$G80/D80,"")</f>
        <v>0</v>
      </c>
      <c r="T80" s="80">
        <f t="shared" ref="T80:T111" si="8">IF(D80&lt;&gt;0,$H80/D80,"")</f>
        <v>0</v>
      </c>
      <c r="U80" s="70"/>
      <c r="V80" s="70"/>
    </row>
    <row r="81" spans="1:22">
      <c r="A81" s="74" t="s">
        <v>12</v>
      </c>
      <c r="B81" s="75">
        <f>[6]Input!B146+[6]Input!C146+[6]Input!D146</f>
        <v>4990780.6227263464</v>
      </c>
      <c r="C81" s="76">
        <f>[6]Input!E146</f>
        <v>984671.44265454682</v>
      </c>
      <c r="D81" s="77">
        <f>0.01*[6]Input!F$15*([6]Adjust!$E160*[6]Input!E146+[6]Adjust!$F160*[6]Input!F146)+10*([6]Adjust!$B160*[6]Input!B146+[6]Adjust!$C160*[6]Input!C146+[6]Adjust!$D160*[6]Input!D146+[6]Adjust!$G160*[6]Input!G146)</f>
        <v>81266341.137910917</v>
      </c>
      <c r="E81" s="75">
        <f>10*([6]Adjust!$B160*[6]Input!B146+[6]Adjust!$C160*[6]Input!C146+[6]Adjust!$D160*[6]Input!D146)</f>
        <v>71247506.14318943</v>
      </c>
      <c r="F81" s="75">
        <f>[6]Adjust!E160*[6]Input!$F$15*[6]Input!$E146/100</f>
        <v>10018834.994721482</v>
      </c>
      <c r="G81" s="75">
        <f>[6]Adjust!F160*[6]Input!$F$15*[6]Input!$F146/100</f>
        <v>0</v>
      </c>
      <c r="H81" s="75">
        <f>[6]Adjust!G160*[6]Input!$G146*10</f>
        <v>0</v>
      </c>
      <c r="I81" s="78">
        <f t="shared" si="0"/>
        <v>1.6283292591113137</v>
      </c>
      <c r="J81" s="79">
        <f t="shared" si="1"/>
        <v>82.531428878273729</v>
      </c>
      <c r="K81" s="78">
        <f t="shared" si="2"/>
        <v>1.4275824070237051</v>
      </c>
      <c r="L81" s="75">
        <f>[6]Adjust!B160*[6]Input!$B146*10</f>
        <v>70100707.445781559</v>
      </c>
      <c r="M81" s="75">
        <f>[6]Adjust!C160*[6]Input!$C146*10</f>
        <v>1146798.6974078643</v>
      </c>
      <c r="N81" s="75">
        <f>[6]Adjust!D160*[6]Input!$D146*10</f>
        <v>0</v>
      </c>
      <c r="O81" s="80">
        <f t="shared" si="3"/>
        <v>0.98390401630194468</v>
      </c>
      <c r="P81" s="80">
        <f t="shared" si="4"/>
        <v>1.6095983698055191E-2</v>
      </c>
      <c r="Q81" s="80">
        <f t="shared" si="5"/>
        <v>0</v>
      </c>
      <c r="R81" s="80">
        <f t="shared" si="6"/>
        <v>0.12328394332063357</v>
      </c>
      <c r="S81" s="80">
        <f t="shared" si="7"/>
        <v>0</v>
      </c>
      <c r="T81" s="80">
        <f t="shared" si="8"/>
        <v>0</v>
      </c>
      <c r="U81" s="70"/>
      <c r="V81" s="70"/>
    </row>
    <row r="82" spans="1:22">
      <c r="A82" s="74" t="s">
        <v>11</v>
      </c>
      <c r="B82" s="75">
        <f>[6]Input!B142+[6]Input!C142+[6]Input!D142</f>
        <v>5231159.812648871</v>
      </c>
      <c r="C82" s="76">
        <f>[6]Input!E142</f>
        <v>1405980.2219888705</v>
      </c>
      <c r="D82" s="77">
        <f>0.01*[6]Input!F$15*([6]Adjust!$E156*[6]Input!E142+[6]Adjust!$F156*[6]Input!F142)+10*([6]Adjust!$B156*[6]Input!B142+[6]Adjust!$C156*[6]Input!C142+[6]Adjust!$D156*[6]Input!D142+[6]Adjust!$G156*[6]Input!G142)</f>
        <v>101509001.63954903</v>
      </c>
      <c r="E82" s="75">
        <f>10*([6]Adjust!$B156*[6]Input!B142+[6]Adjust!$C156*[6]Input!C142+[6]Adjust!$D156*[6]Input!D142)</f>
        <v>87203434.076856673</v>
      </c>
      <c r="F82" s="75">
        <f>[6]Adjust!E156*[6]Input!$F$15*[6]Input!$E142/100</f>
        <v>14305567.562692359</v>
      </c>
      <c r="G82" s="75">
        <f>[6]Adjust!F156*[6]Input!$F$15*[6]Input!$F142/100</f>
        <v>0</v>
      </c>
      <c r="H82" s="75">
        <f>[6]Adjust!G156*[6]Input!$G142*10</f>
        <v>0</v>
      </c>
      <c r="I82" s="78">
        <f t="shared" si="0"/>
        <v>1.9404683717385522</v>
      </c>
      <c r="J82" s="79">
        <f t="shared" si="1"/>
        <v>72.198029568265554</v>
      </c>
      <c r="K82" s="78">
        <f t="shared" si="2"/>
        <v>1.6669999999999998</v>
      </c>
      <c r="L82" s="75">
        <f>[6]Adjust!B156*[6]Input!$B142*10</f>
        <v>87203434.076856673</v>
      </c>
      <c r="M82" s="75">
        <f>[6]Adjust!C156*[6]Input!$C142*10</f>
        <v>0</v>
      </c>
      <c r="N82" s="75">
        <f>[6]Adjust!D156*[6]Input!$D142*10</f>
        <v>0</v>
      </c>
      <c r="O82" s="80">
        <f t="shared" si="3"/>
        <v>1</v>
      </c>
      <c r="P82" s="80">
        <f t="shared" si="4"/>
        <v>0</v>
      </c>
      <c r="Q82" s="80">
        <f t="shared" si="5"/>
        <v>0</v>
      </c>
      <c r="R82" s="80">
        <f t="shared" si="6"/>
        <v>0.14092905389307614</v>
      </c>
      <c r="S82" s="80">
        <f t="shared" si="7"/>
        <v>0</v>
      </c>
      <c r="T82" s="80">
        <f t="shared" si="8"/>
        <v>0</v>
      </c>
      <c r="U82" s="70"/>
      <c r="V82" s="70"/>
    </row>
    <row r="83" spans="1:22">
      <c r="A83" s="74" t="s">
        <v>32</v>
      </c>
      <c r="B83" s="75">
        <f>[6]Input!B215+[6]Input!C215+[6]Input!D215</f>
        <v>3030.3472500000003</v>
      </c>
      <c r="C83" s="76">
        <f>[6]Input!E215</f>
        <v>2</v>
      </c>
      <c r="D83" s="77">
        <f>0.01*[6]Input!F$15*([6]Adjust!$E229*[6]Input!E215+[6]Adjust!$F229*[6]Input!F215)+10*([6]Adjust!$B229*[6]Input!B215+[6]Adjust!$C229*[6]Input!C215+[6]Adjust!$D229*[6]Input!D215+[6]Adjust!$G229*[6]Input!G215)</f>
        <v>-12788.294659689502</v>
      </c>
      <c r="E83" s="75">
        <f>10*([6]Adjust!$B229*[6]Input!B215+[6]Adjust!$C229*[6]Input!C215+[6]Adjust!$D229*[6]Input!D215)</f>
        <v>-12878.975812500001</v>
      </c>
      <c r="F83" s="75">
        <f>[6]Adjust!E229*[6]Input!$F$15*[6]Input!$E215/100</f>
        <v>86.449200000000005</v>
      </c>
      <c r="G83" s="75">
        <f>[6]Adjust!F229*[6]Input!$F$15*[6]Input!$F215/100</f>
        <v>0</v>
      </c>
      <c r="H83" s="75">
        <f>[6]Adjust!G229*[6]Input!$G215*10</f>
        <v>4.2319528104989796</v>
      </c>
      <c r="I83" s="78">
        <f t="shared" si="0"/>
        <v>-0.42200756562435215</v>
      </c>
      <c r="J83" s="79">
        <f t="shared" si="1"/>
        <v>-6394.1473298447509</v>
      </c>
      <c r="K83" s="78">
        <f t="shared" si="2"/>
        <v>-0.42500000000000004</v>
      </c>
      <c r="L83" s="75">
        <f>[6]Adjust!B229*[6]Input!$B215*10</f>
        <v>-12878.975812500001</v>
      </c>
      <c r="M83" s="75">
        <f>[6]Adjust!C229*[6]Input!$C215*10</f>
        <v>0</v>
      </c>
      <c r="N83" s="75">
        <f>[6]Adjust!D229*[6]Input!$D215*10</f>
        <v>0</v>
      </c>
      <c r="O83" s="80">
        <f t="shared" si="3"/>
        <v>1</v>
      </c>
      <c r="P83" s="80">
        <f t="shared" si="4"/>
        <v>0</v>
      </c>
      <c r="Q83" s="80">
        <f t="shared" si="5"/>
        <v>0</v>
      </c>
      <c r="R83" s="80">
        <f t="shared" si="6"/>
        <v>-6.7600256563136608E-3</v>
      </c>
      <c r="S83" s="80">
        <f t="shared" si="7"/>
        <v>0</v>
      </c>
      <c r="T83" s="80">
        <f t="shared" si="8"/>
        <v>-3.309239365463394E-4</v>
      </c>
      <c r="U83" s="70"/>
      <c r="V83" s="72">
        <v>1.8561196537276226</v>
      </c>
    </row>
    <row r="84" spans="1:22">
      <c r="A84" s="74" t="s">
        <v>33</v>
      </c>
      <c r="B84" s="75">
        <f>[6]Input!B218+[6]Input!C218+[6]Input!D218</f>
        <v>605869.54172324995</v>
      </c>
      <c r="C84" s="76">
        <f>[6]Input!E218</f>
        <v>124.25</v>
      </c>
      <c r="D84" s="77">
        <f>0.01*[6]Input!F$15*([6]Adjust!$E232*[6]Input!E218+[6]Adjust!$F232*[6]Input!F218)+10*([6]Adjust!$B232*[6]Input!B218+[6]Adjust!$C232*[6]Input!C218+[6]Adjust!$D232*[6]Input!D218+[6]Adjust!$G232*[6]Input!G218)</f>
        <v>-2767572.9835568005</v>
      </c>
      <c r="E84" s="75">
        <f>10*([6]Adjust!$B232*[6]Input!B218+[6]Adjust!$C232*[6]Input!C218+[6]Adjust!$D232*[6]Input!D218)</f>
        <v>-2774772.70530971</v>
      </c>
      <c r="F84" s="75">
        <f>[6]Adjust!E232*[6]Input!$F$15*[6]Input!$E218/100</f>
        <v>5370.6565500000006</v>
      </c>
      <c r="G84" s="75">
        <f>[6]Adjust!F232*[6]Input!$F$15*[6]Input!$F218/100</f>
        <v>0</v>
      </c>
      <c r="H84" s="75">
        <f>[6]Adjust!G232*[6]Input!$G218*10</f>
        <v>1829.0652029095736</v>
      </c>
      <c r="I84" s="78">
        <f t="shared" si="0"/>
        <v>-0.45679354926559046</v>
      </c>
      <c r="J84" s="79">
        <f t="shared" si="1"/>
        <v>-22274.229243917911</v>
      </c>
      <c r="K84" s="78">
        <f t="shared" si="2"/>
        <v>-0.45798187798276468</v>
      </c>
      <c r="L84" s="75">
        <f>[6]Adjust!B232*[6]Input!$B218*10</f>
        <v>-2155085.630413299</v>
      </c>
      <c r="M84" s="75">
        <f>[6]Adjust!C232*[6]Input!$C218*10</f>
        <v>-542393.725684801</v>
      </c>
      <c r="N84" s="75">
        <f>[6]Adjust!D232*[6]Input!$D218*10</f>
        <v>-77293.349211610228</v>
      </c>
      <c r="O84" s="80">
        <f t="shared" si="3"/>
        <v>0.77667104995281266</v>
      </c>
      <c r="P84" s="80">
        <f t="shared" si="4"/>
        <v>0.19547320926391373</v>
      </c>
      <c r="Q84" s="80">
        <f t="shared" si="5"/>
        <v>2.7855740783273644E-2</v>
      </c>
      <c r="R84" s="80">
        <f t="shared" si="6"/>
        <v>-1.9405654636423704E-3</v>
      </c>
      <c r="S84" s="80">
        <f t="shared" si="7"/>
        <v>0</v>
      </c>
      <c r="T84" s="80">
        <f t="shared" si="8"/>
        <v>-6.6089140693912783E-4</v>
      </c>
      <c r="U84" s="70"/>
      <c r="V84" s="72">
        <v>802.2215802234972</v>
      </c>
    </row>
    <row r="85" spans="1:22">
      <c r="A85" s="74" t="s">
        <v>22</v>
      </c>
      <c r="B85" s="75">
        <f>[6]Input!B181+[6]Input!C181+[6]Input!D181</f>
        <v>8875813.1753697656</v>
      </c>
      <c r="C85" s="76">
        <f>[6]Input!E181</f>
        <v>2886</v>
      </c>
      <c r="D85" s="77">
        <f>0.01*[6]Input!F$15*([6]Adjust!$E195*[6]Input!E181+[6]Adjust!$F195*[6]Input!F181)+10*([6]Adjust!$B195*[6]Input!B181+[6]Adjust!$C195*[6]Input!C181+[6]Adjust!$D195*[6]Input!D181+[6]Adjust!$G195*[6]Input!G181)</f>
        <v>82548028.292929798</v>
      </c>
      <c r="E85" s="75">
        <f>10*([6]Adjust!$B195*[6]Input!B181+[6]Adjust!$C195*[6]Input!C181+[6]Adjust!$D195*[6]Input!D181)</f>
        <v>45915565.752194591</v>
      </c>
      <c r="F85" s="75">
        <f>[6]Adjust!E195*[6]Input!$F$15*[6]Input!$E181/100</f>
        <v>726823.51560000004</v>
      </c>
      <c r="G85" s="75">
        <f>[6]Adjust!F195*[6]Input!$F$15*[6]Input!$F181/100</f>
        <v>34557272.738030307</v>
      </c>
      <c r="H85" s="75">
        <f>[6]Adjust!G195*[6]Input!$G181*10</f>
        <v>1348366.2871048993</v>
      </c>
      <c r="I85" s="78">
        <f t="shared" si="0"/>
        <v>0.93003341397494943</v>
      </c>
      <c r="J85" s="79">
        <f t="shared" si="1"/>
        <v>28602.920406420581</v>
      </c>
      <c r="K85" s="78">
        <f t="shared" si="2"/>
        <v>0.51731108851648122</v>
      </c>
      <c r="L85" s="75">
        <f>[6]Adjust!B195*[6]Input!$B181*10</f>
        <v>37768789.065254465</v>
      </c>
      <c r="M85" s="75">
        <f>[6]Adjust!C195*[6]Input!$C181*10</f>
        <v>7024246.5300910193</v>
      </c>
      <c r="N85" s="75">
        <f>[6]Adjust!D195*[6]Input!$D181*10</f>
        <v>1122530.1568491128</v>
      </c>
      <c r="O85" s="80">
        <f t="shared" si="3"/>
        <v>0.82257048228681051</v>
      </c>
      <c r="P85" s="80">
        <f t="shared" si="4"/>
        <v>0.15298181379275039</v>
      </c>
      <c r="Q85" s="80">
        <f t="shared" si="5"/>
        <v>2.4447703920439226E-2</v>
      </c>
      <c r="R85" s="80">
        <f t="shared" si="6"/>
        <v>8.8048561622913069E-3</v>
      </c>
      <c r="S85" s="80">
        <f t="shared" si="7"/>
        <v>0.41863232172427456</v>
      </c>
      <c r="T85" s="80">
        <f t="shared" si="8"/>
        <v>1.6334324574296177E-2</v>
      </c>
      <c r="U85" s="71">
        <v>2843939.0955650727</v>
      </c>
      <c r="V85" s="72">
        <v>807404.96233826294</v>
      </c>
    </row>
    <row r="86" spans="1:22">
      <c r="A86" s="74" t="s">
        <v>19</v>
      </c>
      <c r="B86" s="75">
        <f>[6]Input!B172+[6]Input!C172+[6]Input!D172</f>
        <v>35812.603254554764</v>
      </c>
      <c r="C86" s="76">
        <f>[6]Input!E172</f>
        <v>240.04838709677418</v>
      </c>
      <c r="D86" s="77">
        <f>0.01*[6]Input!F$15*([6]Adjust!$E186*[6]Input!E172+[6]Adjust!$F186*[6]Input!F172)+10*([6]Adjust!$B186*[6]Input!B172+[6]Adjust!$C186*[6]Input!C172+[6]Adjust!$D186*[6]Input!D172+[6]Adjust!$G186*[6]Input!G172)</f>
        <v>419875.79632748826</v>
      </c>
      <c r="E86" s="75">
        <f>10*([6]Adjust!$B186*[6]Input!B172+[6]Adjust!$C186*[6]Input!C172+[6]Adjust!$D186*[6]Input!D172)</f>
        <v>240083.77924361729</v>
      </c>
      <c r="F86" s="75">
        <f>[6]Adjust!E186*[6]Input!$F$15*[6]Input!$E172/100</f>
        <v>179792.01708387092</v>
      </c>
      <c r="G86" s="75">
        <f>[6]Adjust!F186*[6]Input!$F$15*[6]Input!$F172/100</f>
        <v>0</v>
      </c>
      <c r="H86" s="75">
        <f>[6]Adjust!G186*[6]Input!$G172*10</f>
        <v>0</v>
      </c>
      <c r="I86" s="78">
        <f t="shared" si="0"/>
        <v>1.172424672239059</v>
      </c>
      <c r="J86" s="79">
        <f t="shared" si="1"/>
        <v>1749.1298375531999</v>
      </c>
      <c r="K86" s="78">
        <f t="shared" si="2"/>
        <v>0.67038907374900947</v>
      </c>
      <c r="L86" s="75">
        <f>[6]Adjust!B186*[6]Input!$B172*10</f>
        <v>237685.22934139604</v>
      </c>
      <c r="M86" s="75">
        <f>[6]Adjust!C186*[6]Input!$C172*10</f>
        <v>2398.5499022212475</v>
      </c>
      <c r="N86" s="75">
        <f>[6]Adjust!D186*[6]Input!$D172*10</f>
        <v>0</v>
      </c>
      <c r="O86" s="80">
        <f t="shared" si="3"/>
        <v>0.99000952954931876</v>
      </c>
      <c r="P86" s="80">
        <f t="shared" si="4"/>
        <v>9.9904704506812853E-3</v>
      </c>
      <c r="Q86" s="80">
        <f t="shared" si="5"/>
        <v>0</v>
      </c>
      <c r="R86" s="80">
        <f t="shared" si="6"/>
        <v>0.42820286059937473</v>
      </c>
      <c r="S86" s="80">
        <f t="shared" si="7"/>
        <v>0</v>
      </c>
      <c r="T86" s="80">
        <f t="shared" si="8"/>
        <v>0</v>
      </c>
      <c r="U86" s="70"/>
      <c r="V86" s="70"/>
    </row>
    <row r="87" spans="1:22">
      <c r="A87" s="74" t="s">
        <v>35</v>
      </c>
      <c r="B87" s="75">
        <f>[6]Input!B223+[6]Input!C223+[6]Input!D223</f>
        <v>0</v>
      </c>
      <c r="C87" s="76">
        <f>[6]Input!E223</f>
        <v>0</v>
      </c>
      <c r="D87" s="77">
        <f>0.01*[6]Input!F$15*([6]Adjust!$E237*[6]Input!E223+[6]Adjust!$F237*[6]Input!F223)+10*([6]Adjust!$B237*[6]Input!B223+[6]Adjust!$C237*[6]Input!C223+[6]Adjust!$D237*[6]Input!D223+[6]Adjust!$G237*[6]Input!G223)</f>
        <v>0</v>
      </c>
      <c r="E87" s="75">
        <f>10*([6]Adjust!$B237*[6]Input!B223+[6]Adjust!$C237*[6]Input!C223+[6]Adjust!$D237*[6]Input!D223)</f>
        <v>0</v>
      </c>
      <c r="F87" s="75">
        <f>[6]Adjust!E237*[6]Input!$F$15*[6]Input!$E223/100</f>
        <v>0</v>
      </c>
      <c r="G87" s="75">
        <f>[6]Adjust!F237*[6]Input!$F$15*[6]Input!$F223/100</f>
        <v>0</v>
      </c>
      <c r="H87" s="75">
        <f>[6]Adjust!G237*[6]Input!$G223*10</f>
        <v>0</v>
      </c>
      <c r="I87" s="78" t="str">
        <f t="shared" si="0"/>
        <v/>
      </c>
      <c r="J87" s="79" t="str">
        <f t="shared" si="1"/>
        <v/>
      </c>
      <c r="K87" s="78">
        <f t="shared" si="2"/>
        <v>0</v>
      </c>
      <c r="L87" s="75">
        <f>[6]Adjust!B237*[6]Input!$B223*10</f>
        <v>0</v>
      </c>
      <c r="M87" s="75">
        <f>[6]Adjust!C237*[6]Input!$C223*10</f>
        <v>0</v>
      </c>
      <c r="N87" s="75">
        <f>[6]Adjust!D237*[6]Input!$D223*10</f>
        <v>0</v>
      </c>
      <c r="O87" s="80" t="str">
        <f t="shared" si="3"/>
        <v/>
      </c>
      <c r="P87" s="80" t="str">
        <f t="shared" si="4"/>
        <v/>
      </c>
      <c r="Q87" s="80" t="str">
        <f t="shared" si="5"/>
        <v/>
      </c>
      <c r="R87" s="80" t="str">
        <f t="shared" si="6"/>
        <v/>
      </c>
      <c r="S87" s="80" t="str">
        <f t="shared" si="7"/>
        <v/>
      </c>
      <c r="T87" s="80" t="str">
        <f t="shared" si="8"/>
        <v/>
      </c>
      <c r="U87" s="70"/>
      <c r="V87" s="72">
        <v>0</v>
      </c>
    </row>
    <row r="88" spans="1:22">
      <c r="A88" s="74" t="s">
        <v>34</v>
      </c>
      <c r="B88" s="75">
        <f>[6]Input!B221+[6]Input!C221+[6]Input!D221</f>
        <v>0</v>
      </c>
      <c r="C88" s="76">
        <f>[6]Input!E221</f>
        <v>0</v>
      </c>
      <c r="D88" s="77">
        <f>0.01*[6]Input!F$15*([6]Adjust!$E235*[6]Input!E221+[6]Adjust!$F235*[6]Input!F221)+10*([6]Adjust!$B235*[6]Input!B221+[6]Adjust!$C235*[6]Input!C221+[6]Adjust!$D235*[6]Input!D221+[6]Adjust!$G235*[6]Input!G221)</f>
        <v>0</v>
      </c>
      <c r="E88" s="75">
        <f>10*([6]Adjust!$B235*[6]Input!B221+[6]Adjust!$C235*[6]Input!C221+[6]Adjust!$D235*[6]Input!D221)</f>
        <v>0</v>
      </c>
      <c r="F88" s="75">
        <f>[6]Adjust!E235*[6]Input!$F$15*[6]Input!$E221/100</f>
        <v>0</v>
      </c>
      <c r="G88" s="75">
        <f>[6]Adjust!F235*[6]Input!$F$15*[6]Input!$F221/100</f>
        <v>0</v>
      </c>
      <c r="H88" s="75">
        <f>[6]Adjust!G235*[6]Input!$G221*10</f>
        <v>0</v>
      </c>
      <c r="I88" s="78" t="str">
        <f t="shared" si="0"/>
        <v/>
      </c>
      <c r="J88" s="79" t="str">
        <f t="shared" si="1"/>
        <v/>
      </c>
      <c r="K88" s="78">
        <f t="shared" si="2"/>
        <v>0</v>
      </c>
      <c r="L88" s="75">
        <f>[6]Adjust!B235*[6]Input!$B221*10</f>
        <v>0</v>
      </c>
      <c r="M88" s="75">
        <f>[6]Adjust!C235*[6]Input!$C221*10</f>
        <v>0</v>
      </c>
      <c r="N88" s="75">
        <f>[6]Adjust!D235*[6]Input!$D221*10</f>
        <v>0</v>
      </c>
      <c r="O88" s="80" t="str">
        <f t="shared" si="3"/>
        <v/>
      </c>
      <c r="P88" s="80" t="str">
        <f t="shared" si="4"/>
        <v/>
      </c>
      <c r="Q88" s="80" t="str">
        <f t="shared" si="5"/>
        <v/>
      </c>
      <c r="R88" s="80" t="str">
        <f t="shared" si="6"/>
        <v/>
      </c>
      <c r="S88" s="80" t="str">
        <f t="shared" si="7"/>
        <v/>
      </c>
      <c r="T88" s="80" t="str">
        <f t="shared" si="8"/>
        <v/>
      </c>
      <c r="U88" s="70"/>
      <c r="V88" s="72">
        <v>0</v>
      </c>
    </row>
    <row r="89" spans="1:22">
      <c r="A89" s="74" t="s">
        <v>23</v>
      </c>
      <c r="B89" s="75">
        <f>[6]Input!B184+[6]Input!C184+[6]Input!D184</f>
        <v>8916.7182279960398</v>
      </c>
      <c r="C89" s="76">
        <f>[6]Input!E184</f>
        <v>1</v>
      </c>
      <c r="D89" s="77">
        <f>0.01*[6]Input!F$15*([6]Adjust!$E198*[6]Input!E184+[6]Adjust!$F198*[6]Input!F184)+10*([6]Adjust!$B198*[6]Input!B184+[6]Adjust!$C198*[6]Input!C184+[6]Adjust!$D198*[6]Input!D184+[6]Adjust!$G198*[6]Input!G184)</f>
        <v>85619.812181157235</v>
      </c>
      <c r="E89" s="75">
        <f>10*([6]Adjust!$B198*[6]Input!B184+[6]Adjust!$C198*[6]Input!C184+[6]Adjust!$D198*[6]Input!D184)</f>
        <v>41635.671988453541</v>
      </c>
      <c r="F89" s="75">
        <f>[6]Adjust!E198*[6]Input!$F$15*[6]Input!$E184/100</f>
        <v>251.84459999999999</v>
      </c>
      <c r="G89" s="75">
        <f>[6]Adjust!F198*[6]Input!$F$15*[6]Input!$F184/100</f>
        <v>43502.76</v>
      </c>
      <c r="H89" s="75">
        <f>[6]Adjust!G198*[6]Input!$G184*10</f>
        <v>229.53559270370246</v>
      </c>
      <c r="I89" s="78">
        <f t="shared" si="0"/>
        <v>0.96021664015730135</v>
      </c>
      <c r="J89" s="79">
        <f t="shared" si="1"/>
        <v>85619.812181157235</v>
      </c>
      <c r="K89" s="78">
        <f t="shared" si="2"/>
        <v>0.46693941564430058</v>
      </c>
      <c r="L89" s="75">
        <f>[6]Adjust!B198*[6]Input!$B184*10</f>
        <v>35478.99581915087</v>
      </c>
      <c r="M89" s="75">
        <f>[6]Adjust!C198*[6]Input!$C184*10</f>
        <v>5170.8220018325201</v>
      </c>
      <c r="N89" s="75">
        <f>[6]Adjust!D198*[6]Input!$D184*10</f>
        <v>985.85416747014733</v>
      </c>
      <c r="O89" s="80">
        <f t="shared" si="3"/>
        <v>0.8521297753760273</v>
      </c>
      <c r="P89" s="80">
        <f t="shared" si="4"/>
        <v>0.12419211111247344</v>
      </c>
      <c r="Q89" s="80">
        <f t="shared" si="5"/>
        <v>2.3678113511499121E-2</v>
      </c>
      <c r="R89" s="80">
        <f t="shared" si="6"/>
        <v>2.9414290172365578E-3</v>
      </c>
      <c r="S89" s="80">
        <f t="shared" si="7"/>
        <v>0.50809221477799349</v>
      </c>
      <c r="T89" s="80">
        <f t="shared" si="8"/>
        <v>2.6808700796731887E-3</v>
      </c>
      <c r="U89" s="71">
        <v>4200</v>
      </c>
      <c r="V89" s="72">
        <v>154.05073335818958</v>
      </c>
    </row>
    <row r="90" spans="1:22">
      <c r="A90" s="74" t="s">
        <v>187</v>
      </c>
      <c r="B90" s="75">
        <f>[6]Input!B152+[6]Input!C152+[6]Input!D152</f>
        <v>0</v>
      </c>
      <c r="C90" s="76">
        <f>[6]Input!E152</f>
        <v>0</v>
      </c>
      <c r="D90" s="77">
        <f>0.01*[6]Input!F$15*([6]Adjust!$E166*[6]Input!E152+[6]Adjust!$F166*[6]Input!F152)+10*([6]Adjust!$B166*[6]Input!B152+[6]Adjust!$C166*[6]Input!C152+[6]Adjust!$D166*[6]Input!D152+[6]Adjust!$G166*[6]Input!G152)</f>
        <v>0</v>
      </c>
      <c r="E90" s="75">
        <f>10*([6]Adjust!$B166*[6]Input!B152+[6]Adjust!$C166*[6]Input!C152+[6]Adjust!$D166*[6]Input!D152)</f>
        <v>0</v>
      </c>
      <c r="F90" s="75">
        <f>[6]Adjust!E166*[6]Input!$F$15*[6]Input!$E152/100</f>
        <v>0</v>
      </c>
      <c r="G90" s="75">
        <f>[6]Adjust!F166*[6]Input!$F$15*[6]Input!$F152/100</f>
        <v>0</v>
      </c>
      <c r="H90" s="75">
        <f>[6]Adjust!G166*[6]Input!$G152*10</f>
        <v>0</v>
      </c>
      <c r="I90" s="78" t="str">
        <f t="shared" si="0"/>
        <v/>
      </c>
      <c r="J90" s="79" t="str">
        <f t="shared" si="1"/>
        <v/>
      </c>
      <c r="K90" s="78">
        <f t="shared" si="2"/>
        <v>0</v>
      </c>
      <c r="L90" s="75">
        <f>[6]Adjust!B166*[6]Input!$B152*10</f>
        <v>0</v>
      </c>
      <c r="M90" s="75">
        <f>[6]Adjust!C166*[6]Input!$C152*10</f>
        <v>0</v>
      </c>
      <c r="N90" s="75">
        <f>[6]Adjust!D166*[6]Input!$D152*10</f>
        <v>0</v>
      </c>
      <c r="O90" s="80" t="str">
        <f t="shared" si="3"/>
        <v/>
      </c>
      <c r="P90" s="80" t="str">
        <f t="shared" si="4"/>
        <v/>
      </c>
      <c r="Q90" s="80" t="str">
        <f t="shared" si="5"/>
        <v/>
      </c>
      <c r="R90" s="80" t="str">
        <f t="shared" si="6"/>
        <v/>
      </c>
      <c r="S90" s="80" t="str">
        <f t="shared" si="7"/>
        <v/>
      </c>
      <c r="T90" s="80" t="str">
        <f t="shared" si="8"/>
        <v/>
      </c>
      <c r="U90" s="70"/>
      <c r="V90" s="70"/>
    </row>
    <row r="91" spans="1:22">
      <c r="A91" s="74" t="s">
        <v>48</v>
      </c>
      <c r="B91" s="75">
        <f>[6]Input!B148+[6]Input!C148+[6]Input!D148</f>
        <v>440.95715115556794</v>
      </c>
      <c r="C91" s="76">
        <f>[6]Input!E148</f>
        <v>87</v>
      </c>
      <c r="D91" s="77">
        <f>0.01*[6]Input!F$15*([6]Adjust!$E162*[6]Input!E148+[6]Adjust!$F162*[6]Input!F148)+10*([6]Adjust!$B162*[6]Input!B148+[6]Adjust!$C162*[6]Input!C148+[6]Adjust!$D162*[6]Input!D148+[6]Adjust!$G162*[6]Input!G148)</f>
        <v>3686.5854549333217</v>
      </c>
      <c r="E91" s="75">
        <f>10*([6]Adjust!$B162*[6]Input!B148+[6]Adjust!$C162*[6]Input!C148+[6]Adjust!$D162*[6]Input!D148)</f>
        <v>3232.0886626606498</v>
      </c>
      <c r="F91" s="75">
        <f>[6]Adjust!E162*[6]Input!$F$15*[6]Input!$E148/100</f>
        <v>454.49679227267188</v>
      </c>
      <c r="G91" s="75">
        <f>[6]Adjust!F162*[6]Input!$F$15*[6]Input!$F148/100</f>
        <v>0</v>
      </c>
      <c r="H91" s="75">
        <f>[6]Adjust!G162*[6]Input!$G148*10</f>
        <v>0</v>
      </c>
      <c r="I91" s="78">
        <f t="shared" si="0"/>
        <v>0.83604165286180143</v>
      </c>
      <c r="J91" s="79">
        <f t="shared" si="1"/>
        <v>42.374545459003699</v>
      </c>
      <c r="K91" s="78">
        <f t="shared" si="2"/>
        <v>0.73297114111669814</v>
      </c>
      <c r="L91" s="75">
        <f>[6]Adjust!B162*[6]Input!$B148*10</f>
        <v>3180.0650162357952</v>
      </c>
      <c r="M91" s="75">
        <f>[6]Adjust!C162*[6]Input!$C148*10</f>
        <v>52.023646424854832</v>
      </c>
      <c r="N91" s="75">
        <f>[6]Adjust!D162*[6]Input!$D148*10</f>
        <v>0</v>
      </c>
      <c r="O91" s="80">
        <f t="shared" si="3"/>
        <v>0.98390401630194491</v>
      </c>
      <c r="P91" s="80">
        <f t="shared" si="4"/>
        <v>1.6095983698055195E-2</v>
      </c>
      <c r="Q91" s="80">
        <f t="shared" si="5"/>
        <v>0</v>
      </c>
      <c r="R91" s="80">
        <f t="shared" si="6"/>
        <v>0.12328394332063361</v>
      </c>
      <c r="S91" s="80">
        <f t="shared" si="7"/>
        <v>0</v>
      </c>
      <c r="T91" s="80">
        <f t="shared" si="8"/>
        <v>0</v>
      </c>
      <c r="U91" s="70"/>
      <c r="V91" s="70"/>
    </row>
    <row r="92" spans="1:22">
      <c r="A92" s="74" t="s">
        <v>47</v>
      </c>
      <c r="B92" s="75">
        <f>[6]Input!B144+[6]Input!C144+[6]Input!D144</f>
        <v>6779.0236516724553</v>
      </c>
      <c r="C92" s="76">
        <f>[6]Input!E144</f>
        <v>1822</v>
      </c>
      <c r="D92" s="77">
        <f>0.01*[6]Input!F$15*([6]Adjust!$E158*[6]Input!E144+[6]Adjust!$F158*[6]Input!F144)+10*([6]Adjust!$B158*[6]Input!B144+[6]Adjust!$C158*[6]Input!C144+[6]Adjust!$D158*[6]Input!D144+[6]Adjust!$G158*[6]Input!G144)</f>
        <v>67539.743363669317</v>
      </c>
      <c r="E92" s="75">
        <f>10*([6]Adjust!$B158*[6]Input!B144+[6]Adjust!$C158*[6]Input!C144+[6]Adjust!$D158*[6]Input!D144)</f>
        <v>58021.431231246228</v>
      </c>
      <c r="F92" s="75">
        <f>[6]Adjust!E158*[6]Input!$F$15*[6]Input!$E144/100</f>
        <v>9518.3121324230815</v>
      </c>
      <c r="G92" s="75">
        <f>[6]Adjust!F158*[6]Input!$F$15*[6]Input!$F144/100</f>
        <v>0</v>
      </c>
      <c r="H92" s="75">
        <f>[6]Adjust!G158*[6]Input!$G144*10</f>
        <v>0</v>
      </c>
      <c r="I92" s="78">
        <f t="shared" si="0"/>
        <v>0.99630487860898032</v>
      </c>
      <c r="J92" s="79">
        <f t="shared" si="1"/>
        <v>37.069013920784478</v>
      </c>
      <c r="K92" s="78">
        <f t="shared" si="2"/>
        <v>0.85589657467756064</v>
      </c>
      <c r="L92" s="75">
        <f>[6]Adjust!B158*[6]Input!$B144*10</f>
        <v>58021.431231246228</v>
      </c>
      <c r="M92" s="75">
        <f>[6]Adjust!C158*[6]Input!$C144*10</f>
        <v>0</v>
      </c>
      <c r="N92" s="75">
        <f>[6]Adjust!D158*[6]Input!$D144*10</f>
        <v>0</v>
      </c>
      <c r="O92" s="80">
        <f t="shared" si="3"/>
        <v>1</v>
      </c>
      <c r="P92" s="80">
        <f t="shared" si="4"/>
        <v>0</v>
      </c>
      <c r="Q92" s="80">
        <f t="shared" si="5"/>
        <v>0</v>
      </c>
      <c r="R92" s="80">
        <f t="shared" si="6"/>
        <v>0.14092905389307608</v>
      </c>
      <c r="S92" s="80">
        <f t="shared" si="7"/>
        <v>0</v>
      </c>
      <c r="T92" s="80">
        <f t="shared" si="8"/>
        <v>0</v>
      </c>
      <c r="U92" s="70"/>
      <c r="V92" s="70"/>
    </row>
    <row r="93" spans="1:22">
      <c r="A93" s="74" t="s">
        <v>63</v>
      </c>
      <c r="B93" s="75">
        <f>[6]Input!B216+[6]Input!C216+[6]Input!D216</f>
        <v>0</v>
      </c>
      <c r="C93" s="76">
        <f>[6]Input!E216</f>
        <v>0</v>
      </c>
      <c r="D93" s="77">
        <f>0.01*[6]Input!F$15*([6]Adjust!$E230*[6]Input!E216+[6]Adjust!$F230*[6]Input!F216)+10*([6]Adjust!$B230*[6]Input!B216+[6]Adjust!$C230*[6]Input!C216+[6]Adjust!$D230*[6]Input!D216+[6]Adjust!$G230*[6]Input!G216)</f>
        <v>0</v>
      </c>
      <c r="E93" s="75">
        <f>10*([6]Adjust!$B230*[6]Input!B216+[6]Adjust!$C230*[6]Input!C216+[6]Adjust!$D230*[6]Input!D216)</f>
        <v>0</v>
      </c>
      <c r="F93" s="75">
        <f>[6]Adjust!E230*[6]Input!$F$15*[6]Input!$E216/100</f>
        <v>0</v>
      </c>
      <c r="G93" s="75">
        <f>[6]Adjust!F230*[6]Input!$F$15*[6]Input!$F216/100</f>
        <v>0</v>
      </c>
      <c r="H93" s="75">
        <f>[6]Adjust!G230*[6]Input!$G216*10</f>
        <v>0</v>
      </c>
      <c r="I93" s="78" t="str">
        <f t="shared" si="0"/>
        <v/>
      </c>
      <c r="J93" s="79" t="str">
        <f t="shared" si="1"/>
        <v/>
      </c>
      <c r="K93" s="78">
        <f t="shared" si="2"/>
        <v>0</v>
      </c>
      <c r="L93" s="75">
        <f>[6]Adjust!B230*[6]Input!$B216*10</f>
        <v>0</v>
      </c>
      <c r="M93" s="75">
        <f>[6]Adjust!C230*[6]Input!$C216*10</f>
        <v>0</v>
      </c>
      <c r="N93" s="75">
        <f>[6]Adjust!D230*[6]Input!$D216*10</f>
        <v>0</v>
      </c>
      <c r="O93" s="80" t="str">
        <f t="shared" si="3"/>
        <v/>
      </c>
      <c r="P93" s="80" t="str">
        <f t="shared" si="4"/>
        <v/>
      </c>
      <c r="Q93" s="80" t="str">
        <f t="shared" si="5"/>
        <v/>
      </c>
      <c r="R93" s="80" t="str">
        <f t="shared" si="6"/>
        <v/>
      </c>
      <c r="S93" s="80" t="str">
        <f t="shared" si="7"/>
        <v/>
      </c>
      <c r="T93" s="80" t="str">
        <f t="shared" si="8"/>
        <v/>
      </c>
      <c r="U93" s="70"/>
      <c r="V93" s="72">
        <v>0</v>
      </c>
    </row>
    <row r="94" spans="1:22">
      <c r="A94" s="74" t="s">
        <v>64</v>
      </c>
      <c r="B94" s="75">
        <f>[6]Input!B219+[6]Input!C219+[6]Input!D219</f>
        <v>0</v>
      </c>
      <c r="C94" s="76">
        <f>[6]Input!E219</f>
        <v>0</v>
      </c>
      <c r="D94" s="77">
        <f>0.01*[6]Input!F$15*([6]Adjust!$E233*[6]Input!E219+[6]Adjust!$F233*[6]Input!F219)+10*([6]Adjust!$B233*[6]Input!B219+[6]Adjust!$C233*[6]Input!C219+[6]Adjust!$D233*[6]Input!D219+[6]Adjust!$G233*[6]Input!G219)</f>
        <v>0</v>
      </c>
      <c r="E94" s="75">
        <f>10*([6]Adjust!$B233*[6]Input!B219+[6]Adjust!$C233*[6]Input!C219+[6]Adjust!$D233*[6]Input!D219)</f>
        <v>0</v>
      </c>
      <c r="F94" s="75">
        <f>[6]Adjust!E233*[6]Input!$F$15*[6]Input!$E219/100</f>
        <v>0</v>
      </c>
      <c r="G94" s="75">
        <f>[6]Adjust!F233*[6]Input!$F$15*[6]Input!$F219/100</f>
        <v>0</v>
      </c>
      <c r="H94" s="75">
        <f>[6]Adjust!G233*[6]Input!$G219*10</f>
        <v>0</v>
      </c>
      <c r="I94" s="78" t="str">
        <f t="shared" si="0"/>
        <v/>
      </c>
      <c r="J94" s="79" t="str">
        <f t="shared" si="1"/>
        <v/>
      </c>
      <c r="K94" s="78">
        <f t="shared" si="2"/>
        <v>0</v>
      </c>
      <c r="L94" s="75">
        <f>[6]Adjust!B233*[6]Input!$B219*10</f>
        <v>0</v>
      </c>
      <c r="M94" s="75">
        <f>[6]Adjust!C233*[6]Input!$C219*10</f>
        <v>0</v>
      </c>
      <c r="N94" s="75">
        <f>[6]Adjust!D233*[6]Input!$D219*10</f>
        <v>0</v>
      </c>
      <c r="O94" s="80" t="str">
        <f t="shared" si="3"/>
        <v/>
      </c>
      <c r="P94" s="80" t="str">
        <f t="shared" si="4"/>
        <v/>
      </c>
      <c r="Q94" s="80" t="str">
        <f t="shared" si="5"/>
        <v/>
      </c>
      <c r="R94" s="80" t="str">
        <f t="shared" si="6"/>
        <v/>
      </c>
      <c r="S94" s="80" t="str">
        <f t="shared" si="7"/>
        <v/>
      </c>
      <c r="T94" s="80" t="str">
        <f t="shared" si="8"/>
        <v/>
      </c>
      <c r="U94" s="70"/>
      <c r="V94" s="72">
        <v>0</v>
      </c>
    </row>
    <row r="95" spans="1:22">
      <c r="A95" s="74" t="s">
        <v>54</v>
      </c>
      <c r="B95" s="75">
        <f>[6]Input!B182+[6]Input!C182+[6]Input!D182</f>
        <v>21528.30638516575</v>
      </c>
      <c r="C95" s="76">
        <f>[6]Input!E182</f>
        <v>7</v>
      </c>
      <c r="D95" s="77">
        <f>0.01*[6]Input!F$15*([6]Adjust!$E196*[6]Input!E182+[6]Adjust!$F196*[6]Input!F182)+10*([6]Adjust!$B196*[6]Input!B182+[6]Adjust!$C196*[6]Input!C182+[6]Adjust!$D196*[6]Input!D182+[6]Adjust!$G196*[6]Input!G182)</f>
        <v>158892.07325416288</v>
      </c>
      <c r="E95" s="75">
        <f>10*([6]Adjust!$B196*[6]Input!B182+[6]Adjust!$C196*[6]Input!C182+[6]Adjust!$D196*[6]Input!D182)</f>
        <v>89847.904003352625</v>
      </c>
      <c r="F95" s="75">
        <f>[6]Adjust!E196*[6]Input!$F$15*[6]Input!$E182/100</f>
        <v>1422.2533989769429</v>
      </c>
      <c r="G95" s="75">
        <f>[6]Adjust!F196*[6]Input!$F$15*[6]Input!$F182/100</f>
        <v>67621.915851833299</v>
      </c>
      <c r="H95" s="75">
        <f>[6]Adjust!G196*[6]Input!$G182*10</f>
        <v>0</v>
      </c>
      <c r="I95" s="78">
        <f t="shared" si="0"/>
        <v>0.73806118517362207</v>
      </c>
      <c r="J95" s="79">
        <f t="shared" si="1"/>
        <v>22698.867607737553</v>
      </c>
      <c r="K95" s="78">
        <f t="shared" si="2"/>
        <v>0.41734775785829137</v>
      </c>
      <c r="L95" s="75">
        <f>[6]Adjust!B196*[6]Input!$B182*10</f>
        <v>73906.233728496823</v>
      </c>
      <c r="M95" s="75">
        <f>[6]Adjust!C196*[6]Input!$C182*10</f>
        <v>13745.0953199098</v>
      </c>
      <c r="N95" s="75">
        <f>[6]Adjust!D196*[6]Input!$D182*10</f>
        <v>2196.5749549460115</v>
      </c>
      <c r="O95" s="80">
        <f t="shared" si="3"/>
        <v>0.82257048228681051</v>
      </c>
      <c r="P95" s="80">
        <f t="shared" si="4"/>
        <v>0.15298181379275036</v>
      </c>
      <c r="Q95" s="80">
        <f t="shared" si="5"/>
        <v>2.4447703920439229E-2</v>
      </c>
      <c r="R95" s="80">
        <f t="shared" si="6"/>
        <v>8.9510657759617387E-3</v>
      </c>
      <c r="S95" s="80">
        <f t="shared" si="7"/>
        <v>0.42558394806558825</v>
      </c>
      <c r="T95" s="80">
        <f t="shared" si="8"/>
        <v>0</v>
      </c>
      <c r="U95" s="71">
        <v>6897.9811742742577</v>
      </c>
      <c r="V95" s="72">
        <v>0</v>
      </c>
    </row>
    <row r="96" spans="1:22">
      <c r="A96" s="74" t="s">
        <v>59</v>
      </c>
      <c r="B96" s="75">
        <f>[6]Input!B203+[6]Input!C203+[6]Input!D203</f>
        <v>0</v>
      </c>
      <c r="C96" s="76">
        <f>[6]Input!E203</f>
        <v>0</v>
      </c>
      <c r="D96" s="77">
        <f>0.01*[6]Input!F$15*([6]Adjust!$E217*[6]Input!E203+[6]Adjust!$F217*[6]Input!F203)+10*([6]Adjust!$B217*[6]Input!B203+[6]Adjust!$C217*[6]Input!C203+[6]Adjust!$D217*[6]Input!D203+[6]Adjust!$G217*[6]Input!G203)</f>
        <v>0</v>
      </c>
      <c r="E96" s="75">
        <f>10*([6]Adjust!$B217*[6]Input!B203+[6]Adjust!$C217*[6]Input!C203+[6]Adjust!$D217*[6]Input!D203)</f>
        <v>0</v>
      </c>
      <c r="F96" s="75">
        <f>[6]Adjust!E217*[6]Input!$F$15*[6]Input!$E203/100</f>
        <v>0</v>
      </c>
      <c r="G96" s="75">
        <f>[6]Adjust!F217*[6]Input!$F$15*[6]Input!$F203/100</f>
        <v>0</v>
      </c>
      <c r="H96" s="75">
        <f>[6]Adjust!G217*[6]Input!$G203*10</f>
        <v>0</v>
      </c>
      <c r="I96" s="78" t="str">
        <f t="shared" si="0"/>
        <v/>
      </c>
      <c r="J96" s="79" t="str">
        <f t="shared" si="1"/>
        <v/>
      </c>
      <c r="K96" s="78">
        <f t="shared" si="2"/>
        <v>0</v>
      </c>
      <c r="L96" s="75">
        <f>[6]Adjust!B217*[6]Input!$B203*10</f>
        <v>0</v>
      </c>
      <c r="M96" s="75">
        <f>[6]Adjust!C217*[6]Input!$C203*10</f>
        <v>0</v>
      </c>
      <c r="N96" s="75">
        <f>[6]Adjust!D217*[6]Input!$D203*10</f>
        <v>0</v>
      </c>
      <c r="O96" s="80" t="str">
        <f t="shared" si="3"/>
        <v/>
      </c>
      <c r="P96" s="80" t="str">
        <f t="shared" si="4"/>
        <v/>
      </c>
      <c r="Q96" s="80" t="str">
        <f t="shared" si="5"/>
        <v/>
      </c>
      <c r="R96" s="80" t="str">
        <f t="shared" si="6"/>
        <v/>
      </c>
      <c r="S96" s="80" t="str">
        <f t="shared" si="7"/>
        <v/>
      </c>
      <c r="T96" s="80" t="str">
        <f t="shared" si="8"/>
        <v/>
      </c>
      <c r="U96" s="70"/>
      <c r="V96" s="72">
        <v>0</v>
      </c>
    </row>
    <row r="97" spans="1:22">
      <c r="A97" s="74" t="s">
        <v>57</v>
      </c>
      <c r="B97" s="75">
        <f>[6]Input!B196+[6]Input!C196+[6]Input!D196</f>
        <v>0</v>
      </c>
      <c r="C97" s="76">
        <f>[6]Input!E196</f>
        <v>0</v>
      </c>
      <c r="D97" s="77">
        <f>0.01*[6]Input!F$15*([6]Adjust!$E210*[6]Input!E196+[6]Adjust!$F210*[6]Input!F196)+10*([6]Adjust!$B210*[6]Input!B196+[6]Adjust!$C210*[6]Input!C196+[6]Adjust!$D210*[6]Input!D196+[6]Adjust!$G210*[6]Input!G196)</f>
        <v>0</v>
      </c>
      <c r="E97" s="75">
        <f>10*([6]Adjust!$B210*[6]Input!B196+[6]Adjust!$C210*[6]Input!C196+[6]Adjust!$D210*[6]Input!D196)</f>
        <v>0</v>
      </c>
      <c r="F97" s="75">
        <f>[6]Adjust!E210*[6]Input!$F$15*[6]Input!$E196/100</f>
        <v>0</v>
      </c>
      <c r="G97" s="75">
        <f>[6]Adjust!F210*[6]Input!$F$15*[6]Input!$F196/100</f>
        <v>0</v>
      </c>
      <c r="H97" s="75">
        <f>[6]Adjust!G210*[6]Input!$G196*10</f>
        <v>0</v>
      </c>
      <c r="I97" s="78" t="str">
        <f t="shared" si="0"/>
        <v/>
      </c>
      <c r="J97" s="79" t="str">
        <f t="shared" si="1"/>
        <v/>
      </c>
      <c r="K97" s="78">
        <f t="shared" si="2"/>
        <v>0</v>
      </c>
      <c r="L97" s="75">
        <f>[6]Adjust!B210*[6]Input!$B196*10</f>
        <v>0</v>
      </c>
      <c r="M97" s="75">
        <f>[6]Adjust!C210*[6]Input!$C196*10</f>
        <v>0</v>
      </c>
      <c r="N97" s="75">
        <f>[6]Adjust!D210*[6]Input!$D196*10</f>
        <v>0</v>
      </c>
      <c r="O97" s="80" t="str">
        <f t="shared" si="3"/>
        <v/>
      </c>
      <c r="P97" s="80" t="str">
        <f t="shared" si="4"/>
        <v/>
      </c>
      <c r="Q97" s="80" t="str">
        <f t="shared" si="5"/>
        <v/>
      </c>
      <c r="R97" s="80" t="str">
        <f t="shared" si="6"/>
        <v/>
      </c>
      <c r="S97" s="80" t="str">
        <f t="shared" si="7"/>
        <v/>
      </c>
      <c r="T97" s="80" t="str">
        <f t="shared" si="8"/>
        <v/>
      </c>
      <c r="U97" s="70"/>
      <c r="V97" s="70"/>
    </row>
    <row r="98" spans="1:22">
      <c r="A98" s="74" t="s">
        <v>60</v>
      </c>
      <c r="B98" s="75">
        <f>[6]Input!B207+[6]Input!C207+[6]Input!D207</f>
        <v>0</v>
      </c>
      <c r="C98" s="76">
        <f>[6]Input!E207</f>
        <v>0</v>
      </c>
      <c r="D98" s="77">
        <f>0.01*[6]Input!F$15*([6]Adjust!$E221*[6]Input!E207+[6]Adjust!$F221*[6]Input!F207)+10*([6]Adjust!$B221*[6]Input!B207+[6]Adjust!$C221*[6]Input!C207+[6]Adjust!$D221*[6]Input!D207+[6]Adjust!$G221*[6]Input!G207)</f>
        <v>0</v>
      </c>
      <c r="E98" s="75">
        <f>10*([6]Adjust!$B221*[6]Input!B207+[6]Adjust!$C221*[6]Input!C207+[6]Adjust!$D221*[6]Input!D207)</f>
        <v>0</v>
      </c>
      <c r="F98" s="75">
        <f>[6]Adjust!E221*[6]Input!$F$15*[6]Input!$E207/100</f>
        <v>0</v>
      </c>
      <c r="G98" s="75">
        <f>[6]Adjust!F221*[6]Input!$F$15*[6]Input!$F207/100</f>
        <v>0</v>
      </c>
      <c r="H98" s="75">
        <f>[6]Adjust!G221*[6]Input!$G207*10</f>
        <v>0</v>
      </c>
      <c r="I98" s="78" t="str">
        <f t="shared" si="0"/>
        <v/>
      </c>
      <c r="J98" s="79" t="str">
        <f t="shared" si="1"/>
        <v/>
      </c>
      <c r="K98" s="78">
        <f t="shared" si="2"/>
        <v>0</v>
      </c>
      <c r="L98" s="75">
        <f>[6]Adjust!B221*[6]Input!$B207*10</f>
        <v>0</v>
      </c>
      <c r="M98" s="75">
        <f>[6]Adjust!C221*[6]Input!$C207*10</f>
        <v>0</v>
      </c>
      <c r="N98" s="75">
        <f>[6]Adjust!D221*[6]Input!$D207*10</f>
        <v>0</v>
      </c>
      <c r="O98" s="80" t="str">
        <f t="shared" si="3"/>
        <v/>
      </c>
      <c r="P98" s="80" t="str">
        <f t="shared" si="4"/>
        <v/>
      </c>
      <c r="Q98" s="80" t="str">
        <f t="shared" si="5"/>
        <v/>
      </c>
      <c r="R98" s="80" t="str">
        <f t="shared" si="6"/>
        <v/>
      </c>
      <c r="S98" s="80" t="str">
        <f t="shared" si="7"/>
        <v/>
      </c>
      <c r="T98" s="80" t="str">
        <f t="shared" si="8"/>
        <v/>
      </c>
      <c r="U98" s="70"/>
      <c r="V98" s="72">
        <v>0</v>
      </c>
    </row>
    <row r="99" spans="1:22">
      <c r="A99" s="74" t="s">
        <v>52</v>
      </c>
      <c r="B99" s="75">
        <f>[6]Input!B176+[6]Input!C176+[6]Input!D176</f>
        <v>9186.865691891333</v>
      </c>
      <c r="C99" s="76">
        <f>[6]Input!E176</f>
        <v>22</v>
      </c>
      <c r="D99" s="77">
        <f>0.01*[6]Input!F$15*([6]Adjust!$E190*[6]Input!E176+[6]Adjust!$F190*[6]Input!F176)+10*([6]Adjust!$B190*[6]Input!B176+[6]Adjust!$C190*[6]Input!C176+[6]Adjust!$D190*[6]Input!D176+[6]Adjust!$G190*[6]Input!G176)</f>
        <v>63010.081106444239</v>
      </c>
      <c r="E99" s="75">
        <f>10*([6]Adjust!$B190*[6]Input!B176+[6]Adjust!$C190*[6]Input!C176+[6]Adjust!$D190*[6]Input!D176)</f>
        <v>47903.346783278794</v>
      </c>
      <c r="F99" s="75">
        <f>[6]Adjust!E190*[6]Input!$F$15*[6]Input!$E176/100</f>
        <v>282.77795956831085</v>
      </c>
      <c r="G99" s="75">
        <f>[6]Adjust!F190*[6]Input!$F$15*[6]Input!$F176/100</f>
        <v>14823.956363597128</v>
      </c>
      <c r="H99" s="75">
        <f>[6]Adjust!G190*[6]Input!$G176*10</f>
        <v>0</v>
      </c>
      <c r="I99" s="78">
        <f t="shared" si="0"/>
        <v>0.68587136483402888</v>
      </c>
      <c r="J99" s="79">
        <f t="shared" si="1"/>
        <v>2864.0945957474655</v>
      </c>
      <c r="K99" s="78">
        <f t="shared" si="2"/>
        <v>0.52143297169958691</v>
      </c>
      <c r="L99" s="75">
        <f>[6]Adjust!B190*[6]Input!$B176*10</f>
        <v>35186.244885949382</v>
      </c>
      <c r="M99" s="75">
        <f>[6]Adjust!C190*[6]Input!$C176*10</f>
        <v>11718.240172565434</v>
      </c>
      <c r="N99" s="75">
        <f>[6]Adjust!D190*[6]Input!$D176*10</f>
        <v>998.86172476397803</v>
      </c>
      <c r="O99" s="80">
        <f t="shared" si="3"/>
        <v>0.73452581601733802</v>
      </c>
      <c r="P99" s="80">
        <f t="shared" si="4"/>
        <v>0.24462257774139112</v>
      </c>
      <c r="Q99" s="80">
        <f t="shared" si="5"/>
        <v>2.0851606241270852E-2</v>
      </c>
      <c r="R99" s="80">
        <f t="shared" si="6"/>
        <v>4.4878209106033072E-3</v>
      </c>
      <c r="S99" s="80">
        <f t="shared" si="7"/>
        <v>0.23526324840869051</v>
      </c>
      <c r="T99" s="80">
        <f t="shared" si="8"/>
        <v>0</v>
      </c>
      <c r="U99" s="71">
        <v>4358.316637707645</v>
      </c>
      <c r="V99" s="72">
        <v>0</v>
      </c>
    </row>
    <row r="100" spans="1:22">
      <c r="A100" s="74" t="s">
        <v>51</v>
      </c>
      <c r="B100" s="75">
        <f>[6]Input!B168+[6]Input!C168+[6]Input!D168</f>
        <v>2360.3368001613189</v>
      </c>
      <c r="C100" s="76">
        <f>[6]Input!E168</f>
        <v>18</v>
      </c>
      <c r="D100" s="77">
        <f>0.01*[6]Input!F$15*([6]Adjust!$E182*[6]Input!E168+[6]Adjust!$F182*[6]Input!F168)+10*([6]Adjust!$B182*[6]Input!B168+[6]Adjust!$C182*[6]Input!C168+[6]Adjust!$D182*[6]Input!D168+[6]Adjust!$G182*[6]Input!G168)</f>
        <v>14880.695235121</v>
      </c>
      <c r="E100" s="75">
        <f>10*([6]Adjust!$B182*[6]Input!B168+[6]Adjust!$C182*[6]Input!C168+[6]Adjust!$D182*[6]Input!D168)</f>
        <v>14033.376109859495</v>
      </c>
      <c r="F100" s="75">
        <f>[6]Adjust!E182*[6]Input!$F$15*[6]Input!$E168/100</f>
        <v>847.31912526150552</v>
      </c>
      <c r="G100" s="75">
        <f>[6]Adjust!F182*[6]Input!$F$15*[6]Input!$F168/100</f>
        <v>0</v>
      </c>
      <c r="H100" s="75">
        <f>[6]Adjust!G182*[6]Input!$G168*10</f>
        <v>0</v>
      </c>
      <c r="I100" s="78">
        <f t="shared" si="0"/>
        <v>0.63044796124451263</v>
      </c>
      <c r="J100" s="79">
        <f t="shared" si="1"/>
        <v>826.70529084005557</v>
      </c>
      <c r="K100" s="78">
        <f t="shared" si="2"/>
        <v>0.59454973158493207</v>
      </c>
      <c r="L100" s="75">
        <f>[6]Adjust!B182*[6]Input!$B168*10</f>
        <v>13902.278935311897</v>
      </c>
      <c r="M100" s="75">
        <f>[6]Adjust!C182*[6]Input!$C168*10</f>
        <v>131.09717454759834</v>
      </c>
      <c r="N100" s="75">
        <f>[6]Adjust!D182*[6]Input!$D168*10</f>
        <v>0</v>
      </c>
      <c r="O100" s="80">
        <f t="shared" si="3"/>
        <v>0.99065818705910025</v>
      </c>
      <c r="P100" s="80">
        <f t="shared" si="4"/>
        <v>9.3418129408997155E-3</v>
      </c>
      <c r="Q100" s="80">
        <f t="shared" si="5"/>
        <v>0</v>
      </c>
      <c r="R100" s="80">
        <f t="shared" si="6"/>
        <v>5.6940829166481861E-2</v>
      </c>
      <c r="S100" s="80">
        <f t="shared" si="7"/>
        <v>0</v>
      </c>
      <c r="T100" s="80">
        <f t="shared" si="8"/>
        <v>0</v>
      </c>
      <c r="U100" s="70"/>
      <c r="V100" s="70"/>
    </row>
    <row r="101" spans="1:22">
      <c r="A101" s="74" t="s">
        <v>61</v>
      </c>
      <c r="B101" s="75">
        <f>[6]Input!B210+[6]Input!C210+[6]Input!D210</f>
        <v>0</v>
      </c>
      <c r="C101" s="76">
        <f>[6]Input!E210</f>
        <v>0</v>
      </c>
      <c r="D101" s="77">
        <f>0.01*[6]Input!F$15*([6]Adjust!$E224*[6]Input!E210+[6]Adjust!$F224*[6]Input!F210)+10*([6]Adjust!$B224*[6]Input!B210+[6]Adjust!$C224*[6]Input!C210+[6]Adjust!$D224*[6]Input!D210+[6]Adjust!$G224*[6]Input!G210)</f>
        <v>0</v>
      </c>
      <c r="E101" s="75">
        <f>10*([6]Adjust!$B224*[6]Input!B210+[6]Adjust!$C224*[6]Input!C210+[6]Adjust!$D224*[6]Input!D210)</f>
        <v>0</v>
      </c>
      <c r="F101" s="75">
        <f>[6]Adjust!E224*[6]Input!$F$15*[6]Input!$E210/100</f>
        <v>0</v>
      </c>
      <c r="G101" s="75">
        <f>[6]Adjust!F224*[6]Input!$F$15*[6]Input!$F210/100</f>
        <v>0</v>
      </c>
      <c r="H101" s="75">
        <f>[6]Adjust!G224*[6]Input!$G210*10</f>
        <v>0</v>
      </c>
      <c r="I101" s="78" t="str">
        <f t="shared" si="0"/>
        <v/>
      </c>
      <c r="J101" s="79" t="str">
        <f t="shared" si="1"/>
        <v/>
      </c>
      <c r="K101" s="78">
        <f t="shared" si="2"/>
        <v>0</v>
      </c>
      <c r="L101" s="75">
        <f>[6]Adjust!B224*[6]Input!$B210*10</f>
        <v>0</v>
      </c>
      <c r="M101" s="75">
        <f>[6]Adjust!C224*[6]Input!$C210*10</f>
        <v>0</v>
      </c>
      <c r="N101" s="75">
        <f>[6]Adjust!D224*[6]Input!$D210*10</f>
        <v>0</v>
      </c>
      <c r="O101" s="80" t="str">
        <f t="shared" si="3"/>
        <v/>
      </c>
      <c r="P101" s="80" t="str">
        <f t="shared" si="4"/>
        <v/>
      </c>
      <c r="Q101" s="80" t="str">
        <f t="shared" si="5"/>
        <v/>
      </c>
      <c r="R101" s="80" t="str">
        <f t="shared" si="6"/>
        <v/>
      </c>
      <c r="S101" s="80" t="str">
        <f t="shared" si="7"/>
        <v/>
      </c>
      <c r="T101" s="80" t="str">
        <f t="shared" si="8"/>
        <v/>
      </c>
      <c r="U101" s="70"/>
      <c r="V101" s="72">
        <v>0</v>
      </c>
    </row>
    <row r="102" spans="1:22">
      <c r="A102" s="74" t="s">
        <v>58</v>
      </c>
      <c r="B102" s="75">
        <f>[6]Input!B199+[6]Input!C199+[6]Input!D199</f>
        <v>0</v>
      </c>
      <c r="C102" s="76">
        <f>[6]Input!E199</f>
        <v>0</v>
      </c>
      <c r="D102" s="77">
        <f>0.01*[6]Input!F$15*([6]Adjust!$E213*[6]Input!E199+[6]Adjust!$F213*[6]Input!F199)+10*([6]Adjust!$B213*[6]Input!B199+[6]Adjust!$C213*[6]Input!C199+[6]Adjust!$D213*[6]Input!D199+[6]Adjust!$G213*[6]Input!G199)</f>
        <v>0</v>
      </c>
      <c r="E102" s="75">
        <f>10*([6]Adjust!$B213*[6]Input!B199+[6]Adjust!$C213*[6]Input!C199+[6]Adjust!$D213*[6]Input!D199)</f>
        <v>0</v>
      </c>
      <c r="F102" s="75">
        <f>[6]Adjust!E213*[6]Input!$F$15*[6]Input!$E199/100</f>
        <v>0</v>
      </c>
      <c r="G102" s="75">
        <f>[6]Adjust!F213*[6]Input!$F$15*[6]Input!$F199/100</f>
        <v>0</v>
      </c>
      <c r="H102" s="75">
        <f>[6]Adjust!G213*[6]Input!$G199*10</f>
        <v>0</v>
      </c>
      <c r="I102" s="78" t="str">
        <f t="shared" si="0"/>
        <v/>
      </c>
      <c r="J102" s="79" t="str">
        <f t="shared" si="1"/>
        <v/>
      </c>
      <c r="K102" s="78">
        <f t="shared" si="2"/>
        <v>0</v>
      </c>
      <c r="L102" s="75">
        <f>[6]Adjust!B213*[6]Input!$B199*10</f>
        <v>0</v>
      </c>
      <c r="M102" s="75">
        <f>[6]Adjust!C213*[6]Input!$C199*10</f>
        <v>0</v>
      </c>
      <c r="N102" s="75">
        <f>[6]Adjust!D213*[6]Input!$D199*10</f>
        <v>0</v>
      </c>
      <c r="O102" s="80" t="str">
        <f t="shared" si="3"/>
        <v/>
      </c>
      <c r="P102" s="80" t="str">
        <f t="shared" si="4"/>
        <v/>
      </c>
      <c r="Q102" s="80" t="str">
        <f t="shared" si="5"/>
        <v/>
      </c>
      <c r="R102" s="80" t="str">
        <f t="shared" si="6"/>
        <v/>
      </c>
      <c r="S102" s="80" t="str">
        <f t="shared" si="7"/>
        <v/>
      </c>
      <c r="T102" s="80" t="str">
        <f t="shared" si="8"/>
        <v/>
      </c>
      <c r="U102" s="70"/>
      <c r="V102" s="70"/>
    </row>
    <row r="103" spans="1:22">
      <c r="A103" s="74" t="s">
        <v>62</v>
      </c>
      <c r="B103" s="75">
        <f>[6]Input!B213+[6]Input!C213+[6]Input!D213</f>
        <v>0</v>
      </c>
      <c r="C103" s="76">
        <f>[6]Input!E213</f>
        <v>0</v>
      </c>
      <c r="D103" s="77">
        <f>0.01*[6]Input!F$15*([6]Adjust!$E227*[6]Input!E213+[6]Adjust!$F227*[6]Input!F213)+10*([6]Adjust!$B227*[6]Input!B213+[6]Adjust!$C227*[6]Input!C213+[6]Adjust!$D227*[6]Input!D213+[6]Adjust!$G227*[6]Input!G213)</f>
        <v>0</v>
      </c>
      <c r="E103" s="75">
        <f>10*([6]Adjust!$B227*[6]Input!B213+[6]Adjust!$C227*[6]Input!C213+[6]Adjust!$D227*[6]Input!D213)</f>
        <v>0</v>
      </c>
      <c r="F103" s="75">
        <f>[6]Adjust!E227*[6]Input!$F$15*[6]Input!$E213/100</f>
        <v>0</v>
      </c>
      <c r="G103" s="75">
        <f>[6]Adjust!F227*[6]Input!$F$15*[6]Input!$F213/100</f>
        <v>0</v>
      </c>
      <c r="H103" s="75">
        <f>[6]Adjust!G227*[6]Input!$G213*10</f>
        <v>0</v>
      </c>
      <c r="I103" s="78" t="str">
        <f t="shared" si="0"/>
        <v/>
      </c>
      <c r="J103" s="79" t="str">
        <f t="shared" si="1"/>
        <v/>
      </c>
      <c r="K103" s="78">
        <f t="shared" si="2"/>
        <v>0</v>
      </c>
      <c r="L103" s="75">
        <f>[6]Adjust!B227*[6]Input!$B213*10</f>
        <v>0</v>
      </c>
      <c r="M103" s="75">
        <f>[6]Adjust!C227*[6]Input!$C213*10</f>
        <v>0</v>
      </c>
      <c r="N103" s="75">
        <f>[6]Adjust!D227*[6]Input!$D213*10</f>
        <v>0</v>
      </c>
      <c r="O103" s="80" t="str">
        <f t="shared" si="3"/>
        <v/>
      </c>
      <c r="P103" s="80" t="str">
        <f t="shared" si="4"/>
        <v/>
      </c>
      <c r="Q103" s="80" t="str">
        <f t="shared" si="5"/>
        <v/>
      </c>
      <c r="R103" s="80" t="str">
        <f t="shared" si="6"/>
        <v/>
      </c>
      <c r="S103" s="80" t="str">
        <f t="shared" si="7"/>
        <v/>
      </c>
      <c r="T103" s="80" t="str">
        <f t="shared" si="8"/>
        <v/>
      </c>
      <c r="U103" s="70"/>
      <c r="V103" s="72">
        <v>0</v>
      </c>
    </row>
    <row r="104" spans="1:22">
      <c r="A104" s="74" t="s">
        <v>53</v>
      </c>
      <c r="B104" s="75">
        <f>[6]Input!B179+[6]Input!C179+[6]Input!D179</f>
        <v>0</v>
      </c>
      <c r="C104" s="76">
        <f>[6]Input!E179</f>
        <v>0</v>
      </c>
      <c r="D104" s="77">
        <f>0.01*[6]Input!F$15*([6]Adjust!$E193*[6]Input!E179+[6]Adjust!$F193*[6]Input!F179)+10*([6]Adjust!$B193*[6]Input!B179+[6]Adjust!$C193*[6]Input!C179+[6]Adjust!$D193*[6]Input!D179+[6]Adjust!$G193*[6]Input!G179)</f>
        <v>0</v>
      </c>
      <c r="E104" s="75">
        <f>10*([6]Adjust!$B193*[6]Input!B179+[6]Adjust!$C193*[6]Input!C179+[6]Adjust!$D193*[6]Input!D179)</f>
        <v>0</v>
      </c>
      <c r="F104" s="75">
        <f>[6]Adjust!E193*[6]Input!$F$15*[6]Input!$E179/100</f>
        <v>0</v>
      </c>
      <c r="G104" s="75">
        <f>[6]Adjust!F193*[6]Input!$F$15*[6]Input!$F179/100</f>
        <v>0</v>
      </c>
      <c r="H104" s="75">
        <f>[6]Adjust!G193*[6]Input!$G179*10</f>
        <v>0</v>
      </c>
      <c r="I104" s="78" t="str">
        <f t="shared" si="0"/>
        <v/>
      </c>
      <c r="J104" s="79" t="str">
        <f t="shared" si="1"/>
        <v/>
      </c>
      <c r="K104" s="78">
        <f t="shared" si="2"/>
        <v>0</v>
      </c>
      <c r="L104" s="75">
        <f>[6]Adjust!B193*[6]Input!$B179*10</f>
        <v>0</v>
      </c>
      <c r="M104" s="75">
        <f>[6]Adjust!C193*[6]Input!$C179*10</f>
        <v>0</v>
      </c>
      <c r="N104" s="75">
        <f>[6]Adjust!D193*[6]Input!$D179*10</f>
        <v>0</v>
      </c>
      <c r="O104" s="80" t="str">
        <f t="shared" si="3"/>
        <v/>
      </c>
      <c r="P104" s="80" t="str">
        <f t="shared" si="4"/>
        <v/>
      </c>
      <c r="Q104" s="80" t="str">
        <f t="shared" si="5"/>
        <v/>
      </c>
      <c r="R104" s="80" t="str">
        <f t="shared" si="6"/>
        <v/>
      </c>
      <c r="S104" s="80" t="str">
        <f t="shared" si="7"/>
        <v/>
      </c>
      <c r="T104" s="80" t="str">
        <f t="shared" si="8"/>
        <v/>
      </c>
      <c r="U104" s="71">
        <v>0</v>
      </c>
      <c r="V104" s="72">
        <v>0</v>
      </c>
    </row>
    <row r="105" spans="1:22">
      <c r="A105" s="74" t="s">
        <v>56</v>
      </c>
      <c r="B105" s="75">
        <f>[6]Input!B192+[6]Input!C192+[6]Input!D192</f>
        <v>0</v>
      </c>
      <c r="C105" s="76">
        <f>[6]Input!E192</f>
        <v>0</v>
      </c>
      <c r="D105" s="77">
        <f>0.01*[6]Input!F$15*([6]Adjust!$E206*[6]Input!E192+[6]Adjust!$F206*[6]Input!F192)+10*([6]Adjust!$B206*[6]Input!B192+[6]Adjust!$C206*[6]Input!C192+[6]Adjust!$D206*[6]Input!D192+[6]Adjust!$G206*[6]Input!G192)</f>
        <v>0</v>
      </c>
      <c r="E105" s="75">
        <f>10*([6]Adjust!$B206*[6]Input!B192+[6]Adjust!$C206*[6]Input!C192+[6]Adjust!$D206*[6]Input!D192)</f>
        <v>0</v>
      </c>
      <c r="F105" s="75">
        <f>[6]Adjust!E206*[6]Input!$F$15*[6]Input!$E192/100</f>
        <v>0</v>
      </c>
      <c r="G105" s="75">
        <f>[6]Adjust!F206*[6]Input!$F$15*[6]Input!$F192/100</f>
        <v>0</v>
      </c>
      <c r="H105" s="75">
        <f>[6]Adjust!G206*[6]Input!$G192*10</f>
        <v>0</v>
      </c>
      <c r="I105" s="78" t="str">
        <f t="shared" si="0"/>
        <v/>
      </c>
      <c r="J105" s="79" t="str">
        <f t="shared" si="1"/>
        <v/>
      </c>
      <c r="K105" s="78">
        <f t="shared" si="2"/>
        <v>0</v>
      </c>
      <c r="L105" s="75">
        <f>[6]Adjust!B206*[6]Input!$B192*10</f>
        <v>0</v>
      </c>
      <c r="M105" s="75">
        <f>[6]Adjust!C206*[6]Input!$C192*10</f>
        <v>0</v>
      </c>
      <c r="N105" s="75">
        <f>[6]Adjust!D206*[6]Input!$D192*10</f>
        <v>0</v>
      </c>
      <c r="O105" s="80" t="str">
        <f t="shared" si="3"/>
        <v/>
      </c>
      <c r="P105" s="80" t="str">
        <f t="shared" si="4"/>
        <v/>
      </c>
      <c r="Q105" s="80" t="str">
        <f t="shared" si="5"/>
        <v/>
      </c>
      <c r="R105" s="80" t="str">
        <f t="shared" si="6"/>
        <v/>
      </c>
      <c r="S105" s="80" t="str">
        <f t="shared" si="7"/>
        <v/>
      </c>
      <c r="T105" s="80" t="str">
        <f t="shared" si="8"/>
        <v/>
      </c>
      <c r="U105" s="70"/>
      <c r="V105" s="70"/>
    </row>
    <row r="106" spans="1:22">
      <c r="A106" s="74" t="s">
        <v>55</v>
      </c>
      <c r="B106" s="75">
        <f>[6]Input!B188+[6]Input!C188+[6]Input!D188</f>
        <v>0</v>
      </c>
      <c r="C106" s="76">
        <f>[6]Input!E188</f>
        <v>0</v>
      </c>
      <c r="D106" s="77">
        <f>0.01*[6]Input!F$15*([6]Adjust!$E202*[6]Input!E188+[6]Adjust!$F202*[6]Input!F188)+10*([6]Adjust!$B202*[6]Input!B188+[6]Adjust!$C202*[6]Input!C188+[6]Adjust!$D202*[6]Input!D188+[6]Adjust!$G202*[6]Input!G188)</f>
        <v>0</v>
      </c>
      <c r="E106" s="75">
        <f>10*([6]Adjust!$B202*[6]Input!B188+[6]Adjust!$C202*[6]Input!C188+[6]Adjust!$D202*[6]Input!D188)</f>
        <v>0</v>
      </c>
      <c r="F106" s="75">
        <f>[6]Adjust!E202*[6]Input!$F$15*[6]Input!$E188/100</f>
        <v>0</v>
      </c>
      <c r="G106" s="75">
        <f>[6]Adjust!F202*[6]Input!$F$15*[6]Input!$F188/100</f>
        <v>0</v>
      </c>
      <c r="H106" s="75">
        <f>[6]Adjust!G202*[6]Input!$G188*10</f>
        <v>0</v>
      </c>
      <c r="I106" s="78" t="str">
        <f t="shared" si="0"/>
        <v/>
      </c>
      <c r="J106" s="79" t="str">
        <f t="shared" si="1"/>
        <v/>
      </c>
      <c r="K106" s="78">
        <f t="shared" si="2"/>
        <v>0</v>
      </c>
      <c r="L106" s="75">
        <f>[6]Adjust!B202*[6]Input!$B188*10</f>
        <v>0</v>
      </c>
      <c r="M106" s="75">
        <f>[6]Adjust!C202*[6]Input!$C188*10</f>
        <v>0</v>
      </c>
      <c r="N106" s="75">
        <f>[6]Adjust!D202*[6]Input!$D188*10</f>
        <v>0</v>
      </c>
      <c r="O106" s="80" t="str">
        <f t="shared" si="3"/>
        <v/>
      </c>
      <c r="P106" s="80" t="str">
        <f t="shared" si="4"/>
        <v/>
      </c>
      <c r="Q106" s="80" t="str">
        <f t="shared" si="5"/>
        <v/>
      </c>
      <c r="R106" s="80" t="str">
        <f t="shared" si="6"/>
        <v/>
      </c>
      <c r="S106" s="80" t="str">
        <f t="shared" si="7"/>
        <v/>
      </c>
      <c r="T106" s="80" t="str">
        <f t="shared" si="8"/>
        <v/>
      </c>
      <c r="U106" s="70"/>
      <c r="V106" s="70"/>
    </row>
    <row r="107" spans="1:22" ht="25.5">
      <c r="A107" s="74" t="s">
        <v>188</v>
      </c>
      <c r="B107" s="75">
        <f>[6]Input!B164+[6]Input!C164+[6]Input!D164</f>
        <v>0</v>
      </c>
      <c r="C107" s="76">
        <f>[6]Input!E164</f>
        <v>0</v>
      </c>
      <c r="D107" s="77">
        <f>0.01*[6]Input!F$15*([6]Adjust!$E178*[6]Input!E164+[6]Adjust!$F178*[6]Input!F164)+10*([6]Adjust!$B178*[6]Input!B164+[6]Adjust!$C178*[6]Input!C164+[6]Adjust!$D178*[6]Input!D164+[6]Adjust!$G178*[6]Input!G164)</f>
        <v>0</v>
      </c>
      <c r="E107" s="75">
        <f>10*([6]Adjust!$B178*[6]Input!B164+[6]Adjust!$C178*[6]Input!C164+[6]Adjust!$D178*[6]Input!D164)</f>
        <v>0</v>
      </c>
      <c r="F107" s="75">
        <f>[6]Adjust!E178*[6]Input!$F$15*[6]Input!$E164/100</f>
        <v>0</v>
      </c>
      <c r="G107" s="75">
        <f>[6]Adjust!F178*[6]Input!$F$15*[6]Input!$F164/100</f>
        <v>0</v>
      </c>
      <c r="H107" s="75">
        <f>[6]Adjust!G178*[6]Input!$G164*10</f>
        <v>0</v>
      </c>
      <c r="I107" s="78" t="str">
        <f t="shared" si="0"/>
        <v/>
      </c>
      <c r="J107" s="79" t="str">
        <f t="shared" si="1"/>
        <v/>
      </c>
      <c r="K107" s="78">
        <f t="shared" si="2"/>
        <v>0</v>
      </c>
      <c r="L107" s="75">
        <f>[6]Adjust!B178*[6]Input!$B164*10</f>
        <v>0</v>
      </c>
      <c r="M107" s="75">
        <f>[6]Adjust!C178*[6]Input!$C164*10</f>
        <v>0</v>
      </c>
      <c r="N107" s="75">
        <f>[6]Adjust!D178*[6]Input!$D164*10</f>
        <v>0</v>
      </c>
      <c r="O107" s="80" t="str">
        <f t="shared" si="3"/>
        <v/>
      </c>
      <c r="P107" s="80" t="str">
        <f t="shared" si="4"/>
        <v/>
      </c>
      <c r="Q107" s="80" t="str">
        <f t="shared" si="5"/>
        <v/>
      </c>
      <c r="R107" s="80" t="str">
        <f t="shared" si="6"/>
        <v/>
      </c>
      <c r="S107" s="80" t="str">
        <f t="shared" si="7"/>
        <v/>
      </c>
      <c r="T107" s="80" t="str">
        <f t="shared" si="8"/>
        <v/>
      </c>
      <c r="U107" s="70"/>
      <c r="V107" s="70"/>
    </row>
    <row r="108" spans="1:22">
      <c r="A108" s="74" t="s">
        <v>50</v>
      </c>
      <c r="B108" s="75">
        <f>[6]Input!B160+[6]Input!C160+[6]Input!D160</f>
        <v>56.329279870510341</v>
      </c>
      <c r="C108" s="76">
        <f>[6]Input!E160</f>
        <v>2</v>
      </c>
      <c r="D108" s="77">
        <f>0.01*[6]Input!F$15*([6]Adjust!$E174*[6]Input!E160+[6]Adjust!$F174*[6]Input!F160)+10*([6]Adjust!$B174*[6]Input!B160+[6]Adjust!$C174*[6]Input!C160+[6]Adjust!$D174*[6]Input!D160+[6]Adjust!$G174*[6]Input!G160)</f>
        <v>355.8972714762582</v>
      </c>
      <c r="E108" s="75">
        <f>10*([6]Adjust!$B174*[6]Input!B160+[6]Adjust!$C174*[6]Input!C160+[6]Adjust!$D174*[6]Input!D160)</f>
        <v>341.91622403348686</v>
      </c>
      <c r="F108" s="75">
        <f>[6]Adjust!E174*[6]Input!$F$15*[6]Input!$E160/100</f>
        <v>13.98104744277135</v>
      </c>
      <c r="G108" s="75">
        <f>[6]Adjust!F174*[6]Input!$F$15*[6]Input!$F160/100</f>
        <v>0</v>
      </c>
      <c r="H108" s="75">
        <f>[6]Adjust!G174*[6]Input!$G160*10</f>
        <v>0</v>
      </c>
      <c r="I108" s="78">
        <f t="shared" si="0"/>
        <v>0.63181576667479911</v>
      </c>
      <c r="J108" s="79">
        <f t="shared" si="1"/>
        <v>177.9486357381291</v>
      </c>
      <c r="K108" s="78">
        <f t="shared" si="2"/>
        <v>0.60699555332410315</v>
      </c>
      <c r="L108" s="75">
        <f>[6]Adjust!B174*[6]Input!$B160*10</f>
        <v>337.81359280242776</v>
      </c>
      <c r="M108" s="75">
        <f>[6]Adjust!C174*[6]Input!$C160*10</f>
        <v>4.1026312310591333</v>
      </c>
      <c r="N108" s="75">
        <f>[6]Adjust!D174*[6]Input!$D160*10</f>
        <v>0</v>
      </c>
      <c r="O108" s="80">
        <f t="shared" si="3"/>
        <v>0.98800106300115997</v>
      </c>
      <c r="P108" s="80">
        <f t="shared" si="4"/>
        <v>1.1998936998840179E-2</v>
      </c>
      <c r="Q108" s="80">
        <f t="shared" si="5"/>
        <v>0</v>
      </c>
      <c r="R108" s="80">
        <f t="shared" si="6"/>
        <v>3.9283941078778466E-2</v>
      </c>
      <c r="S108" s="80">
        <f t="shared" si="7"/>
        <v>0</v>
      </c>
      <c r="T108" s="80">
        <f t="shared" si="8"/>
        <v>0</v>
      </c>
      <c r="U108" s="70"/>
      <c r="V108" s="70"/>
    </row>
    <row r="109" spans="1:22">
      <c r="A109" s="74" t="s">
        <v>49</v>
      </c>
      <c r="B109" s="75">
        <f>[6]Input!B156+[6]Input!C156+[6]Input!D156</f>
        <v>1218.6080552134088</v>
      </c>
      <c r="C109" s="76">
        <f>[6]Input!E156</f>
        <v>91</v>
      </c>
      <c r="D109" s="77">
        <f>0.01*[6]Input!F$15*([6]Adjust!$E170*[6]Input!E156+[6]Adjust!$F170*[6]Input!F156)+10*([6]Adjust!$B170*[6]Input!B156+[6]Adjust!$C170*[6]Input!C156+[6]Adjust!$D170*[6]Input!D156+[6]Adjust!$G170*[6]Input!G156)</f>
        <v>9771.0122362357433</v>
      </c>
      <c r="E109" s="75">
        <f>10*([6]Adjust!$B170*[6]Input!B156+[6]Adjust!$C170*[6]Input!C156+[6]Adjust!$D170*[6]Input!D156)</f>
        <v>9134.8745775896477</v>
      </c>
      <c r="F109" s="75">
        <f>[6]Adjust!E170*[6]Input!$F$15*[6]Input!$E156/100</f>
        <v>636.1376586460965</v>
      </c>
      <c r="G109" s="75">
        <f>[6]Adjust!F170*[6]Input!$F$15*[6]Input!$F156/100</f>
        <v>0</v>
      </c>
      <c r="H109" s="75">
        <f>[6]Adjust!G170*[6]Input!$G156*10</f>
        <v>0</v>
      </c>
      <c r="I109" s="78">
        <f t="shared" si="0"/>
        <v>0.80181746661149345</v>
      </c>
      <c r="J109" s="79">
        <f t="shared" si="1"/>
        <v>107.37376083775543</v>
      </c>
      <c r="K109" s="78">
        <f t="shared" si="2"/>
        <v>0.74961547632227854</v>
      </c>
      <c r="L109" s="75">
        <f>[6]Adjust!B170*[6]Input!$B156*10</f>
        <v>9134.8745775896477</v>
      </c>
      <c r="M109" s="75">
        <f>[6]Adjust!C170*[6]Input!$C156*10</f>
        <v>0</v>
      </c>
      <c r="N109" s="75">
        <f>[6]Adjust!D170*[6]Input!$D156*10</f>
        <v>0</v>
      </c>
      <c r="O109" s="80">
        <f t="shared" si="3"/>
        <v>1</v>
      </c>
      <c r="P109" s="80">
        <f t="shared" si="4"/>
        <v>0</v>
      </c>
      <c r="Q109" s="80">
        <f t="shared" si="5"/>
        <v>0</v>
      </c>
      <c r="R109" s="80">
        <f t="shared" si="6"/>
        <v>6.5104581108493917E-2</v>
      </c>
      <c r="S109" s="80">
        <f t="shared" si="7"/>
        <v>0</v>
      </c>
      <c r="T109" s="80">
        <f t="shared" si="8"/>
        <v>0</v>
      </c>
      <c r="U109" s="70"/>
      <c r="V109" s="70"/>
    </row>
    <row r="110" spans="1:22">
      <c r="A110" s="74" t="s">
        <v>189</v>
      </c>
      <c r="B110" s="75">
        <f>[6]Input!B151+[6]Input!C151+[6]Input!D151</f>
        <v>0</v>
      </c>
      <c r="C110" s="76">
        <f>[6]Input!E151</f>
        <v>0</v>
      </c>
      <c r="D110" s="77">
        <f>0.01*[6]Input!F$15*([6]Adjust!$E165*[6]Input!E151+[6]Adjust!$F165*[6]Input!F151)+10*([6]Adjust!$B165*[6]Input!B151+[6]Adjust!$C165*[6]Input!C151+[6]Adjust!$D165*[6]Input!D151+[6]Adjust!$G165*[6]Input!G151)</f>
        <v>0</v>
      </c>
      <c r="E110" s="75">
        <f>10*([6]Adjust!$B165*[6]Input!B151+[6]Adjust!$C165*[6]Input!C151+[6]Adjust!$D165*[6]Input!D151)</f>
        <v>0</v>
      </c>
      <c r="F110" s="75">
        <f>[6]Adjust!E165*[6]Input!$F$15*[6]Input!$E151/100</f>
        <v>0</v>
      </c>
      <c r="G110" s="75">
        <f>[6]Adjust!F165*[6]Input!$F$15*[6]Input!$F151/100</f>
        <v>0</v>
      </c>
      <c r="H110" s="75">
        <f>[6]Adjust!G165*[6]Input!$G151*10</f>
        <v>0</v>
      </c>
      <c r="I110" s="78" t="str">
        <f t="shared" si="0"/>
        <v/>
      </c>
      <c r="J110" s="79" t="str">
        <f t="shared" si="1"/>
        <v/>
      </c>
      <c r="K110" s="78">
        <f t="shared" si="2"/>
        <v>0</v>
      </c>
      <c r="L110" s="75">
        <f>[6]Adjust!B165*[6]Input!$B151*10</f>
        <v>0</v>
      </c>
      <c r="M110" s="75">
        <f>[6]Adjust!C165*[6]Input!$C151*10</f>
        <v>0</v>
      </c>
      <c r="N110" s="75">
        <f>[6]Adjust!D165*[6]Input!$D151*10</f>
        <v>0</v>
      </c>
      <c r="O110" s="80" t="str">
        <f t="shared" si="3"/>
        <v/>
      </c>
      <c r="P110" s="80" t="str">
        <f t="shared" si="4"/>
        <v/>
      </c>
      <c r="Q110" s="80" t="str">
        <f t="shared" si="5"/>
        <v/>
      </c>
      <c r="R110" s="80" t="str">
        <f t="shared" si="6"/>
        <v/>
      </c>
      <c r="S110" s="80" t="str">
        <f t="shared" si="7"/>
        <v/>
      </c>
      <c r="T110" s="80" t="str">
        <f t="shared" si="8"/>
        <v/>
      </c>
      <c r="U110" s="70"/>
      <c r="V110" s="70"/>
    </row>
    <row r="111" spans="1:22">
      <c r="A111" s="74" t="s">
        <v>37</v>
      </c>
      <c r="B111" s="75">
        <f>[6]Input!B147+[6]Input!C147+[6]Input!D147</f>
        <v>111.50640603933901</v>
      </c>
      <c r="C111" s="76">
        <f>[6]Input!E147</f>
        <v>22</v>
      </c>
      <c r="D111" s="77">
        <f>0.01*[6]Input!F$15*([6]Adjust!$E161*[6]Input!E147+[6]Adjust!$F161*[6]Input!F147)+10*([6]Adjust!$B161*[6]Input!B147+[6]Adjust!$C161*[6]Input!C147+[6]Adjust!$D161*[6]Input!D147+[6]Adjust!$G161*[6]Input!G147)</f>
        <v>1327.0923610810237</v>
      </c>
      <c r="E111" s="75">
        <f>10*([6]Adjust!$B161*[6]Input!B147+[6]Adjust!$C161*[6]Input!C147+[6]Adjust!$D161*[6]Input!D147)</f>
        <v>1163.4831816562651</v>
      </c>
      <c r="F111" s="75">
        <f>[6]Adjust!E161*[6]Input!$F$15*[6]Input!$E147/100</f>
        <v>163.60917942475871</v>
      </c>
      <c r="G111" s="75">
        <f>[6]Adjust!F161*[6]Input!$F$15*[6]Input!$F147/100</f>
        <v>0</v>
      </c>
      <c r="H111" s="75">
        <f>[6]Adjust!G161*[6]Input!$G147*10</f>
        <v>0</v>
      </c>
      <c r="I111" s="78">
        <f t="shared" si="0"/>
        <v>1.1901489862500194</v>
      </c>
      <c r="J111" s="79">
        <f t="shared" si="1"/>
        <v>60.322380049137443</v>
      </c>
      <c r="K111" s="78">
        <f t="shared" si="2"/>
        <v>1.0434227260860627</v>
      </c>
      <c r="L111" s="75">
        <f>[6]Adjust!B161*[6]Input!$B147*10</f>
        <v>1144.7557753313642</v>
      </c>
      <c r="M111" s="75">
        <f>[6]Adjust!C161*[6]Input!$C147*10</f>
        <v>18.727406324900628</v>
      </c>
      <c r="N111" s="75">
        <f>[6]Adjust!D161*[6]Input!$D147*10</f>
        <v>0</v>
      </c>
      <c r="O111" s="80">
        <f t="shared" si="3"/>
        <v>0.98390401630194468</v>
      </c>
      <c r="P111" s="80">
        <f t="shared" si="4"/>
        <v>1.6095983698055191E-2</v>
      </c>
      <c r="Q111" s="80">
        <f t="shared" si="5"/>
        <v>0</v>
      </c>
      <c r="R111" s="80">
        <f t="shared" si="6"/>
        <v>0.12328394332063357</v>
      </c>
      <c r="S111" s="80">
        <f t="shared" si="7"/>
        <v>0</v>
      </c>
      <c r="T111" s="80">
        <f t="shared" si="8"/>
        <v>0</v>
      </c>
      <c r="U111" s="70"/>
      <c r="V111" s="70"/>
    </row>
    <row r="112" spans="1:22">
      <c r="A112" s="74" t="s">
        <v>36</v>
      </c>
      <c r="B112" s="75">
        <f>[6]Input!B143+[6]Input!C143+[6]Input!D143</f>
        <v>1692.8955880960305</v>
      </c>
      <c r="C112" s="76">
        <f>[6]Input!E143</f>
        <v>455</v>
      </c>
      <c r="D112" s="77">
        <f>0.01*[6]Input!F$15*([6]Adjust!$E157*[6]Input!E143+[6]Adjust!$F157*[6]Input!F143)+10*([6]Adjust!$B157*[6]Input!B143+[6]Adjust!$C157*[6]Input!C143+[6]Adjust!$D157*[6]Input!D143+[6]Adjust!$G157*[6]Input!G143)</f>
        <v>24010.203774635374</v>
      </c>
      <c r="E112" s="75">
        <f>10*([6]Adjust!$B157*[6]Input!B143+[6]Adjust!$C157*[6]Input!C143+[6]Adjust!$D157*[6]Input!D143)</f>
        <v>20626.468472896046</v>
      </c>
      <c r="F112" s="75">
        <f>[6]Adjust!E157*[6]Input!$F$15*[6]Input!$E143/100</f>
        <v>3383.735301739328</v>
      </c>
      <c r="G112" s="75">
        <f>[6]Adjust!F157*[6]Input!$F$15*[6]Input!$F143/100</f>
        <v>0</v>
      </c>
      <c r="H112" s="75">
        <f>[6]Adjust!G157*[6]Input!$G143*10</f>
        <v>0</v>
      </c>
      <c r="I112" s="78">
        <f t="shared" ref="I112:I137" si="9">IF(B112&lt;&gt;0,0.1*D112/B112,"")</f>
        <v>1.4182920638147107</v>
      </c>
      <c r="J112" s="79">
        <f t="shared" ref="J112:J137" si="10">IF(C112&lt;&gt;0,D112/C112,"")</f>
        <v>52.769678625572254</v>
      </c>
      <c r="K112" s="78">
        <f t="shared" ref="K112:K137" si="11">IF(B112&lt;&gt;0,0.1*E112/B112,0)</f>
        <v>1.2184135051172451</v>
      </c>
      <c r="L112" s="75">
        <f>[6]Adjust!B157*[6]Input!$B143*10</f>
        <v>20626.468472896046</v>
      </c>
      <c r="M112" s="75">
        <f>[6]Adjust!C157*[6]Input!$C143*10</f>
        <v>0</v>
      </c>
      <c r="N112" s="75">
        <f>[6]Adjust!D157*[6]Input!$D143*10</f>
        <v>0</v>
      </c>
      <c r="O112" s="80">
        <f t="shared" ref="O112:O137" si="12">IF(E112&lt;&gt;0,$L112/E112,"")</f>
        <v>1</v>
      </c>
      <c r="P112" s="80">
        <f t="shared" ref="P112:P137" si="13">IF(E112&lt;&gt;0,$M112/E112,"")</f>
        <v>0</v>
      </c>
      <c r="Q112" s="80">
        <f t="shared" ref="Q112:Q137" si="14">IF(E112&lt;&gt;0,$N112/E112,"")</f>
        <v>0</v>
      </c>
      <c r="R112" s="80">
        <f t="shared" ref="R112:R137" si="15">IF(D112&lt;&gt;0,$F112/D112,"")</f>
        <v>0.14092905389307611</v>
      </c>
      <c r="S112" s="80">
        <f t="shared" ref="S112:S137" si="16">IF(D112&lt;&gt;0,$G112/D112,"")</f>
        <v>0</v>
      </c>
      <c r="T112" s="80">
        <f t="shared" ref="T112:T137" si="17">IF(D112&lt;&gt;0,$H112/D112,"")</f>
        <v>0</v>
      </c>
      <c r="U112" s="70"/>
      <c r="V112" s="70"/>
    </row>
    <row r="113" spans="1:22">
      <c r="A113" s="74" t="s">
        <v>45</v>
      </c>
      <c r="B113" s="75">
        <f>[6]Input!B202+[6]Input!C202+[6]Input!D202</f>
        <v>0</v>
      </c>
      <c r="C113" s="76">
        <f>[6]Input!E202</f>
        <v>0</v>
      </c>
      <c r="D113" s="77">
        <f>0.01*[6]Input!F$15*([6]Adjust!$E216*[6]Input!E202+[6]Adjust!$F216*[6]Input!F202)+10*([6]Adjust!$B216*[6]Input!B202+[6]Adjust!$C216*[6]Input!C202+[6]Adjust!$D216*[6]Input!D202+[6]Adjust!$G216*[6]Input!G202)</f>
        <v>0</v>
      </c>
      <c r="E113" s="75">
        <f>10*([6]Adjust!$B216*[6]Input!B202+[6]Adjust!$C216*[6]Input!C202+[6]Adjust!$D216*[6]Input!D202)</f>
        <v>0</v>
      </c>
      <c r="F113" s="75">
        <f>[6]Adjust!E216*[6]Input!$F$15*[6]Input!$E202/100</f>
        <v>0</v>
      </c>
      <c r="G113" s="75">
        <f>[6]Adjust!F216*[6]Input!$F$15*[6]Input!$F202/100</f>
        <v>0</v>
      </c>
      <c r="H113" s="75">
        <f>[6]Adjust!G216*[6]Input!$G202*10</f>
        <v>0</v>
      </c>
      <c r="I113" s="78" t="str">
        <f t="shared" si="9"/>
        <v/>
      </c>
      <c r="J113" s="79" t="str">
        <f t="shared" si="10"/>
        <v/>
      </c>
      <c r="K113" s="78">
        <f t="shared" si="11"/>
        <v>0</v>
      </c>
      <c r="L113" s="75">
        <f>[6]Adjust!B216*[6]Input!$B202*10</f>
        <v>0</v>
      </c>
      <c r="M113" s="75">
        <f>[6]Adjust!C216*[6]Input!$C202*10</f>
        <v>0</v>
      </c>
      <c r="N113" s="75">
        <f>[6]Adjust!D216*[6]Input!$D202*10</f>
        <v>0</v>
      </c>
      <c r="O113" s="80" t="str">
        <f t="shared" si="12"/>
        <v/>
      </c>
      <c r="P113" s="80" t="str">
        <f t="shared" si="13"/>
        <v/>
      </c>
      <c r="Q113" s="80" t="str">
        <f t="shared" si="14"/>
        <v/>
      </c>
      <c r="R113" s="80" t="str">
        <f t="shared" si="15"/>
        <v/>
      </c>
      <c r="S113" s="80" t="str">
        <f t="shared" si="16"/>
        <v/>
      </c>
      <c r="T113" s="80" t="str">
        <f t="shared" si="17"/>
        <v/>
      </c>
      <c r="U113" s="70"/>
      <c r="V113" s="72">
        <v>0</v>
      </c>
    </row>
    <row r="114" spans="1:22">
      <c r="A114" s="74" t="s">
        <v>44</v>
      </c>
      <c r="B114" s="75">
        <f>[6]Input!B195+[6]Input!C195+[6]Input!D195</f>
        <v>0</v>
      </c>
      <c r="C114" s="76">
        <f>[6]Input!E195</f>
        <v>0</v>
      </c>
      <c r="D114" s="77">
        <f>0.01*[6]Input!F$15*([6]Adjust!$E209*[6]Input!E195+[6]Adjust!$F209*[6]Input!F195)+10*([6]Adjust!$B209*[6]Input!B195+[6]Adjust!$C209*[6]Input!C195+[6]Adjust!$D209*[6]Input!D195+[6]Adjust!$G209*[6]Input!G195)</f>
        <v>0</v>
      </c>
      <c r="E114" s="75">
        <f>10*([6]Adjust!$B209*[6]Input!B195+[6]Adjust!$C209*[6]Input!C195+[6]Adjust!$D209*[6]Input!D195)</f>
        <v>0</v>
      </c>
      <c r="F114" s="75">
        <f>[6]Adjust!E209*[6]Input!$F$15*[6]Input!$E195/100</f>
        <v>0</v>
      </c>
      <c r="G114" s="75">
        <f>[6]Adjust!F209*[6]Input!$F$15*[6]Input!$F195/100</f>
        <v>0</v>
      </c>
      <c r="H114" s="75">
        <f>[6]Adjust!G209*[6]Input!$G195*10</f>
        <v>0</v>
      </c>
      <c r="I114" s="78" t="str">
        <f t="shared" si="9"/>
        <v/>
      </c>
      <c r="J114" s="79" t="str">
        <f t="shared" si="10"/>
        <v/>
      </c>
      <c r="K114" s="78">
        <f t="shared" si="11"/>
        <v>0</v>
      </c>
      <c r="L114" s="75">
        <f>[6]Adjust!B209*[6]Input!$B195*10</f>
        <v>0</v>
      </c>
      <c r="M114" s="75">
        <f>[6]Adjust!C209*[6]Input!$C195*10</f>
        <v>0</v>
      </c>
      <c r="N114" s="75">
        <f>[6]Adjust!D209*[6]Input!$D195*10</f>
        <v>0</v>
      </c>
      <c r="O114" s="80" t="str">
        <f t="shared" si="12"/>
        <v/>
      </c>
      <c r="P114" s="80" t="str">
        <f t="shared" si="13"/>
        <v/>
      </c>
      <c r="Q114" s="80" t="str">
        <f t="shared" si="14"/>
        <v/>
      </c>
      <c r="R114" s="80" t="str">
        <f t="shared" si="15"/>
        <v/>
      </c>
      <c r="S114" s="80" t="str">
        <f t="shared" si="16"/>
        <v/>
      </c>
      <c r="T114" s="80" t="str">
        <f t="shared" si="17"/>
        <v/>
      </c>
      <c r="U114" s="70"/>
      <c r="V114" s="70"/>
    </row>
    <row r="115" spans="1:22">
      <c r="A115" s="74" t="s">
        <v>46</v>
      </c>
      <c r="B115" s="75">
        <f>[6]Input!B206+[6]Input!C206+[6]Input!D206</f>
        <v>0</v>
      </c>
      <c r="C115" s="76">
        <f>[6]Input!E206</f>
        <v>0</v>
      </c>
      <c r="D115" s="77">
        <f>0.01*[6]Input!F$15*([6]Adjust!$E220*[6]Input!E206+[6]Adjust!$F220*[6]Input!F206)+10*([6]Adjust!$B220*[6]Input!B206+[6]Adjust!$C220*[6]Input!C206+[6]Adjust!$D220*[6]Input!D206+[6]Adjust!$G220*[6]Input!G206)</f>
        <v>0</v>
      </c>
      <c r="E115" s="75">
        <f>10*([6]Adjust!$B220*[6]Input!B206+[6]Adjust!$C220*[6]Input!C206+[6]Adjust!$D220*[6]Input!D206)</f>
        <v>0</v>
      </c>
      <c r="F115" s="75">
        <f>[6]Adjust!E220*[6]Input!$F$15*[6]Input!$E206/100</f>
        <v>0</v>
      </c>
      <c r="G115" s="75">
        <f>[6]Adjust!F220*[6]Input!$F$15*[6]Input!$F206/100</f>
        <v>0</v>
      </c>
      <c r="H115" s="75">
        <f>[6]Adjust!G220*[6]Input!$G206*10</f>
        <v>0</v>
      </c>
      <c r="I115" s="78" t="str">
        <f t="shared" si="9"/>
        <v/>
      </c>
      <c r="J115" s="79" t="str">
        <f t="shared" si="10"/>
        <v/>
      </c>
      <c r="K115" s="78">
        <f t="shared" si="11"/>
        <v>0</v>
      </c>
      <c r="L115" s="75">
        <f>[6]Adjust!B220*[6]Input!$B206*10</f>
        <v>0</v>
      </c>
      <c r="M115" s="75">
        <f>[6]Adjust!C220*[6]Input!$C206*10</f>
        <v>0</v>
      </c>
      <c r="N115" s="75">
        <f>[6]Adjust!D220*[6]Input!$D206*10</f>
        <v>0</v>
      </c>
      <c r="O115" s="80" t="str">
        <f t="shared" si="12"/>
        <v/>
      </c>
      <c r="P115" s="80" t="str">
        <f t="shared" si="13"/>
        <v/>
      </c>
      <c r="Q115" s="80" t="str">
        <f t="shared" si="14"/>
        <v/>
      </c>
      <c r="R115" s="80" t="str">
        <f t="shared" si="15"/>
        <v/>
      </c>
      <c r="S115" s="80" t="str">
        <f t="shared" si="16"/>
        <v/>
      </c>
      <c r="T115" s="80" t="str">
        <f t="shared" si="17"/>
        <v/>
      </c>
      <c r="U115" s="70"/>
      <c r="V115" s="72">
        <v>0</v>
      </c>
    </row>
    <row r="116" spans="1:22">
      <c r="A116" s="74" t="s">
        <v>41</v>
      </c>
      <c r="B116" s="75">
        <f>[6]Input!B175+[6]Input!C175+[6]Input!D175</f>
        <v>2923.0936292381512</v>
      </c>
      <c r="C116" s="76">
        <f>[6]Input!E175</f>
        <v>7</v>
      </c>
      <c r="D116" s="77">
        <f>0.01*[6]Input!F$15*([6]Adjust!$E189*[6]Input!E175+[6]Adjust!$F189*[6]Input!F175)+10*([6]Adjust!$B189*[6]Input!B175+[6]Adjust!$C189*[6]Input!C175+[6]Adjust!$D189*[6]Input!D175+[6]Adjust!$G189*[6]Input!G175)</f>
        <v>28540.318387121399</v>
      </c>
      <c r="E116" s="75">
        <f>10*([6]Adjust!$B189*[6]Input!B175+[6]Adjust!$C189*[6]Input!C175+[6]Adjust!$D189*[6]Input!D175)</f>
        <v>21697.746535095939</v>
      </c>
      <c r="F116" s="75">
        <f>[6]Adjust!E189*[6]Input!$F$15*[6]Input!$E175/100</f>
        <v>128.08383765299948</v>
      </c>
      <c r="G116" s="75">
        <f>[6]Adjust!F189*[6]Input!$F$15*[6]Input!$F175/100</f>
        <v>6714.4880143724613</v>
      </c>
      <c r="H116" s="75">
        <f>[6]Adjust!G189*[6]Input!$G175*10</f>
        <v>0</v>
      </c>
      <c r="I116" s="78">
        <f t="shared" si="9"/>
        <v>0.97637373300833652</v>
      </c>
      <c r="J116" s="79">
        <f t="shared" si="10"/>
        <v>4077.1883410173427</v>
      </c>
      <c r="K116" s="78">
        <f t="shared" si="11"/>
        <v>0.74228708646431707</v>
      </c>
      <c r="L116" s="75">
        <f>[6]Adjust!B189*[6]Input!$B175*10</f>
        <v>15937.554979428714</v>
      </c>
      <c r="M116" s="75">
        <f>[6]Adjust!C189*[6]Input!$C175*10</f>
        <v>5307.7586885945047</v>
      </c>
      <c r="N116" s="75">
        <f>[6]Adjust!D189*[6]Input!$D175*10</f>
        <v>452.43286707271932</v>
      </c>
      <c r="O116" s="80">
        <f t="shared" si="12"/>
        <v>0.73452581601733802</v>
      </c>
      <c r="P116" s="80">
        <f t="shared" si="13"/>
        <v>0.24462257774139107</v>
      </c>
      <c r="Q116" s="80">
        <f t="shared" si="14"/>
        <v>2.0851606241270845E-2</v>
      </c>
      <c r="R116" s="80">
        <f t="shared" si="15"/>
        <v>4.4878209106033072E-3</v>
      </c>
      <c r="S116" s="80">
        <f t="shared" si="16"/>
        <v>0.23526324840869059</v>
      </c>
      <c r="T116" s="80">
        <f t="shared" si="17"/>
        <v>0</v>
      </c>
      <c r="U116" s="71">
        <v>1386.7371119978873</v>
      </c>
      <c r="V116" s="72">
        <v>0</v>
      </c>
    </row>
    <row r="117" spans="1:22">
      <c r="A117" s="74" t="s">
        <v>40</v>
      </c>
      <c r="B117" s="75">
        <f>[6]Input!B167+[6]Input!C167+[6]Input!D167</f>
        <v>524.51928892473745</v>
      </c>
      <c r="C117" s="76">
        <f>[6]Input!E167</f>
        <v>4</v>
      </c>
      <c r="D117" s="77">
        <f>0.01*[6]Input!F$15*([6]Adjust!$E181*[6]Input!E167+[6]Adjust!$F181*[6]Input!F167)+10*([6]Adjust!$B181*[6]Input!B167+[6]Adjust!$C181*[6]Input!C167+[6]Adjust!$D181*[6]Input!D167+[6]Adjust!$G181*[6]Input!G167)</f>
        <v>4707.4327478918558</v>
      </c>
      <c r="E117" s="75">
        <f>10*([6]Adjust!$B181*[6]Input!B167+[6]Adjust!$C181*[6]Input!C167+[6]Adjust!$D181*[6]Input!D167)</f>
        <v>4439.3876239814435</v>
      </c>
      <c r="F117" s="75">
        <f>[6]Adjust!E181*[6]Input!$F$15*[6]Input!$E167/100</f>
        <v>268.04512391041243</v>
      </c>
      <c r="G117" s="75">
        <f>[6]Adjust!F181*[6]Input!$F$15*[6]Input!$F167/100</f>
        <v>0</v>
      </c>
      <c r="H117" s="75">
        <f>[6]Adjust!G181*[6]Input!$G167*10</f>
        <v>0</v>
      </c>
      <c r="I117" s="78">
        <f t="shared" si="9"/>
        <v>0.89747562144798809</v>
      </c>
      <c r="J117" s="79">
        <f t="shared" si="10"/>
        <v>1176.8581869729639</v>
      </c>
      <c r="K117" s="78">
        <f t="shared" si="11"/>
        <v>0.84637261540603614</v>
      </c>
      <c r="L117" s="75">
        <f>[6]Adjust!B181*[6]Input!$B167*10</f>
        <v>4397.9156952260637</v>
      </c>
      <c r="M117" s="75">
        <f>[6]Adjust!C181*[6]Input!$C167*10</f>
        <v>41.471928755379885</v>
      </c>
      <c r="N117" s="75">
        <f>[6]Adjust!D181*[6]Input!$D167*10</f>
        <v>0</v>
      </c>
      <c r="O117" s="80">
        <f t="shared" si="12"/>
        <v>0.99065818705910025</v>
      </c>
      <c r="P117" s="80">
        <f t="shared" si="13"/>
        <v>9.3418129408997137E-3</v>
      </c>
      <c r="Q117" s="80">
        <f t="shared" si="14"/>
        <v>0</v>
      </c>
      <c r="R117" s="80">
        <f t="shared" si="15"/>
        <v>5.6940829166481861E-2</v>
      </c>
      <c r="S117" s="80">
        <f t="shared" si="16"/>
        <v>0</v>
      </c>
      <c r="T117" s="80">
        <f t="shared" si="17"/>
        <v>0</v>
      </c>
      <c r="U117" s="70"/>
      <c r="V117" s="70"/>
    </row>
    <row r="118" spans="1:22">
      <c r="A118" s="74" t="s">
        <v>43</v>
      </c>
      <c r="B118" s="75">
        <f>[6]Input!B191+[6]Input!C191+[6]Input!D191</f>
        <v>0</v>
      </c>
      <c r="C118" s="76">
        <f>[6]Input!E191</f>
        <v>0</v>
      </c>
      <c r="D118" s="77">
        <f>0.01*[6]Input!F$15*([6]Adjust!$E205*[6]Input!E191+[6]Adjust!$F205*[6]Input!F191)+10*([6]Adjust!$B205*[6]Input!B191+[6]Adjust!$C205*[6]Input!C191+[6]Adjust!$D205*[6]Input!D191+[6]Adjust!$G205*[6]Input!G191)</f>
        <v>0</v>
      </c>
      <c r="E118" s="75">
        <f>10*([6]Adjust!$B205*[6]Input!B191+[6]Adjust!$C205*[6]Input!C191+[6]Adjust!$D205*[6]Input!D191)</f>
        <v>0</v>
      </c>
      <c r="F118" s="75">
        <f>[6]Adjust!E205*[6]Input!$F$15*[6]Input!$E191/100</f>
        <v>0</v>
      </c>
      <c r="G118" s="75">
        <f>[6]Adjust!F205*[6]Input!$F$15*[6]Input!$F191/100</f>
        <v>0</v>
      </c>
      <c r="H118" s="75">
        <f>[6]Adjust!G205*[6]Input!$G191*10</f>
        <v>0</v>
      </c>
      <c r="I118" s="78" t="str">
        <f t="shared" si="9"/>
        <v/>
      </c>
      <c r="J118" s="79" t="str">
        <f t="shared" si="10"/>
        <v/>
      </c>
      <c r="K118" s="78">
        <f t="shared" si="11"/>
        <v>0</v>
      </c>
      <c r="L118" s="75">
        <f>[6]Adjust!B205*[6]Input!$B191*10</f>
        <v>0</v>
      </c>
      <c r="M118" s="75">
        <f>[6]Adjust!C205*[6]Input!$C191*10</f>
        <v>0</v>
      </c>
      <c r="N118" s="75">
        <f>[6]Adjust!D205*[6]Input!$D191*10</f>
        <v>0</v>
      </c>
      <c r="O118" s="80" t="str">
        <f t="shared" si="12"/>
        <v/>
      </c>
      <c r="P118" s="80" t="str">
        <f t="shared" si="13"/>
        <v/>
      </c>
      <c r="Q118" s="80" t="str">
        <f t="shared" si="14"/>
        <v/>
      </c>
      <c r="R118" s="80" t="str">
        <f t="shared" si="15"/>
        <v/>
      </c>
      <c r="S118" s="80" t="str">
        <f t="shared" si="16"/>
        <v/>
      </c>
      <c r="T118" s="80" t="str">
        <f t="shared" si="17"/>
        <v/>
      </c>
      <c r="U118" s="70"/>
      <c r="V118" s="70"/>
    </row>
    <row r="119" spans="1:22">
      <c r="A119" s="74" t="s">
        <v>42</v>
      </c>
      <c r="B119" s="75">
        <f>[6]Input!B187+[6]Input!C187+[6]Input!D187</f>
        <v>0</v>
      </c>
      <c r="C119" s="76">
        <f>[6]Input!E187</f>
        <v>0</v>
      </c>
      <c r="D119" s="77">
        <f>0.01*[6]Input!F$15*([6]Adjust!$E201*[6]Input!E187+[6]Adjust!$F201*[6]Input!F187)+10*([6]Adjust!$B201*[6]Input!B187+[6]Adjust!$C201*[6]Input!C187+[6]Adjust!$D201*[6]Input!D187+[6]Adjust!$G201*[6]Input!G187)</f>
        <v>0</v>
      </c>
      <c r="E119" s="75">
        <f>10*([6]Adjust!$B201*[6]Input!B187+[6]Adjust!$C201*[6]Input!C187+[6]Adjust!$D201*[6]Input!D187)</f>
        <v>0</v>
      </c>
      <c r="F119" s="75">
        <f>[6]Adjust!E201*[6]Input!$F$15*[6]Input!$E187/100</f>
        <v>0</v>
      </c>
      <c r="G119" s="75">
        <f>[6]Adjust!F201*[6]Input!$F$15*[6]Input!$F187/100</f>
        <v>0</v>
      </c>
      <c r="H119" s="75">
        <f>[6]Adjust!G201*[6]Input!$G187*10</f>
        <v>0</v>
      </c>
      <c r="I119" s="78" t="str">
        <f t="shared" si="9"/>
        <v/>
      </c>
      <c r="J119" s="79" t="str">
        <f t="shared" si="10"/>
        <v/>
      </c>
      <c r="K119" s="78">
        <f t="shared" si="11"/>
        <v>0</v>
      </c>
      <c r="L119" s="75">
        <f>[6]Adjust!B201*[6]Input!$B187*10</f>
        <v>0</v>
      </c>
      <c r="M119" s="75">
        <f>[6]Adjust!C201*[6]Input!$C187*10</f>
        <v>0</v>
      </c>
      <c r="N119" s="75">
        <f>[6]Adjust!D201*[6]Input!$D187*10</f>
        <v>0</v>
      </c>
      <c r="O119" s="80" t="str">
        <f t="shared" si="12"/>
        <v/>
      </c>
      <c r="P119" s="80" t="str">
        <f t="shared" si="13"/>
        <v/>
      </c>
      <c r="Q119" s="80" t="str">
        <f t="shared" si="14"/>
        <v/>
      </c>
      <c r="R119" s="80" t="str">
        <f t="shared" si="15"/>
        <v/>
      </c>
      <c r="S119" s="80" t="str">
        <f t="shared" si="16"/>
        <v/>
      </c>
      <c r="T119" s="80" t="str">
        <f t="shared" si="17"/>
        <v/>
      </c>
      <c r="U119" s="70"/>
      <c r="V119" s="70"/>
    </row>
    <row r="120" spans="1:22" ht="25.5">
      <c r="A120" s="74" t="s">
        <v>190</v>
      </c>
      <c r="B120" s="75">
        <f>[6]Input!B163+[6]Input!C163+[6]Input!D163</f>
        <v>0</v>
      </c>
      <c r="C120" s="76">
        <f>[6]Input!E163</f>
        <v>0</v>
      </c>
      <c r="D120" s="77">
        <f>0.01*[6]Input!F$15*([6]Adjust!$E177*[6]Input!E163+[6]Adjust!$F177*[6]Input!F163)+10*([6]Adjust!$B177*[6]Input!B163+[6]Adjust!$C177*[6]Input!C163+[6]Adjust!$D177*[6]Input!D163+[6]Adjust!$G177*[6]Input!G163)</f>
        <v>0</v>
      </c>
      <c r="E120" s="75">
        <f>10*([6]Adjust!$B177*[6]Input!B163+[6]Adjust!$C177*[6]Input!C163+[6]Adjust!$D177*[6]Input!D163)</f>
        <v>0</v>
      </c>
      <c r="F120" s="75">
        <f>[6]Adjust!E177*[6]Input!$F$15*[6]Input!$E163/100</f>
        <v>0</v>
      </c>
      <c r="G120" s="75">
        <f>[6]Adjust!F177*[6]Input!$F$15*[6]Input!$F163/100</f>
        <v>0</v>
      </c>
      <c r="H120" s="75">
        <f>[6]Adjust!G177*[6]Input!$G163*10</f>
        <v>0</v>
      </c>
      <c r="I120" s="78" t="str">
        <f t="shared" si="9"/>
        <v/>
      </c>
      <c r="J120" s="79" t="str">
        <f t="shared" si="10"/>
        <v/>
      </c>
      <c r="K120" s="78">
        <f t="shared" si="11"/>
        <v>0</v>
      </c>
      <c r="L120" s="75">
        <f>[6]Adjust!B177*[6]Input!$B163*10</f>
        <v>0</v>
      </c>
      <c r="M120" s="75">
        <f>[6]Adjust!C177*[6]Input!$C163*10</f>
        <v>0</v>
      </c>
      <c r="N120" s="75">
        <f>[6]Adjust!D177*[6]Input!$D163*10</f>
        <v>0</v>
      </c>
      <c r="O120" s="80" t="str">
        <f t="shared" si="12"/>
        <v/>
      </c>
      <c r="P120" s="80" t="str">
        <f t="shared" si="13"/>
        <v/>
      </c>
      <c r="Q120" s="80" t="str">
        <f t="shared" si="14"/>
        <v/>
      </c>
      <c r="R120" s="80" t="str">
        <f t="shared" si="15"/>
        <v/>
      </c>
      <c r="S120" s="80" t="str">
        <f t="shared" si="16"/>
        <v/>
      </c>
      <c r="T120" s="80" t="str">
        <f t="shared" si="17"/>
        <v/>
      </c>
      <c r="U120" s="70"/>
      <c r="V120" s="70"/>
    </row>
    <row r="121" spans="1:22">
      <c r="A121" s="74" t="s">
        <v>39</v>
      </c>
      <c r="B121" s="75">
        <f>[6]Input!B159+[6]Input!C159+[6]Input!D159</f>
        <v>28.16463993525517</v>
      </c>
      <c r="C121" s="76">
        <f>[6]Input!E159</f>
        <v>1</v>
      </c>
      <c r="D121" s="77">
        <f>0.01*[6]Input!F$15*([6]Adjust!$E173*[6]Input!E159+[6]Adjust!$F173*[6]Input!F159)+10*([6]Adjust!$B173*[6]Input!B159+[6]Adjust!$C173*[6]Input!C159+[6]Adjust!$D173*[6]Input!D159+[6]Adjust!$G173*[6]Input!G159)</f>
        <v>253.31918296577584</v>
      </c>
      <c r="E121" s="75">
        <f>10*([6]Adjust!$B173*[6]Input!B159+[6]Adjust!$C173*[6]Input!C159+[6]Adjust!$D173*[6]Input!D159)</f>
        <v>243.36780710802401</v>
      </c>
      <c r="F121" s="75">
        <f>[6]Adjust!E173*[6]Input!$F$15*[6]Input!$E159/100</f>
        <v>9.9513758577518381</v>
      </c>
      <c r="G121" s="75">
        <f>[6]Adjust!F173*[6]Input!$F$15*[6]Input!$F159/100</f>
        <v>0</v>
      </c>
      <c r="H121" s="75">
        <f>[6]Adjust!G173*[6]Input!$G159*10</f>
        <v>0</v>
      </c>
      <c r="I121" s="78">
        <f t="shared" si="9"/>
        <v>0.89942276396256293</v>
      </c>
      <c r="J121" s="79">
        <f t="shared" si="10"/>
        <v>253.31918296577584</v>
      </c>
      <c r="K121" s="78">
        <f t="shared" si="11"/>
        <v>0.86408989309814555</v>
      </c>
      <c r="L121" s="75">
        <f>[6]Adjust!B173*[6]Input!$B159*10</f>
        <v>240.44765212298896</v>
      </c>
      <c r="M121" s="75">
        <f>[6]Adjust!C173*[6]Input!$C159*10</f>
        <v>2.9201549850350697</v>
      </c>
      <c r="N121" s="75">
        <f>[6]Adjust!D173*[6]Input!$D159*10</f>
        <v>0</v>
      </c>
      <c r="O121" s="80">
        <f t="shared" si="12"/>
        <v>0.98800106300115986</v>
      </c>
      <c r="P121" s="80">
        <f t="shared" si="13"/>
        <v>1.1998936998840181E-2</v>
      </c>
      <c r="Q121" s="80">
        <f t="shared" si="14"/>
        <v>0</v>
      </c>
      <c r="R121" s="80">
        <f t="shared" si="15"/>
        <v>3.9283941078778459E-2</v>
      </c>
      <c r="S121" s="80">
        <f t="shared" si="16"/>
        <v>0</v>
      </c>
      <c r="T121" s="80">
        <f t="shared" si="17"/>
        <v>0</v>
      </c>
      <c r="U121" s="70"/>
      <c r="V121" s="70"/>
    </row>
    <row r="122" spans="1:22">
      <c r="A122" s="74" t="s">
        <v>38</v>
      </c>
      <c r="B122" s="75">
        <f>[6]Input!B155+[6]Input!C155+[6]Input!D155</f>
        <v>307.99983813086158</v>
      </c>
      <c r="C122" s="76">
        <f>[6]Input!E155</f>
        <v>23</v>
      </c>
      <c r="D122" s="77">
        <f>0.01*[6]Input!F$15*([6]Adjust!$E169*[6]Input!E155+[6]Adjust!$F169*[6]Input!F155)+10*([6]Adjust!$B169*[6]Input!B155+[6]Adjust!$C169*[6]Input!C155+[6]Adjust!$D169*[6]Input!D155+[6]Adjust!$G169*[6]Input!G155)</f>
        <v>3515.5996833290606</v>
      </c>
      <c r="E122" s="75">
        <f>10*([6]Adjust!$B169*[6]Input!B155+[6]Adjust!$C169*[6]Input!C155+[6]Adjust!$D169*[6]Input!D155)</f>
        <v>3286.7180386007681</v>
      </c>
      <c r="F122" s="75">
        <f>[6]Adjust!E169*[6]Input!$F$15*[6]Input!$E155/100</f>
        <v>228.88164472829231</v>
      </c>
      <c r="G122" s="75">
        <f>[6]Adjust!F169*[6]Input!$F$15*[6]Input!$F155/100</f>
        <v>0</v>
      </c>
      <c r="H122" s="75">
        <f>[6]Adjust!G169*[6]Input!$G155*10</f>
        <v>0</v>
      </c>
      <c r="I122" s="78">
        <f t="shared" si="9"/>
        <v>1.1414290684904089</v>
      </c>
      <c r="J122" s="79">
        <f t="shared" si="10"/>
        <v>152.85216014474176</v>
      </c>
      <c r="K122" s="78">
        <f t="shared" si="11"/>
        <v>1.0671168071212824</v>
      </c>
      <c r="L122" s="75">
        <f>[6]Adjust!B169*[6]Input!$B155*10</f>
        <v>3286.7180386007681</v>
      </c>
      <c r="M122" s="75">
        <f>[6]Adjust!C169*[6]Input!$C155*10</f>
        <v>0</v>
      </c>
      <c r="N122" s="75">
        <f>[6]Adjust!D169*[6]Input!$D155*10</f>
        <v>0</v>
      </c>
      <c r="O122" s="80">
        <f t="shared" si="12"/>
        <v>1</v>
      </c>
      <c r="P122" s="80">
        <f t="shared" si="13"/>
        <v>0</v>
      </c>
      <c r="Q122" s="80">
        <f t="shared" si="14"/>
        <v>0</v>
      </c>
      <c r="R122" s="80">
        <f t="shared" si="15"/>
        <v>6.5104581108493903E-2</v>
      </c>
      <c r="S122" s="80">
        <f t="shared" si="16"/>
        <v>0</v>
      </c>
      <c r="T122" s="80">
        <f t="shared" si="17"/>
        <v>0</v>
      </c>
      <c r="U122" s="70"/>
      <c r="V122" s="70"/>
    </row>
    <row r="123" spans="1:22">
      <c r="A123" s="74" t="s">
        <v>28</v>
      </c>
      <c r="B123" s="75">
        <f>[6]Input!B201+[6]Input!C201+[6]Input!D201</f>
        <v>468.29700000000008</v>
      </c>
      <c r="C123" s="76">
        <f>[6]Input!E201</f>
        <v>2</v>
      </c>
      <c r="D123" s="77">
        <f>0.01*[6]Input!F$15*([6]Adjust!$E215*[6]Input!E201+[6]Adjust!$F215*[6]Input!F201)+10*([6]Adjust!$B215*[6]Input!B201+[6]Adjust!$C215*[6]Input!C201+[6]Adjust!$D215*[6]Input!D201+[6]Adjust!$G215*[6]Input!G201)</f>
        <v>-3132.906930000001</v>
      </c>
      <c r="E123" s="75">
        <f>10*([6]Adjust!$B215*[6]Input!B201+[6]Adjust!$C215*[6]Input!C201+[6]Adjust!$D215*[6]Input!D201)</f>
        <v>-3132.906930000001</v>
      </c>
      <c r="F123" s="75">
        <f>[6]Adjust!E215*[6]Input!$F$15*[6]Input!$E201/100</f>
        <v>0</v>
      </c>
      <c r="G123" s="75">
        <f>[6]Adjust!F215*[6]Input!$F$15*[6]Input!$F201/100</f>
        <v>0</v>
      </c>
      <c r="H123" s="75">
        <f>[6]Adjust!G215*[6]Input!$G201*10</f>
        <v>0</v>
      </c>
      <c r="I123" s="78">
        <f t="shared" si="9"/>
        <v>-0.66900000000000015</v>
      </c>
      <c r="J123" s="79">
        <f t="shared" si="10"/>
        <v>-1566.4534650000005</v>
      </c>
      <c r="K123" s="78">
        <f t="shared" si="11"/>
        <v>-0.66900000000000015</v>
      </c>
      <c r="L123" s="75">
        <f>[6]Adjust!B215*[6]Input!$B201*10</f>
        <v>-3132.906930000001</v>
      </c>
      <c r="M123" s="75">
        <f>[6]Adjust!C215*[6]Input!$C201*10</f>
        <v>0</v>
      </c>
      <c r="N123" s="75">
        <f>[6]Adjust!D215*[6]Input!$D201*10</f>
        <v>0</v>
      </c>
      <c r="O123" s="80">
        <f t="shared" si="12"/>
        <v>1</v>
      </c>
      <c r="P123" s="80">
        <f t="shared" si="13"/>
        <v>0</v>
      </c>
      <c r="Q123" s="80">
        <f t="shared" si="14"/>
        <v>0</v>
      </c>
      <c r="R123" s="80">
        <f t="shared" si="15"/>
        <v>0</v>
      </c>
      <c r="S123" s="80">
        <f t="shared" si="16"/>
        <v>0</v>
      </c>
      <c r="T123" s="80">
        <f t="shared" si="17"/>
        <v>0</v>
      </c>
      <c r="U123" s="70"/>
      <c r="V123" s="72">
        <v>0</v>
      </c>
    </row>
    <row r="124" spans="1:22">
      <c r="A124" s="74" t="s">
        <v>26</v>
      </c>
      <c r="B124" s="75">
        <f>[6]Input!B194+[6]Input!C194+[6]Input!D194</f>
        <v>584.86608947017737</v>
      </c>
      <c r="C124" s="76">
        <f>[6]Input!E194</f>
        <v>56.579015084225432</v>
      </c>
      <c r="D124" s="77">
        <f>0.01*[6]Input!F$15*([6]Adjust!$E208*[6]Input!E194+[6]Adjust!$F208*[6]Input!F194)+10*([6]Adjust!$B208*[6]Input!B194+[6]Adjust!$C208*[6]Input!C194+[6]Adjust!$D208*[6]Input!D194+[6]Adjust!$G208*[6]Input!G194)</f>
        <v>-3912.7541385554869</v>
      </c>
      <c r="E124" s="75">
        <f>10*([6]Adjust!$B208*[6]Input!B194+[6]Adjust!$C208*[6]Input!C194+[6]Adjust!$D208*[6]Input!D194)</f>
        <v>-3912.7541385554869</v>
      </c>
      <c r="F124" s="75">
        <f>[6]Adjust!E208*[6]Input!$F$15*[6]Input!$E194/100</f>
        <v>0</v>
      </c>
      <c r="G124" s="75">
        <f>[6]Adjust!F208*[6]Input!$F$15*[6]Input!$F194/100</f>
        <v>0</v>
      </c>
      <c r="H124" s="75">
        <f>[6]Adjust!G208*[6]Input!$G194*10</f>
        <v>0</v>
      </c>
      <c r="I124" s="78">
        <f t="shared" si="9"/>
        <v>-0.66900000000000015</v>
      </c>
      <c r="J124" s="79">
        <f t="shared" si="10"/>
        <v>-69.155571773931186</v>
      </c>
      <c r="K124" s="78">
        <f t="shared" si="11"/>
        <v>-0.66900000000000015</v>
      </c>
      <c r="L124" s="75">
        <f>[6]Adjust!B208*[6]Input!$B194*10</f>
        <v>-3912.7541385554869</v>
      </c>
      <c r="M124" s="75">
        <f>[6]Adjust!C208*[6]Input!$C194*10</f>
        <v>0</v>
      </c>
      <c r="N124" s="75">
        <f>[6]Adjust!D208*[6]Input!$D194*10</f>
        <v>0</v>
      </c>
      <c r="O124" s="80">
        <f t="shared" si="12"/>
        <v>1</v>
      </c>
      <c r="P124" s="80">
        <f t="shared" si="13"/>
        <v>0</v>
      </c>
      <c r="Q124" s="80">
        <f t="shared" si="14"/>
        <v>0</v>
      </c>
      <c r="R124" s="80">
        <f t="shared" si="15"/>
        <v>0</v>
      </c>
      <c r="S124" s="80">
        <f t="shared" si="16"/>
        <v>0</v>
      </c>
      <c r="T124" s="80">
        <f t="shared" si="17"/>
        <v>0</v>
      </c>
      <c r="U124" s="70"/>
      <c r="V124" s="70"/>
    </row>
    <row r="125" spans="1:22">
      <c r="A125" s="74" t="s">
        <v>29</v>
      </c>
      <c r="B125" s="75">
        <f>[6]Input!B205+[6]Input!C205+[6]Input!D205</f>
        <v>903.32492775000014</v>
      </c>
      <c r="C125" s="76">
        <f>[6]Input!E205</f>
        <v>4</v>
      </c>
      <c r="D125" s="77">
        <f>0.01*[6]Input!F$15*([6]Adjust!$E219*[6]Input!E205+[6]Adjust!$F219*[6]Input!F205)+10*([6]Adjust!$B219*[6]Input!B205+[6]Adjust!$C219*[6]Input!C205+[6]Adjust!$D219*[6]Input!D205+[6]Adjust!$G219*[6]Input!G205)</f>
        <v>-8891.217200383584</v>
      </c>
      <c r="E125" s="75">
        <f>10*([6]Adjust!$B219*[6]Input!B205+[6]Adjust!$C219*[6]Input!C205+[6]Adjust!$D219*[6]Input!D205)</f>
        <v>-8909.1336277082191</v>
      </c>
      <c r="F125" s="75">
        <f>[6]Adjust!E219*[6]Input!$F$15*[6]Input!$E205/100</f>
        <v>0</v>
      </c>
      <c r="G125" s="75">
        <f>[6]Adjust!F219*[6]Input!$F$15*[6]Input!$F205/100</f>
        <v>0</v>
      </c>
      <c r="H125" s="75">
        <f>[6]Adjust!G219*[6]Input!$G205*10</f>
        <v>17.916427324633847</v>
      </c>
      <c r="I125" s="78">
        <f t="shared" si="9"/>
        <v>-0.98427674552608779</v>
      </c>
      <c r="J125" s="79">
        <f t="shared" si="10"/>
        <v>-2222.804300095896</v>
      </c>
      <c r="K125" s="78">
        <f t="shared" si="11"/>
        <v>-0.98626013232016874</v>
      </c>
      <c r="L125" s="75">
        <f>[6]Adjust!B219*[6]Input!$B205*10</f>
        <v>-6566.5915352434104</v>
      </c>
      <c r="M125" s="75">
        <f>[6]Adjust!C219*[6]Input!$C205*10</f>
        <v>-2202.7755761407493</v>
      </c>
      <c r="N125" s="75">
        <f>[6]Adjust!D219*[6]Input!$D205*10</f>
        <v>-139.76651632405967</v>
      </c>
      <c r="O125" s="80">
        <f t="shared" si="12"/>
        <v>0.73706286263579113</v>
      </c>
      <c r="P125" s="80">
        <f t="shared" si="13"/>
        <v>0.24724913422444536</v>
      </c>
      <c r="Q125" s="80">
        <f t="shared" si="14"/>
        <v>1.5688003139763561E-2</v>
      </c>
      <c r="R125" s="80">
        <f t="shared" si="15"/>
        <v>0</v>
      </c>
      <c r="S125" s="80">
        <f t="shared" si="16"/>
        <v>0</v>
      </c>
      <c r="T125" s="80">
        <f t="shared" si="17"/>
        <v>-2.0150702565067129E-3</v>
      </c>
      <c r="U125" s="70"/>
      <c r="V125" s="72">
        <v>5.6697554824790659</v>
      </c>
    </row>
    <row r="126" spans="1:22">
      <c r="A126" s="74" t="s">
        <v>20</v>
      </c>
      <c r="B126" s="75">
        <f>[6]Input!B174+[6]Input!C174+[6]Input!D174</f>
        <v>3156941.1195772029</v>
      </c>
      <c r="C126" s="76">
        <f>[6]Input!E174</f>
        <v>7560</v>
      </c>
      <c r="D126" s="77">
        <f>0.01*[6]Input!F$15*([6]Adjust!$E188*[6]Input!E174+[6]Adjust!$F188*[6]Input!F174)+10*([6]Adjust!$B188*[6]Input!B174+[6]Adjust!$C188*[6]Input!C174+[6]Adjust!$D188*[6]Input!D174+[6]Adjust!$G188*[6]Input!G174)</f>
        <v>43243017.708585054</v>
      </c>
      <c r="E126" s="75">
        <f>10*([6]Adjust!$B188*[6]Input!B174+[6]Adjust!$C188*[6]Input!C174+[6]Adjust!$D188*[6]Input!D174)</f>
        <v>32061163.790339228</v>
      </c>
      <c r="F126" s="75">
        <f>[6]Adjust!E188*[6]Input!$F$15*[6]Input!$E174/100</f>
        <v>189260.06400000001</v>
      </c>
      <c r="G126" s="75">
        <f>[6]Adjust!F188*[6]Input!$F$15*[6]Input!$F174/100</f>
        <v>9921504.9659125004</v>
      </c>
      <c r="H126" s="75">
        <f>[6]Adjust!G188*[6]Input!$G174*10</f>
        <v>1071088.8883333271</v>
      </c>
      <c r="I126" s="78">
        <f t="shared" si="9"/>
        <v>1.3697758707129903</v>
      </c>
      <c r="J126" s="79">
        <f t="shared" si="10"/>
        <v>5719.9758873789751</v>
      </c>
      <c r="K126" s="78">
        <f t="shared" si="11"/>
        <v>1.0155768693789595</v>
      </c>
      <c r="L126" s="75">
        <f>[6]Adjust!B188*[6]Input!$B174*10</f>
        <v>23549752.495564453</v>
      </c>
      <c r="M126" s="75">
        <f>[6]Adjust!C188*[6]Input!$C174*10</f>
        <v>7842884.5317817312</v>
      </c>
      <c r="N126" s="75">
        <f>[6]Adjust!D188*[6]Input!$D174*10</f>
        <v>668526.76299304445</v>
      </c>
      <c r="O126" s="80">
        <f t="shared" si="12"/>
        <v>0.73452581601733813</v>
      </c>
      <c r="P126" s="80">
        <f t="shared" si="13"/>
        <v>0.2446225777413911</v>
      </c>
      <c r="Q126" s="80">
        <f t="shared" si="14"/>
        <v>2.0851606241270852E-2</v>
      </c>
      <c r="R126" s="80">
        <f t="shared" si="15"/>
        <v>4.3766618064313796E-3</v>
      </c>
      <c r="S126" s="80">
        <f t="shared" si="16"/>
        <v>0.2294359989576486</v>
      </c>
      <c r="T126" s="80">
        <f t="shared" si="17"/>
        <v>2.4769059725466003E-2</v>
      </c>
      <c r="U126" s="71">
        <v>1497676.0809577182</v>
      </c>
      <c r="V126" s="72">
        <v>330582.99022633553</v>
      </c>
    </row>
    <row r="127" spans="1:22">
      <c r="A127" s="74" t="s">
        <v>17</v>
      </c>
      <c r="B127" s="75">
        <f>[6]Input!B166+[6]Input!C166+[6]Input!D166</f>
        <v>983826.87125505367</v>
      </c>
      <c r="C127" s="76">
        <f>[6]Input!E166</f>
        <v>7502.6935483870957</v>
      </c>
      <c r="D127" s="77">
        <f>0.01*[6]Input!F$15*([6]Adjust!$E180*[6]Input!E166+[6]Adjust!$F180*[6]Input!F166)+10*([6]Adjust!$B180*[6]Input!B166+[6]Adjust!$C180*[6]Input!C166+[6]Adjust!$D180*[6]Input!D166+[6]Adjust!$G180*[6]Input!G166)</f>
        <v>12080425.639493279</v>
      </c>
      <c r="E127" s="75">
        <f>10*([6]Adjust!$B180*[6]Input!B166+[6]Adjust!$C180*[6]Input!C166+[6]Adjust!$D180*[6]Input!D166)</f>
        <v>11392556.186896505</v>
      </c>
      <c r="F127" s="75">
        <f>[6]Adjust!E180*[6]Input!$F$15*[6]Input!$E166/100</f>
        <v>687869.45259677421</v>
      </c>
      <c r="G127" s="75">
        <f>[6]Adjust!F180*[6]Input!$F$15*[6]Input!$F166/100</f>
        <v>0</v>
      </c>
      <c r="H127" s="75">
        <f>[6]Adjust!G180*[6]Input!$G166*10</f>
        <v>0</v>
      </c>
      <c r="I127" s="78">
        <f t="shared" si="9"/>
        <v>1.2279015741949044</v>
      </c>
      <c r="J127" s="79">
        <f t="shared" si="10"/>
        <v>1610.1451514156925</v>
      </c>
      <c r="K127" s="78">
        <f t="shared" si="11"/>
        <v>1.1579838404254181</v>
      </c>
      <c r="L127" s="75">
        <f>[6]Adjust!B180*[6]Input!$B166*10</f>
        <v>11286129.058079828</v>
      </c>
      <c r="M127" s="75">
        <f>[6]Adjust!C180*[6]Input!$C166*10</f>
        <v>106427.12881667686</v>
      </c>
      <c r="N127" s="75">
        <f>[6]Adjust!D180*[6]Input!$D166*10</f>
        <v>0</v>
      </c>
      <c r="O127" s="80">
        <f t="shared" si="12"/>
        <v>0.99065818705910025</v>
      </c>
      <c r="P127" s="80">
        <f t="shared" si="13"/>
        <v>9.3418129408997137E-3</v>
      </c>
      <c r="Q127" s="80">
        <f t="shared" si="14"/>
        <v>0</v>
      </c>
      <c r="R127" s="80">
        <f t="shared" si="15"/>
        <v>5.6940829166481861E-2</v>
      </c>
      <c r="S127" s="80">
        <f t="shared" si="16"/>
        <v>0</v>
      </c>
      <c r="T127" s="80">
        <f t="shared" si="17"/>
        <v>0</v>
      </c>
      <c r="U127" s="70"/>
      <c r="V127" s="70"/>
    </row>
    <row r="128" spans="1:22">
      <c r="A128" s="74" t="s">
        <v>30</v>
      </c>
      <c r="B128" s="75">
        <f>[6]Input!B209+[6]Input!C209+[6]Input!D209</f>
        <v>0</v>
      </c>
      <c r="C128" s="76">
        <f>[6]Input!E209</f>
        <v>0</v>
      </c>
      <c r="D128" s="77">
        <f>0.01*[6]Input!F$15*([6]Adjust!$E223*[6]Input!E209+[6]Adjust!$F223*[6]Input!F209)+10*([6]Adjust!$B223*[6]Input!B209+[6]Adjust!$C223*[6]Input!C209+[6]Adjust!$D223*[6]Input!D209+[6]Adjust!$G223*[6]Input!G209)</f>
        <v>0</v>
      </c>
      <c r="E128" s="75">
        <f>10*([6]Adjust!$B223*[6]Input!B209+[6]Adjust!$C223*[6]Input!C209+[6]Adjust!$D223*[6]Input!D209)</f>
        <v>0</v>
      </c>
      <c r="F128" s="75">
        <f>[6]Adjust!E223*[6]Input!$F$15*[6]Input!$E209/100</f>
        <v>0</v>
      </c>
      <c r="G128" s="75">
        <f>[6]Adjust!F223*[6]Input!$F$15*[6]Input!$F209/100</f>
        <v>0</v>
      </c>
      <c r="H128" s="75">
        <f>[6]Adjust!G223*[6]Input!$G209*10</f>
        <v>0</v>
      </c>
      <c r="I128" s="78" t="str">
        <f t="shared" si="9"/>
        <v/>
      </c>
      <c r="J128" s="79" t="str">
        <f t="shared" si="10"/>
        <v/>
      </c>
      <c r="K128" s="78">
        <f t="shared" si="11"/>
        <v>0</v>
      </c>
      <c r="L128" s="75">
        <f>[6]Adjust!B223*[6]Input!$B209*10</f>
        <v>0</v>
      </c>
      <c r="M128" s="75">
        <f>[6]Adjust!C223*[6]Input!$C209*10</f>
        <v>0</v>
      </c>
      <c r="N128" s="75">
        <f>[6]Adjust!D223*[6]Input!$D209*10</f>
        <v>0</v>
      </c>
      <c r="O128" s="80" t="str">
        <f t="shared" si="12"/>
        <v/>
      </c>
      <c r="P128" s="80" t="str">
        <f t="shared" si="13"/>
        <v/>
      </c>
      <c r="Q128" s="80" t="str">
        <f t="shared" si="14"/>
        <v/>
      </c>
      <c r="R128" s="80" t="str">
        <f t="shared" si="15"/>
        <v/>
      </c>
      <c r="S128" s="80" t="str">
        <f t="shared" si="16"/>
        <v/>
      </c>
      <c r="T128" s="80" t="str">
        <f t="shared" si="17"/>
        <v/>
      </c>
      <c r="U128" s="70"/>
      <c r="V128" s="72">
        <v>0</v>
      </c>
    </row>
    <row r="129" spans="1:22">
      <c r="A129" s="74" t="s">
        <v>27</v>
      </c>
      <c r="B129" s="75">
        <f>[6]Input!B198+[6]Input!C198+[6]Input!D198</f>
        <v>0</v>
      </c>
      <c r="C129" s="76">
        <f>[6]Input!E198</f>
        <v>0</v>
      </c>
      <c r="D129" s="77">
        <f>0.01*[6]Input!F$15*([6]Adjust!$E212*[6]Input!E198+[6]Adjust!$F212*[6]Input!F198)+10*([6]Adjust!$B212*[6]Input!B198+[6]Adjust!$C212*[6]Input!C198+[6]Adjust!$D212*[6]Input!D198+[6]Adjust!$G212*[6]Input!G198)</f>
        <v>0</v>
      </c>
      <c r="E129" s="75">
        <f>10*([6]Adjust!$B212*[6]Input!B198+[6]Adjust!$C212*[6]Input!C198+[6]Adjust!$D212*[6]Input!D198)</f>
        <v>0</v>
      </c>
      <c r="F129" s="75">
        <f>[6]Adjust!E212*[6]Input!$F$15*[6]Input!$E198/100</f>
        <v>0</v>
      </c>
      <c r="G129" s="75">
        <f>[6]Adjust!F212*[6]Input!$F$15*[6]Input!$F198/100</f>
        <v>0</v>
      </c>
      <c r="H129" s="75">
        <f>[6]Adjust!G212*[6]Input!$G198*10</f>
        <v>0</v>
      </c>
      <c r="I129" s="78" t="str">
        <f t="shared" si="9"/>
        <v/>
      </c>
      <c r="J129" s="79" t="str">
        <f t="shared" si="10"/>
        <v/>
      </c>
      <c r="K129" s="78">
        <f t="shared" si="11"/>
        <v>0</v>
      </c>
      <c r="L129" s="75">
        <f>[6]Adjust!B212*[6]Input!$B198*10</f>
        <v>0</v>
      </c>
      <c r="M129" s="75">
        <f>[6]Adjust!C212*[6]Input!$C198*10</f>
        <v>0</v>
      </c>
      <c r="N129" s="75">
        <f>[6]Adjust!D212*[6]Input!$D198*10</f>
        <v>0</v>
      </c>
      <c r="O129" s="80" t="str">
        <f t="shared" si="12"/>
        <v/>
      </c>
      <c r="P129" s="80" t="str">
        <f t="shared" si="13"/>
        <v/>
      </c>
      <c r="Q129" s="80" t="str">
        <f t="shared" si="14"/>
        <v/>
      </c>
      <c r="R129" s="80" t="str">
        <f t="shared" si="15"/>
        <v/>
      </c>
      <c r="S129" s="80" t="str">
        <f t="shared" si="16"/>
        <v/>
      </c>
      <c r="T129" s="80" t="str">
        <f t="shared" si="17"/>
        <v/>
      </c>
      <c r="U129" s="70"/>
      <c r="V129" s="70"/>
    </row>
    <row r="130" spans="1:22">
      <c r="A130" s="74" t="s">
        <v>31</v>
      </c>
      <c r="B130" s="75">
        <f>[6]Input!B212+[6]Input!C212+[6]Input!D212</f>
        <v>0</v>
      </c>
      <c r="C130" s="76">
        <f>[6]Input!E212</f>
        <v>0</v>
      </c>
      <c r="D130" s="77">
        <f>0.01*[6]Input!F$15*([6]Adjust!$E226*[6]Input!E212+[6]Adjust!$F226*[6]Input!F212)+10*([6]Adjust!$B226*[6]Input!B212+[6]Adjust!$C226*[6]Input!C212+[6]Adjust!$D226*[6]Input!D212+[6]Adjust!$G226*[6]Input!G212)</f>
        <v>0</v>
      </c>
      <c r="E130" s="75">
        <f>10*([6]Adjust!$B226*[6]Input!B212+[6]Adjust!$C226*[6]Input!C212+[6]Adjust!$D226*[6]Input!D212)</f>
        <v>0</v>
      </c>
      <c r="F130" s="75">
        <f>[6]Adjust!E226*[6]Input!$F$15*[6]Input!$E212/100</f>
        <v>0</v>
      </c>
      <c r="G130" s="75">
        <f>[6]Adjust!F226*[6]Input!$F$15*[6]Input!$F212/100</f>
        <v>0</v>
      </c>
      <c r="H130" s="75">
        <f>[6]Adjust!G226*[6]Input!$G212*10</f>
        <v>0</v>
      </c>
      <c r="I130" s="78" t="str">
        <f t="shared" si="9"/>
        <v/>
      </c>
      <c r="J130" s="79" t="str">
        <f t="shared" si="10"/>
        <v/>
      </c>
      <c r="K130" s="78">
        <f t="shared" si="11"/>
        <v>0</v>
      </c>
      <c r="L130" s="75">
        <f>[6]Adjust!B226*[6]Input!$B212*10</f>
        <v>0</v>
      </c>
      <c r="M130" s="75">
        <f>[6]Adjust!C226*[6]Input!$C212*10</f>
        <v>0</v>
      </c>
      <c r="N130" s="75">
        <f>[6]Adjust!D226*[6]Input!$D212*10</f>
        <v>0</v>
      </c>
      <c r="O130" s="80" t="str">
        <f t="shared" si="12"/>
        <v/>
      </c>
      <c r="P130" s="80" t="str">
        <f t="shared" si="13"/>
        <v/>
      </c>
      <c r="Q130" s="80" t="str">
        <f t="shared" si="14"/>
        <v/>
      </c>
      <c r="R130" s="80" t="str">
        <f t="shared" si="15"/>
        <v/>
      </c>
      <c r="S130" s="80" t="str">
        <f t="shared" si="16"/>
        <v/>
      </c>
      <c r="T130" s="80" t="str">
        <f t="shared" si="17"/>
        <v/>
      </c>
      <c r="U130" s="70"/>
      <c r="V130" s="72">
        <v>0</v>
      </c>
    </row>
    <row r="131" spans="1:22">
      <c r="A131" s="74" t="s">
        <v>21</v>
      </c>
      <c r="B131" s="75">
        <f>[6]Input!B178+[6]Input!C178+[6]Input!D178</f>
        <v>0</v>
      </c>
      <c r="C131" s="76">
        <f>[6]Input!E178</f>
        <v>0</v>
      </c>
      <c r="D131" s="77">
        <f>0.01*[6]Input!F$15*([6]Adjust!$E192*[6]Input!E178+[6]Adjust!$F192*[6]Input!F178)+10*([6]Adjust!$B192*[6]Input!B178+[6]Adjust!$C192*[6]Input!C178+[6]Adjust!$D192*[6]Input!D178+[6]Adjust!$G192*[6]Input!G178)</f>
        <v>0</v>
      </c>
      <c r="E131" s="75">
        <f>10*([6]Adjust!$B192*[6]Input!B178+[6]Adjust!$C192*[6]Input!C178+[6]Adjust!$D192*[6]Input!D178)</f>
        <v>0</v>
      </c>
      <c r="F131" s="75">
        <f>[6]Adjust!E192*[6]Input!$F$15*[6]Input!$E178/100</f>
        <v>0</v>
      </c>
      <c r="G131" s="75">
        <f>[6]Adjust!F192*[6]Input!$F$15*[6]Input!$F178/100</f>
        <v>0</v>
      </c>
      <c r="H131" s="75">
        <f>[6]Adjust!G192*[6]Input!$G178*10</f>
        <v>0</v>
      </c>
      <c r="I131" s="78" t="str">
        <f t="shared" si="9"/>
        <v/>
      </c>
      <c r="J131" s="79" t="str">
        <f t="shared" si="10"/>
        <v/>
      </c>
      <c r="K131" s="78">
        <f t="shared" si="11"/>
        <v>0</v>
      </c>
      <c r="L131" s="75">
        <f>[6]Adjust!B192*[6]Input!$B178*10</f>
        <v>0</v>
      </c>
      <c r="M131" s="75">
        <f>[6]Adjust!C192*[6]Input!$C178*10</f>
        <v>0</v>
      </c>
      <c r="N131" s="75">
        <f>[6]Adjust!D192*[6]Input!$D178*10</f>
        <v>0</v>
      </c>
      <c r="O131" s="80" t="str">
        <f t="shared" si="12"/>
        <v/>
      </c>
      <c r="P131" s="80" t="str">
        <f t="shared" si="13"/>
        <v/>
      </c>
      <c r="Q131" s="80" t="str">
        <f t="shared" si="14"/>
        <v/>
      </c>
      <c r="R131" s="80" t="str">
        <f t="shared" si="15"/>
        <v/>
      </c>
      <c r="S131" s="80" t="str">
        <f t="shared" si="16"/>
        <v/>
      </c>
      <c r="T131" s="80" t="str">
        <f t="shared" si="17"/>
        <v/>
      </c>
      <c r="U131" s="71">
        <v>0</v>
      </c>
      <c r="V131" s="72">
        <v>0</v>
      </c>
    </row>
    <row r="132" spans="1:22">
      <c r="A132" s="74" t="s">
        <v>18</v>
      </c>
      <c r="B132" s="75">
        <f>[6]Input!B170+[6]Input!C170+[6]Input!D170</f>
        <v>0</v>
      </c>
      <c r="C132" s="76">
        <f>[6]Input!E170</f>
        <v>0</v>
      </c>
      <c r="D132" s="77">
        <f>0.01*[6]Input!F$15*([6]Adjust!$E184*[6]Input!E170+[6]Adjust!$F184*[6]Input!F170)+10*([6]Adjust!$B184*[6]Input!B170+[6]Adjust!$C184*[6]Input!C170+[6]Adjust!$D184*[6]Input!D170+[6]Adjust!$G184*[6]Input!G170)</f>
        <v>0</v>
      </c>
      <c r="E132" s="75">
        <f>10*([6]Adjust!$B184*[6]Input!B170+[6]Adjust!$C184*[6]Input!C170+[6]Adjust!$D184*[6]Input!D170)</f>
        <v>0</v>
      </c>
      <c r="F132" s="75">
        <f>[6]Adjust!E184*[6]Input!$F$15*[6]Input!$E170/100</f>
        <v>0</v>
      </c>
      <c r="G132" s="75">
        <f>[6]Adjust!F184*[6]Input!$F$15*[6]Input!$F170/100</f>
        <v>0</v>
      </c>
      <c r="H132" s="75">
        <f>[6]Adjust!G184*[6]Input!$G170*10</f>
        <v>0</v>
      </c>
      <c r="I132" s="78" t="str">
        <f t="shared" si="9"/>
        <v/>
      </c>
      <c r="J132" s="79" t="str">
        <f t="shared" si="10"/>
        <v/>
      </c>
      <c r="K132" s="78">
        <f t="shared" si="11"/>
        <v>0</v>
      </c>
      <c r="L132" s="75">
        <f>[6]Adjust!B184*[6]Input!$B170*10</f>
        <v>0</v>
      </c>
      <c r="M132" s="75">
        <f>[6]Adjust!C184*[6]Input!$C170*10</f>
        <v>0</v>
      </c>
      <c r="N132" s="75">
        <f>[6]Adjust!D184*[6]Input!$D170*10</f>
        <v>0</v>
      </c>
      <c r="O132" s="80" t="str">
        <f t="shared" si="12"/>
        <v/>
      </c>
      <c r="P132" s="80" t="str">
        <f t="shared" si="13"/>
        <v/>
      </c>
      <c r="Q132" s="80" t="str">
        <f t="shared" si="14"/>
        <v/>
      </c>
      <c r="R132" s="80" t="str">
        <f t="shared" si="15"/>
        <v/>
      </c>
      <c r="S132" s="80" t="str">
        <f t="shared" si="16"/>
        <v/>
      </c>
      <c r="T132" s="80" t="str">
        <f t="shared" si="17"/>
        <v/>
      </c>
      <c r="U132" s="70"/>
      <c r="V132" s="70"/>
    </row>
    <row r="133" spans="1:22">
      <c r="A133" s="74" t="s">
        <v>25</v>
      </c>
      <c r="B133" s="75">
        <f>[6]Input!B190+[6]Input!C190+[6]Input!D190</f>
        <v>302871.22429047001</v>
      </c>
      <c r="C133" s="76">
        <f>[6]Input!E190</f>
        <v>15</v>
      </c>
      <c r="D133" s="77">
        <f>0.01*[6]Input!F$15*([6]Adjust!$E204*[6]Input!E190+[6]Adjust!$F204*[6]Input!F190)+10*([6]Adjust!$B204*[6]Input!B190+[6]Adjust!$C204*[6]Input!C190+[6]Adjust!$D204*[6]Input!D190+[6]Adjust!$G204*[6]Input!G190)</f>
        <v>5897883.6562126949</v>
      </c>
      <c r="E133" s="75">
        <f>10*([6]Adjust!$B204*[6]Input!B190+[6]Adjust!$C204*[6]Input!C190+[6]Adjust!$D204*[6]Input!D190)</f>
        <v>5897883.6562126949</v>
      </c>
      <c r="F133" s="75">
        <f>[6]Adjust!E204*[6]Input!$F$15*[6]Input!$E190/100</f>
        <v>0</v>
      </c>
      <c r="G133" s="75">
        <f>[6]Adjust!F204*[6]Input!$F$15*[6]Input!$F190/100</f>
        <v>0</v>
      </c>
      <c r="H133" s="75">
        <f>[6]Adjust!G204*[6]Input!$G190*10</f>
        <v>0</v>
      </c>
      <c r="I133" s="78">
        <f t="shared" si="9"/>
        <v>1.94732387338201</v>
      </c>
      <c r="J133" s="79">
        <f t="shared" si="10"/>
        <v>393192.24374751298</v>
      </c>
      <c r="K133" s="78">
        <f t="shared" si="11"/>
        <v>1.94732387338201</v>
      </c>
      <c r="L133" s="75">
        <f>[6]Adjust!B204*[6]Input!$B190*10</f>
        <v>3724977.6672431459</v>
      </c>
      <c r="M133" s="75">
        <f>[6]Adjust!C204*[6]Input!$C190*10</f>
        <v>727082.94357227697</v>
      </c>
      <c r="N133" s="75">
        <f>[6]Adjust!D204*[6]Input!$D190*10</f>
        <v>1445823.0453972714</v>
      </c>
      <c r="O133" s="80">
        <f t="shared" si="12"/>
        <v>0.63157869574442016</v>
      </c>
      <c r="P133" s="80">
        <f t="shared" si="13"/>
        <v>0.12327861754383448</v>
      </c>
      <c r="Q133" s="80">
        <f t="shared" si="14"/>
        <v>0.24514268671174527</v>
      </c>
      <c r="R133" s="80">
        <f t="shared" si="15"/>
        <v>0</v>
      </c>
      <c r="S133" s="80">
        <f t="shared" si="16"/>
        <v>0</v>
      </c>
      <c r="T133" s="80">
        <f t="shared" si="17"/>
        <v>0</v>
      </c>
      <c r="U133" s="70"/>
      <c r="V133" s="70"/>
    </row>
    <row r="134" spans="1:22">
      <c r="A134" s="74" t="s">
        <v>24</v>
      </c>
      <c r="B134" s="75">
        <f>[6]Input!B186+[6]Input!C186+[6]Input!D186</f>
        <v>77722.129219708106</v>
      </c>
      <c r="C134" s="76">
        <f>[6]Input!E186</f>
        <v>2531.4193548387088</v>
      </c>
      <c r="D134" s="77">
        <f>0.01*[6]Input!F$15*([6]Adjust!$E200*[6]Input!E186+[6]Adjust!$F200*[6]Input!F186)+10*([6]Adjust!$B200*[6]Input!B186+[6]Adjust!$C200*[6]Input!C186+[6]Adjust!$D200*[6]Input!D186+[6]Adjust!$G200*[6]Input!G186)</f>
        <v>1613511.4026011406</v>
      </c>
      <c r="E134" s="75">
        <f>10*([6]Adjust!$B200*[6]Input!B186+[6]Adjust!$C200*[6]Input!C186+[6]Adjust!$D200*[6]Input!D186)</f>
        <v>1613511.4026011406</v>
      </c>
      <c r="F134" s="75">
        <f>[6]Adjust!E200*[6]Input!$F$15*[6]Input!$E186/100</f>
        <v>0</v>
      </c>
      <c r="G134" s="75">
        <f>[6]Adjust!F200*[6]Input!$F$15*[6]Input!$F186/100</f>
        <v>0</v>
      </c>
      <c r="H134" s="75">
        <f>[6]Adjust!G200*[6]Input!$G186*10</f>
        <v>0</v>
      </c>
      <c r="I134" s="78">
        <f t="shared" si="9"/>
        <v>2.0760000000000005</v>
      </c>
      <c r="J134" s="79">
        <f t="shared" si="10"/>
        <v>637.39395826178577</v>
      </c>
      <c r="K134" s="78">
        <f t="shared" si="11"/>
        <v>2.0760000000000005</v>
      </c>
      <c r="L134" s="75">
        <f>[6]Adjust!B200*[6]Input!$B186*10</f>
        <v>1613511.4026011406</v>
      </c>
      <c r="M134" s="75">
        <f>[6]Adjust!C200*[6]Input!$C186*10</f>
        <v>0</v>
      </c>
      <c r="N134" s="75">
        <f>[6]Adjust!D200*[6]Input!$D186*10</f>
        <v>0</v>
      </c>
      <c r="O134" s="80">
        <f t="shared" si="12"/>
        <v>1</v>
      </c>
      <c r="P134" s="80">
        <f t="shared" si="13"/>
        <v>0</v>
      </c>
      <c r="Q134" s="80">
        <f t="shared" si="14"/>
        <v>0</v>
      </c>
      <c r="R134" s="80">
        <f t="shared" si="15"/>
        <v>0</v>
      </c>
      <c r="S134" s="80">
        <f t="shared" si="16"/>
        <v>0</v>
      </c>
      <c r="T134" s="80">
        <f t="shared" si="17"/>
        <v>0</v>
      </c>
      <c r="U134" s="70"/>
      <c r="V134" s="70"/>
    </row>
    <row r="135" spans="1:22">
      <c r="A135" s="74" t="s">
        <v>191</v>
      </c>
      <c r="B135" s="75">
        <f>[6]Input!B162+[6]Input!C162+[6]Input!D162</f>
        <v>7407.3684676845987</v>
      </c>
      <c r="C135" s="76">
        <f>[6]Input!E162</f>
        <v>959.58844037905362</v>
      </c>
      <c r="D135" s="77">
        <f>0.01*[6]Input!F$15*([6]Adjust!$E176*[6]Input!E162+[6]Adjust!$F176*[6]Input!F162)+10*([6]Adjust!$B176*[6]Input!B162+[6]Adjust!$C176*[6]Input!C162+[6]Adjust!$D176*[6]Input!D162+[6]Adjust!$G176*[6]Input!G162)</f>
        <v>21629.515925639025</v>
      </c>
      <c r="E135" s="75">
        <f>10*([6]Adjust!$B176*[6]Input!B162+[6]Adjust!$C176*[6]Input!C162+[6]Adjust!$D176*[6]Input!D162)</f>
        <v>21629.515925639025</v>
      </c>
      <c r="F135" s="75">
        <f>[6]Adjust!E176*[6]Input!$F$15*[6]Input!$E162/100</f>
        <v>0</v>
      </c>
      <c r="G135" s="75">
        <f>[6]Adjust!F176*[6]Input!$F$15*[6]Input!$F162/100</f>
        <v>0</v>
      </c>
      <c r="H135" s="75">
        <f>[6]Adjust!G176*[6]Input!$G162*10</f>
        <v>0</v>
      </c>
      <c r="I135" s="78">
        <f t="shared" si="9"/>
        <v>0.29199999999999998</v>
      </c>
      <c r="J135" s="79">
        <f t="shared" si="10"/>
        <v>22.540409008152498</v>
      </c>
      <c r="K135" s="78">
        <f t="shared" si="11"/>
        <v>0.29199999999999998</v>
      </c>
      <c r="L135" s="75">
        <f>[6]Adjust!B176*[6]Input!$B162*10</f>
        <v>21629.515925639025</v>
      </c>
      <c r="M135" s="75">
        <f>[6]Adjust!C176*[6]Input!$C162*10</f>
        <v>0</v>
      </c>
      <c r="N135" s="75">
        <f>[6]Adjust!D176*[6]Input!$D162*10</f>
        <v>0</v>
      </c>
      <c r="O135" s="80">
        <f t="shared" si="12"/>
        <v>1</v>
      </c>
      <c r="P135" s="80">
        <f t="shared" si="13"/>
        <v>0</v>
      </c>
      <c r="Q135" s="80">
        <f t="shared" si="14"/>
        <v>0</v>
      </c>
      <c r="R135" s="80">
        <f t="shared" si="15"/>
        <v>0</v>
      </c>
      <c r="S135" s="80">
        <f t="shared" si="16"/>
        <v>0</v>
      </c>
      <c r="T135" s="80">
        <f t="shared" si="17"/>
        <v>0</v>
      </c>
      <c r="U135" s="70"/>
      <c r="V135" s="70"/>
    </row>
    <row r="136" spans="1:22">
      <c r="A136" s="74" t="s">
        <v>15</v>
      </c>
      <c r="B136" s="75">
        <f>[6]Input!B158+[6]Input!C158+[6]Input!D158</f>
        <v>2273000.0098716053</v>
      </c>
      <c r="C136" s="76">
        <f>[6]Input!E158</f>
        <v>80704.032258064515</v>
      </c>
      <c r="D136" s="77">
        <f>0.01*[6]Input!F$15*([6]Adjust!$E172*[6]Input!E158+[6]Adjust!$F172*[6]Input!F158)+10*([6]Adjust!$B172*[6]Input!B158+[6]Adjust!$C172*[6]Input!C158+[6]Adjust!$D172*[6]Input!D158+[6]Adjust!$G172*[6]Input!G158)</f>
        <v>27970756.238446314</v>
      </c>
      <c r="E136" s="75">
        <f>10*([6]Adjust!$B172*[6]Input!B158+[6]Adjust!$C172*[6]Input!C158+[6]Adjust!$D172*[6]Input!D158)</f>
        <v>26871954.698446315</v>
      </c>
      <c r="F136" s="75">
        <f>[6]Adjust!E172*[6]Input!$F$15*[6]Input!$E158/100</f>
        <v>1098801.54</v>
      </c>
      <c r="G136" s="75">
        <f>[6]Adjust!F172*[6]Input!$F$15*[6]Input!$F158/100</f>
        <v>0</v>
      </c>
      <c r="H136" s="75">
        <f>[6]Adjust!G172*[6]Input!$G158*10</f>
        <v>0</v>
      </c>
      <c r="I136" s="78">
        <f t="shared" si="9"/>
        <v>1.2305656012745154</v>
      </c>
      <c r="J136" s="79">
        <f t="shared" si="10"/>
        <v>346.58437076607504</v>
      </c>
      <c r="K136" s="78">
        <f t="shared" si="11"/>
        <v>1.1822241347004758</v>
      </c>
      <c r="L136" s="75">
        <f>[6]Adjust!B172*[6]Input!$B158*10</f>
        <v>26549519.80698397</v>
      </c>
      <c r="M136" s="75">
        <f>[6]Adjust!C172*[6]Input!$C158*10</f>
        <v>322434.89146234462</v>
      </c>
      <c r="N136" s="75">
        <f>[6]Adjust!D172*[6]Input!$D158*10</f>
        <v>0</v>
      </c>
      <c r="O136" s="80">
        <f t="shared" si="12"/>
        <v>0.98800106300115986</v>
      </c>
      <c r="P136" s="80">
        <f t="shared" si="13"/>
        <v>1.1998936998840177E-2</v>
      </c>
      <c r="Q136" s="80">
        <f t="shared" si="14"/>
        <v>0</v>
      </c>
      <c r="R136" s="80">
        <f t="shared" si="15"/>
        <v>3.9283941078778459E-2</v>
      </c>
      <c r="S136" s="80">
        <f t="shared" si="16"/>
        <v>0</v>
      </c>
      <c r="T136" s="80">
        <f t="shared" si="17"/>
        <v>0</v>
      </c>
      <c r="U136" s="70"/>
      <c r="V136" s="70"/>
    </row>
    <row r="137" spans="1:22">
      <c r="A137" s="74" t="s">
        <v>14</v>
      </c>
      <c r="B137" s="75">
        <f>[6]Input!B154+[6]Input!C154+[6]Input!D154</f>
        <v>1185365.5012935414</v>
      </c>
      <c r="C137" s="76">
        <f>[6]Input!E154</f>
        <v>88517.600188373806</v>
      </c>
      <c r="D137" s="77">
        <f>0.01*[6]Input!F$15*([6]Adjust!$E168*[6]Input!E154+[6]Adjust!$F168*[6]Input!F154)+10*([6]Adjust!$B168*[6]Input!B154+[6]Adjust!$C168*[6]Input!C154+[6]Adjust!$D168*[6]Input!D154+[6]Adjust!$G168*[6]Input!G154)</f>
        <v>18511521.148970455</v>
      </c>
      <c r="E137" s="75">
        <f>10*([6]Adjust!$B168*[6]Input!B154+[6]Adjust!$C168*[6]Input!C154+[6]Adjust!$D168*[6]Input!D154)</f>
        <v>17306336.318885706</v>
      </c>
      <c r="F137" s="75">
        <f>[6]Adjust!E168*[6]Input!$F$15*[6]Input!$E154/100</f>
        <v>1205184.8300847472</v>
      </c>
      <c r="G137" s="75">
        <f>[6]Adjust!F168*[6]Input!$F$15*[6]Input!$F154/100</f>
        <v>0</v>
      </c>
      <c r="H137" s="75">
        <f>[6]Adjust!G168*[6]Input!$G154*10</f>
        <v>0</v>
      </c>
      <c r="I137" s="78">
        <f t="shared" si="9"/>
        <v>1.5616720014855825</v>
      </c>
      <c r="J137" s="79">
        <f t="shared" si="10"/>
        <v>209.12814072654695</v>
      </c>
      <c r="K137" s="78">
        <f t="shared" si="11"/>
        <v>1.4600000000000002</v>
      </c>
      <c r="L137" s="75">
        <f>[6]Adjust!B168*[6]Input!$B154*10</f>
        <v>17306336.318885706</v>
      </c>
      <c r="M137" s="75">
        <f>[6]Adjust!C168*[6]Input!$C154*10</f>
        <v>0</v>
      </c>
      <c r="N137" s="75">
        <f>[6]Adjust!D168*[6]Input!$D154*10</f>
        <v>0</v>
      </c>
      <c r="O137" s="80">
        <f t="shared" si="12"/>
        <v>1</v>
      </c>
      <c r="P137" s="80">
        <f t="shared" si="13"/>
        <v>0</v>
      </c>
      <c r="Q137" s="80">
        <f t="shared" si="14"/>
        <v>0</v>
      </c>
      <c r="R137" s="80">
        <f t="shared" si="15"/>
        <v>6.5104581108493903E-2</v>
      </c>
      <c r="S137" s="80">
        <f t="shared" si="16"/>
        <v>0</v>
      </c>
      <c r="T137" s="80">
        <f t="shared" si="17"/>
        <v>0</v>
      </c>
      <c r="U137" s="70"/>
      <c r="V137" s="70"/>
    </row>
    <row r="139" spans="1:22" ht="15.75">
      <c r="A139" s="82" t="s">
        <v>192</v>
      </c>
    </row>
    <row r="140" spans="1:22" ht="14.25">
      <c r="A140" s="83" t="s">
        <v>67</v>
      </c>
    </row>
    <row r="141" spans="1:22">
      <c r="A141" t="s">
        <v>77</v>
      </c>
    </row>
    <row r="142" spans="1:22" ht="14.25">
      <c r="A142" s="84" t="s">
        <v>193</v>
      </c>
    </row>
    <row r="143" spans="1:22" ht="14.25">
      <c r="A143" s="84" t="s">
        <v>194</v>
      </c>
    </row>
    <row r="144" spans="1:22" ht="14.25">
      <c r="A144" s="84" t="s">
        <v>195</v>
      </c>
    </row>
    <row r="145" spans="1:9" ht="14.25">
      <c r="A145" s="84" t="s">
        <v>196</v>
      </c>
    </row>
    <row r="146" spans="1:9" ht="14.25">
      <c r="A146" s="84" t="s">
        <v>197</v>
      </c>
    </row>
    <row r="147" spans="1:9" ht="14.25">
      <c r="A147" s="84" t="s">
        <v>198</v>
      </c>
    </row>
    <row r="148" spans="1:9" ht="14.25">
      <c r="A148" s="84" t="s">
        <v>199</v>
      </c>
    </row>
    <row r="149" spans="1:9" ht="14.25">
      <c r="A149" s="85" t="s">
        <v>83</v>
      </c>
      <c r="B149" s="85" t="s">
        <v>85</v>
      </c>
      <c r="C149" s="85" t="s">
        <v>85</v>
      </c>
      <c r="D149" s="85" t="s">
        <v>85</v>
      </c>
      <c r="E149" s="85" t="s">
        <v>85</v>
      </c>
      <c r="F149" s="85" t="s">
        <v>85</v>
      </c>
      <c r="G149" s="85" t="s">
        <v>85</v>
      </c>
      <c r="H149" s="85" t="s">
        <v>85</v>
      </c>
    </row>
    <row r="150" spans="1:9" ht="14.25">
      <c r="A150" s="85" t="s">
        <v>87</v>
      </c>
      <c r="B150" s="85" t="s">
        <v>200</v>
      </c>
      <c r="C150" s="85" t="s">
        <v>89</v>
      </c>
      <c r="D150" s="85" t="s">
        <v>201</v>
      </c>
      <c r="E150" s="85" t="s">
        <v>202</v>
      </c>
      <c r="F150" s="85" t="s">
        <v>203</v>
      </c>
      <c r="G150" s="85" t="s">
        <v>204</v>
      </c>
      <c r="H150" s="85" t="s">
        <v>205</v>
      </c>
    </row>
    <row r="151" spans="1:9" ht="38.25">
      <c r="B151" s="68" t="s">
        <v>206</v>
      </c>
      <c r="C151" s="68" t="s">
        <v>207</v>
      </c>
      <c r="D151" s="68" t="s">
        <v>208</v>
      </c>
      <c r="E151" s="68" t="s">
        <v>209</v>
      </c>
      <c r="F151" s="68" t="s">
        <v>210</v>
      </c>
      <c r="G151" s="68" t="s">
        <v>211</v>
      </c>
      <c r="H151" s="68" t="s">
        <v>212</v>
      </c>
    </row>
    <row r="152" spans="1:9" ht="14.25">
      <c r="A152" s="74" t="s">
        <v>213</v>
      </c>
      <c r="B152" s="78">
        <f>SUM(B$55:B$137)</f>
        <v>27979566.502823114</v>
      </c>
      <c r="C152" s="77">
        <f>SUM(C$55:C$137)</f>
        <v>2628484.4982748763</v>
      </c>
      <c r="D152" s="77">
        <f>SUM(D$55:D$137)</f>
        <v>373711475.70282829</v>
      </c>
      <c r="E152" s="77">
        <f>SUM(E$55:E$137)</f>
        <v>298243298.44233465</v>
      </c>
      <c r="F152" s="77">
        <f>SUM($F$55:$F$137)</f>
        <v>28435200.511707135</v>
      </c>
      <c r="G152" s="77">
        <f>SUM($G$55:$G$137)</f>
        <v>44611440.824172601</v>
      </c>
      <c r="H152" s="77">
        <f>SUM($H$55:$H$137)</f>
        <v>2421535.924613975</v>
      </c>
      <c r="I152" s="88" t="s">
        <v>67</v>
      </c>
    </row>
  </sheetData>
  <dataValidations count="2">
    <dataValidation type="textLength" operator="equal" allowBlank="1" showInputMessage="1" showErrorMessage="1" error="This cell should remain blank." sqref="U136:V136 JQ136:JR136 TM136:TN136 ADI136:ADJ136 ANE136:ANF136 AXA136:AXB136 BGW136:BGX136 BQS136:BQT136 CAO136:CAP136 CKK136:CKL136 CUG136:CUH136 DEC136:DED136 DNY136:DNZ136 DXU136:DXV136 EHQ136:EHR136 ERM136:ERN136 FBI136:FBJ136 FLE136:FLF136 FVA136:FVB136 GEW136:GEX136 GOS136:GOT136 GYO136:GYP136 HIK136:HIL136 HSG136:HSH136 ICC136:ICD136 ILY136:ILZ136 IVU136:IVV136 JFQ136:JFR136 JPM136:JPN136 JZI136:JZJ136 KJE136:KJF136 KTA136:KTB136 LCW136:LCX136 LMS136:LMT136 LWO136:LWP136 MGK136:MGL136 MQG136:MQH136 NAC136:NAD136 NJY136:NJZ136 NTU136:NTV136 ODQ136:ODR136 ONM136:ONN136 OXI136:OXJ136 PHE136:PHF136 PRA136:PRB136 QAW136:QAX136 QKS136:QKT136 QUO136:QUP136 REK136:REL136 ROG136:ROH136 RYC136:RYD136 SHY136:SHZ136 SRU136:SRV136 TBQ136:TBR136 TLM136:TLN136 TVI136:TVJ136 UFE136:UFF136 UPA136:UPB136 UYW136:UYX136 VIS136:VIT136 VSO136:VSP136 WCK136:WCL136 WMG136:WMH136 WWC136:WWD136 U65672:V65672 JQ65672:JR65672 TM65672:TN65672 ADI65672:ADJ65672 ANE65672:ANF65672 AXA65672:AXB65672 BGW65672:BGX65672 BQS65672:BQT65672 CAO65672:CAP65672 CKK65672:CKL65672 CUG65672:CUH65672 DEC65672:DED65672 DNY65672:DNZ65672 DXU65672:DXV65672 EHQ65672:EHR65672 ERM65672:ERN65672 FBI65672:FBJ65672 FLE65672:FLF65672 FVA65672:FVB65672 GEW65672:GEX65672 GOS65672:GOT65672 GYO65672:GYP65672 HIK65672:HIL65672 HSG65672:HSH65672 ICC65672:ICD65672 ILY65672:ILZ65672 IVU65672:IVV65672 JFQ65672:JFR65672 JPM65672:JPN65672 JZI65672:JZJ65672 KJE65672:KJF65672 KTA65672:KTB65672 LCW65672:LCX65672 LMS65672:LMT65672 LWO65672:LWP65672 MGK65672:MGL65672 MQG65672:MQH65672 NAC65672:NAD65672 NJY65672:NJZ65672 NTU65672:NTV65672 ODQ65672:ODR65672 ONM65672:ONN65672 OXI65672:OXJ65672 PHE65672:PHF65672 PRA65672:PRB65672 QAW65672:QAX65672 QKS65672:QKT65672 QUO65672:QUP65672 REK65672:REL65672 ROG65672:ROH65672 RYC65672:RYD65672 SHY65672:SHZ65672 SRU65672:SRV65672 TBQ65672:TBR65672 TLM65672:TLN65672 TVI65672:TVJ65672 UFE65672:UFF65672 UPA65672:UPB65672 UYW65672:UYX65672 VIS65672:VIT65672 VSO65672:VSP65672 WCK65672:WCL65672 WMG65672:WMH65672 WWC65672:WWD65672 U131208:V131208 JQ131208:JR131208 TM131208:TN131208 ADI131208:ADJ131208 ANE131208:ANF131208 AXA131208:AXB131208 BGW131208:BGX131208 BQS131208:BQT131208 CAO131208:CAP131208 CKK131208:CKL131208 CUG131208:CUH131208 DEC131208:DED131208 DNY131208:DNZ131208 DXU131208:DXV131208 EHQ131208:EHR131208 ERM131208:ERN131208 FBI131208:FBJ131208 FLE131208:FLF131208 FVA131208:FVB131208 GEW131208:GEX131208 GOS131208:GOT131208 GYO131208:GYP131208 HIK131208:HIL131208 HSG131208:HSH131208 ICC131208:ICD131208 ILY131208:ILZ131208 IVU131208:IVV131208 JFQ131208:JFR131208 JPM131208:JPN131208 JZI131208:JZJ131208 KJE131208:KJF131208 KTA131208:KTB131208 LCW131208:LCX131208 LMS131208:LMT131208 LWO131208:LWP131208 MGK131208:MGL131208 MQG131208:MQH131208 NAC131208:NAD131208 NJY131208:NJZ131208 NTU131208:NTV131208 ODQ131208:ODR131208 ONM131208:ONN131208 OXI131208:OXJ131208 PHE131208:PHF131208 PRA131208:PRB131208 QAW131208:QAX131208 QKS131208:QKT131208 QUO131208:QUP131208 REK131208:REL131208 ROG131208:ROH131208 RYC131208:RYD131208 SHY131208:SHZ131208 SRU131208:SRV131208 TBQ131208:TBR131208 TLM131208:TLN131208 TVI131208:TVJ131208 UFE131208:UFF131208 UPA131208:UPB131208 UYW131208:UYX131208 VIS131208:VIT131208 VSO131208:VSP131208 WCK131208:WCL131208 WMG131208:WMH131208 WWC131208:WWD131208 U196744:V196744 JQ196744:JR196744 TM196744:TN196744 ADI196744:ADJ196744 ANE196744:ANF196744 AXA196744:AXB196744 BGW196744:BGX196744 BQS196744:BQT196744 CAO196744:CAP196744 CKK196744:CKL196744 CUG196744:CUH196744 DEC196744:DED196744 DNY196744:DNZ196744 DXU196744:DXV196744 EHQ196744:EHR196744 ERM196744:ERN196744 FBI196744:FBJ196744 FLE196744:FLF196744 FVA196744:FVB196744 GEW196744:GEX196744 GOS196744:GOT196744 GYO196744:GYP196744 HIK196744:HIL196744 HSG196744:HSH196744 ICC196744:ICD196744 ILY196744:ILZ196744 IVU196744:IVV196744 JFQ196744:JFR196744 JPM196744:JPN196744 JZI196744:JZJ196744 KJE196744:KJF196744 KTA196744:KTB196744 LCW196744:LCX196744 LMS196744:LMT196744 LWO196744:LWP196744 MGK196744:MGL196744 MQG196744:MQH196744 NAC196744:NAD196744 NJY196744:NJZ196744 NTU196744:NTV196744 ODQ196744:ODR196744 ONM196744:ONN196744 OXI196744:OXJ196744 PHE196744:PHF196744 PRA196744:PRB196744 QAW196744:QAX196744 QKS196744:QKT196744 QUO196744:QUP196744 REK196744:REL196744 ROG196744:ROH196744 RYC196744:RYD196744 SHY196744:SHZ196744 SRU196744:SRV196744 TBQ196744:TBR196744 TLM196744:TLN196744 TVI196744:TVJ196744 UFE196744:UFF196744 UPA196744:UPB196744 UYW196744:UYX196744 VIS196744:VIT196744 VSO196744:VSP196744 WCK196744:WCL196744 WMG196744:WMH196744 WWC196744:WWD196744 U262280:V262280 JQ262280:JR262280 TM262280:TN262280 ADI262280:ADJ262280 ANE262280:ANF262280 AXA262280:AXB262280 BGW262280:BGX262280 BQS262280:BQT262280 CAO262280:CAP262280 CKK262280:CKL262280 CUG262280:CUH262280 DEC262280:DED262280 DNY262280:DNZ262280 DXU262280:DXV262280 EHQ262280:EHR262280 ERM262280:ERN262280 FBI262280:FBJ262280 FLE262280:FLF262280 FVA262280:FVB262280 GEW262280:GEX262280 GOS262280:GOT262280 GYO262280:GYP262280 HIK262280:HIL262280 HSG262280:HSH262280 ICC262280:ICD262280 ILY262280:ILZ262280 IVU262280:IVV262280 JFQ262280:JFR262280 JPM262280:JPN262280 JZI262280:JZJ262280 KJE262280:KJF262280 KTA262280:KTB262280 LCW262280:LCX262280 LMS262280:LMT262280 LWO262280:LWP262280 MGK262280:MGL262280 MQG262280:MQH262280 NAC262280:NAD262280 NJY262280:NJZ262280 NTU262280:NTV262280 ODQ262280:ODR262280 ONM262280:ONN262280 OXI262280:OXJ262280 PHE262280:PHF262280 PRA262280:PRB262280 QAW262280:QAX262280 QKS262280:QKT262280 QUO262280:QUP262280 REK262280:REL262280 ROG262280:ROH262280 RYC262280:RYD262280 SHY262280:SHZ262280 SRU262280:SRV262280 TBQ262280:TBR262280 TLM262280:TLN262280 TVI262280:TVJ262280 UFE262280:UFF262280 UPA262280:UPB262280 UYW262280:UYX262280 VIS262280:VIT262280 VSO262280:VSP262280 WCK262280:WCL262280 WMG262280:WMH262280 WWC262280:WWD262280 U327816:V327816 JQ327816:JR327816 TM327816:TN327816 ADI327816:ADJ327816 ANE327816:ANF327816 AXA327816:AXB327816 BGW327816:BGX327816 BQS327816:BQT327816 CAO327816:CAP327816 CKK327816:CKL327816 CUG327816:CUH327816 DEC327816:DED327816 DNY327816:DNZ327816 DXU327816:DXV327816 EHQ327816:EHR327816 ERM327816:ERN327816 FBI327816:FBJ327816 FLE327816:FLF327816 FVA327816:FVB327816 GEW327816:GEX327816 GOS327816:GOT327816 GYO327816:GYP327816 HIK327816:HIL327816 HSG327816:HSH327816 ICC327816:ICD327816 ILY327816:ILZ327816 IVU327816:IVV327816 JFQ327816:JFR327816 JPM327816:JPN327816 JZI327816:JZJ327816 KJE327816:KJF327816 KTA327816:KTB327816 LCW327816:LCX327816 LMS327816:LMT327816 LWO327816:LWP327816 MGK327816:MGL327816 MQG327816:MQH327816 NAC327816:NAD327816 NJY327816:NJZ327816 NTU327816:NTV327816 ODQ327816:ODR327816 ONM327816:ONN327816 OXI327816:OXJ327816 PHE327816:PHF327816 PRA327816:PRB327816 QAW327816:QAX327816 QKS327816:QKT327816 QUO327816:QUP327816 REK327816:REL327816 ROG327816:ROH327816 RYC327816:RYD327816 SHY327816:SHZ327816 SRU327816:SRV327816 TBQ327816:TBR327816 TLM327816:TLN327816 TVI327816:TVJ327816 UFE327816:UFF327816 UPA327816:UPB327816 UYW327816:UYX327816 VIS327816:VIT327816 VSO327816:VSP327816 WCK327816:WCL327816 WMG327816:WMH327816 WWC327816:WWD327816 U393352:V393352 JQ393352:JR393352 TM393352:TN393352 ADI393352:ADJ393352 ANE393352:ANF393352 AXA393352:AXB393352 BGW393352:BGX393352 BQS393352:BQT393352 CAO393352:CAP393352 CKK393352:CKL393352 CUG393352:CUH393352 DEC393352:DED393352 DNY393352:DNZ393352 DXU393352:DXV393352 EHQ393352:EHR393352 ERM393352:ERN393352 FBI393352:FBJ393352 FLE393352:FLF393352 FVA393352:FVB393352 GEW393352:GEX393352 GOS393352:GOT393352 GYO393352:GYP393352 HIK393352:HIL393352 HSG393352:HSH393352 ICC393352:ICD393352 ILY393352:ILZ393352 IVU393352:IVV393352 JFQ393352:JFR393352 JPM393352:JPN393352 JZI393352:JZJ393352 KJE393352:KJF393352 KTA393352:KTB393352 LCW393352:LCX393352 LMS393352:LMT393352 LWO393352:LWP393352 MGK393352:MGL393352 MQG393352:MQH393352 NAC393352:NAD393352 NJY393352:NJZ393352 NTU393352:NTV393352 ODQ393352:ODR393352 ONM393352:ONN393352 OXI393352:OXJ393352 PHE393352:PHF393352 PRA393352:PRB393352 QAW393352:QAX393352 QKS393352:QKT393352 QUO393352:QUP393352 REK393352:REL393352 ROG393352:ROH393352 RYC393352:RYD393352 SHY393352:SHZ393352 SRU393352:SRV393352 TBQ393352:TBR393352 TLM393352:TLN393352 TVI393352:TVJ393352 UFE393352:UFF393352 UPA393352:UPB393352 UYW393352:UYX393352 VIS393352:VIT393352 VSO393352:VSP393352 WCK393352:WCL393352 WMG393352:WMH393352 WWC393352:WWD393352 U458888:V458888 JQ458888:JR458888 TM458888:TN458888 ADI458888:ADJ458888 ANE458888:ANF458888 AXA458888:AXB458888 BGW458888:BGX458888 BQS458888:BQT458888 CAO458888:CAP458888 CKK458888:CKL458888 CUG458888:CUH458888 DEC458888:DED458888 DNY458888:DNZ458888 DXU458888:DXV458888 EHQ458888:EHR458888 ERM458888:ERN458888 FBI458888:FBJ458888 FLE458888:FLF458888 FVA458888:FVB458888 GEW458888:GEX458888 GOS458888:GOT458888 GYO458888:GYP458888 HIK458888:HIL458888 HSG458888:HSH458888 ICC458888:ICD458888 ILY458888:ILZ458888 IVU458888:IVV458888 JFQ458888:JFR458888 JPM458888:JPN458888 JZI458888:JZJ458888 KJE458888:KJF458888 KTA458888:KTB458888 LCW458888:LCX458888 LMS458888:LMT458888 LWO458888:LWP458888 MGK458888:MGL458888 MQG458888:MQH458888 NAC458888:NAD458888 NJY458888:NJZ458888 NTU458888:NTV458888 ODQ458888:ODR458888 ONM458888:ONN458888 OXI458888:OXJ458888 PHE458888:PHF458888 PRA458888:PRB458888 QAW458888:QAX458888 QKS458888:QKT458888 QUO458888:QUP458888 REK458888:REL458888 ROG458888:ROH458888 RYC458888:RYD458888 SHY458888:SHZ458888 SRU458888:SRV458888 TBQ458888:TBR458888 TLM458888:TLN458888 TVI458888:TVJ458888 UFE458888:UFF458888 UPA458888:UPB458888 UYW458888:UYX458888 VIS458888:VIT458888 VSO458888:VSP458888 WCK458888:WCL458888 WMG458888:WMH458888 WWC458888:WWD458888 U524424:V524424 JQ524424:JR524424 TM524424:TN524424 ADI524424:ADJ524424 ANE524424:ANF524424 AXA524424:AXB524424 BGW524424:BGX524424 BQS524424:BQT524424 CAO524424:CAP524424 CKK524424:CKL524424 CUG524424:CUH524424 DEC524424:DED524424 DNY524424:DNZ524424 DXU524424:DXV524424 EHQ524424:EHR524424 ERM524424:ERN524424 FBI524424:FBJ524424 FLE524424:FLF524424 FVA524424:FVB524424 GEW524424:GEX524424 GOS524424:GOT524424 GYO524424:GYP524424 HIK524424:HIL524424 HSG524424:HSH524424 ICC524424:ICD524424 ILY524424:ILZ524424 IVU524424:IVV524424 JFQ524424:JFR524424 JPM524424:JPN524424 JZI524424:JZJ524424 KJE524424:KJF524424 KTA524424:KTB524424 LCW524424:LCX524424 LMS524424:LMT524424 LWO524424:LWP524424 MGK524424:MGL524424 MQG524424:MQH524424 NAC524424:NAD524424 NJY524424:NJZ524424 NTU524424:NTV524424 ODQ524424:ODR524424 ONM524424:ONN524424 OXI524424:OXJ524424 PHE524424:PHF524424 PRA524424:PRB524424 QAW524424:QAX524424 QKS524424:QKT524424 QUO524424:QUP524424 REK524424:REL524424 ROG524424:ROH524424 RYC524424:RYD524424 SHY524424:SHZ524424 SRU524424:SRV524424 TBQ524424:TBR524424 TLM524424:TLN524424 TVI524424:TVJ524424 UFE524424:UFF524424 UPA524424:UPB524424 UYW524424:UYX524424 VIS524424:VIT524424 VSO524424:VSP524424 WCK524424:WCL524424 WMG524424:WMH524424 WWC524424:WWD524424 U589960:V589960 JQ589960:JR589960 TM589960:TN589960 ADI589960:ADJ589960 ANE589960:ANF589960 AXA589960:AXB589960 BGW589960:BGX589960 BQS589960:BQT589960 CAO589960:CAP589960 CKK589960:CKL589960 CUG589960:CUH589960 DEC589960:DED589960 DNY589960:DNZ589960 DXU589960:DXV589960 EHQ589960:EHR589960 ERM589960:ERN589960 FBI589960:FBJ589960 FLE589960:FLF589960 FVA589960:FVB589960 GEW589960:GEX589960 GOS589960:GOT589960 GYO589960:GYP589960 HIK589960:HIL589960 HSG589960:HSH589960 ICC589960:ICD589960 ILY589960:ILZ589960 IVU589960:IVV589960 JFQ589960:JFR589960 JPM589960:JPN589960 JZI589960:JZJ589960 KJE589960:KJF589960 KTA589960:KTB589960 LCW589960:LCX589960 LMS589960:LMT589960 LWO589960:LWP589960 MGK589960:MGL589960 MQG589960:MQH589960 NAC589960:NAD589960 NJY589960:NJZ589960 NTU589960:NTV589960 ODQ589960:ODR589960 ONM589960:ONN589960 OXI589960:OXJ589960 PHE589960:PHF589960 PRA589960:PRB589960 QAW589960:QAX589960 QKS589960:QKT589960 QUO589960:QUP589960 REK589960:REL589960 ROG589960:ROH589960 RYC589960:RYD589960 SHY589960:SHZ589960 SRU589960:SRV589960 TBQ589960:TBR589960 TLM589960:TLN589960 TVI589960:TVJ589960 UFE589960:UFF589960 UPA589960:UPB589960 UYW589960:UYX589960 VIS589960:VIT589960 VSO589960:VSP589960 WCK589960:WCL589960 WMG589960:WMH589960 WWC589960:WWD589960 U655496:V655496 JQ655496:JR655496 TM655496:TN655496 ADI655496:ADJ655496 ANE655496:ANF655496 AXA655496:AXB655496 BGW655496:BGX655496 BQS655496:BQT655496 CAO655496:CAP655496 CKK655496:CKL655496 CUG655496:CUH655496 DEC655496:DED655496 DNY655496:DNZ655496 DXU655496:DXV655496 EHQ655496:EHR655496 ERM655496:ERN655496 FBI655496:FBJ655496 FLE655496:FLF655496 FVA655496:FVB655496 GEW655496:GEX655496 GOS655496:GOT655496 GYO655496:GYP655496 HIK655496:HIL655496 HSG655496:HSH655496 ICC655496:ICD655496 ILY655496:ILZ655496 IVU655496:IVV655496 JFQ655496:JFR655496 JPM655496:JPN655496 JZI655496:JZJ655496 KJE655496:KJF655496 KTA655496:KTB655496 LCW655496:LCX655496 LMS655496:LMT655496 LWO655496:LWP655496 MGK655496:MGL655496 MQG655496:MQH655496 NAC655496:NAD655496 NJY655496:NJZ655496 NTU655496:NTV655496 ODQ655496:ODR655496 ONM655496:ONN655496 OXI655496:OXJ655496 PHE655496:PHF655496 PRA655496:PRB655496 QAW655496:QAX655496 QKS655496:QKT655496 QUO655496:QUP655496 REK655496:REL655496 ROG655496:ROH655496 RYC655496:RYD655496 SHY655496:SHZ655496 SRU655496:SRV655496 TBQ655496:TBR655496 TLM655496:TLN655496 TVI655496:TVJ655496 UFE655496:UFF655496 UPA655496:UPB655496 UYW655496:UYX655496 VIS655496:VIT655496 VSO655496:VSP655496 WCK655496:WCL655496 WMG655496:WMH655496 WWC655496:WWD655496 U721032:V721032 JQ721032:JR721032 TM721032:TN721032 ADI721032:ADJ721032 ANE721032:ANF721032 AXA721032:AXB721032 BGW721032:BGX721032 BQS721032:BQT721032 CAO721032:CAP721032 CKK721032:CKL721032 CUG721032:CUH721032 DEC721032:DED721032 DNY721032:DNZ721032 DXU721032:DXV721032 EHQ721032:EHR721032 ERM721032:ERN721032 FBI721032:FBJ721032 FLE721032:FLF721032 FVA721032:FVB721032 GEW721032:GEX721032 GOS721032:GOT721032 GYO721032:GYP721032 HIK721032:HIL721032 HSG721032:HSH721032 ICC721032:ICD721032 ILY721032:ILZ721032 IVU721032:IVV721032 JFQ721032:JFR721032 JPM721032:JPN721032 JZI721032:JZJ721032 KJE721032:KJF721032 KTA721032:KTB721032 LCW721032:LCX721032 LMS721032:LMT721032 LWO721032:LWP721032 MGK721032:MGL721032 MQG721032:MQH721032 NAC721032:NAD721032 NJY721032:NJZ721032 NTU721032:NTV721032 ODQ721032:ODR721032 ONM721032:ONN721032 OXI721032:OXJ721032 PHE721032:PHF721032 PRA721032:PRB721032 QAW721032:QAX721032 QKS721032:QKT721032 QUO721032:QUP721032 REK721032:REL721032 ROG721032:ROH721032 RYC721032:RYD721032 SHY721032:SHZ721032 SRU721032:SRV721032 TBQ721032:TBR721032 TLM721032:TLN721032 TVI721032:TVJ721032 UFE721032:UFF721032 UPA721032:UPB721032 UYW721032:UYX721032 VIS721032:VIT721032 VSO721032:VSP721032 WCK721032:WCL721032 WMG721032:WMH721032 WWC721032:WWD721032 U786568:V786568 JQ786568:JR786568 TM786568:TN786568 ADI786568:ADJ786568 ANE786568:ANF786568 AXA786568:AXB786568 BGW786568:BGX786568 BQS786568:BQT786568 CAO786568:CAP786568 CKK786568:CKL786568 CUG786568:CUH786568 DEC786568:DED786568 DNY786568:DNZ786568 DXU786568:DXV786568 EHQ786568:EHR786568 ERM786568:ERN786568 FBI786568:FBJ786568 FLE786568:FLF786568 FVA786568:FVB786568 GEW786568:GEX786568 GOS786568:GOT786568 GYO786568:GYP786568 HIK786568:HIL786568 HSG786568:HSH786568 ICC786568:ICD786568 ILY786568:ILZ786568 IVU786568:IVV786568 JFQ786568:JFR786568 JPM786568:JPN786568 JZI786568:JZJ786568 KJE786568:KJF786568 KTA786568:KTB786568 LCW786568:LCX786568 LMS786568:LMT786568 LWO786568:LWP786568 MGK786568:MGL786568 MQG786568:MQH786568 NAC786568:NAD786568 NJY786568:NJZ786568 NTU786568:NTV786568 ODQ786568:ODR786568 ONM786568:ONN786568 OXI786568:OXJ786568 PHE786568:PHF786568 PRA786568:PRB786568 QAW786568:QAX786568 QKS786568:QKT786568 QUO786568:QUP786568 REK786568:REL786568 ROG786568:ROH786568 RYC786568:RYD786568 SHY786568:SHZ786568 SRU786568:SRV786568 TBQ786568:TBR786568 TLM786568:TLN786568 TVI786568:TVJ786568 UFE786568:UFF786568 UPA786568:UPB786568 UYW786568:UYX786568 VIS786568:VIT786568 VSO786568:VSP786568 WCK786568:WCL786568 WMG786568:WMH786568 WWC786568:WWD786568 U852104:V852104 JQ852104:JR852104 TM852104:TN852104 ADI852104:ADJ852104 ANE852104:ANF852104 AXA852104:AXB852104 BGW852104:BGX852104 BQS852104:BQT852104 CAO852104:CAP852104 CKK852104:CKL852104 CUG852104:CUH852104 DEC852104:DED852104 DNY852104:DNZ852104 DXU852104:DXV852104 EHQ852104:EHR852104 ERM852104:ERN852104 FBI852104:FBJ852104 FLE852104:FLF852104 FVA852104:FVB852104 GEW852104:GEX852104 GOS852104:GOT852104 GYO852104:GYP852104 HIK852104:HIL852104 HSG852104:HSH852104 ICC852104:ICD852104 ILY852104:ILZ852104 IVU852104:IVV852104 JFQ852104:JFR852104 JPM852104:JPN852104 JZI852104:JZJ852104 KJE852104:KJF852104 KTA852104:KTB852104 LCW852104:LCX852104 LMS852104:LMT852104 LWO852104:LWP852104 MGK852104:MGL852104 MQG852104:MQH852104 NAC852104:NAD852104 NJY852104:NJZ852104 NTU852104:NTV852104 ODQ852104:ODR852104 ONM852104:ONN852104 OXI852104:OXJ852104 PHE852104:PHF852104 PRA852104:PRB852104 QAW852104:QAX852104 QKS852104:QKT852104 QUO852104:QUP852104 REK852104:REL852104 ROG852104:ROH852104 RYC852104:RYD852104 SHY852104:SHZ852104 SRU852104:SRV852104 TBQ852104:TBR852104 TLM852104:TLN852104 TVI852104:TVJ852104 UFE852104:UFF852104 UPA852104:UPB852104 UYW852104:UYX852104 VIS852104:VIT852104 VSO852104:VSP852104 WCK852104:WCL852104 WMG852104:WMH852104 WWC852104:WWD852104 U917640:V917640 JQ917640:JR917640 TM917640:TN917640 ADI917640:ADJ917640 ANE917640:ANF917640 AXA917640:AXB917640 BGW917640:BGX917640 BQS917640:BQT917640 CAO917640:CAP917640 CKK917640:CKL917640 CUG917640:CUH917640 DEC917640:DED917640 DNY917640:DNZ917640 DXU917640:DXV917640 EHQ917640:EHR917640 ERM917640:ERN917640 FBI917640:FBJ917640 FLE917640:FLF917640 FVA917640:FVB917640 GEW917640:GEX917640 GOS917640:GOT917640 GYO917640:GYP917640 HIK917640:HIL917640 HSG917640:HSH917640 ICC917640:ICD917640 ILY917640:ILZ917640 IVU917640:IVV917640 JFQ917640:JFR917640 JPM917640:JPN917640 JZI917640:JZJ917640 KJE917640:KJF917640 KTA917640:KTB917640 LCW917640:LCX917640 LMS917640:LMT917640 LWO917640:LWP917640 MGK917640:MGL917640 MQG917640:MQH917640 NAC917640:NAD917640 NJY917640:NJZ917640 NTU917640:NTV917640 ODQ917640:ODR917640 ONM917640:ONN917640 OXI917640:OXJ917640 PHE917640:PHF917640 PRA917640:PRB917640 QAW917640:QAX917640 QKS917640:QKT917640 QUO917640:QUP917640 REK917640:REL917640 ROG917640:ROH917640 RYC917640:RYD917640 SHY917640:SHZ917640 SRU917640:SRV917640 TBQ917640:TBR917640 TLM917640:TLN917640 TVI917640:TVJ917640 UFE917640:UFF917640 UPA917640:UPB917640 UYW917640:UYX917640 VIS917640:VIT917640 VSO917640:VSP917640 WCK917640:WCL917640 WMG917640:WMH917640 WWC917640:WWD917640 U983176:V983176 JQ983176:JR983176 TM983176:TN983176 ADI983176:ADJ983176 ANE983176:ANF983176 AXA983176:AXB983176 BGW983176:BGX983176 BQS983176:BQT983176 CAO983176:CAP983176 CKK983176:CKL983176 CUG983176:CUH983176 DEC983176:DED983176 DNY983176:DNZ983176 DXU983176:DXV983176 EHQ983176:EHR983176 ERM983176:ERN983176 FBI983176:FBJ983176 FLE983176:FLF983176 FVA983176:FVB983176 GEW983176:GEX983176 GOS983176:GOT983176 GYO983176:GYP983176 HIK983176:HIL983176 HSG983176:HSH983176 ICC983176:ICD983176 ILY983176:ILZ983176 IVU983176:IVV983176 JFQ983176:JFR983176 JPM983176:JPN983176 JZI983176:JZJ983176 KJE983176:KJF983176 KTA983176:KTB983176 LCW983176:LCX983176 LMS983176:LMT983176 LWO983176:LWP983176 MGK983176:MGL983176 MQG983176:MQH983176 NAC983176:NAD983176 NJY983176:NJZ983176 NTU983176:NTV983176 ODQ983176:ODR983176 ONM983176:ONN983176 OXI983176:OXJ983176 PHE983176:PHF983176 PRA983176:PRB983176 QAW983176:QAX983176 QKS983176:QKT983176 QUO983176:QUP983176 REK983176:REL983176 ROG983176:ROH983176 RYC983176:RYD983176 SHY983176:SHZ983176 SRU983176:SRV983176 TBQ983176:TBR983176 TLM983176:TLN983176 TVI983176:TVJ983176 UFE983176:UFF983176 UPA983176:UPB983176 UYW983176:UYX983176 VIS983176:VIT983176 VSO983176:VSP983176 WCK983176:WCL983176 WMG983176:WMH983176 WWC983176:WWD983176 U134:V134 JQ134:JR134 TM134:TN134 ADI134:ADJ134 ANE134:ANF134 AXA134:AXB134 BGW134:BGX134 BQS134:BQT134 CAO134:CAP134 CKK134:CKL134 CUG134:CUH134 DEC134:DED134 DNY134:DNZ134 DXU134:DXV134 EHQ134:EHR134 ERM134:ERN134 FBI134:FBJ134 FLE134:FLF134 FVA134:FVB134 GEW134:GEX134 GOS134:GOT134 GYO134:GYP134 HIK134:HIL134 HSG134:HSH134 ICC134:ICD134 ILY134:ILZ134 IVU134:IVV134 JFQ134:JFR134 JPM134:JPN134 JZI134:JZJ134 KJE134:KJF134 KTA134:KTB134 LCW134:LCX134 LMS134:LMT134 LWO134:LWP134 MGK134:MGL134 MQG134:MQH134 NAC134:NAD134 NJY134:NJZ134 NTU134:NTV134 ODQ134:ODR134 ONM134:ONN134 OXI134:OXJ134 PHE134:PHF134 PRA134:PRB134 QAW134:QAX134 QKS134:QKT134 QUO134:QUP134 REK134:REL134 ROG134:ROH134 RYC134:RYD134 SHY134:SHZ134 SRU134:SRV134 TBQ134:TBR134 TLM134:TLN134 TVI134:TVJ134 UFE134:UFF134 UPA134:UPB134 UYW134:UYX134 VIS134:VIT134 VSO134:VSP134 WCK134:WCL134 WMG134:WMH134 WWC134:WWD134 U65670:V65670 JQ65670:JR65670 TM65670:TN65670 ADI65670:ADJ65670 ANE65670:ANF65670 AXA65670:AXB65670 BGW65670:BGX65670 BQS65670:BQT65670 CAO65670:CAP65670 CKK65670:CKL65670 CUG65670:CUH65670 DEC65670:DED65670 DNY65670:DNZ65670 DXU65670:DXV65670 EHQ65670:EHR65670 ERM65670:ERN65670 FBI65670:FBJ65670 FLE65670:FLF65670 FVA65670:FVB65670 GEW65670:GEX65670 GOS65670:GOT65670 GYO65670:GYP65670 HIK65670:HIL65670 HSG65670:HSH65670 ICC65670:ICD65670 ILY65670:ILZ65670 IVU65670:IVV65670 JFQ65670:JFR65670 JPM65670:JPN65670 JZI65670:JZJ65670 KJE65670:KJF65670 KTA65670:KTB65670 LCW65670:LCX65670 LMS65670:LMT65670 LWO65670:LWP65670 MGK65670:MGL65670 MQG65670:MQH65670 NAC65670:NAD65670 NJY65670:NJZ65670 NTU65670:NTV65670 ODQ65670:ODR65670 ONM65670:ONN65670 OXI65670:OXJ65670 PHE65670:PHF65670 PRA65670:PRB65670 QAW65670:QAX65670 QKS65670:QKT65670 QUO65670:QUP65670 REK65670:REL65670 ROG65670:ROH65670 RYC65670:RYD65670 SHY65670:SHZ65670 SRU65670:SRV65670 TBQ65670:TBR65670 TLM65670:TLN65670 TVI65670:TVJ65670 UFE65670:UFF65670 UPA65670:UPB65670 UYW65670:UYX65670 VIS65670:VIT65670 VSO65670:VSP65670 WCK65670:WCL65670 WMG65670:WMH65670 WWC65670:WWD65670 U131206:V131206 JQ131206:JR131206 TM131206:TN131206 ADI131206:ADJ131206 ANE131206:ANF131206 AXA131206:AXB131206 BGW131206:BGX131206 BQS131206:BQT131206 CAO131206:CAP131206 CKK131206:CKL131206 CUG131206:CUH131206 DEC131206:DED131206 DNY131206:DNZ131206 DXU131206:DXV131206 EHQ131206:EHR131206 ERM131206:ERN131206 FBI131206:FBJ131206 FLE131206:FLF131206 FVA131206:FVB131206 GEW131206:GEX131206 GOS131206:GOT131206 GYO131206:GYP131206 HIK131206:HIL131206 HSG131206:HSH131206 ICC131206:ICD131206 ILY131206:ILZ131206 IVU131206:IVV131206 JFQ131206:JFR131206 JPM131206:JPN131206 JZI131206:JZJ131206 KJE131206:KJF131206 KTA131206:KTB131206 LCW131206:LCX131206 LMS131206:LMT131206 LWO131206:LWP131206 MGK131206:MGL131206 MQG131206:MQH131206 NAC131206:NAD131206 NJY131206:NJZ131206 NTU131206:NTV131206 ODQ131206:ODR131206 ONM131206:ONN131206 OXI131206:OXJ131206 PHE131206:PHF131206 PRA131206:PRB131206 QAW131206:QAX131206 QKS131206:QKT131206 QUO131206:QUP131206 REK131206:REL131206 ROG131206:ROH131206 RYC131206:RYD131206 SHY131206:SHZ131206 SRU131206:SRV131206 TBQ131206:TBR131206 TLM131206:TLN131206 TVI131206:TVJ131206 UFE131206:UFF131206 UPA131206:UPB131206 UYW131206:UYX131206 VIS131206:VIT131206 VSO131206:VSP131206 WCK131206:WCL131206 WMG131206:WMH131206 WWC131206:WWD131206 U196742:V196742 JQ196742:JR196742 TM196742:TN196742 ADI196742:ADJ196742 ANE196742:ANF196742 AXA196742:AXB196742 BGW196742:BGX196742 BQS196742:BQT196742 CAO196742:CAP196742 CKK196742:CKL196742 CUG196742:CUH196742 DEC196742:DED196742 DNY196742:DNZ196742 DXU196742:DXV196742 EHQ196742:EHR196742 ERM196742:ERN196742 FBI196742:FBJ196742 FLE196742:FLF196742 FVA196742:FVB196742 GEW196742:GEX196742 GOS196742:GOT196742 GYO196742:GYP196742 HIK196742:HIL196742 HSG196742:HSH196742 ICC196742:ICD196742 ILY196742:ILZ196742 IVU196742:IVV196742 JFQ196742:JFR196742 JPM196742:JPN196742 JZI196742:JZJ196742 KJE196742:KJF196742 KTA196742:KTB196742 LCW196742:LCX196742 LMS196742:LMT196742 LWO196742:LWP196742 MGK196742:MGL196742 MQG196742:MQH196742 NAC196742:NAD196742 NJY196742:NJZ196742 NTU196742:NTV196742 ODQ196742:ODR196742 ONM196742:ONN196742 OXI196742:OXJ196742 PHE196742:PHF196742 PRA196742:PRB196742 QAW196742:QAX196742 QKS196742:QKT196742 QUO196742:QUP196742 REK196742:REL196742 ROG196742:ROH196742 RYC196742:RYD196742 SHY196742:SHZ196742 SRU196742:SRV196742 TBQ196742:TBR196742 TLM196742:TLN196742 TVI196742:TVJ196742 UFE196742:UFF196742 UPA196742:UPB196742 UYW196742:UYX196742 VIS196742:VIT196742 VSO196742:VSP196742 WCK196742:WCL196742 WMG196742:WMH196742 WWC196742:WWD196742 U262278:V262278 JQ262278:JR262278 TM262278:TN262278 ADI262278:ADJ262278 ANE262278:ANF262278 AXA262278:AXB262278 BGW262278:BGX262278 BQS262278:BQT262278 CAO262278:CAP262278 CKK262278:CKL262278 CUG262278:CUH262278 DEC262278:DED262278 DNY262278:DNZ262278 DXU262278:DXV262278 EHQ262278:EHR262278 ERM262278:ERN262278 FBI262278:FBJ262278 FLE262278:FLF262278 FVA262278:FVB262278 GEW262278:GEX262278 GOS262278:GOT262278 GYO262278:GYP262278 HIK262278:HIL262278 HSG262278:HSH262278 ICC262278:ICD262278 ILY262278:ILZ262278 IVU262278:IVV262278 JFQ262278:JFR262278 JPM262278:JPN262278 JZI262278:JZJ262278 KJE262278:KJF262278 KTA262278:KTB262278 LCW262278:LCX262278 LMS262278:LMT262278 LWO262278:LWP262278 MGK262278:MGL262278 MQG262278:MQH262278 NAC262278:NAD262278 NJY262278:NJZ262278 NTU262278:NTV262278 ODQ262278:ODR262278 ONM262278:ONN262278 OXI262278:OXJ262278 PHE262278:PHF262278 PRA262278:PRB262278 QAW262278:QAX262278 QKS262278:QKT262278 QUO262278:QUP262278 REK262278:REL262278 ROG262278:ROH262278 RYC262278:RYD262278 SHY262278:SHZ262278 SRU262278:SRV262278 TBQ262278:TBR262278 TLM262278:TLN262278 TVI262278:TVJ262278 UFE262278:UFF262278 UPA262278:UPB262278 UYW262278:UYX262278 VIS262278:VIT262278 VSO262278:VSP262278 WCK262278:WCL262278 WMG262278:WMH262278 WWC262278:WWD262278 U327814:V327814 JQ327814:JR327814 TM327814:TN327814 ADI327814:ADJ327814 ANE327814:ANF327814 AXA327814:AXB327814 BGW327814:BGX327814 BQS327814:BQT327814 CAO327814:CAP327814 CKK327814:CKL327814 CUG327814:CUH327814 DEC327814:DED327814 DNY327814:DNZ327814 DXU327814:DXV327814 EHQ327814:EHR327814 ERM327814:ERN327814 FBI327814:FBJ327814 FLE327814:FLF327814 FVA327814:FVB327814 GEW327814:GEX327814 GOS327814:GOT327814 GYO327814:GYP327814 HIK327814:HIL327814 HSG327814:HSH327814 ICC327814:ICD327814 ILY327814:ILZ327814 IVU327814:IVV327814 JFQ327814:JFR327814 JPM327814:JPN327814 JZI327814:JZJ327814 KJE327814:KJF327814 KTA327814:KTB327814 LCW327814:LCX327814 LMS327814:LMT327814 LWO327814:LWP327814 MGK327814:MGL327814 MQG327814:MQH327814 NAC327814:NAD327814 NJY327814:NJZ327814 NTU327814:NTV327814 ODQ327814:ODR327814 ONM327814:ONN327814 OXI327814:OXJ327814 PHE327814:PHF327814 PRA327814:PRB327814 QAW327814:QAX327814 QKS327814:QKT327814 QUO327814:QUP327814 REK327814:REL327814 ROG327814:ROH327814 RYC327814:RYD327814 SHY327814:SHZ327814 SRU327814:SRV327814 TBQ327814:TBR327814 TLM327814:TLN327814 TVI327814:TVJ327814 UFE327814:UFF327814 UPA327814:UPB327814 UYW327814:UYX327814 VIS327814:VIT327814 VSO327814:VSP327814 WCK327814:WCL327814 WMG327814:WMH327814 WWC327814:WWD327814 U393350:V393350 JQ393350:JR393350 TM393350:TN393350 ADI393350:ADJ393350 ANE393350:ANF393350 AXA393350:AXB393350 BGW393350:BGX393350 BQS393350:BQT393350 CAO393350:CAP393350 CKK393350:CKL393350 CUG393350:CUH393350 DEC393350:DED393350 DNY393350:DNZ393350 DXU393350:DXV393350 EHQ393350:EHR393350 ERM393350:ERN393350 FBI393350:FBJ393350 FLE393350:FLF393350 FVA393350:FVB393350 GEW393350:GEX393350 GOS393350:GOT393350 GYO393350:GYP393350 HIK393350:HIL393350 HSG393350:HSH393350 ICC393350:ICD393350 ILY393350:ILZ393350 IVU393350:IVV393350 JFQ393350:JFR393350 JPM393350:JPN393350 JZI393350:JZJ393350 KJE393350:KJF393350 KTA393350:KTB393350 LCW393350:LCX393350 LMS393350:LMT393350 LWO393350:LWP393350 MGK393350:MGL393350 MQG393350:MQH393350 NAC393350:NAD393350 NJY393350:NJZ393350 NTU393350:NTV393350 ODQ393350:ODR393350 ONM393350:ONN393350 OXI393350:OXJ393350 PHE393350:PHF393350 PRA393350:PRB393350 QAW393350:QAX393350 QKS393350:QKT393350 QUO393350:QUP393350 REK393350:REL393350 ROG393350:ROH393350 RYC393350:RYD393350 SHY393350:SHZ393350 SRU393350:SRV393350 TBQ393350:TBR393350 TLM393350:TLN393350 TVI393350:TVJ393350 UFE393350:UFF393350 UPA393350:UPB393350 UYW393350:UYX393350 VIS393350:VIT393350 VSO393350:VSP393350 WCK393350:WCL393350 WMG393350:WMH393350 WWC393350:WWD393350 U458886:V458886 JQ458886:JR458886 TM458886:TN458886 ADI458886:ADJ458886 ANE458886:ANF458886 AXA458886:AXB458886 BGW458886:BGX458886 BQS458886:BQT458886 CAO458886:CAP458886 CKK458886:CKL458886 CUG458886:CUH458886 DEC458886:DED458886 DNY458886:DNZ458886 DXU458886:DXV458886 EHQ458886:EHR458886 ERM458886:ERN458886 FBI458886:FBJ458886 FLE458886:FLF458886 FVA458886:FVB458886 GEW458886:GEX458886 GOS458886:GOT458886 GYO458886:GYP458886 HIK458886:HIL458886 HSG458886:HSH458886 ICC458886:ICD458886 ILY458886:ILZ458886 IVU458886:IVV458886 JFQ458886:JFR458886 JPM458886:JPN458886 JZI458886:JZJ458886 KJE458886:KJF458886 KTA458886:KTB458886 LCW458886:LCX458886 LMS458886:LMT458886 LWO458886:LWP458886 MGK458886:MGL458886 MQG458886:MQH458886 NAC458886:NAD458886 NJY458886:NJZ458886 NTU458886:NTV458886 ODQ458886:ODR458886 ONM458886:ONN458886 OXI458886:OXJ458886 PHE458886:PHF458886 PRA458886:PRB458886 QAW458886:QAX458886 QKS458886:QKT458886 QUO458886:QUP458886 REK458886:REL458886 ROG458886:ROH458886 RYC458886:RYD458886 SHY458886:SHZ458886 SRU458886:SRV458886 TBQ458886:TBR458886 TLM458886:TLN458886 TVI458886:TVJ458886 UFE458886:UFF458886 UPA458886:UPB458886 UYW458886:UYX458886 VIS458886:VIT458886 VSO458886:VSP458886 WCK458886:WCL458886 WMG458886:WMH458886 WWC458886:WWD458886 U524422:V524422 JQ524422:JR524422 TM524422:TN524422 ADI524422:ADJ524422 ANE524422:ANF524422 AXA524422:AXB524422 BGW524422:BGX524422 BQS524422:BQT524422 CAO524422:CAP524422 CKK524422:CKL524422 CUG524422:CUH524422 DEC524422:DED524422 DNY524422:DNZ524422 DXU524422:DXV524422 EHQ524422:EHR524422 ERM524422:ERN524422 FBI524422:FBJ524422 FLE524422:FLF524422 FVA524422:FVB524422 GEW524422:GEX524422 GOS524422:GOT524422 GYO524422:GYP524422 HIK524422:HIL524422 HSG524422:HSH524422 ICC524422:ICD524422 ILY524422:ILZ524422 IVU524422:IVV524422 JFQ524422:JFR524422 JPM524422:JPN524422 JZI524422:JZJ524422 KJE524422:KJF524422 KTA524422:KTB524422 LCW524422:LCX524422 LMS524422:LMT524422 LWO524422:LWP524422 MGK524422:MGL524422 MQG524422:MQH524422 NAC524422:NAD524422 NJY524422:NJZ524422 NTU524422:NTV524422 ODQ524422:ODR524422 ONM524422:ONN524422 OXI524422:OXJ524422 PHE524422:PHF524422 PRA524422:PRB524422 QAW524422:QAX524422 QKS524422:QKT524422 QUO524422:QUP524422 REK524422:REL524422 ROG524422:ROH524422 RYC524422:RYD524422 SHY524422:SHZ524422 SRU524422:SRV524422 TBQ524422:TBR524422 TLM524422:TLN524422 TVI524422:TVJ524422 UFE524422:UFF524422 UPA524422:UPB524422 UYW524422:UYX524422 VIS524422:VIT524422 VSO524422:VSP524422 WCK524422:WCL524422 WMG524422:WMH524422 WWC524422:WWD524422 U589958:V589958 JQ589958:JR589958 TM589958:TN589958 ADI589958:ADJ589958 ANE589958:ANF589958 AXA589958:AXB589958 BGW589958:BGX589958 BQS589958:BQT589958 CAO589958:CAP589958 CKK589958:CKL589958 CUG589958:CUH589958 DEC589958:DED589958 DNY589958:DNZ589958 DXU589958:DXV589958 EHQ589958:EHR589958 ERM589958:ERN589958 FBI589958:FBJ589958 FLE589958:FLF589958 FVA589958:FVB589958 GEW589958:GEX589958 GOS589958:GOT589958 GYO589958:GYP589958 HIK589958:HIL589958 HSG589958:HSH589958 ICC589958:ICD589958 ILY589958:ILZ589958 IVU589958:IVV589958 JFQ589958:JFR589958 JPM589958:JPN589958 JZI589958:JZJ589958 KJE589958:KJF589958 KTA589958:KTB589958 LCW589958:LCX589958 LMS589958:LMT589958 LWO589958:LWP589958 MGK589958:MGL589958 MQG589958:MQH589958 NAC589958:NAD589958 NJY589958:NJZ589958 NTU589958:NTV589958 ODQ589958:ODR589958 ONM589958:ONN589958 OXI589958:OXJ589958 PHE589958:PHF589958 PRA589958:PRB589958 QAW589958:QAX589958 QKS589958:QKT589958 QUO589958:QUP589958 REK589958:REL589958 ROG589958:ROH589958 RYC589958:RYD589958 SHY589958:SHZ589958 SRU589958:SRV589958 TBQ589958:TBR589958 TLM589958:TLN589958 TVI589958:TVJ589958 UFE589958:UFF589958 UPA589958:UPB589958 UYW589958:UYX589958 VIS589958:VIT589958 VSO589958:VSP589958 WCK589958:WCL589958 WMG589958:WMH589958 WWC589958:WWD589958 U655494:V655494 JQ655494:JR655494 TM655494:TN655494 ADI655494:ADJ655494 ANE655494:ANF655494 AXA655494:AXB655494 BGW655494:BGX655494 BQS655494:BQT655494 CAO655494:CAP655494 CKK655494:CKL655494 CUG655494:CUH655494 DEC655494:DED655494 DNY655494:DNZ655494 DXU655494:DXV655494 EHQ655494:EHR655494 ERM655494:ERN655494 FBI655494:FBJ655494 FLE655494:FLF655494 FVA655494:FVB655494 GEW655494:GEX655494 GOS655494:GOT655494 GYO655494:GYP655494 HIK655494:HIL655494 HSG655494:HSH655494 ICC655494:ICD655494 ILY655494:ILZ655494 IVU655494:IVV655494 JFQ655494:JFR655494 JPM655494:JPN655494 JZI655494:JZJ655494 KJE655494:KJF655494 KTA655494:KTB655494 LCW655494:LCX655494 LMS655494:LMT655494 LWO655494:LWP655494 MGK655494:MGL655494 MQG655494:MQH655494 NAC655494:NAD655494 NJY655494:NJZ655494 NTU655494:NTV655494 ODQ655494:ODR655494 ONM655494:ONN655494 OXI655494:OXJ655494 PHE655494:PHF655494 PRA655494:PRB655494 QAW655494:QAX655494 QKS655494:QKT655494 QUO655494:QUP655494 REK655494:REL655494 ROG655494:ROH655494 RYC655494:RYD655494 SHY655494:SHZ655494 SRU655494:SRV655494 TBQ655494:TBR655494 TLM655494:TLN655494 TVI655494:TVJ655494 UFE655494:UFF655494 UPA655494:UPB655494 UYW655494:UYX655494 VIS655494:VIT655494 VSO655494:VSP655494 WCK655494:WCL655494 WMG655494:WMH655494 WWC655494:WWD655494 U721030:V721030 JQ721030:JR721030 TM721030:TN721030 ADI721030:ADJ721030 ANE721030:ANF721030 AXA721030:AXB721030 BGW721030:BGX721030 BQS721030:BQT721030 CAO721030:CAP721030 CKK721030:CKL721030 CUG721030:CUH721030 DEC721030:DED721030 DNY721030:DNZ721030 DXU721030:DXV721030 EHQ721030:EHR721030 ERM721030:ERN721030 FBI721030:FBJ721030 FLE721030:FLF721030 FVA721030:FVB721030 GEW721030:GEX721030 GOS721030:GOT721030 GYO721030:GYP721030 HIK721030:HIL721030 HSG721030:HSH721030 ICC721030:ICD721030 ILY721030:ILZ721030 IVU721030:IVV721030 JFQ721030:JFR721030 JPM721030:JPN721030 JZI721030:JZJ721030 KJE721030:KJF721030 KTA721030:KTB721030 LCW721030:LCX721030 LMS721030:LMT721030 LWO721030:LWP721030 MGK721030:MGL721030 MQG721030:MQH721030 NAC721030:NAD721030 NJY721030:NJZ721030 NTU721030:NTV721030 ODQ721030:ODR721030 ONM721030:ONN721030 OXI721030:OXJ721030 PHE721030:PHF721030 PRA721030:PRB721030 QAW721030:QAX721030 QKS721030:QKT721030 QUO721030:QUP721030 REK721030:REL721030 ROG721030:ROH721030 RYC721030:RYD721030 SHY721030:SHZ721030 SRU721030:SRV721030 TBQ721030:TBR721030 TLM721030:TLN721030 TVI721030:TVJ721030 UFE721030:UFF721030 UPA721030:UPB721030 UYW721030:UYX721030 VIS721030:VIT721030 VSO721030:VSP721030 WCK721030:WCL721030 WMG721030:WMH721030 WWC721030:WWD721030 U786566:V786566 JQ786566:JR786566 TM786566:TN786566 ADI786566:ADJ786566 ANE786566:ANF786566 AXA786566:AXB786566 BGW786566:BGX786566 BQS786566:BQT786566 CAO786566:CAP786566 CKK786566:CKL786566 CUG786566:CUH786566 DEC786566:DED786566 DNY786566:DNZ786566 DXU786566:DXV786566 EHQ786566:EHR786566 ERM786566:ERN786566 FBI786566:FBJ786566 FLE786566:FLF786566 FVA786566:FVB786566 GEW786566:GEX786566 GOS786566:GOT786566 GYO786566:GYP786566 HIK786566:HIL786566 HSG786566:HSH786566 ICC786566:ICD786566 ILY786566:ILZ786566 IVU786566:IVV786566 JFQ786566:JFR786566 JPM786566:JPN786566 JZI786566:JZJ786566 KJE786566:KJF786566 KTA786566:KTB786566 LCW786566:LCX786566 LMS786566:LMT786566 LWO786566:LWP786566 MGK786566:MGL786566 MQG786566:MQH786566 NAC786566:NAD786566 NJY786566:NJZ786566 NTU786566:NTV786566 ODQ786566:ODR786566 ONM786566:ONN786566 OXI786566:OXJ786566 PHE786566:PHF786566 PRA786566:PRB786566 QAW786566:QAX786566 QKS786566:QKT786566 QUO786566:QUP786566 REK786566:REL786566 ROG786566:ROH786566 RYC786566:RYD786566 SHY786566:SHZ786566 SRU786566:SRV786566 TBQ786566:TBR786566 TLM786566:TLN786566 TVI786566:TVJ786566 UFE786566:UFF786566 UPA786566:UPB786566 UYW786566:UYX786566 VIS786566:VIT786566 VSO786566:VSP786566 WCK786566:WCL786566 WMG786566:WMH786566 WWC786566:WWD786566 U852102:V852102 JQ852102:JR852102 TM852102:TN852102 ADI852102:ADJ852102 ANE852102:ANF852102 AXA852102:AXB852102 BGW852102:BGX852102 BQS852102:BQT852102 CAO852102:CAP852102 CKK852102:CKL852102 CUG852102:CUH852102 DEC852102:DED852102 DNY852102:DNZ852102 DXU852102:DXV852102 EHQ852102:EHR852102 ERM852102:ERN852102 FBI852102:FBJ852102 FLE852102:FLF852102 FVA852102:FVB852102 GEW852102:GEX852102 GOS852102:GOT852102 GYO852102:GYP852102 HIK852102:HIL852102 HSG852102:HSH852102 ICC852102:ICD852102 ILY852102:ILZ852102 IVU852102:IVV852102 JFQ852102:JFR852102 JPM852102:JPN852102 JZI852102:JZJ852102 KJE852102:KJF852102 KTA852102:KTB852102 LCW852102:LCX852102 LMS852102:LMT852102 LWO852102:LWP852102 MGK852102:MGL852102 MQG852102:MQH852102 NAC852102:NAD852102 NJY852102:NJZ852102 NTU852102:NTV852102 ODQ852102:ODR852102 ONM852102:ONN852102 OXI852102:OXJ852102 PHE852102:PHF852102 PRA852102:PRB852102 QAW852102:QAX852102 QKS852102:QKT852102 QUO852102:QUP852102 REK852102:REL852102 ROG852102:ROH852102 RYC852102:RYD852102 SHY852102:SHZ852102 SRU852102:SRV852102 TBQ852102:TBR852102 TLM852102:TLN852102 TVI852102:TVJ852102 UFE852102:UFF852102 UPA852102:UPB852102 UYW852102:UYX852102 VIS852102:VIT852102 VSO852102:VSP852102 WCK852102:WCL852102 WMG852102:WMH852102 WWC852102:WWD852102 U917638:V917638 JQ917638:JR917638 TM917638:TN917638 ADI917638:ADJ917638 ANE917638:ANF917638 AXA917638:AXB917638 BGW917638:BGX917638 BQS917638:BQT917638 CAO917638:CAP917638 CKK917638:CKL917638 CUG917638:CUH917638 DEC917638:DED917638 DNY917638:DNZ917638 DXU917638:DXV917638 EHQ917638:EHR917638 ERM917638:ERN917638 FBI917638:FBJ917638 FLE917638:FLF917638 FVA917638:FVB917638 GEW917638:GEX917638 GOS917638:GOT917638 GYO917638:GYP917638 HIK917638:HIL917638 HSG917638:HSH917638 ICC917638:ICD917638 ILY917638:ILZ917638 IVU917638:IVV917638 JFQ917638:JFR917638 JPM917638:JPN917638 JZI917638:JZJ917638 KJE917638:KJF917638 KTA917638:KTB917638 LCW917638:LCX917638 LMS917638:LMT917638 LWO917638:LWP917638 MGK917638:MGL917638 MQG917638:MQH917638 NAC917638:NAD917638 NJY917638:NJZ917638 NTU917638:NTV917638 ODQ917638:ODR917638 ONM917638:ONN917638 OXI917638:OXJ917638 PHE917638:PHF917638 PRA917638:PRB917638 QAW917638:QAX917638 QKS917638:QKT917638 QUO917638:QUP917638 REK917638:REL917638 ROG917638:ROH917638 RYC917638:RYD917638 SHY917638:SHZ917638 SRU917638:SRV917638 TBQ917638:TBR917638 TLM917638:TLN917638 TVI917638:TVJ917638 UFE917638:UFF917638 UPA917638:UPB917638 UYW917638:UYX917638 VIS917638:VIT917638 VSO917638:VSP917638 WCK917638:WCL917638 WMG917638:WMH917638 WWC917638:WWD917638 U983174:V983174 JQ983174:JR983174 TM983174:TN983174 ADI983174:ADJ983174 ANE983174:ANF983174 AXA983174:AXB983174 BGW983174:BGX983174 BQS983174:BQT983174 CAO983174:CAP983174 CKK983174:CKL983174 CUG983174:CUH983174 DEC983174:DED983174 DNY983174:DNZ983174 DXU983174:DXV983174 EHQ983174:EHR983174 ERM983174:ERN983174 FBI983174:FBJ983174 FLE983174:FLF983174 FVA983174:FVB983174 GEW983174:GEX983174 GOS983174:GOT983174 GYO983174:GYP983174 HIK983174:HIL983174 HSG983174:HSH983174 ICC983174:ICD983174 ILY983174:ILZ983174 IVU983174:IVV983174 JFQ983174:JFR983174 JPM983174:JPN983174 JZI983174:JZJ983174 KJE983174:KJF983174 KTA983174:KTB983174 LCW983174:LCX983174 LMS983174:LMT983174 LWO983174:LWP983174 MGK983174:MGL983174 MQG983174:MQH983174 NAC983174:NAD983174 NJY983174:NJZ983174 NTU983174:NTV983174 ODQ983174:ODR983174 ONM983174:ONN983174 OXI983174:OXJ983174 PHE983174:PHF983174 PRA983174:PRB983174 QAW983174:QAX983174 QKS983174:QKT983174 QUO983174:QUP983174 REK983174:REL983174 ROG983174:ROH983174 RYC983174:RYD983174 SHY983174:SHZ983174 SRU983174:SRV983174 TBQ983174:TBR983174 TLM983174:TLN983174 TVI983174:TVJ983174 UFE983174:UFF983174 UPA983174:UPB983174 UYW983174:UYX983174 VIS983174:VIT983174 VSO983174:VSP983174 WCK983174:WCL983174 WMG983174:WMH983174 WWC983174:WWD983174 U131:V131 JQ131:JR131 TM131:TN131 ADI131:ADJ131 ANE131:ANF131 AXA131:AXB131 BGW131:BGX131 BQS131:BQT131 CAO131:CAP131 CKK131:CKL131 CUG131:CUH131 DEC131:DED131 DNY131:DNZ131 DXU131:DXV131 EHQ131:EHR131 ERM131:ERN131 FBI131:FBJ131 FLE131:FLF131 FVA131:FVB131 GEW131:GEX131 GOS131:GOT131 GYO131:GYP131 HIK131:HIL131 HSG131:HSH131 ICC131:ICD131 ILY131:ILZ131 IVU131:IVV131 JFQ131:JFR131 JPM131:JPN131 JZI131:JZJ131 KJE131:KJF131 KTA131:KTB131 LCW131:LCX131 LMS131:LMT131 LWO131:LWP131 MGK131:MGL131 MQG131:MQH131 NAC131:NAD131 NJY131:NJZ131 NTU131:NTV131 ODQ131:ODR131 ONM131:ONN131 OXI131:OXJ131 PHE131:PHF131 PRA131:PRB131 QAW131:QAX131 QKS131:QKT131 QUO131:QUP131 REK131:REL131 ROG131:ROH131 RYC131:RYD131 SHY131:SHZ131 SRU131:SRV131 TBQ131:TBR131 TLM131:TLN131 TVI131:TVJ131 UFE131:UFF131 UPA131:UPB131 UYW131:UYX131 VIS131:VIT131 VSO131:VSP131 WCK131:WCL131 WMG131:WMH131 WWC131:WWD131 U65667:V65667 JQ65667:JR65667 TM65667:TN65667 ADI65667:ADJ65667 ANE65667:ANF65667 AXA65667:AXB65667 BGW65667:BGX65667 BQS65667:BQT65667 CAO65667:CAP65667 CKK65667:CKL65667 CUG65667:CUH65667 DEC65667:DED65667 DNY65667:DNZ65667 DXU65667:DXV65667 EHQ65667:EHR65667 ERM65667:ERN65667 FBI65667:FBJ65667 FLE65667:FLF65667 FVA65667:FVB65667 GEW65667:GEX65667 GOS65667:GOT65667 GYO65667:GYP65667 HIK65667:HIL65667 HSG65667:HSH65667 ICC65667:ICD65667 ILY65667:ILZ65667 IVU65667:IVV65667 JFQ65667:JFR65667 JPM65667:JPN65667 JZI65667:JZJ65667 KJE65667:KJF65667 KTA65667:KTB65667 LCW65667:LCX65667 LMS65667:LMT65667 LWO65667:LWP65667 MGK65667:MGL65667 MQG65667:MQH65667 NAC65667:NAD65667 NJY65667:NJZ65667 NTU65667:NTV65667 ODQ65667:ODR65667 ONM65667:ONN65667 OXI65667:OXJ65667 PHE65667:PHF65667 PRA65667:PRB65667 QAW65667:QAX65667 QKS65667:QKT65667 QUO65667:QUP65667 REK65667:REL65667 ROG65667:ROH65667 RYC65667:RYD65667 SHY65667:SHZ65667 SRU65667:SRV65667 TBQ65667:TBR65667 TLM65667:TLN65667 TVI65667:TVJ65667 UFE65667:UFF65667 UPA65667:UPB65667 UYW65667:UYX65667 VIS65667:VIT65667 VSO65667:VSP65667 WCK65667:WCL65667 WMG65667:WMH65667 WWC65667:WWD65667 U131203:V131203 JQ131203:JR131203 TM131203:TN131203 ADI131203:ADJ131203 ANE131203:ANF131203 AXA131203:AXB131203 BGW131203:BGX131203 BQS131203:BQT131203 CAO131203:CAP131203 CKK131203:CKL131203 CUG131203:CUH131203 DEC131203:DED131203 DNY131203:DNZ131203 DXU131203:DXV131203 EHQ131203:EHR131203 ERM131203:ERN131203 FBI131203:FBJ131203 FLE131203:FLF131203 FVA131203:FVB131203 GEW131203:GEX131203 GOS131203:GOT131203 GYO131203:GYP131203 HIK131203:HIL131203 HSG131203:HSH131203 ICC131203:ICD131203 ILY131203:ILZ131203 IVU131203:IVV131203 JFQ131203:JFR131203 JPM131203:JPN131203 JZI131203:JZJ131203 KJE131203:KJF131203 KTA131203:KTB131203 LCW131203:LCX131203 LMS131203:LMT131203 LWO131203:LWP131203 MGK131203:MGL131203 MQG131203:MQH131203 NAC131203:NAD131203 NJY131203:NJZ131203 NTU131203:NTV131203 ODQ131203:ODR131203 ONM131203:ONN131203 OXI131203:OXJ131203 PHE131203:PHF131203 PRA131203:PRB131203 QAW131203:QAX131203 QKS131203:QKT131203 QUO131203:QUP131203 REK131203:REL131203 ROG131203:ROH131203 RYC131203:RYD131203 SHY131203:SHZ131203 SRU131203:SRV131203 TBQ131203:TBR131203 TLM131203:TLN131203 TVI131203:TVJ131203 UFE131203:UFF131203 UPA131203:UPB131203 UYW131203:UYX131203 VIS131203:VIT131203 VSO131203:VSP131203 WCK131203:WCL131203 WMG131203:WMH131203 WWC131203:WWD131203 U196739:V196739 JQ196739:JR196739 TM196739:TN196739 ADI196739:ADJ196739 ANE196739:ANF196739 AXA196739:AXB196739 BGW196739:BGX196739 BQS196739:BQT196739 CAO196739:CAP196739 CKK196739:CKL196739 CUG196739:CUH196739 DEC196739:DED196739 DNY196739:DNZ196739 DXU196739:DXV196739 EHQ196739:EHR196739 ERM196739:ERN196739 FBI196739:FBJ196739 FLE196739:FLF196739 FVA196739:FVB196739 GEW196739:GEX196739 GOS196739:GOT196739 GYO196739:GYP196739 HIK196739:HIL196739 HSG196739:HSH196739 ICC196739:ICD196739 ILY196739:ILZ196739 IVU196739:IVV196739 JFQ196739:JFR196739 JPM196739:JPN196739 JZI196739:JZJ196739 KJE196739:KJF196739 KTA196739:KTB196739 LCW196739:LCX196739 LMS196739:LMT196739 LWO196739:LWP196739 MGK196739:MGL196739 MQG196739:MQH196739 NAC196739:NAD196739 NJY196739:NJZ196739 NTU196739:NTV196739 ODQ196739:ODR196739 ONM196739:ONN196739 OXI196739:OXJ196739 PHE196739:PHF196739 PRA196739:PRB196739 QAW196739:QAX196739 QKS196739:QKT196739 QUO196739:QUP196739 REK196739:REL196739 ROG196739:ROH196739 RYC196739:RYD196739 SHY196739:SHZ196739 SRU196739:SRV196739 TBQ196739:TBR196739 TLM196739:TLN196739 TVI196739:TVJ196739 UFE196739:UFF196739 UPA196739:UPB196739 UYW196739:UYX196739 VIS196739:VIT196739 VSO196739:VSP196739 WCK196739:WCL196739 WMG196739:WMH196739 WWC196739:WWD196739 U262275:V262275 JQ262275:JR262275 TM262275:TN262275 ADI262275:ADJ262275 ANE262275:ANF262275 AXA262275:AXB262275 BGW262275:BGX262275 BQS262275:BQT262275 CAO262275:CAP262275 CKK262275:CKL262275 CUG262275:CUH262275 DEC262275:DED262275 DNY262275:DNZ262275 DXU262275:DXV262275 EHQ262275:EHR262275 ERM262275:ERN262275 FBI262275:FBJ262275 FLE262275:FLF262275 FVA262275:FVB262275 GEW262275:GEX262275 GOS262275:GOT262275 GYO262275:GYP262275 HIK262275:HIL262275 HSG262275:HSH262275 ICC262275:ICD262275 ILY262275:ILZ262275 IVU262275:IVV262275 JFQ262275:JFR262275 JPM262275:JPN262275 JZI262275:JZJ262275 KJE262275:KJF262275 KTA262275:KTB262275 LCW262275:LCX262275 LMS262275:LMT262275 LWO262275:LWP262275 MGK262275:MGL262275 MQG262275:MQH262275 NAC262275:NAD262275 NJY262275:NJZ262275 NTU262275:NTV262275 ODQ262275:ODR262275 ONM262275:ONN262275 OXI262275:OXJ262275 PHE262275:PHF262275 PRA262275:PRB262275 QAW262275:QAX262275 QKS262275:QKT262275 QUO262275:QUP262275 REK262275:REL262275 ROG262275:ROH262275 RYC262275:RYD262275 SHY262275:SHZ262275 SRU262275:SRV262275 TBQ262275:TBR262275 TLM262275:TLN262275 TVI262275:TVJ262275 UFE262275:UFF262275 UPA262275:UPB262275 UYW262275:UYX262275 VIS262275:VIT262275 VSO262275:VSP262275 WCK262275:WCL262275 WMG262275:WMH262275 WWC262275:WWD262275 U327811:V327811 JQ327811:JR327811 TM327811:TN327811 ADI327811:ADJ327811 ANE327811:ANF327811 AXA327811:AXB327811 BGW327811:BGX327811 BQS327811:BQT327811 CAO327811:CAP327811 CKK327811:CKL327811 CUG327811:CUH327811 DEC327811:DED327811 DNY327811:DNZ327811 DXU327811:DXV327811 EHQ327811:EHR327811 ERM327811:ERN327811 FBI327811:FBJ327811 FLE327811:FLF327811 FVA327811:FVB327811 GEW327811:GEX327811 GOS327811:GOT327811 GYO327811:GYP327811 HIK327811:HIL327811 HSG327811:HSH327811 ICC327811:ICD327811 ILY327811:ILZ327811 IVU327811:IVV327811 JFQ327811:JFR327811 JPM327811:JPN327811 JZI327811:JZJ327811 KJE327811:KJF327811 KTA327811:KTB327811 LCW327811:LCX327811 LMS327811:LMT327811 LWO327811:LWP327811 MGK327811:MGL327811 MQG327811:MQH327811 NAC327811:NAD327811 NJY327811:NJZ327811 NTU327811:NTV327811 ODQ327811:ODR327811 ONM327811:ONN327811 OXI327811:OXJ327811 PHE327811:PHF327811 PRA327811:PRB327811 QAW327811:QAX327811 QKS327811:QKT327811 QUO327811:QUP327811 REK327811:REL327811 ROG327811:ROH327811 RYC327811:RYD327811 SHY327811:SHZ327811 SRU327811:SRV327811 TBQ327811:TBR327811 TLM327811:TLN327811 TVI327811:TVJ327811 UFE327811:UFF327811 UPA327811:UPB327811 UYW327811:UYX327811 VIS327811:VIT327811 VSO327811:VSP327811 WCK327811:WCL327811 WMG327811:WMH327811 WWC327811:WWD327811 U393347:V393347 JQ393347:JR393347 TM393347:TN393347 ADI393347:ADJ393347 ANE393347:ANF393347 AXA393347:AXB393347 BGW393347:BGX393347 BQS393347:BQT393347 CAO393347:CAP393347 CKK393347:CKL393347 CUG393347:CUH393347 DEC393347:DED393347 DNY393347:DNZ393347 DXU393347:DXV393347 EHQ393347:EHR393347 ERM393347:ERN393347 FBI393347:FBJ393347 FLE393347:FLF393347 FVA393347:FVB393347 GEW393347:GEX393347 GOS393347:GOT393347 GYO393347:GYP393347 HIK393347:HIL393347 HSG393347:HSH393347 ICC393347:ICD393347 ILY393347:ILZ393347 IVU393347:IVV393347 JFQ393347:JFR393347 JPM393347:JPN393347 JZI393347:JZJ393347 KJE393347:KJF393347 KTA393347:KTB393347 LCW393347:LCX393347 LMS393347:LMT393347 LWO393347:LWP393347 MGK393347:MGL393347 MQG393347:MQH393347 NAC393347:NAD393347 NJY393347:NJZ393347 NTU393347:NTV393347 ODQ393347:ODR393347 ONM393347:ONN393347 OXI393347:OXJ393347 PHE393347:PHF393347 PRA393347:PRB393347 QAW393347:QAX393347 QKS393347:QKT393347 QUO393347:QUP393347 REK393347:REL393347 ROG393347:ROH393347 RYC393347:RYD393347 SHY393347:SHZ393347 SRU393347:SRV393347 TBQ393347:TBR393347 TLM393347:TLN393347 TVI393347:TVJ393347 UFE393347:UFF393347 UPA393347:UPB393347 UYW393347:UYX393347 VIS393347:VIT393347 VSO393347:VSP393347 WCK393347:WCL393347 WMG393347:WMH393347 WWC393347:WWD393347 U458883:V458883 JQ458883:JR458883 TM458883:TN458883 ADI458883:ADJ458883 ANE458883:ANF458883 AXA458883:AXB458883 BGW458883:BGX458883 BQS458883:BQT458883 CAO458883:CAP458883 CKK458883:CKL458883 CUG458883:CUH458883 DEC458883:DED458883 DNY458883:DNZ458883 DXU458883:DXV458883 EHQ458883:EHR458883 ERM458883:ERN458883 FBI458883:FBJ458883 FLE458883:FLF458883 FVA458883:FVB458883 GEW458883:GEX458883 GOS458883:GOT458883 GYO458883:GYP458883 HIK458883:HIL458883 HSG458883:HSH458883 ICC458883:ICD458883 ILY458883:ILZ458883 IVU458883:IVV458883 JFQ458883:JFR458883 JPM458883:JPN458883 JZI458883:JZJ458883 KJE458883:KJF458883 KTA458883:KTB458883 LCW458883:LCX458883 LMS458883:LMT458883 LWO458883:LWP458883 MGK458883:MGL458883 MQG458883:MQH458883 NAC458883:NAD458883 NJY458883:NJZ458883 NTU458883:NTV458883 ODQ458883:ODR458883 ONM458883:ONN458883 OXI458883:OXJ458883 PHE458883:PHF458883 PRA458883:PRB458883 QAW458883:QAX458883 QKS458883:QKT458883 QUO458883:QUP458883 REK458883:REL458883 ROG458883:ROH458883 RYC458883:RYD458883 SHY458883:SHZ458883 SRU458883:SRV458883 TBQ458883:TBR458883 TLM458883:TLN458883 TVI458883:TVJ458883 UFE458883:UFF458883 UPA458883:UPB458883 UYW458883:UYX458883 VIS458883:VIT458883 VSO458883:VSP458883 WCK458883:WCL458883 WMG458883:WMH458883 WWC458883:WWD458883 U524419:V524419 JQ524419:JR524419 TM524419:TN524419 ADI524419:ADJ524419 ANE524419:ANF524419 AXA524419:AXB524419 BGW524419:BGX524419 BQS524419:BQT524419 CAO524419:CAP524419 CKK524419:CKL524419 CUG524419:CUH524419 DEC524419:DED524419 DNY524419:DNZ524419 DXU524419:DXV524419 EHQ524419:EHR524419 ERM524419:ERN524419 FBI524419:FBJ524419 FLE524419:FLF524419 FVA524419:FVB524419 GEW524419:GEX524419 GOS524419:GOT524419 GYO524419:GYP524419 HIK524419:HIL524419 HSG524419:HSH524419 ICC524419:ICD524419 ILY524419:ILZ524419 IVU524419:IVV524419 JFQ524419:JFR524419 JPM524419:JPN524419 JZI524419:JZJ524419 KJE524419:KJF524419 KTA524419:KTB524419 LCW524419:LCX524419 LMS524419:LMT524419 LWO524419:LWP524419 MGK524419:MGL524419 MQG524419:MQH524419 NAC524419:NAD524419 NJY524419:NJZ524419 NTU524419:NTV524419 ODQ524419:ODR524419 ONM524419:ONN524419 OXI524419:OXJ524419 PHE524419:PHF524419 PRA524419:PRB524419 QAW524419:QAX524419 QKS524419:QKT524419 QUO524419:QUP524419 REK524419:REL524419 ROG524419:ROH524419 RYC524419:RYD524419 SHY524419:SHZ524419 SRU524419:SRV524419 TBQ524419:TBR524419 TLM524419:TLN524419 TVI524419:TVJ524419 UFE524419:UFF524419 UPA524419:UPB524419 UYW524419:UYX524419 VIS524419:VIT524419 VSO524419:VSP524419 WCK524419:WCL524419 WMG524419:WMH524419 WWC524419:WWD524419 U589955:V589955 JQ589955:JR589955 TM589955:TN589955 ADI589955:ADJ589955 ANE589955:ANF589955 AXA589955:AXB589955 BGW589955:BGX589955 BQS589955:BQT589955 CAO589955:CAP589955 CKK589955:CKL589955 CUG589955:CUH589955 DEC589955:DED589955 DNY589955:DNZ589955 DXU589955:DXV589955 EHQ589955:EHR589955 ERM589955:ERN589955 FBI589955:FBJ589955 FLE589955:FLF589955 FVA589955:FVB589955 GEW589955:GEX589955 GOS589955:GOT589955 GYO589955:GYP589955 HIK589955:HIL589955 HSG589955:HSH589955 ICC589955:ICD589955 ILY589955:ILZ589955 IVU589955:IVV589955 JFQ589955:JFR589955 JPM589955:JPN589955 JZI589955:JZJ589955 KJE589955:KJF589955 KTA589955:KTB589955 LCW589955:LCX589955 LMS589955:LMT589955 LWO589955:LWP589955 MGK589955:MGL589955 MQG589955:MQH589955 NAC589955:NAD589955 NJY589955:NJZ589955 NTU589955:NTV589955 ODQ589955:ODR589955 ONM589955:ONN589955 OXI589955:OXJ589955 PHE589955:PHF589955 PRA589955:PRB589955 QAW589955:QAX589955 QKS589955:QKT589955 QUO589955:QUP589955 REK589955:REL589955 ROG589955:ROH589955 RYC589955:RYD589955 SHY589955:SHZ589955 SRU589955:SRV589955 TBQ589955:TBR589955 TLM589955:TLN589955 TVI589955:TVJ589955 UFE589955:UFF589955 UPA589955:UPB589955 UYW589955:UYX589955 VIS589955:VIT589955 VSO589955:VSP589955 WCK589955:WCL589955 WMG589955:WMH589955 WWC589955:WWD589955 U655491:V655491 JQ655491:JR655491 TM655491:TN655491 ADI655491:ADJ655491 ANE655491:ANF655491 AXA655491:AXB655491 BGW655491:BGX655491 BQS655491:BQT655491 CAO655491:CAP655491 CKK655491:CKL655491 CUG655491:CUH655491 DEC655491:DED655491 DNY655491:DNZ655491 DXU655491:DXV655491 EHQ655491:EHR655491 ERM655491:ERN655491 FBI655491:FBJ655491 FLE655491:FLF655491 FVA655491:FVB655491 GEW655491:GEX655491 GOS655491:GOT655491 GYO655491:GYP655491 HIK655491:HIL655491 HSG655491:HSH655491 ICC655491:ICD655491 ILY655491:ILZ655491 IVU655491:IVV655491 JFQ655491:JFR655491 JPM655491:JPN655491 JZI655491:JZJ655491 KJE655491:KJF655491 KTA655491:KTB655491 LCW655491:LCX655491 LMS655491:LMT655491 LWO655491:LWP655491 MGK655491:MGL655491 MQG655491:MQH655491 NAC655491:NAD655491 NJY655491:NJZ655491 NTU655491:NTV655491 ODQ655491:ODR655491 ONM655491:ONN655491 OXI655491:OXJ655491 PHE655491:PHF655491 PRA655491:PRB655491 QAW655491:QAX655491 QKS655491:QKT655491 QUO655491:QUP655491 REK655491:REL655491 ROG655491:ROH655491 RYC655491:RYD655491 SHY655491:SHZ655491 SRU655491:SRV655491 TBQ655491:TBR655491 TLM655491:TLN655491 TVI655491:TVJ655491 UFE655491:UFF655491 UPA655491:UPB655491 UYW655491:UYX655491 VIS655491:VIT655491 VSO655491:VSP655491 WCK655491:WCL655491 WMG655491:WMH655491 WWC655491:WWD655491 U721027:V721027 JQ721027:JR721027 TM721027:TN721027 ADI721027:ADJ721027 ANE721027:ANF721027 AXA721027:AXB721027 BGW721027:BGX721027 BQS721027:BQT721027 CAO721027:CAP721027 CKK721027:CKL721027 CUG721027:CUH721027 DEC721027:DED721027 DNY721027:DNZ721027 DXU721027:DXV721027 EHQ721027:EHR721027 ERM721027:ERN721027 FBI721027:FBJ721027 FLE721027:FLF721027 FVA721027:FVB721027 GEW721027:GEX721027 GOS721027:GOT721027 GYO721027:GYP721027 HIK721027:HIL721027 HSG721027:HSH721027 ICC721027:ICD721027 ILY721027:ILZ721027 IVU721027:IVV721027 JFQ721027:JFR721027 JPM721027:JPN721027 JZI721027:JZJ721027 KJE721027:KJF721027 KTA721027:KTB721027 LCW721027:LCX721027 LMS721027:LMT721027 LWO721027:LWP721027 MGK721027:MGL721027 MQG721027:MQH721027 NAC721027:NAD721027 NJY721027:NJZ721027 NTU721027:NTV721027 ODQ721027:ODR721027 ONM721027:ONN721027 OXI721027:OXJ721027 PHE721027:PHF721027 PRA721027:PRB721027 QAW721027:QAX721027 QKS721027:QKT721027 QUO721027:QUP721027 REK721027:REL721027 ROG721027:ROH721027 RYC721027:RYD721027 SHY721027:SHZ721027 SRU721027:SRV721027 TBQ721027:TBR721027 TLM721027:TLN721027 TVI721027:TVJ721027 UFE721027:UFF721027 UPA721027:UPB721027 UYW721027:UYX721027 VIS721027:VIT721027 VSO721027:VSP721027 WCK721027:WCL721027 WMG721027:WMH721027 WWC721027:WWD721027 U786563:V786563 JQ786563:JR786563 TM786563:TN786563 ADI786563:ADJ786563 ANE786563:ANF786563 AXA786563:AXB786563 BGW786563:BGX786563 BQS786563:BQT786563 CAO786563:CAP786563 CKK786563:CKL786563 CUG786563:CUH786563 DEC786563:DED786563 DNY786563:DNZ786563 DXU786563:DXV786563 EHQ786563:EHR786563 ERM786563:ERN786563 FBI786563:FBJ786563 FLE786563:FLF786563 FVA786563:FVB786563 GEW786563:GEX786563 GOS786563:GOT786563 GYO786563:GYP786563 HIK786563:HIL786563 HSG786563:HSH786563 ICC786563:ICD786563 ILY786563:ILZ786563 IVU786563:IVV786563 JFQ786563:JFR786563 JPM786563:JPN786563 JZI786563:JZJ786563 KJE786563:KJF786563 KTA786563:KTB786563 LCW786563:LCX786563 LMS786563:LMT786563 LWO786563:LWP786563 MGK786563:MGL786563 MQG786563:MQH786563 NAC786563:NAD786563 NJY786563:NJZ786563 NTU786563:NTV786563 ODQ786563:ODR786563 ONM786563:ONN786563 OXI786563:OXJ786563 PHE786563:PHF786563 PRA786563:PRB786563 QAW786563:QAX786563 QKS786563:QKT786563 QUO786563:QUP786563 REK786563:REL786563 ROG786563:ROH786563 RYC786563:RYD786563 SHY786563:SHZ786563 SRU786563:SRV786563 TBQ786563:TBR786563 TLM786563:TLN786563 TVI786563:TVJ786563 UFE786563:UFF786563 UPA786563:UPB786563 UYW786563:UYX786563 VIS786563:VIT786563 VSO786563:VSP786563 WCK786563:WCL786563 WMG786563:WMH786563 WWC786563:WWD786563 U852099:V852099 JQ852099:JR852099 TM852099:TN852099 ADI852099:ADJ852099 ANE852099:ANF852099 AXA852099:AXB852099 BGW852099:BGX852099 BQS852099:BQT852099 CAO852099:CAP852099 CKK852099:CKL852099 CUG852099:CUH852099 DEC852099:DED852099 DNY852099:DNZ852099 DXU852099:DXV852099 EHQ852099:EHR852099 ERM852099:ERN852099 FBI852099:FBJ852099 FLE852099:FLF852099 FVA852099:FVB852099 GEW852099:GEX852099 GOS852099:GOT852099 GYO852099:GYP852099 HIK852099:HIL852099 HSG852099:HSH852099 ICC852099:ICD852099 ILY852099:ILZ852099 IVU852099:IVV852099 JFQ852099:JFR852099 JPM852099:JPN852099 JZI852099:JZJ852099 KJE852099:KJF852099 KTA852099:KTB852099 LCW852099:LCX852099 LMS852099:LMT852099 LWO852099:LWP852099 MGK852099:MGL852099 MQG852099:MQH852099 NAC852099:NAD852099 NJY852099:NJZ852099 NTU852099:NTV852099 ODQ852099:ODR852099 ONM852099:ONN852099 OXI852099:OXJ852099 PHE852099:PHF852099 PRA852099:PRB852099 QAW852099:QAX852099 QKS852099:QKT852099 QUO852099:QUP852099 REK852099:REL852099 ROG852099:ROH852099 RYC852099:RYD852099 SHY852099:SHZ852099 SRU852099:SRV852099 TBQ852099:TBR852099 TLM852099:TLN852099 TVI852099:TVJ852099 UFE852099:UFF852099 UPA852099:UPB852099 UYW852099:UYX852099 VIS852099:VIT852099 VSO852099:VSP852099 WCK852099:WCL852099 WMG852099:WMH852099 WWC852099:WWD852099 U917635:V917635 JQ917635:JR917635 TM917635:TN917635 ADI917635:ADJ917635 ANE917635:ANF917635 AXA917635:AXB917635 BGW917635:BGX917635 BQS917635:BQT917635 CAO917635:CAP917635 CKK917635:CKL917635 CUG917635:CUH917635 DEC917635:DED917635 DNY917635:DNZ917635 DXU917635:DXV917635 EHQ917635:EHR917635 ERM917635:ERN917635 FBI917635:FBJ917635 FLE917635:FLF917635 FVA917635:FVB917635 GEW917635:GEX917635 GOS917635:GOT917635 GYO917635:GYP917635 HIK917635:HIL917635 HSG917635:HSH917635 ICC917635:ICD917635 ILY917635:ILZ917635 IVU917635:IVV917635 JFQ917635:JFR917635 JPM917635:JPN917635 JZI917635:JZJ917635 KJE917635:KJF917635 KTA917635:KTB917635 LCW917635:LCX917635 LMS917635:LMT917635 LWO917635:LWP917635 MGK917635:MGL917635 MQG917635:MQH917635 NAC917635:NAD917635 NJY917635:NJZ917635 NTU917635:NTV917635 ODQ917635:ODR917635 ONM917635:ONN917635 OXI917635:OXJ917635 PHE917635:PHF917635 PRA917635:PRB917635 QAW917635:QAX917635 QKS917635:QKT917635 QUO917635:QUP917635 REK917635:REL917635 ROG917635:ROH917635 RYC917635:RYD917635 SHY917635:SHZ917635 SRU917635:SRV917635 TBQ917635:TBR917635 TLM917635:TLN917635 TVI917635:TVJ917635 UFE917635:UFF917635 UPA917635:UPB917635 UYW917635:UYX917635 VIS917635:VIT917635 VSO917635:VSP917635 WCK917635:WCL917635 WMG917635:WMH917635 WWC917635:WWD917635 U983171:V983171 JQ983171:JR983171 TM983171:TN983171 ADI983171:ADJ983171 ANE983171:ANF983171 AXA983171:AXB983171 BGW983171:BGX983171 BQS983171:BQT983171 CAO983171:CAP983171 CKK983171:CKL983171 CUG983171:CUH983171 DEC983171:DED983171 DNY983171:DNZ983171 DXU983171:DXV983171 EHQ983171:EHR983171 ERM983171:ERN983171 FBI983171:FBJ983171 FLE983171:FLF983171 FVA983171:FVB983171 GEW983171:GEX983171 GOS983171:GOT983171 GYO983171:GYP983171 HIK983171:HIL983171 HSG983171:HSH983171 ICC983171:ICD983171 ILY983171:ILZ983171 IVU983171:IVV983171 JFQ983171:JFR983171 JPM983171:JPN983171 JZI983171:JZJ983171 KJE983171:KJF983171 KTA983171:KTB983171 LCW983171:LCX983171 LMS983171:LMT983171 LWO983171:LWP983171 MGK983171:MGL983171 MQG983171:MQH983171 NAC983171:NAD983171 NJY983171:NJZ983171 NTU983171:NTV983171 ODQ983171:ODR983171 ONM983171:ONN983171 OXI983171:OXJ983171 PHE983171:PHF983171 PRA983171:PRB983171 QAW983171:QAX983171 QKS983171:QKT983171 QUO983171:QUP983171 REK983171:REL983171 ROG983171:ROH983171 RYC983171:RYD983171 SHY983171:SHZ983171 SRU983171:SRV983171 TBQ983171:TBR983171 TLM983171:TLN983171 TVI983171:TVJ983171 UFE983171:UFF983171 UPA983171:UPB983171 UYW983171:UYX983171 VIS983171:VIT983171 VSO983171:VSP983171 WCK983171:WCL983171 WMG983171:WMH983171 WWC983171:WWD983171 U128:V128 JQ128:JR128 TM128:TN128 ADI128:ADJ128 ANE128:ANF128 AXA128:AXB128 BGW128:BGX128 BQS128:BQT128 CAO128:CAP128 CKK128:CKL128 CUG128:CUH128 DEC128:DED128 DNY128:DNZ128 DXU128:DXV128 EHQ128:EHR128 ERM128:ERN128 FBI128:FBJ128 FLE128:FLF128 FVA128:FVB128 GEW128:GEX128 GOS128:GOT128 GYO128:GYP128 HIK128:HIL128 HSG128:HSH128 ICC128:ICD128 ILY128:ILZ128 IVU128:IVV128 JFQ128:JFR128 JPM128:JPN128 JZI128:JZJ128 KJE128:KJF128 KTA128:KTB128 LCW128:LCX128 LMS128:LMT128 LWO128:LWP128 MGK128:MGL128 MQG128:MQH128 NAC128:NAD128 NJY128:NJZ128 NTU128:NTV128 ODQ128:ODR128 ONM128:ONN128 OXI128:OXJ128 PHE128:PHF128 PRA128:PRB128 QAW128:QAX128 QKS128:QKT128 QUO128:QUP128 REK128:REL128 ROG128:ROH128 RYC128:RYD128 SHY128:SHZ128 SRU128:SRV128 TBQ128:TBR128 TLM128:TLN128 TVI128:TVJ128 UFE128:UFF128 UPA128:UPB128 UYW128:UYX128 VIS128:VIT128 VSO128:VSP128 WCK128:WCL128 WMG128:WMH128 WWC128:WWD128 U65664:V65664 JQ65664:JR65664 TM65664:TN65664 ADI65664:ADJ65664 ANE65664:ANF65664 AXA65664:AXB65664 BGW65664:BGX65664 BQS65664:BQT65664 CAO65664:CAP65664 CKK65664:CKL65664 CUG65664:CUH65664 DEC65664:DED65664 DNY65664:DNZ65664 DXU65664:DXV65664 EHQ65664:EHR65664 ERM65664:ERN65664 FBI65664:FBJ65664 FLE65664:FLF65664 FVA65664:FVB65664 GEW65664:GEX65664 GOS65664:GOT65664 GYO65664:GYP65664 HIK65664:HIL65664 HSG65664:HSH65664 ICC65664:ICD65664 ILY65664:ILZ65664 IVU65664:IVV65664 JFQ65664:JFR65664 JPM65664:JPN65664 JZI65664:JZJ65664 KJE65664:KJF65664 KTA65664:KTB65664 LCW65664:LCX65664 LMS65664:LMT65664 LWO65664:LWP65664 MGK65664:MGL65664 MQG65664:MQH65664 NAC65664:NAD65664 NJY65664:NJZ65664 NTU65664:NTV65664 ODQ65664:ODR65664 ONM65664:ONN65664 OXI65664:OXJ65664 PHE65664:PHF65664 PRA65664:PRB65664 QAW65664:QAX65664 QKS65664:QKT65664 QUO65664:QUP65664 REK65664:REL65664 ROG65664:ROH65664 RYC65664:RYD65664 SHY65664:SHZ65664 SRU65664:SRV65664 TBQ65664:TBR65664 TLM65664:TLN65664 TVI65664:TVJ65664 UFE65664:UFF65664 UPA65664:UPB65664 UYW65664:UYX65664 VIS65664:VIT65664 VSO65664:VSP65664 WCK65664:WCL65664 WMG65664:WMH65664 WWC65664:WWD65664 U131200:V131200 JQ131200:JR131200 TM131200:TN131200 ADI131200:ADJ131200 ANE131200:ANF131200 AXA131200:AXB131200 BGW131200:BGX131200 BQS131200:BQT131200 CAO131200:CAP131200 CKK131200:CKL131200 CUG131200:CUH131200 DEC131200:DED131200 DNY131200:DNZ131200 DXU131200:DXV131200 EHQ131200:EHR131200 ERM131200:ERN131200 FBI131200:FBJ131200 FLE131200:FLF131200 FVA131200:FVB131200 GEW131200:GEX131200 GOS131200:GOT131200 GYO131200:GYP131200 HIK131200:HIL131200 HSG131200:HSH131200 ICC131200:ICD131200 ILY131200:ILZ131200 IVU131200:IVV131200 JFQ131200:JFR131200 JPM131200:JPN131200 JZI131200:JZJ131200 KJE131200:KJF131200 KTA131200:KTB131200 LCW131200:LCX131200 LMS131200:LMT131200 LWO131200:LWP131200 MGK131200:MGL131200 MQG131200:MQH131200 NAC131200:NAD131200 NJY131200:NJZ131200 NTU131200:NTV131200 ODQ131200:ODR131200 ONM131200:ONN131200 OXI131200:OXJ131200 PHE131200:PHF131200 PRA131200:PRB131200 QAW131200:QAX131200 QKS131200:QKT131200 QUO131200:QUP131200 REK131200:REL131200 ROG131200:ROH131200 RYC131200:RYD131200 SHY131200:SHZ131200 SRU131200:SRV131200 TBQ131200:TBR131200 TLM131200:TLN131200 TVI131200:TVJ131200 UFE131200:UFF131200 UPA131200:UPB131200 UYW131200:UYX131200 VIS131200:VIT131200 VSO131200:VSP131200 WCK131200:WCL131200 WMG131200:WMH131200 WWC131200:WWD131200 U196736:V196736 JQ196736:JR196736 TM196736:TN196736 ADI196736:ADJ196736 ANE196736:ANF196736 AXA196736:AXB196736 BGW196736:BGX196736 BQS196736:BQT196736 CAO196736:CAP196736 CKK196736:CKL196736 CUG196736:CUH196736 DEC196736:DED196736 DNY196736:DNZ196736 DXU196736:DXV196736 EHQ196736:EHR196736 ERM196736:ERN196736 FBI196736:FBJ196736 FLE196736:FLF196736 FVA196736:FVB196736 GEW196736:GEX196736 GOS196736:GOT196736 GYO196736:GYP196736 HIK196736:HIL196736 HSG196736:HSH196736 ICC196736:ICD196736 ILY196736:ILZ196736 IVU196736:IVV196736 JFQ196736:JFR196736 JPM196736:JPN196736 JZI196736:JZJ196736 KJE196736:KJF196736 KTA196736:KTB196736 LCW196736:LCX196736 LMS196736:LMT196736 LWO196736:LWP196736 MGK196736:MGL196736 MQG196736:MQH196736 NAC196736:NAD196736 NJY196736:NJZ196736 NTU196736:NTV196736 ODQ196736:ODR196736 ONM196736:ONN196736 OXI196736:OXJ196736 PHE196736:PHF196736 PRA196736:PRB196736 QAW196736:QAX196736 QKS196736:QKT196736 QUO196736:QUP196736 REK196736:REL196736 ROG196736:ROH196736 RYC196736:RYD196736 SHY196736:SHZ196736 SRU196736:SRV196736 TBQ196736:TBR196736 TLM196736:TLN196736 TVI196736:TVJ196736 UFE196736:UFF196736 UPA196736:UPB196736 UYW196736:UYX196736 VIS196736:VIT196736 VSO196736:VSP196736 WCK196736:WCL196736 WMG196736:WMH196736 WWC196736:WWD196736 U262272:V262272 JQ262272:JR262272 TM262272:TN262272 ADI262272:ADJ262272 ANE262272:ANF262272 AXA262272:AXB262272 BGW262272:BGX262272 BQS262272:BQT262272 CAO262272:CAP262272 CKK262272:CKL262272 CUG262272:CUH262272 DEC262272:DED262272 DNY262272:DNZ262272 DXU262272:DXV262272 EHQ262272:EHR262272 ERM262272:ERN262272 FBI262272:FBJ262272 FLE262272:FLF262272 FVA262272:FVB262272 GEW262272:GEX262272 GOS262272:GOT262272 GYO262272:GYP262272 HIK262272:HIL262272 HSG262272:HSH262272 ICC262272:ICD262272 ILY262272:ILZ262272 IVU262272:IVV262272 JFQ262272:JFR262272 JPM262272:JPN262272 JZI262272:JZJ262272 KJE262272:KJF262272 KTA262272:KTB262272 LCW262272:LCX262272 LMS262272:LMT262272 LWO262272:LWP262272 MGK262272:MGL262272 MQG262272:MQH262272 NAC262272:NAD262272 NJY262272:NJZ262272 NTU262272:NTV262272 ODQ262272:ODR262272 ONM262272:ONN262272 OXI262272:OXJ262272 PHE262272:PHF262272 PRA262272:PRB262272 QAW262272:QAX262272 QKS262272:QKT262272 QUO262272:QUP262272 REK262272:REL262272 ROG262272:ROH262272 RYC262272:RYD262272 SHY262272:SHZ262272 SRU262272:SRV262272 TBQ262272:TBR262272 TLM262272:TLN262272 TVI262272:TVJ262272 UFE262272:UFF262272 UPA262272:UPB262272 UYW262272:UYX262272 VIS262272:VIT262272 VSO262272:VSP262272 WCK262272:WCL262272 WMG262272:WMH262272 WWC262272:WWD262272 U327808:V327808 JQ327808:JR327808 TM327808:TN327808 ADI327808:ADJ327808 ANE327808:ANF327808 AXA327808:AXB327808 BGW327808:BGX327808 BQS327808:BQT327808 CAO327808:CAP327808 CKK327808:CKL327808 CUG327808:CUH327808 DEC327808:DED327808 DNY327808:DNZ327808 DXU327808:DXV327808 EHQ327808:EHR327808 ERM327808:ERN327808 FBI327808:FBJ327808 FLE327808:FLF327808 FVA327808:FVB327808 GEW327808:GEX327808 GOS327808:GOT327808 GYO327808:GYP327808 HIK327808:HIL327808 HSG327808:HSH327808 ICC327808:ICD327808 ILY327808:ILZ327808 IVU327808:IVV327808 JFQ327808:JFR327808 JPM327808:JPN327808 JZI327808:JZJ327808 KJE327808:KJF327808 KTA327808:KTB327808 LCW327808:LCX327808 LMS327808:LMT327808 LWO327808:LWP327808 MGK327808:MGL327808 MQG327808:MQH327808 NAC327808:NAD327808 NJY327808:NJZ327808 NTU327808:NTV327808 ODQ327808:ODR327808 ONM327808:ONN327808 OXI327808:OXJ327808 PHE327808:PHF327808 PRA327808:PRB327808 QAW327808:QAX327808 QKS327808:QKT327808 QUO327808:QUP327808 REK327808:REL327808 ROG327808:ROH327808 RYC327808:RYD327808 SHY327808:SHZ327808 SRU327808:SRV327808 TBQ327808:TBR327808 TLM327808:TLN327808 TVI327808:TVJ327808 UFE327808:UFF327808 UPA327808:UPB327808 UYW327808:UYX327808 VIS327808:VIT327808 VSO327808:VSP327808 WCK327808:WCL327808 WMG327808:WMH327808 WWC327808:WWD327808 U393344:V393344 JQ393344:JR393344 TM393344:TN393344 ADI393344:ADJ393344 ANE393344:ANF393344 AXA393344:AXB393344 BGW393344:BGX393344 BQS393344:BQT393344 CAO393344:CAP393344 CKK393344:CKL393344 CUG393344:CUH393344 DEC393344:DED393344 DNY393344:DNZ393344 DXU393344:DXV393344 EHQ393344:EHR393344 ERM393344:ERN393344 FBI393344:FBJ393344 FLE393344:FLF393344 FVA393344:FVB393344 GEW393344:GEX393344 GOS393344:GOT393344 GYO393344:GYP393344 HIK393344:HIL393344 HSG393344:HSH393344 ICC393344:ICD393344 ILY393344:ILZ393344 IVU393344:IVV393344 JFQ393344:JFR393344 JPM393344:JPN393344 JZI393344:JZJ393344 KJE393344:KJF393344 KTA393344:KTB393344 LCW393344:LCX393344 LMS393344:LMT393344 LWO393344:LWP393344 MGK393344:MGL393344 MQG393344:MQH393344 NAC393344:NAD393344 NJY393344:NJZ393344 NTU393344:NTV393344 ODQ393344:ODR393344 ONM393344:ONN393344 OXI393344:OXJ393344 PHE393344:PHF393344 PRA393344:PRB393344 QAW393344:QAX393344 QKS393344:QKT393344 QUO393344:QUP393344 REK393344:REL393344 ROG393344:ROH393344 RYC393344:RYD393344 SHY393344:SHZ393344 SRU393344:SRV393344 TBQ393344:TBR393344 TLM393344:TLN393344 TVI393344:TVJ393344 UFE393344:UFF393344 UPA393344:UPB393344 UYW393344:UYX393344 VIS393344:VIT393344 VSO393344:VSP393344 WCK393344:WCL393344 WMG393344:WMH393344 WWC393344:WWD393344 U458880:V458880 JQ458880:JR458880 TM458880:TN458880 ADI458880:ADJ458880 ANE458880:ANF458880 AXA458880:AXB458880 BGW458880:BGX458880 BQS458880:BQT458880 CAO458880:CAP458880 CKK458880:CKL458880 CUG458880:CUH458880 DEC458880:DED458880 DNY458880:DNZ458880 DXU458880:DXV458880 EHQ458880:EHR458880 ERM458880:ERN458880 FBI458880:FBJ458880 FLE458880:FLF458880 FVA458880:FVB458880 GEW458880:GEX458880 GOS458880:GOT458880 GYO458880:GYP458880 HIK458880:HIL458880 HSG458880:HSH458880 ICC458880:ICD458880 ILY458880:ILZ458880 IVU458880:IVV458880 JFQ458880:JFR458880 JPM458880:JPN458880 JZI458880:JZJ458880 KJE458880:KJF458880 KTA458880:KTB458880 LCW458880:LCX458880 LMS458880:LMT458880 LWO458880:LWP458880 MGK458880:MGL458880 MQG458880:MQH458880 NAC458880:NAD458880 NJY458880:NJZ458880 NTU458880:NTV458880 ODQ458880:ODR458880 ONM458880:ONN458880 OXI458880:OXJ458880 PHE458880:PHF458880 PRA458880:PRB458880 QAW458880:QAX458880 QKS458880:QKT458880 QUO458880:QUP458880 REK458880:REL458880 ROG458880:ROH458880 RYC458880:RYD458880 SHY458880:SHZ458880 SRU458880:SRV458880 TBQ458880:TBR458880 TLM458880:TLN458880 TVI458880:TVJ458880 UFE458880:UFF458880 UPA458880:UPB458880 UYW458880:UYX458880 VIS458880:VIT458880 VSO458880:VSP458880 WCK458880:WCL458880 WMG458880:WMH458880 WWC458880:WWD458880 U524416:V524416 JQ524416:JR524416 TM524416:TN524416 ADI524416:ADJ524416 ANE524416:ANF524416 AXA524416:AXB524416 BGW524416:BGX524416 BQS524416:BQT524416 CAO524416:CAP524416 CKK524416:CKL524416 CUG524416:CUH524416 DEC524416:DED524416 DNY524416:DNZ524416 DXU524416:DXV524416 EHQ524416:EHR524416 ERM524416:ERN524416 FBI524416:FBJ524416 FLE524416:FLF524416 FVA524416:FVB524416 GEW524416:GEX524416 GOS524416:GOT524416 GYO524416:GYP524416 HIK524416:HIL524416 HSG524416:HSH524416 ICC524416:ICD524416 ILY524416:ILZ524416 IVU524416:IVV524416 JFQ524416:JFR524416 JPM524416:JPN524416 JZI524416:JZJ524416 KJE524416:KJF524416 KTA524416:KTB524416 LCW524416:LCX524416 LMS524416:LMT524416 LWO524416:LWP524416 MGK524416:MGL524416 MQG524416:MQH524416 NAC524416:NAD524416 NJY524416:NJZ524416 NTU524416:NTV524416 ODQ524416:ODR524416 ONM524416:ONN524416 OXI524416:OXJ524416 PHE524416:PHF524416 PRA524416:PRB524416 QAW524416:QAX524416 QKS524416:QKT524416 QUO524416:QUP524416 REK524416:REL524416 ROG524416:ROH524416 RYC524416:RYD524416 SHY524416:SHZ524416 SRU524416:SRV524416 TBQ524416:TBR524416 TLM524416:TLN524416 TVI524416:TVJ524416 UFE524416:UFF524416 UPA524416:UPB524416 UYW524416:UYX524416 VIS524416:VIT524416 VSO524416:VSP524416 WCK524416:WCL524416 WMG524416:WMH524416 WWC524416:WWD524416 U589952:V589952 JQ589952:JR589952 TM589952:TN589952 ADI589952:ADJ589952 ANE589952:ANF589952 AXA589952:AXB589952 BGW589952:BGX589952 BQS589952:BQT589952 CAO589952:CAP589952 CKK589952:CKL589952 CUG589952:CUH589952 DEC589952:DED589952 DNY589952:DNZ589952 DXU589952:DXV589952 EHQ589952:EHR589952 ERM589952:ERN589952 FBI589952:FBJ589952 FLE589952:FLF589952 FVA589952:FVB589952 GEW589952:GEX589952 GOS589952:GOT589952 GYO589952:GYP589952 HIK589952:HIL589952 HSG589952:HSH589952 ICC589952:ICD589952 ILY589952:ILZ589952 IVU589952:IVV589952 JFQ589952:JFR589952 JPM589952:JPN589952 JZI589952:JZJ589952 KJE589952:KJF589952 KTA589952:KTB589952 LCW589952:LCX589952 LMS589952:LMT589952 LWO589952:LWP589952 MGK589952:MGL589952 MQG589952:MQH589952 NAC589952:NAD589952 NJY589952:NJZ589952 NTU589952:NTV589952 ODQ589952:ODR589952 ONM589952:ONN589952 OXI589952:OXJ589952 PHE589952:PHF589952 PRA589952:PRB589952 QAW589952:QAX589952 QKS589952:QKT589952 QUO589952:QUP589952 REK589952:REL589952 ROG589952:ROH589952 RYC589952:RYD589952 SHY589952:SHZ589952 SRU589952:SRV589952 TBQ589952:TBR589952 TLM589952:TLN589952 TVI589952:TVJ589952 UFE589952:UFF589952 UPA589952:UPB589952 UYW589952:UYX589952 VIS589952:VIT589952 VSO589952:VSP589952 WCK589952:WCL589952 WMG589952:WMH589952 WWC589952:WWD589952 U655488:V655488 JQ655488:JR655488 TM655488:TN655488 ADI655488:ADJ655488 ANE655488:ANF655488 AXA655488:AXB655488 BGW655488:BGX655488 BQS655488:BQT655488 CAO655488:CAP655488 CKK655488:CKL655488 CUG655488:CUH655488 DEC655488:DED655488 DNY655488:DNZ655488 DXU655488:DXV655488 EHQ655488:EHR655488 ERM655488:ERN655488 FBI655488:FBJ655488 FLE655488:FLF655488 FVA655488:FVB655488 GEW655488:GEX655488 GOS655488:GOT655488 GYO655488:GYP655488 HIK655488:HIL655488 HSG655488:HSH655488 ICC655488:ICD655488 ILY655488:ILZ655488 IVU655488:IVV655488 JFQ655488:JFR655488 JPM655488:JPN655488 JZI655488:JZJ655488 KJE655488:KJF655488 KTA655488:KTB655488 LCW655488:LCX655488 LMS655488:LMT655488 LWO655488:LWP655488 MGK655488:MGL655488 MQG655488:MQH655488 NAC655488:NAD655488 NJY655488:NJZ655488 NTU655488:NTV655488 ODQ655488:ODR655488 ONM655488:ONN655488 OXI655488:OXJ655488 PHE655488:PHF655488 PRA655488:PRB655488 QAW655488:QAX655488 QKS655488:QKT655488 QUO655488:QUP655488 REK655488:REL655488 ROG655488:ROH655488 RYC655488:RYD655488 SHY655488:SHZ655488 SRU655488:SRV655488 TBQ655488:TBR655488 TLM655488:TLN655488 TVI655488:TVJ655488 UFE655488:UFF655488 UPA655488:UPB655488 UYW655488:UYX655488 VIS655488:VIT655488 VSO655488:VSP655488 WCK655488:WCL655488 WMG655488:WMH655488 WWC655488:WWD655488 U721024:V721024 JQ721024:JR721024 TM721024:TN721024 ADI721024:ADJ721024 ANE721024:ANF721024 AXA721024:AXB721024 BGW721024:BGX721024 BQS721024:BQT721024 CAO721024:CAP721024 CKK721024:CKL721024 CUG721024:CUH721024 DEC721024:DED721024 DNY721024:DNZ721024 DXU721024:DXV721024 EHQ721024:EHR721024 ERM721024:ERN721024 FBI721024:FBJ721024 FLE721024:FLF721024 FVA721024:FVB721024 GEW721024:GEX721024 GOS721024:GOT721024 GYO721024:GYP721024 HIK721024:HIL721024 HSG721024:HSH721024 ICC721024:ICD721024 ILY721024:ILZ721024 IVU721024:IVV721024 JFQ721024:JFR721024 JPM721024:JPN721024 JZI721024:JZJ721024 KJE721024:KJF721024 KTA721024:KTB721024 LCW721024:LCX721024 LMS721024:LMT721024 LWO721024:LWP721024 MGK721024:MGL721024 MQG721024:MQH721024 NAC721024:NAD721024 NJY721024:NJZ721024 NTU721024:NTV721024 ODQ721024:ODR721024 ONM721024:ONN721024 OXI721024:OXJ721024 PHE721024:PHF721024 PRA721024:PRB721024 QAW721024:QAX721024 QKS721024:QKT721024 QUO721024:QUP721024 REK721024:REL721024 ROG721024:ROH721024 RYC721024:RYD721024 SHY721024:SHZ721024 SRU721024:SRV721024 TBQ721024:TBR721024 TLM721024:TLN721024 TVI721024:TVJ721024 UFE721024:UFF721024 UPA721024:UPB721024 UYW721024:UYX721024 VIS721024:VIT721024 VSO721024:VSP721024 WCK721024:WCL721024 WMG721024:WMH721024 WWC721024:WWD721024 U786560:V786560 JQ786560:JR786560 TM786560:TN786560 ADI786560:ADJ786560 ANE786560:ANF786560 AXA786560:AXB786560 BGW786560:BGX786560 BQS786560:BQT786560 CAO786560:CAP786560 CKK786560:CKL786560 CUG786560:CUH786560 DEC786560:DED786560 DNY786560:DNZ786560 DXU786560:DXV786560 EHQ786560:EHR786560 ERM786560:ERN786560 FBI786560:FBJ786560 FLE786560:FLF786560 FVA786560:FVB786560 GEW786560:GEX786560 GOS786560:GOT786560 GYO786560:GYP786560 HIK786560:HIL786560 HSG786560:HSH786560 ICC786560:ICD786560 ILY786560:ILZ786560 IVU786560:IVV786560 JFQ786560:JFR786560 JPM786560:JPN786560 JZI786560:JZJ786560 KJE786560:KJF786560 KTA786560:KTB786560 LCW786560:LCX786560 LMS786560:LMT786560 LWO786560:LWP786560 MGK786560:MGL786560 MQG786560:MQH786560 NAC786560:NAD786560 NJY786560:NJZ786560 NTU786560:NTV786560 ODQ786560:ODR786560 ONM786560:ONN786560 OXI786560:OXJ786560 PHE786560:PHF786560 PRA786560:PRB786560 QAW786560:QAX786560 QKS786560:QKT786560 QUO786560:QUP786560 REK786560:REL786560 ROG786560:ROH786560 RYC786560:RYD786560 SHY786560:SHZ786560 SRU786560:SRV786560 TBQ786560:TBR786560 TLM786560:TLN786560 TVI786560:TVJ786560 UFE786560:UFF786560 UPA786560:UPB786560 UYW786560:UYX786560 VIS786560:VIT786560 VSO786560:VSP786560 WCK786560:WCL786560 WMG786560:WMH786560 WWC786560:WWD786560 U852096:V852096 JQ852096:JR852096 TM852096:TN852096 ADI852096:ADJ852096 ANE852096:ANF852096 AXA852096:AXB852096 BGW852096:BGX852096 BQS852096:BQT852096 CAO852096:CAP852096 CKK852096:CKL852096 CUG852096:CUH852096 DEC852096:DED852096 DNY852096:DNZ852096 DXU852096:DXV852096 EHQ852096:EHR852096 ERM852096:ERN852096 FBI852096:FBJ852096 FLE852096:FLF852096 FVA852096:FVB852096 GEW852096:GEX852096 GOS852096:GOT852096 GYO852096:GYP852096 HIK852096:HIL852096 HSG852096:HSH852096 ICC852096:ICD852096 ILY852096:ILZ852096 IVU852096:IVV852096 JFQ852096:JFR852096 JPM852096:JPN852096 JZI852096:JZJ852096 KJE852096:KJF852096 KTA852096:KTB852096 LCW852096:LCX852096 LMS852096:LMT852096 LWO852096:LWP852096 MGK852096:MGL852096 MQG852096:MQH852096 NAC852096:NAD852096 NJY852096:NJZ852096 NTU852096:NTV852096 ODQ852096:ODR852096 ONM852096:ONN852096 OXI852096:OXJ852096 PHE852096:PHF852096 PRA852096:PRB852096 QAW852096:QAX852096 QKS852096:QKT852096 QUO852096:QUP852096 REK852096:REL852096 ROG852096:ROH852096 RYC852096:RYD852096 SHY852096:SHZ852096 SRU852096:SRV852096 TBQ852096:TBR852096 TLM852096:TLN852096 TVI852096:TVJ852096 UFE852096:UFF852096 UPA852096:UPB852096 UYW852096:UYX852096 VIS852096:VIT852096 VSO852096:VSP852096 WCK852096:WCL852096 WMG852096:WMH852096 WWC852096:WWD852096 U917632:V917632 JQ917632:JR917632 TM917632:TN917632 ADI917632:ADJ917632 ANE917632:ANF917632 AXA917632:AXB917632 BGW917632:BGX917632 BQS917632:BQT917632 CAO917632:CAP917632 CKK917632:CKL917632 CUG917632:CUH917632 DEC917632:DED917632 DNY917632:DNZ917632 DXU917632:DXV917632 EHQ917632:EHR917632 ERM917632:ERN917632 FBI917632:FBJ917632 FLE917632:FLF917632 FVA917632:FVB917632 GEW917632:GEX917632 GOS917632:GOT917632 GYO917632:GYP917632 HIK917632:HIL917632 HSG917632:HSH917632 ICC917632:ICD917632 ILY917632:ILZ917632 IVU917632:IVV917632 JFQ917632:JFR917632 JPM917632:JPN917632 JZI917632:JZJ917632 KJE917632:KJF917632 KTA917632:KTB917632 LCW917632:LCX917632 LMS917632:LMT917632 LWO917632:LWP917632 MGK917632:MGL917632 MQG917632:MQH917632 NAC917632:NAD917632 NJY917632:NJZ917632 NTU917632:NTV917632 ODQ917632:ODR917632 ONM917632:ONN917632 OXI917632:OXJ917632 PHE917632:PHF917632 PRA917632:PRB917632 QAW917632:QAX917632 QKS917632:QKT917632 QUO917632:QUP917632 REK917632:REL917632 ROG917632:ROH917632 RYC917632:RYD917632 SHY917632:SHZ917632 SRU917632:SRV917632 TBQ917632:TBR917632 TLM917632:TLN917632 TVI917632:TVJ917632 UFE917632:UFF917632 UPA917632:UPB917632 UYW917632:UYX917632 VIS917632:VIT917632 VSO917632:VSP917632 WCK917632:WCL917632 WMG917632:WMH917632 WWC917632:WWD917632 U983168:V983168 JQ983168:JR983168 TM983168:TN983168 ADI983168:ADJ983168 ANE983168:ANF983168 AXA983168:AXB983168 BGW983168:BGX983168 BQS983168:BQT983168 CAO983168:CAP983168 CKK983168:CKL983168 CUG983168:CUH983168 DEC983168:DED983168 DNY983168:DNZ983168 DXU983168:DXV983168 EHQ983168:EHR983168 ERM983168:ERN983168 FBI983168:FBJ983168 FLE983168:FLF983168 FVA983168:FVB983168 GEW983168:GEX983168 GOS983168:GOT983168 GYO983168:GYP983168 HIK983168:HIL983168 HSG983168:HSH983168 ICC983168:ICD983168 ILY983168:ILZ983168 IVU983168:IVV983168 JFQ983168:JFR983168 JPM983168:JPN983168 JZI983168:JZJ983168 KJE983168:KJF983168 KTA983168:KTB983168 LCW983168:LCX983168 LMS983168:LMT983168 LWO983168:LWP983168 MGK983168:MGL983168 MQG983168:MQH983168 NAC983168:NAD983168 NJY983168:NJZ983168 NTU983168:NTV983168 ODQ983168:ODR983168 ONM983168:ONN983168 OXI983168:OXJ983168 PHE983168:PHF983168 PRA983168:PRB983168 QAW983168:QAX983168 QKS983168:QKT983168 QUO983168:QUP983168 REK983168:REL983168 ROG983168:ROH983168 RYC983168:RYD983168 SHY983168:SHZ983168 SRU983168:SRV983168 TBQ983168:TBR983168 TLM983168:TLN983168 TVI983168:TVJ983168 UFE983168:UFF983168 UPA983168:UPB983168 UYW983168:UYX983168 VIS983168:VIT983168 VSO983168:VSP983168 WCK983168:WCL983168 WMG983168:WMH983168 WWC983168:WWD983168 U125:V125 JQ125:JR125 TM125:TN125 ADI125:ADJ125 ANE125:ANF125 AXA125:AXB125 BGW125:BGX125 BQS125:BQT125 CAO125:CAP125 CKK125:CKL125 CUG125:CUH125 DEC125:DED125 DNY125:DNZ125 DXU125:DXV125 EHQ125:EHR125 ERM125:ERN125 FBI125:FBJ125 FLE125:FLF125 FVA125:FVB125 GEW125:GEX125 GOS125:GOT125 GYO125:GYP125 HIK125:HIL125 HSG125:HSH125 ICC125:ICD125 ILY125:ILZ125 IVU125:IVV125 JFQ125:JFR125 JPM125:JPN125 JZI125:JZJ125 KJE125:KJF125 KTA125:KTB125 LCW125:LCX125 LMS125:LMT125 LWO125:LWP125 MGK125:MGL125 MQG125:MQH125 NAC125:NAD125 NJY125:NJZ125 NTU125:NTV125 ODQ125:ODR125 ONM125:ONN125 OXI125:OXJ125 PHE125:PHF125 PRA125:PRB125 QAW125:QAX125 QKS125:QKT125 QUO125:QUP125 REK125:REL125 ROG125:ROH125 RYC125:RYD125 SHY125:SHZ125 SRU125:SRV125 TBQ125:TBR125 TLM125:TLN125 TVI125:TVJ125 UFE125:UFF125 UPA125:UPB125 UYW125:UYX125 VIS125:VIT125 VSO125:VSP125 WCK125:WCL125 WMG125:WMH125 WWC125:WWD125 U65661:V65661 JQ65661:JR65661 TM65661:TN65661 ADI65661:ADJ65661 ANE65661:ANF65661 AXA65661:AXB65661 BGW65661:BGX65661 BQS65661:BQT65661 CAO65661:CAP65661 CKK65661:CKL65661 CUG65661:CUH65661 DEC65661:DED65661 DNY65661:DNZ65661 DXU65661:DXV65661 EHQ65661:EHR65661 ERM65661:ERN65661 FBI65661:FBJ65661 FLE65661:FLF65661 FVA65661:FVB65661 GEW65661:GEX65661 GOS65661:GOT65661 GYO65661:GYP65661 HIK65661:HIL65661 HSG65661:HSH65661 ICC65661:ICD65661 ILY65661:ILZ65661 IVU65661:IVV65661 JFQ65661:JFR65661 JPM65661:JPN65661 JZI65661:JZJ65661 KJE65661:KJF65661 KTA65661:KTB65661 LCW65661:LCX65661 LMS65661:LMT65661 LWO65661:LWP65661 MGK65661:MGL65661 MQG65661:MQH65661 NAC65661:NAD65661 NJY65661:NJZ65661 NTU65661:NTV65661 ODQ65661:ODR65661 ONM65661:ONN65661 OXI65661:OXJ65661 PHE65661:PHF65661 PRA65661:PRB65661 QAW65661:QAX65661 QKS65661:QKT65661 QUO65661:QUP65661 REK65661:REL65661 ROG65661:ROH65661 RYC65661:RYD65661 SHY65661:SHZ65661 SRU65661:SRV65661 TBQ65661:TBR65661 TLM65661:TLN65661 TVI65661:TVJ65661 UFE65661:UFF65661 UPA65661:UPB65661 UYW65661:UYX65661 VIS65661:VIT65661 VSO65661:VSP65661 WCK65661:WCL65661 WMG65661:WMH65661 WWC65661:WWD65661 U131197:V131197 JQ131197:JR131197 TM131197:TN131197 ADI131197:ADJ131197 ANE131197:ANF131197 AXA131197:AXB131197 BGW131197:BGX131197 BQS131197:BQT131197 CAO131197:CAP131197 CKK131197:CKL131197 CUG131197:CUH131197 DEC131197:DED131197 DNY131197:DNZ131197 DXU131197:DXV131197 EHQ131197:EHR131197 ERM131197:ERN131197 FBI131197:FBJ131197 FLE131197:FLF131197 FVA131197:FVB131197 GEW131197:GEX131197 GOS131197:GOT131197 GYO131197:GYP131197 HIK131197:HIL131197 HSG131197:HSH131197 ICC131197:ICD131197 ILY131197:ILZ131197 IVU131197:IVV131197 JFQ131197:JFR131197 JPM131197:JPN131197 JZI131197:JZJ131197 KJE131197:KJF131197 KTA131197:KTB131197 LCW131197:LCX131197 LMS131197:LMT131197 LWO131197:LWP131197 MGK131197:MGL131197 MQG131197:MQH131197 NAC131197:NAD131197 NJY131197:NJZ131197 NTU131197:NTV131197 ODQ131197:ODR131197 ONM131197:ONN131197 OXI131197:OXJ131197 PHE131197:PHF131197 PRA131197:PRB131197 QAW131197:QAX131197 QKS131197:QKT131197 QUO131197:QUP131197 REK131197:REL131197 ROG131197:ROH131197 RYC131197:RYD131197 SHY131197:SHZ131197 SRU131197:SRV131197 TBQ131197:TBR131197 TLM131197:TLN131197 TVI131197:TVJ131197 UFE131197:UFF131197 UPA131197:UPB131197 UYW131197:UYX131197 VIS131197:VIT131197 VSO131197:VSP131197 WCK131197:WCL131197 WMG131197:WMH131197 WWC131197:WWD131197 U196733:V196733 JQ196733:JR196733 TM196733:TN196733 ADI196733:ADJ196733 ANE196733:ANF196733 AXA196733:AXB196733 BGW196733:BGX196733 BQS196733:BQT196733 CAO196733:CAP196733 CKK196733:CKL196733 CUG196733:CUH196733 DEC196733:DED196733 DNY196733:DNZ196733 DXU196733:DXV196733 EHQ196733:EHR196733 ERM196733:ERN196733 FBI196733:FBJ196733 FLE196733:FLF196733 FVA196733:FVB196733 GEW196733:GEX196733 GOS196733:GOT196733 GYO196733:GYP196733 HIK196733:HIL196733 HSG196733:HSH196733 ICC196733:ICD196733 ILY196733:ILZ196733 IVU196733:IVV196733 JFQ196733:JFR196733 JPM196733:JPN196733 JZI196733:JZJ196733 KJE196733:KJF196733 KTA196733:KTB196733 LCW196733:LCX196733 LMS196733:LMT196733 LWO196733:LWP196733 MGK196733:MGL196733 MQG196733:MQH196733 NAC196733:NAD196733 NJY196733:NJZ196733 NTU196733:NTV196733 ODQ196733:ODR196733 ONM196733:ONN196733 OXI196733:OXJ196733 PHE196733:PHF196733 PRA196733:PRB196733 QAW196733:QAX196733 QKS196733:QKT196733 QUO196733:QUP196733 REK196733:REL196733 ROG196733:ROH196733 RYC196733:RYD196733 SHY196733:SHZ196733 SRU196733:SRV196733 TBQ196733:TBR196733 TLM196733:TLN196733 TVI196733:TVJ196733 UFE196733:UFF196733 UPA196733:UPB196733 UYW196733:UYX196733 VIS196733:VIT196733 VSO196733:VSP196733 WCK196733:WCL196733 WMG196733:WMH196733 WWC196733:WWD196733 U262269:V262269 JQ262269:JR262269 TM262269:TN262269 ADI262269:ADJ262269 ANE262269:ANF262269 AXA262269:AXB262269 BGW262269:BGX262269 BQS262269:BQT262269 CAO262269:CAP262269 CKK262269:CKL262269 CUG262269:CUH262269 DEC262269:DED262269 DNY262269:DNZ262269 DXU262269:DXV262269 EHQ262269:EHR262269 ERM262269:ERN262269 FBI262269:FBJ262269 FLE262269:FLF262269 FVA262269:FVB262269 GEW262269:GEX262269 GOS262269:GOT262269 GYO262269:GYP262269 HIK262269:HIL262269 HSG262269:HSH262269 ICC262269:ICD262269 ILY262269:ILZ262269 IVU262269:IVV262269 JFQ262269:JFR262269 JPM262269:JPN262269 JZI262269:JZJ262269 KJE262269:KJF262269 KTA262269:KTB262269 LCW262269:LCX262269 LMS262269:LMT262269 LWO262269:LWP262269 MGK262269:MGL262269 MQG262269:MQH262269 NAC262269:NAD262269 NJY262269:NJZ262269 NTU262269:NTV262269 ODQ262269:ODR262269 ONM262269:ONN262269 OXI262269:OXJ262269 PHE262269:PHF262269 PRA262269:PRB262269 QAW262269:QAX262269 QKS262269:QKT262269 QUO262269:QUP262269 REK262269:REL262269 ROG262269:ROH262269 RYC262269:RYD262269 SHY262269:SHZ262269 SRU262269:SRV262269 TBQ262269:TBR262269 TLM262269:TLN262269 TVI262269:TVJ262269 UFE262269:UFF262269 UPA262269:UPB262269 UYW262269:UYX262269 VIS262269:VIT262269 VSO262269:VSP262269 WCK262269:WCL262269 WMG262269:WMH262269 WWC262269:WWD262269 U327805:V327805 JQ327805:JR327805 TM327805:TN327805 ADI327805:ADJ327805 ANE327805:ANF327805 AXA327805:AXB327805 BGW327805:BGX327805 BQS327805:BQT327805 CAO327805:CAP327805 CKK327805:CKL327805 CUG327805:CUH327805 DEC327805:DED327805 DNY327805:DNZ327805 DXU327805:DXV327805 EHQ327805:EHR327805 ERM327805:ERN327805 FBI327805:FBJ327805 FLE327805:FLF327805 FVA327805:FVB327805 GEW327805:GEX327805 GOS327805:GOT327805 GYO327805:GYP327805 HIK327805:HIL327805 HSG327805:HSH327805 ICC327805:ICD327805 ILY327805:ILZ327805 IVU327805:IVV327805 JFQ327805:JFR327805 JPM327805:JPN327805 JZI327805:JZJ327805 KJE327805:KJF327805 KTA327805:KTB327805 LCW327805:LCX327805 LMS327805:LMT327805 LWO327805:LWP327805 MGK327805:MGL327805 MQG327805:MQH327805 NAC327805:NAD327805 NJY327805:NJZ327805 NTU327805:NTV327805 ODQ327805:ODR327805 ONM327805:ONN327805 OXI327805:OXJ327805 PHE327805:PHF327805 PRA327805:PRB327805 QAW327805:QAX327805 QKS327805:QKT327805 QUO327805:QUP327805 REK327805:REL327805 ROG327805:ROH327805 RYC327805:RYD327805 SHY327805:SHZ327805 SRU327805:SRV327805 TBQ327805:TBR327805 TLM327805:TLN327805 TVI327805:TVJ327805 UFE327805:UFF327805 UPA327805:UPB327805 UYW327805:UYX327805 VIS327805:VIT327805 VSO327805:VSP327805 WCK327805:WCL327805 WMG327805:WMH327805 WWC327805:WWD327805 U393341:V393341 JQ393341:JR393341 TM393341:TN393341 ADI393341:ADJ393341 ANE393341:ANF393341 AXA393341:AXB393341 BGW393341:BGX393341 BQS393341:BQT393341 CAO393341:CAP393341 CKK393341:CKL393341 CUG393341:CUH393341 DEC393341:DED393341 DNY393341:DNZ393341 DXU393341:DXV393341 EHQ393341:EHR393341 ERM393341:ERN393341 FBI393341:FBJ393341 FLE393341:FLF393341 FVA393341:FVB393341 GEW393341:GEX393341 GOS393341:GOT393341 GYO393341:GYP393341 HIK393341:HIL393341 HSG393341:HSH393341 ICC393341:ICD393341 ILY393341:ILZ393341 IVU393341:IVV393341 JFQ393341:JFR393341 JPM393341:JPN393341 JZI393341:JZJ393341 KJE393341:KJF393341 KTA393341:KTB393341 LCW393341:LCX393341 LMS393341:LMT393341 LWO393341:LWP393341 MGK393341:MGL393341 MQG393341:MQH393341 NAC393341:NAD393341 NJY393341:NJZ393341 NTU393341:NTV393341 ODQ393341:ODR393341 ONM393341:ONN393341 OXI393341:OXJ393341 PHE393341:PHF393341 PRA393341:PRB393341 QAW393341:QAX393341 QKS393341:QKT393341 QUO393341:QUP393341 REK393341:REL393341 ROG393341:ROH393341 RYC393341:RYD393341 SHY393341:SHZ393341 SRU393341:SRV393341 TBQ393341:TBR393341 TLM393341:TLN393341 TVI393341:TVJ393341 UFE393341:UFF393341 UPA393341:UPB393341 UYW393341:UYX393341 VIS393341:VIT393341 VSO393341:VSP393341 WCK393341:WCL393341 WMG393341:WMH393341 WWC393341:WWD393341 U458877:V458877 JQ458877:JR458877 TM458877:TN458877 ADI458877:ADJ458877 ANE458877:ANF458877 AXA458877:AXB458877 BGW458877:BGX458877 BQS458877:BQT458877 CAO458877:CAP458877 CKK458877:CKL458877 CUG458877:CUH458877 DEC458877:DED458877 DNY458877:DNZ458877 DXU458877:DXV458877 EHQ458877:EHR458877 ERM458877:ERN458877 FBI458877:FBJ458877 FLE458877:FLF458877 FVA458877:FVB458877 GEW458877:GEX458877 GOS458877:GOT458877 GYO458877:GYP458877 HIK458877:HIL458877 HSG458877:HSH458877 ICC458877:ICD458877 ILY458877:ILZ458877 IVU458877:IVV458877 JFQ458877:JFR458877 JPM458877:JPN458877 JZI458877:JZJ458877 KJE458877:KJF458877 KTA458877:KTB458877 LCW458877:LCX458877 LMS458877:LMT458877 LWO458877:LWP458877 MGK458877:MGL458877 MQG458877:MQH458877 NAC458877:NAD458877 NJY458877:NJZ458877 NTU458877:NTV458877 ODQ458877:ODR458877 ONM458877:ONN458877 OXI458877:OXJ458877 PHE458877:PHF458877 PRA458877:PRB458877 QAW458877:QAX458877 QKS458877:QKT458877 QUO458877:QUP458877 REK458877:REL458877 ROG458877:ROH458877 RYC458877:RYD458877 SHY458877:SHZ458877 SRU458877:SRV458877 TBQ458877:TBR458877 TLM458877:TLN458877 TVI458877:TVJ458877 UFE458877:UFF458877 UPA458877:UPB458877 UYW458877:UYX458877 VIS458877:VIT458877 VSO458877:VSP458877 WCK458877:WCL458877 WMG458877:WMH458877 WWC458877:WWD458877 U524413:V524413 JQ524413:JR524413 TM524413:TN524413 ADI524413:ADJ524413 ANE524413:ANF524413 AXA524413:AXB524413 BGW524413:BGX524413 BQS524413:BQT524413 CAO524413:CAP524413 CKK524413:CKL524413 CUG524413:CUH524413 DEC524413:DED524413 DNY524413:DNZ524413 DXU524413:DXV524413 EHQ524413:EHR524413 ERM524413:ERN524413 FBI524413:FBJ524413 FLE524413:FLF524413 FVA524413:FVB524413 GEW524413:GEX524413 GOS524413:GOT524413 GYO524413:GYP524413 HIK524413:HIL524413 HSG524413:HSH524413 ICC524413:ICD524413 ILY524413:ILZ524413 IVU524413:IVV524413 JFQ524413:JFR524413 JPM524413:JPN524413 JZI524413:JZJ524413 KJE524413:KJF524413 KTA524413:KTB524413 LCW524413:LCX524413 LMS524413:LMT524413 LWO524413:LWP524413 MGK524413:MGL524413 MQG524413:MQH524413 NAC524413:NAD524413 NJY524413:NJZ524413 NTU524413:NTV524413 ODQ524413:ODR524413 ONM524413:ONN524413 OXI524413:OXJ524413 PHE524413:PHF524413 PRA524413:PRB524413 QAW524413:QAX524413 QKS524413:QKT524413 QUO524413:QUP524413 REK524413:REL524413 ROG524413:ROH524413 RYC524413:RYD524413 SHY524413:SHZ524413 SRU524413:SRV524413 TBQ524413:TBR524413 TLM524413:TLN524413 TVI524413:TVJ524413 UFE524413:UFF524413 UPA524413:UPB524413 UYW524413:UYX524413 VIS524413:VIT524413 VSO524413:VSP524413 WCK524413:WCL524413 WMG524413:WMH524413 WWC524413:WWD524413 U589949:V589949 JQ589949:JR589949 TM589949:TN589949 ADI589949:ADJ589949 ANE589949:ANF589949 AXA589949:AXB589949 BGW589949:BGX589949 BQS589949:BQT589949 CAO589949:CAP589949 CKK589949:CKL589949 CUG589949:CUH589949 DEC589949:DED589949 DNY589949:DNZ589949 DXU589949:DXV589949 EHQ589949:EHR589949 ERM589949:ERN589949 FBI589949:FBJ589949 FLE589949:FLF589949 FVA589949:FVB589949 GEW589949:GEX589949 GOS589949:GOT589949 GYO589949:GYP589949 HIK589949:HIL589949 HSG589949:HSH589949 ICC589949:ICD589949 ILY589949:ILZ589949 IVU589949:IVV589949 JFQ589949:JFR589949 JPM589949:JPN589949 JZI589949:JZJ589949 KJE589949:KJF589949 KTA589949:KTB589949 LCW589949:LCX589949 LMS589949:LMT589949 LWO589949:LWP589949 MGK589949:MGL589949 MQG589949:MQH589949 NAC589949:NAD589949 NJY589949:NJZ589949 NTU589949:NTV589949 ODQ589949:ODR589949 ONM589949:ONN589949 OXI589949:OXJ589949 PHE589949:PHF589949 PRA589949:PRB589949 QAW589949:QAX589949 QKS589949:QKT589949 QUO589949:QUP589949 REK589949:REL589949 ROG589949:ROH589949 RYC589949:RYD589949 SHY589949:SHZ589949 SRU589949:SRV589949 TBQ589949:TBR589949 TLM589949:TLN589949 TVI589949:TVJ589949 UFE589949:UFF589949 UPA589949:UPB589949 UYW589949:UYX589949 VIS589949:VIT589949 VSO589949:VSP589949 WCK589949:WCL589949 WMG589949:WMH589949 WWC589949:WWD589949 U655485:V655485 JQ655485:JR655485 TM655485:TN655485 ADI655485:ADJ655485 ANE655485:ANF655485 AXA655485:AXB655485 BGW655485:BGX655485 BQS655485:BQT655485 CAO655485:CAP655485 CKK655485:CKL655485 CUG655485:CUH655485 DEC655485:DED655485 DNY655485:DNZ655485 DXU655485:DXV655485 EHQ655485:EHR655485 ERM655485:ERN655485 FBI655485:FBJ655485 FLE655485:FLF655485 FVA655485:FVB655485 GEW655485:GEX655485 GOS655485:GOT655485 GYO655485:GYP655485 HIK655485:HIL655485 HSG655485:HSH655485 ICC655485:ICD655485 ILY655485:ILZ655485 IVU655485:IVV655485 JFQ655485:JFR655485 JPM655485:JPN655485 JZI655485:JZJ655485 KJE655485:KJF655485 KTA655485:KTB655485 LCW655485:LCX655485 LMS655485:LMT655485 LWO655485:LWP655485 MGK655485:MGL655485 MQG655485:MQH655485 NAC655485:NAD655485 NJY655485:NJZ655485 NTU655485:NTV655485 ODQ655485:ODR655485 ONM655485:ONN655485 OXI655485:OXJ655485 PHE655485:PHF655485 PRA655485:PRB655485 QAW655485:QAX655485 QKS655485:QKT655485 QUO655485:QUP655485 REK655485:REL655485 ROG655485:ROH655485 RYC655485:RYD655485 SHY655485:SHZ655485 SRU655485:SRV655485 TBQ655485:TBR655485 TLM655485:TLN655485 TVI655485:TVJ655485 UFE655485:UFF655485 UPA655485:UPB655485 UYW655485:UYX655485 VIS655485:VIT655485 VSO655485:VSP655485 WCK655485:WCL655485 WMG655485:WMH655485 WWC655485:WWD655485 U721021:V721021 JQ721021:JR721021 TM721021:TN721021 ADI721021:ADJ721021 ANE721021:ANF721021 AXA721021:AXB721021 BGW721021:BGX721021 BQS721021:BQT721021 CAO721021:CAP721021 CKK721021:CKL721021 CUG721021:CUH721021 DEC721021:DED721021 DNY721021:DNZ721021 DXU721021:DXV721021 EHQ721021:EHR721021 ERM721021:ERN721021 FBI721021:FBJ721021 FLE721021:FLF721021 FVA721021:FVB721021 GEW721021:GEX721021 GOS721021:GOT721021 GYO721021:GYP721021 HIK721021:HIL721021 HSG721021:HSH721021 ICC721021:ICD721021 ILY721021:ILZ721021 IVU721021:IVV721021 JFQ721021:JFR721021 JPM721021:JPN721021 JZI721021:JZJ721021 KJE721021:KJF721021 KTA721021:KTB721021 LCW721021:LCX721021 LMS721021:LMT721021 LWO721021:LWP721021 MGK721021:MGL721021 MQG721021:MQH721021 NAC721021:NAD721021 NJY721021:NJZ721021 NTU721021:NTV721021 ODQ721021:ODR721021 ONM721021:ONN721021 OXI721021:OXJ721021 PHE721021:PHF721021 PRA721021:PRB721021 QAW721021:QAX721021 QKS721021:QKT721021 QUO721021:QUP721021 REK721021:REL721021 ROG721021:ROH721021 RYC721021:RYD721021 SHY721021:SHZ721021 SRU721021:SRV721021 TBQ721021:TBR721021 TLM721021:TLN721021 TVI721021:TVJ721021 UFE721021:UFF721021 UPA721021:UPB721021 UYW721021:UYX721021 VIS721021:VIT721021 VSO721021:VSP721021 WCK721021:WCL721021 WMG721021:WMH721021 WWC721021:WWD721021 U786557:V786557 JQ786557:JR786557 TM786557:TN786557 ADI786557:ADJ786557 ANE786557:ANF786557 AXA786557:AXB786557 BGW786557:BGX786557 BQS786557:BQT786557 CAO786557:CAP786557 CKK786557:CKL786557 CUG786557:CUH786557 DEC786557:DED786557 DNY786557:DNZ786557 DXU786557:DXV786557 EHQ786557:EHR786557 ERM786557:ERN786557 FBI786557:FBJ786557 FLE786557:FLF786557 FVA786557:FVB786557 GEW786557:GEX786557 GOS786557:GOT786557 GYO786557:GYP786557 HIK786557:HIL786557 HSG786557:HSH786557 ICC786557:ICD786557 ILY786557:ILZ786557 IVU786557:IVV786557 JFQ786557:JFR786557 JPM786557:JPN786557 JZI786557:JZJ786557 KJE786557:KJF786557 KTA786557:KTB786557 LCW786557:LCX786557 LMS786557:LMT786557 LWO786557:LWP786557 MGK786557:MGL786557 MQG786557:MQH786557 NAC786557:NAD786557 NJY786557:NJZ786557 NTU786557:NTV786557 ODQ786557:ODR786557 ONM786557:ONN786557 OXI786557:OXJ786557 PHE786557:PHF786557 PRA786557:PRB786557 QAW786557:QAX786557 QKS786557:QKT786557 QUO786557:QUP786557 REK786557:REL786557 ROG786557:ROH786557 RYC786557:RYD786557 SHY786557:SHZ786557 SRU786557:SRV786557 TBQ786557:TBR786557 TLM786557:TLN786557 TVI786557:TVJ786557 UFE786557:UFF786557 UPA786557:UPB786557 UYW786557:UYX786557 VIS786557:VIT786557 VSO786557:VSP786557 WCK786557:WCL786557 WMG786557:WMH786557 WWC786557:WWD786557 U852093:V852093 JQ852093:JR852093 TM852093:TN852093 ADI852093:ADJ852093 ANE852093:ANF852093 AXA852093:AXB852093 BGW852093:BGX852093 BQS852093:BQT852093 CAO852093:CAP852093 CKK852093:CKL852093 CUG852093:CUH852093 DEC852093:DED852093 DNY852093:DNZ852093 DXU852093:DXV852093 EHQ852093:EHR852093 ERM852093:ERN852093 FBI852093:FBJ852093 FLE852093:FLF852093 FVA852093:FVB852093 GEW852093:GEX852093 GOS852093:GOT852093 GYO852093:GYP852093 HIK852093:HIL852093 HSG852093:HSH852093 ICC852093:ICD852093 ILY852093:ILZ852093 IVU852093:IVV852093 JFQ852093:JFR852093 JPM852093:JPN852093 JZI852093:JZJ852093 KJE852093:KJF852093 KTA852093:KTB852093 LCW852093:LCX852093 LMS852093:LMT852093 LWO852093:LWP852093 MGK852093:MGL852093 MQG852093:MQH852093 NAC852093:NAD852093 NJY852093:NJZ852093 NTU852093:NTV852093 ODQ852093:ODR852093 ONM852093:ONN852093 OXI852093:OXJ852093 PHE852093:PHF852093 PRA852093:PRB852093 QAW852093:QAX852093 QKS852093:QKT852093 QUO852093:QUP852093 REK852093:REL852093 ROG852093:ROH852093 RYC852093:RYD852093 SHY852093:SHZ852093 SRU852093:SRV852093 TBQ852093:TBR852093 TLM852093:TLN852093 TVI852093:TVJ852093 UFE852093:UFF852093 UPA852093:UPB852093 UYW852093:UYX852093 VIS852093:VIT852093 VSO852093:VSP852093 WCK852093:WCL852093 WMG852093:WMH852093 WWC852093:WWD852093 U917629:V917629 JQ917629:JR917629 TM917629:TN917629 ADI917629:ADJ917629 ANE917629:ANF917629 AXA917629:AXB917629 BGW917629:BGX917629 BQS917629:BQT917629 CAO917629:CAP917629 CKK917629:CKL917629 CUG917629:CUH917629 DEC917629:DED917629 DNY917629:DNZ917629 DXU917629:DXV917629 EHQ917629:EHR917629 ERM917629:ERN917629 FBI917629:FBJ917629 FLE917629:FLF917629 FVA917629:FVB917629 GEW917629:GEX917629 GOS917629:GOT917629 GYO917629:GYP917629 HIK917629:HIL917629 HSG917629:HSH917629 ICC917629:ICD917629 ILY917629:ILZ917629 IVU917629:IVV917629 JFQ917629:JFR917629 JPM917629:JPN917629 JZI917629:JZJ917629 KJE917629:KJF917629 KTA917629:KTB917629 LCW917629:LCX917629 LMS917629:LMT917629 LWO917629:LWP917629 MGK917629:MGL917629 MQG917629:MQH917629 NAC917629:NAD917629 NJY917629:NJZ917629 NTU917629:NTV917629 ODQ917629:ODR917629 ONM917629:ONN917629 OXI917629:OXJ917629 PHE917629:PHF917629 PRA917629:PRB917629 QAW917629:QAX917629 QKS917629:QKT917629 QUO917629:QUP917629 REK917629:REL917629 ROG917629:ROH917629 RYC917629:RYD917629 SHY917629:SHZ917629 SRU917629:SRV917629 TBQ917629:TBR917629 TLM917629:TLN917629 TVI917629:TVJ917629 UFE917629:UFF917629 UPA917629:UPB917629 UYW917629:UYX917629 VIS917629:VIT917629 VSO917629:VSP917629 WCK917629:WCL917629 WMG917629:WMH917629 WWC917629:WWD917629 U983165:V983165 JQ983165:JR983165 TM983165:TN983165 ADI983165:ADJ983165 ANE983165:ANF983165 AXA983165:AXB983165 BGW983165:BGX983165 BQS983165:BQT983165 CAO983165:CAP983165 CKK983165:CKL983165 CUG983165:CUH983165 DEC983165:DED983165 DNY983165:DNZ983165 DXU983165:DXV983165 EHQ983165:EHR983165 ERM983165:ERN983165 FBI983165:FBJ983165 FLE983165:FLF983165 FVA983165:FVB983165 GEW983165:GEX983165 GOS983165:GOT983165 GYO983165:GYP983165 HIK983165:HIL983165 HSG983165:HSH983165 ICC983165:ICD983165 ILY983165:ILZ983165 IVU983165:IVV983165 JFQ983165:JFR983165 JPM983165:JPN983165 JZI983165:JZJ983165 KJE983165:KJF983165 KTA983165:KTB983165 LCW983165:LCX983165 LMS983165:LMT983165 LWO983165:LWP983165 MGK983165:MGL983165 MQG983165:MQH983165 NAC983165:NAD983165 NJY983165:NJZ983165 NTU983165:NTV983165 ODQ983165:ODR983165 ONM983165:ONN983165 OXI983165:OXJ983165 PHE983165:PHF983165 PRA983165:PRB983165 QAW983165:QAX983165 QKS983165:QKT983165 QUO983165:QUP983165 REK983165:REL983165 ROG983165:ROH983165 RYC983165:RYD983165 SHY983165:SHZ983165 SRU983165:SRV983165 TBQ983165:TBR983165 TLM983165:TLN983165 TVI983165:TVJ983165 UFE983165:UFF983165 UPA983165:UPB983165 UYW983165:UYX983165 VIS983165:VIT983165 VSO983165:VSP983165 WCK983165:WCL983165 WMG983165:WMH983165 WWC983165:WWD983165 U122:V122 JQ122:JR122 TM122:TN122 ADI122:ADJ122 ANE122:ANF122 AXA122:AXB122 BGW122:BGX122 BQS122:BQT122 CAO122:CAP122 CKK122:CKL122 CUG122:CUH122 DEC122:DED122 DNY122:DNZ122 DXU122:DXV122 EHQ122:EHR122 ERM122:ERN122 FBI122:FBJ122 FLE122:FLF122 FVA122:FVB122 GEW122:GEX122 GOS122:GOT122 GYO122:GYP122 HIK122:HIL122 HSG122:HSH122 ICC122:ICD122 ILY122:ILZ122 IVU122:IVV122 JFQ122:JFR122 JPM122:JPN122 JZI122:JZJ122 KJE122:KJF122 KTA122:KTB122 LCW122:LCX122 LMS122:LMT122 LWO122:LWP122 MGK122:MGL122 MQG122:MQH122 NAC122:NAD122 NJY122:NJZ122 NTU122:NTV122 ODQ122:ODR122 ONM122:ONN122 OXI122:OXJ122 PHE122:PHF122 PRA122:PRB122 QAW122:QAX122 QKS122:QKT122 QUO122:QUP122 REK122:REL122 ROG122:ROH122 RYC122:RYD122 SHY122:SHZ122 SRU122:SRV122 TBQ122:TBR122 TLM122:TLN122 TVI122:TVJ122 UFE122:UFF122 UPA122:UPB122 UYW122:UYX122 VIS122:VIT122 VSO122:VSP122 WCK122:WCL122 WMG122:WMH122 WWC122:WWD122 U65658:V65658 JQ65658:JR65658 TM65658:TN65658 ADI65658:ADJ65658 ANE65658:ANF65658 AXA65658:AXB65658 BGW65658:BGX65658 BQS65658:BQT65658 CAO65658:CAP65658 CKK65658:CKL65658 CUG65658:CUH65658 DEC65658:DED65658 DNY65658:DNZ65658 DXU65658:DXV65658 EHQ65658:EHR65658 ERM65658:ERN65658 FBI65658:FBJ65658 FLE65658:FLF65658 FVA65658:FVB65658 GEW65658:GEX65658 GOS65658:GOT65658 GYO65658:GYP65658 HIK65658:HIL65658 HSG65658:HSH65658 ICC65658:ICD65658 ILY65658:ILZ65658 IVU65658:IVV65658 JFQ65658:JFR65658 JPM65658:JPN65658 JZI65658:JZJ65658 KJE65658:KJF65658 KTA65658:KTB65658 LCW65658:LCX65658 LMS65658:LMT65658 LWO65658:LWP65658 MGK65658:MGL65658 MQG65658:MQH65658 NAC65658:NAD65658 NJY65658:NJZ65658 NTU65658:NTV65658 ODQ65658:ODR65658 ONM65658:ONN65658 OXI65658:OXJ65658 PHE65658:PHF65658 PRA65658:PRB65658 QAW65658:QAX65658 QKS65658:QKT65658 QUO65658:QUP65658 REK65658:REL65658 ROG65658:ROH65658 RYC65658:RYD65658 SHY65658:SHZ65658 SRU65658:SRV65658 TBQ65658:TBR65658 TLM65658:TLN65658 TVI65658:TVJ65658 UFE65658:UFF65658 UPA65658:UPB65658 UYW65658:UYX65658 VIS65658:VIT65658 VSO65658:VSP65658 WCK65658:WCL65658 WMG65658:WMH65658 WWC65658:WWD65658 U131194:V131194 JQ131194:JR131194 TM131194:TN131194 ADI131194:ADJ131194 ANE131194:ANF131194 AXA131194:AXB131194 BGW131194:BGX131194 BQS131194:BQT131194 CAO131194:CAP131194 CKK131194:CKL131194 CUG131194:CUH131194 DEC131194:DED131194 DNY131194:DNZ131194 DXU131194:DXV131194 EHQ131194:EHR131194 ERM131194:ERN131194 FBI131194:FBJ131194 FLE131194:FLF131194 FVA131194:FVB131194 GEW131194:GEX131194 GOS131194:GOT131194 GYO131194:GYP131194 HIK131194:HIL131194 HSG131194:HSH131194 ICC131194:ICD131194 ILY131194:ILZ131194 IVU131194:IVV131194 JFQ131194:JFR131194 JPM131194:JPN131194 JZI131194:JZJ131194 KJE131194:KJF131194 KTA131194:KTB131194 LCW131194:LCX131194 LMS131194:LMT131194 LWO131194:LWP131194 MGK131194:MGL131194 MQG131194:MQH131194 NAC131194:NAD131194 NJY131194:NJZ131194 NTU131194:NTV131194 ODQ131194:ODR131194 ONM131194:ONN131194 OXI131194:OXJ131194 PHE131194:PHF131194 PRA131194:PRB131194 QAW131194:QAX131194 QKS131194:QKT131194 QUO131194:QUP131194 REK131194:REL131194 ROG131194:ROH131194 RYC131194:RYD131194 SHY131194:SHZ131194 SRU131194:SRV131194 TBQ131194:TBR131194 TLM131194:TLN131194 TVI131194:TVJ131194 UFE131194:UFF131194 UPA131194:UPB131194 UYW131194:UYX131194 VIS131194:VIT131194 VSO131194:VSP131194 WCK131194:WCL131194 WMG131194:WMH131194 WWC131194:WWD131194 U196730:V196730 JQ196730:JR196730 TM196730:TN196730 ADI196730:ADJ196730 ANE196730:ANF196730 AXA196730:AXB196730 BGW196730:BGX196730 BQS196730:BQT196730 CAO196730:CAP196730 CKK196730:CKL196730 CUG196730:CUH196730 DEC196730:DED196730 DNY196730:DNZ196730 DXU196730:DXV196730 EHQ196730:EHR196730 ERM196730:ERN196730 FBI196730:FBJ196730 FLE196730:FLF196730 FVA196730:FVB196730 GEW196730:GEX196730 GOS196730:GOT196730 GYO196730:GYP196730 HIK196730:HIL196730 HSG196730:HSH196730 ICC196730:ICD196730 ILY196730:ILZ196730 IVU196730:IVV196730 JFQ196730:JFR196730 JPM196730:JPN196730 JZI196730:JZJ196730 KJE196730:KJF196730 KTA196730:KTB196730 LCW196730:LCX196730 LMS196730:LMT196730 LWO196730:LWP196730 MGK196730:MGL196730 MQG196730:MQH196730 NAC196730:NAD196730 NJY196730:NJZ196730 NTU196730:NTV196730 ODQ196730:ODR196730 ONM196730:ONN196730 OXI196730:OXJ196730 PHE196730:PHF196730 PRA196730:PRB196730 QAW196730:QAX196730 QKS196730:QKT196730 QUO196730:QUP196730 REK196730:REL196730 ROG196730:ROH196730 RYC196730:RYD196730 SHY196730:SHZ196730 SRU196730:SRV196730 TBQ196730:TBR196730 TLM196730:TLN196730 TVI196730:TVJ196730 UFE196730:UFF196730 UPA196730:UPB196730 UYW196730:UYX196730 VIS196730:VIT196730 VSO196730:VSP196730 WCK196730:WCL196730 WMG196730:WMH196730 WWC196730:WWD196730 U262266:V262266 JQ262266:JR262266 TM262266:TN262266 ADI262266:ADJ262266 ANE262266:ANF262266 AXA262266:AXB262266 BGW262266:BGX262266 BQS262266:BQT262266 CAO262266:CAP262266 CKK262266:CKL262266 CUG262266:CUH262266 DEC262266:DED262266 DNY262266:DNZ262266 DXU262266:DXV262266 EHQ262266:EHR262266 ERM262266:ERN262266 FBI262266:FBJ262266 FLE262266:FLF262266 FVA262266:FVB262266 GEW262266:GEX262266 GOS262266:GOT262266 GYO262266:GYP262266 HIK262266:HIL262266 HSG262266:HSH262266 ICC262266:ICD262266 ILY262266:ILZ262266 IVU262266:IVV262266 JFQ262266:JFR262266 JPM262266:JPN262266 JZI262266:JZJ262266 KJE262266:KJF262266 KTA262266:KTB262266 LCW262266:LCX262266 LMS262266:LMT262266 LWO262266:LWP262266 MGK262266:MGL262266 MQG262266:MQH262266 NAC262266:NAD262266 NJY262266:NJZ262266 NTU262266:NTV262266 ODQ262266:ODR262266 ONM262266:ONN262266 OXI262266:OXJ262266 PHE262266:PHF262266 PRA262266:PRB262266 QAW262266:QAX262266 QKS262266:QKT262266 QUO262266:QUP262266 REK262266:REL262266 ROG262266:ROH262266 RYC262266:RYD262266 SHY262266:SHZ262266 SRU262266:SRV262266 TBQ262266:TBR262266 TLM262266:TLN262266 TVI262266:TVJ262266 UFE262266:UFF262266 UPA262266:UPB262266 UYW262266:UYX262266 VIS262266:VIT262266 VSO262266:VSP262266 WCK262266:WCL262266 WMG262266:WMH262266 WWC262266:WWD262266 U327802:V327802 JQ327802:JR327802 TM327802:TN327802 ADI327802:ADJ327802 ANE327802:ANF327802 AXA327802:AXB327802 BGW327802:BGX327802 BQS327802:BQT327802 CAO327802:CAP327802 CKK327802:CKL327802 CUG327802:CUH327802 DEC327802:DED327802 DNY327802:DNZ327802 DXU327802:DXV327802 EHQ327802:EHR327802 ERM327802:ERN327802 FBI327802:FBJ327802 FLE327802:FLF327802 FVA327802:FVB327802 GEW327802:GEX327802 GOS327802:GOT327802 GYO327802:GYP327802 HIK327802:HIL327802 HSG327802:HSH327802 ICC327802:ICD327802 ILY327802:ILZ327802 IVU327802:IVV327802 JFQ327802:JFR327802 JPM327802:JPN327802 JZI327802:JZJ327802 KJE327802:KJF327802 KTA327802:KTB327802 LCW327802:LCX327802 LMS327802:LMT327802 LWO327802:LWP327802 MGK327802:MGL327802 MQG327802:MQH327802 NAC327802:NAD327802 NJY327802:NJZ327802 NTU327802:NTV327802 ODQ327802:ODR327802 ONM327802:ONN327802 OXI327802:OXJ327802 PHE327802:PHF327802 PRA327802:PRB327802 QAW327802:QAX327802 QKS327802:QKT327802 QUO327802:QUP327802 REK327802:REL327802 ROG327802:ROH327802 RYC327802:RYD327802 SHY327802:SHZ327802 SRU327802:SRV327802 TBQ327802:TBR327802 TLM327802:TLN327802 TVI327802:TVJ327802 UFE327802:UFF327802 UPA327802:UPB327802 UYW327802:UYX327802 VIS327802:VIT327802 VSO327802:VSP327802 WCK327802:WCL327802 WMG327802:WMH327802 WWC327802:WWD327802 U393338:V393338 JQ393338:JR393338 TM393338:TN393338 ADI393338:ADJ393338 ANE393338:ANF393338 AXA393338:AXB393338 BGW393338:BGX393338 BQS393338:BQT393338 CAO393338:CAP393338 CKK393338:CKL393338 CUG393338:CUH393338 DEC393338:DED393338 DNY393338:DNZ393338 DXU393338:DXV393338 EHQ393338:EHR393338 ERM393338:ERN393338 FBI393338:FBJ393338 FLE393338:FLF393338 FVA393338:FVB393338 GEW393338:GEX393338 GOS393338:GOT393338 GYO393338:GYP393338 HIK393338:HIL393338 HSG393338:HSH393338 ICC393338:ICD393338 ILY393338:ILZ393338 IVU393338:IVV393338 JFQ393338:JFR393338 JPM393338:JPN393338 JZI393338:JZJ393338 KJE393338:KJF393338 KTA393338:KTB393338 LCW393338:LCX393338 LMS393338:LMT393338 LWO393338:LWP393338 MGK393338:MGL393338 MQG393338:MQH393338 NAC393338:NAD393338 NJY393338:NJZ393338 NTU393338:NTV393338 ODQ393338:ODR393338 ONM393338:ONN393338 OXI393338:OXJ393338 PHE393338:PHF393338 PRA393338:PRB393338 QAW393338:QAX393338 QKS393338:QKT393338 QUO393338:QUP393338 REK393338:REL393338 ROG393338:ROH393338 RYC393338:RYD393338 SHY393338:SHZ393338 SRU393338:SRV393338 TBQ393338:TBR393338 TLM393338:TLN393338 TVI393338:TVJ393338 UFE393338:UFF393338 UPA393338:UPB393338 UYW393338:UYX393338 VIS393338:VIT393338 VSO393338:VSP393338 WCK393338:WCL393338 WMG393338:WMH393338 WWC393338:WWD393338 U458874:V458874 JQ458874:JR458874 TM458874:TN458874 ADI458874:ADJ458874 ANE458874:ANF458874 AXA458874:AXB458874 BGW458874:BGX458874 BQS458874:BQT458874 CAO458874:CAP458874 CKK458874:CKL458874 CUG458874:CUH458874 DEC458874:DED458874 DNY458874:DNZ458874 DXU458874:DXV458874 EHQ458874:EHR458874 ERM458874:ERN458874 FBI458874:FBJ458874 FLE458874:FLF458874 FVA458874:FVB458874 GEW458874:GEX458874 GOS458874:GOT458874 GYO458874:GYP458874 HIK458874:HIL458874 HSG458874:HSH458874 ICC458874:ICD458874 ILY458874:ILZ458874 IVU458874:IVV458874 JFQ458874:JFR458874 JPM458874:JPN458874 JZI458874:JZJ458874 KJE458874:KJF458874 KTA458874:KTB458874 LCW458874:LCX458874 LMS458874:LMT458874 LWO458874:LWP458874 MGK458874:MGL458874 MQG458874:MQH458874 NAC458874:NAD458874 NJY458874:NJZ458874 NTU458874:NTV458874 ODQ458874:ODR458874 ONM458874:ONN458874 OXI458874:OXJ458874 PHE458874:PHF458874 PRA458874:PRB458874 QAW458874:QAX458874 QKS458874:QKT458874 QUO458874:QUP458874 REK458874:REL458874 ROG458874:ROH458874 RYC458874:RYD458874 SHY458874:SHZ458874 SRU458874:SRV458874 TBQ458874:TBR458874 TLM458874:TLN458874 TVI458874:TVJ458874 UFE458874:UFF458874 UPA458874:UPB458874 UYW458874:UYX458874 VIS458874:VIT458874 VSO458874:VSP458874 WCK458874:WCL458874 WMG458874:WMH458874 WWC458874:WWD458874 U524410:V524410 JQ524410:JR524410 TM524410:TN524410 ADI524410:ADJ524410 ANE524410:ANF524410 AXA524410:AXB524410 BGW524410:BGX524410 BQS524410:BQT524410 CAO524410:CAP524410 CKK524410:CKL524410 CUG524410:CUH524410 DEC524410:DED524410 DNY524410:DNZ524410 DXU524410:DXV524410 EHQ524410:EHR524410 ERM524410:ERN524410 FBI524410:FBJ524410 FLE524410:FLF524410 FVA524410:FVB524410 GEW524410:GEX524410 GOS524410:GOT524410 GYO524410:GYP524410 HIK524410:HIL524410 HSG524410:HSH524410 ICC524410:ICD524410 ILY524410:ILZ524410 IVU524410:IVV524410 JFQ524410:JFR524410 JPM524410:JPN524410 JZI524410:JZJ524410 KJE524410:KJF524410 KTA524410:KTB524410 LCW524410:LCX524410 LMS524410:LMT524410 LWO524410:LWP524410 MGK524410:MGL524410 MQG524410:MQH524410 NAC524410:NAD524410 NJY524410:NJZ524410 NTU524410:NTV524410 ODQ524410:ODR524410 ONM524410:ONN524410 OXI524410:OXJ524410 PHE524410:PHF524410 PRA524410:PRB524410 QAW524410:QAX524410 QKS524410:QKT524410 QUO524410:QUP524410 REK524410:REL524410 ROG524410:ROH524410 RYC524410:RYD524410 SHY524410:SHZ524410 SRU524410:SRV524410 TBQ524410:TBR524410 TLM524410:TLN524410 TVI524410:TVJ524410 UFE524410:UFF524410 UPA524410:UPB524410 UYW524410:UYX524410 VIS524410:VIT524410 VSO524410:VSP524410 WCK524410:WCL524410 WMG524410:WMH524410 WWC524410:WWD524410 U589946:V589946 JQ589946:JR589946 TM589946:TN589946 ADI589946:ADJ589946 ANE589946:ANF589946 AXA589946:AXB589946 BGW589946:BGX589946 BQS589946:BQT589946 CAO589946:CAP589946 CKK589946:CKL589946 CUG589946:CUH589946 DEC589946:DED589946 DNY589946:DNZ589946 DXU589946:DXV589946 EHQ589946:EHR589946 ERM589946:ERN589946 FBI589946:FBJ589946 FLE589946:FLF589946 FVA589946:FVB589946 GEW589946:GEX589946 GOS589946:GOT589946 GYO589946:GYP589946 HIK589946:HIL589946 HSG589946:HSH589946 ICC589946:ICD589946 ILY589946:ILZ589946 IVU589946:IVV589946 JFQ589946:JFR589946 JPM589946:JPN589946 JZI589946:JZJ589946 KJE589946:KJF589946 KTA589946:KTB589946 LCW589946:LCX589946 LMS589946:LMT589946 LWO589946:LWP589946 MGK589946:MGL589946 MQG589946:MQH589946 NAC589946:NAD589946 NJY589946:NJZ589946 NTU589946:NTV589946 ODQ589946:ODR589946 ONM589946:ONN589946 OXI589946:OXJ589946 PHE589946:PHF589946 PRA589946:PRB589946 QAW589946:QAX589946 QKS589946:QKT589946 QUO589946:QUP589946 REK589946:REL589946 ROG589946:ROH589946 RYC589946:RYD589946 SHY589946:SHZ589946 SRU589946:SRV589946 TBQ589946:TBR589946 TLM589946:TLN589946 TVI589946:TVJ589946 UFE589946:UFF589946 UPA589946:UPB589946 UYW589946:UYX589946 VIS589946:VIT589946 VSO589946:VSP589946 WCK589946:WCL589946 WMG589946:WMH589946 WWC589946:WWD589946 U655482:V655482 JQ655482:JR655482 TM655482:TN655482 ADI655482:ADJ655482 ANE655482:ANF655482 AXA655482:AXB655482 BGW655482:BGX655482 BQS655482:BQT655482 CAO655482:CAP655482 CKK655482:CKL655482 CUG655482:CUH655482 DEC655482:DED655482 DNY655482:DNZ655482 DXU655482:DXV655482 EHQ655482:EHR655482 ERM655482:ERN655482 FBI655482:FBJ655482 FLE655482:FLF655482 FVA655482:FVB655482 GEW655482:GEX655482 GOS655482:GOT655482 GYO655482:GYP655482 HIK655482:HIL655482 HSG655482:HSH655482 ICC655482:ICD655482 ILY655482:ILZ655482 IVU655482:IVV655482 JFQ655482:JFR655482 JPM655482:JPN655482 JZI655482:JZJ655482 KJE655482:KJF655482 KTA655482:KTB655482 LCW655482:LCX655482 LMS655482:LMT655482 LWO655482:LWP655482 MGK655482:MGL655482 MQG655482:MQH655482 NAC655482:NAD655482 NJY655482:NJZ655482 NTU655482:NTV655482 ODQ655482:ODR655482 ONM655482:ONN655482 OXI655482:OXJ655482 PHE655482:PHF655482 PRA655482:PRB655482 QAW655482:QAX655482 QKS655482:QKT655482 QUO655482:QUP655482 REK655482:REL655482 ROG655482:ROH655482 RYC655482:RYD655482 SHY655482:SHZ655482 SRU655482:SRV655482 TBQ655482:TBR655482 TLM655482:TLN655482 TVI655482:TVJ655482 UFE655482:UFF655482 UPA655482:UPB655482 UYW655482:UYX655482 VIS655482:VIT655482 VSO655482:VSP655482 WCK655482:WCL655482 WMG655482:WMH655482 WWC655482:WWD655482 U721018:V721018 JQ721018:JR721018 TM721018:TN721018 ADI721018:ADJ721018 ANE721018:ANF721018 AXA721018:AXB721018 BGW721018:BGX721018 BQS721018:BQT721018 CAO721018:CAP721018 CKK721018:CKL721018 CUG721018:CUH721018 DEC721018:DED721018 DNY721018:DNZ721018 DXU721018:DXV721018 EHQ721018:EHR721018 ERM721018:ERN721018 FBI721018:FBJ721018 FLE721018:FLF721018 FVA721018:FVB721018 GEW721018:GEX721018 GOS721018:GOT721018 GYO721018:GYP721018 HIK721018:HIL721018 HSG721018:HSH721018 ICC721018:ICD721018 ILY721018:ILZ721018 IVU721018:IVV721018 JFQ721018:JFR721018 JPM721018:JPN721018 JZI721018:JZJ721018 KJE721018:KJF721018 KTA721018:KTB721018 LCW721018:LCX721018 LMS721018:LMT721018 LWO721018:LWP721018 MGK721018:MGL721018 MQG721018:MQH721018 NAC721018:NAD721018 NJY721018:NJZ721018 NTU721018:NTV721018 ODQ721018:ODR721018 ONM721018:ONN721018 OXI721018:OXJ721018 PHE721018:PHF721018 PRA721018:PRB721018 QAW721018:QAX721018 QKS721018:QKT721018 QUO721018:QUP721018 REK721018:REL721018 ROG721018:ROH721018 RYC721018:RYD721018 SHY721018:SHZ721018 SRU721018:SRV721018 TBQ721018:TBR721018 TLM721018:TLN721018 TVI721018:TVJ721018 UFE721018:UFF721018 UPA721018:UPB721018 UYW721018:UYX721018 VIS721018:VIT721018 VSO721018:VSP721018 WCK721018:WCL721018 WMG721018:WMH721018 WWC721018:WWD721018 U786554:V786554 JQ786554:JR786554 TM786554:TN786554 ADI786554:ADJ786554 ANE786554:ANF786554 AXA786554:AXB786554 BGW786554:BGX786554 BQS786554:BQT786554 CAO786554:CAP786554 CKK786554:CKL786554 CUG786554:CUH786554 DEC786554:DED786554 DNY786554:DNZ786554 DXU786554:DXV786554 EHQ786554:EHR786554 ERM786554:ERN786554 FBI786554:FBJ786554 FLE786554:FLF786554 FVA786554:FVB786554 GEW786554:GEX786554 GOS786554:GOT786554 GYO786554:GYP786554 HIK786554:HIL786554 HSG786554:HSH786554 ICC786554:ICD786554 ILY786554:ILZ786554 IVU786554:IVV786554 JFQ786554:JFR786554 JPM786554:JPN786554 JZI786554:JZJ786554 KJE786554:KJF786554 KTA786554:KTB786554 LCW786554:LCX786554 LMS786554:LMT786554 LWO786554:LWP786554 MGK786554:MGL786554 MQG786554:MQH786554 NAC786554:NAD786554 NJY786554:NJZ786554 NTU786554:NTV786554 ODQ786554:ODR786554 ONM786554:ONN786554 OXI786554:OXJ786554 PHE786554:PHF786554 PRA786554:PRB786554 QAW786554:QAX786554 QKS786554:QKT786554 QUO786554:QUP786554 REK786554:REL786554 ROG786554:ROH786554 RYC786554:RYD786554 SHY786554:SHZ786554 SRU786554:SRV786554 TBQ786554:TBR786554 TLM786554:TLN786554 TVI786554:TVJ786554 UFE786554:UFF786554 UPA786554:UPB786554 UYW786554:UYX786554 VIS786554:VIT786554 VSO786554:VSP786554 WCK786554:WCL786554 WMG786554:WMH786554 WWC786554:WWD786554 U852090:V852090 JQ852090:JR852090 TM852090:TN852090 ADI852090:ADJ852090 ANE852090:ANF852090 AXA852090:AXB852090 BGW852090:BGX852090 BQS852090:BQT852090 CAO852090:CAP852090 CKK852090:CKL852090 CUG852090:CUH852090 DEC852090:DED852090 DNY852090:DNZ852090 DXU852090:DXV852090 EHQ852090:EHR852090 ERM852090:ERN852090 FBI852090:FBJ852090 FLE852090:FLF852090 FVA852090:FVB852090 GEW852090:GEX852090 GOS852090:GOT852090 GYO852090:GYP852090 HIK852090:HIL852090 HSG852090:HSH852090 ICC852090:ICD852090 ILY852090:ILZ852090 IVU852090:IVV852090 JFQ852090:JFR852090 JPM852090:JPN852090 JZI852090:JZJ852090 KJE852090:KJF852090 KTA852090:KTB852090 LCW852090:LCX852090 LMS852090:LMT852090 LWO852090:LWP852090 MGK852090:MGL852090 MQG852090:MQH852090 NAC852090:NAD852090 NJY852090:NJZ852090 NTU852090:NTV852090 ODQ852090:ODR852090 ONM852090:ONN852090 OXI852090:OXJ852090 PHE852090:PHF852090 PRA852090:PRB852090 QAW852090:QAX852090 QKS852090:QKT852090 QUO852090:QUP852090 REK852090:REL852090 ROG852090:ROH852090 RYC852090:RYD852090 SHY852090:SHZ852090 SRU852090:SRV852090 TBQ852090:TBR852090 TLM852090:TLN852090 TVI852090:TVJ852090 UFE852090:UFF852090 UPA852090:UPB852090 UYW852090:UYX852090 VIS852090:VIT852090 VSO852090:VSP852090 WCK852090:WCL852090 WMG852090:WMH852090 WWC852090:WWD852090 U917626:V917626 JQ917626:JR917626 TM917626:TN917626 ADI917626:ADJ917626 ANE917626:ANF917626 AXA917626:AXB917626 BGW917626:BGX917626 BQS917626:BQT917626 CAO917626:CAP917626 CKK917626:CKL917626 CUG917626:CUH917626 DEC917626:DED917626 DNY917626:DNZ917626 DXU917626:DXV917626 EHQ917626:EHR917626 ERM917626:ERN917626 FBI917626:FBJ917626 FLE917626:FLF917626 FVA917626:FVB917626 GEW917626:GEX917626 GOS917626:GOT917626 GYO917626:GYP917626 HIK917626:HIL917626 HSG917626:HSH917626 ICC917626:ICD917626 ILY917626:ILZ917626 IVU917626:IVV917626 JFQ917626:JFR917626 JPM917626:JPN917626 JZI917626:JZJ917626 KJE917626:KJF917626 KTA917626:KTB917626 LCW917626:LCX917626 LMS917626:LMT917626 LWO917626:LWP917626 MGK917626:MGL917626 MQG917626:MQH917626 NAC917626:NAD917626 NJY917626:NJZ917626 NTU917626:NTV917626 ODQ917626:ODR917626 ONM917626:ONN917626 OXI917626:OXJ917626 PHE917626:PHF917626 PRA917626:PRB917626 QAW917626:QAX917626 QKS917626:QKT917626 QUO917626:QUP917626 REK917626:REL917626 ROG917626:ROH917626 RYC917626:RYD917626 SHY917626:SHZ917626 SRU917626:SRV917626 TBQ917626:TBR917626 TLM917626:TLN917626 TVI917626:TVJ917626 UFE917626:UFF917626 UPA917626:UPB917626 UYW917626:UYX917626 VIS917626:VIT917626 VSO917626:VSP917626 WCK917626:WCL917626 WMG917626:WMH917626 WWC917626:WWD917626 U983162:V983162 JQ983162:JR983162 TM983162:TN983162 ADI983162:ADJ983162 ANE983162:ANF983162 AXA983162:AXB983162 BGW983162:BGX983162 BQS983162:BQT983162 CAO983162:CAP983162 CKK983162:CKL983162 CUG983162:CUH983162 DEC983162:DED983162 DNY983162:DNZ983162 DXU983162:DXV983162 EHQ983162:EHR983162 ERM983162:ERN983162 FBI983162:FBJ983162 FLE983162:FLF983162 FVA983162:FVB983162 GEW983162:GEX983162 GOS983162:GOT983162 GYO983162:GYP983162 HIK983162:HIL983162 HSG983162:HSH983162 ICC983162:ICD983162 ILY983162:ILZ983162 IVU983162:IVV983162 JFQ983162:JFR983162 JPM983162:JPN983162 JZI983162:JZJ983162 KJE983162:KJF983162 KTA983162:KTB983162 LCW983162:LCX983162 LMS983162:LMT983162 LWO983162:LWP983162 MGK983162:MGL983162 MQG983162:MQH983162 NAC983162:NAD983162 NJY983162:NJZ983162 NTU983162:NTV983162 ODQ983162:ODR983162 ONM983162:ONN983162 OXI983162:OXJ983162 PHE983162:PHF983162 PRA983162:PRB983162 QAW983162:QAX983162 QKS983162:QKT983162 QUO983162:QUP983162 REK983162:REL983162 ROG983162:ROH983162 RYC983162:RYD983162 SHY983162:SHZ983162 SRU983162:SRV983162 TBQ983162:TBR983162 TLM983162:TLN983162 TVI983162:TVJ983162 UFE983162:UFF983162 UPA983162:UPB983162 UYW983162:UYX983162 VIS983162:VIT983162 VSO983162:VSP983162 WCK983162:WCL983162 WMG983162:WMH983162 WWC983162:WWD983162 U118:V118 JQ118:JR118 TM118:TN118 ADI118:ADJ118 ANE118:ANF118 AXA118:AXB118 BGW118:BGX118 BQS118:BQT118 CAO118:CAP118 CKK118:CKL118 CUG118:CUH118 DEC118:DED118 DNY118:DNZ118 DXU118:DXV118 EHQ118:EHR118 ERM118:ERN118 FBI118:FBJ118 FLE118:FLF118 FVA118:FVB118 GEW118:GEX118 GOS118:GOT118 GYO118:GYP118 HIK118:HIL118 HSG118:HSH118 ICC118:ICD118 ILY118:ILZ118 IVU118:IVV118 JFQ118:JFR118 JPM118:JPN118 JZI118:JZJ118 KJE118:KJF118 KTA118:KTB118 LCW118:LCX118 LMS118:LMT118 LWO118:LWP118 MGK118:MGL118 MQG118:MQH118 NAC118:NAD118 NJY118:NJZ118 NTU118:NTV118 ODQ118:ODR118 ONM118:ONN118 OXI118:OXJ118 PHE118:PHF118 PRA118:PRB118 QAW118:QAX118 QKS118:QKT118 QUO118:QUP118 REK118:REL118 ROG118:ROH118 RYC118:RYD118 SHY118:SHZ118 SRU118:SRV118 TBQ118:TBR118 TLM118:TLN118 TVI118:TVJ118 UFE118:UFF118 UPA118:UPB118 UYW118:UYX118 VIS118:VIT118 VSO118:VSP118 WCK118:WCL118 WMG118:WMH118 WWC118:WWD118 U65654:V65654 JQ65654:JR65654 TM65654:TN65654 ADI65654:ADJ65654 ANE65654:ANF65654 AXA65654:AXB65654 BGW65654:BGX65654 BQS65654:BQT65654 CAO65654:CAP65654 CKK65654:CKL65654 CUG65654:CUH65654 DEC65654:DED65654 DNY65654:DNZ65654 DXU65654:DXV65654 EHQ65654:EHR65654 ERM65654:ERN65654 FBI65654:FBJ65654 FLE65654:FLF65654 FVA65654:FVB65654 GEW65654:GEX65654 GOS65654:GOT65654 GYO65654:GYP65654 HIK65654:HIL65654 HSG65654:HSH65654 ICC65654:ICD65654 ILY65654:ILZ65654 IVU65654:IVV65654 JFQ65654:JFR65654 JPM65654:JPN65654 JZI65654:JZJ65654 KJE65654:KJF65654 KTA65654:KTB65654 LCW65654:LCX65654 LMS65654:LMT65654 LWO65654:LWP65654 MGK65654:MGL65654 MQG65654:MQH65654 NAC65654:NAD65654 NJY65654:NJZ65654 NTU65654:NTV65654 ODQ65654:ODR65654 ONM65654:ONN65654 OXI65654:OXJ65654 PHE65654:PHF65654 PRA65654:PRB65654 QAW65654:QAX65654 QKS65654:QKT65654 QUO65654:QUP65654 REK65654:REL65654 ROG65654:ROH65654 RYC65654:RYD65654 SHY65654:SHZ65654 SRU65654:SRV65654 TBQ65654:TBR65654 TLM65654:TLN65654 TVI65654:TVJ65654 UFE65654:UFF65654 UPA65654:UPB65654 UYW65654:UYX65654 VIS65654:VIT65654 VSO65654:VSP65654 WCK65654:WCL65654 WMG65654:WMH65654 WWC65654:WWD65654 U131190:V131190 JQ131190:JR131190 TM131190:TN131190 ADI131190:ADJ131190 ANE131190:ANF131190 AXA131190:AXB131190 BGW131190:BGX131190 BQS131190:BQT131190 CAO131190:CAP131190 CKK131190:CKL131190 CUG131190:CUH131190 DEC131190:DED131190 DNY131190:DNZ131190 DXU131190:DXV131190 EHQ131190:EHR131190 ERM131190:ERN131190 FBI131190:FBJ131190 FLE131190:FLF131190 FVA131190:FVB131190 GEW131190:GEX131190 GOS131190:GOT131190 GYO131190:GYP131190 HIK131190:HIL131190 HSG131190:HSH131190 ICC131190:ICD131190 ILY131190:ILZ131190 IVU131190:IVV131190 JFQ131190:JFR131190 JPM131190:JPN131190 JZI131190:JZJ131190 KJE131190:KJF131190 KTA131190:KTB131190 LCW131190:LCX131190 LMS131190:LMT131190 LWO131190:LWP131190 MGK131190:MGL131190 MQG131190:MQH131190 NAC131190:NAD131190 NJY131190:NJZ131190 NTU131190:NTV131190 ODQ131190:ODR131190 ONM131190:ONN131190 OXI131190:OXJ131190 PHE131190:PHF131190 PRA131190:PRB131190 QAW131190:QAX131190 QKS131190:QKT131190 QUO131190:QUP131190 REK131190:REL131190 ROG131190:ROH131190 RYC131190:RYD131190 SHY131190:SHZ131190 SRU131190:SRV131190 TBQ131190:TBR131190 TLM131190:TLN131190 TVI131190:TVJ131190 UFE131190:UFF131190 UPA131190:UPB131190 UYW131190:UYX131190 VIS131190:VIT131190 VSO131190:VSP131190 WCK131190:WCL131190 WMG131190:WMH131190 WWC131190:WWD131190 U196726:V196726 JQ196726:JR196726 TM196726:TN196726 ADI196726:ADJ196726 ANE196726:ANF196726 AXA196726:AXB196726 BGW196726:BGX196726 BQS196726:BQT196726 CAO196726:CAP196726 CKK196726:CKL196726 CUG196726:CUH196726 DEC196726:DED196726 DNY196726:DNZ196726 DXU196726:DXV196726 EHQ196726:EHR196726 ERM196726:ERN196726 FBI196726:FBJ196726 FLE196726:FLF196726 FVA196726:FVB196726 GEW196726:GEX196726 GOS196726:GOT196726 GYO196726:GYP196726 HIK196726:HIL196726 HSG196726:HSH196726 ICC196726:ICD196726 ILY196726:ILZ196726 IVU196726:IVV196726 JFQ196726:JFR196726 JPM196726:JPN196726 JZI196726:JZJ196726 KJE196726:KJF196726 KTA196726:KTB196726 LCW196726:LCX196726 LMS196726:LMT196726 LWO196726:LWP196726 MGK196726:MGL196726 MQG196726:MQH196726 NAC196726:NAD196726 NJY196726:NJZ196726 NTU196726:NTV196726 ODQ196726:ODR196726 ONM196726:ONN196726 OXI196726:OXJ196726 PHE196726:PHF196726 PRA196726:PRB196726 QAW196726:QAX196726 QKS196726:QKT196726 QUO196726:QUP196726 REK196726:REL196726 ROG196726:ROH196726 RYC196726:RYD196726 SHY196726:SHZ196726 SRU196726:SRV196726 TBQ196726:TBR196726 TLM196726:TLN196726 TVI196726:TVJ196726 UFE196726:UFF196726 UPA196726:UPB196726 UYW196726:UYX196726 VIS196726:VIT196726 VSO196726:VSP196726 WCK196726:WCL196726 WMG196726:WMH196726 WWC196726:WWD196726 U262262:V262262 JQ262262:JR262262 TM262262:TN262262 ADI262262:ADJ262262 ANE262262:ANF262262 AXA262262:AXB262262 BGW262262:BGX262262 BQS262262:BQT262262 CAO262262:CAP262262 CKK262262:CKL262262 CUG262262:CUH262262 DEC262262:DED262262 DNY262262:DNZ262262 DXU262262:DXV262262 EHQ262262:EHR262262 ERM262262:ERN262262 FBI262262:FBJ262262 FLE262262:FLF262262 FVA262262:FVB262262 GEW262262:GEX262262 GOS262262:GOT262262 GYO262262:GYP262262 HIK262262:HIL262262 HSG262262:HSH262262 ICC262262:ICD262262 ILY262262:ILZ262262 IVU262262:IVV262262 JFQ262262:JFR262262 JPM262262:JPN262262 JZI262262:JZJ262262 KJE262262:KJF262262 KTA262262:KTB262262 LCW262262:LCX262262 LMS262262:LMT262262 LWO262262:LWP262262 MGK262262:MGL262262 MQG262262:MQH262262 NAC262262:NAD262262 NJY262262:NJZ262262 NTU262262:NTV262262 ODQ262262:ODR262262 ONM262262:ONN262262 OXI262262:OXJ262262 PHE262262:PHF262262 PRA262262:PRB262262 QAW262262:QAX262262 QKS262262:QKT262262 QUO262262:QUP262262 REK262262:REL262262 ROG262262:ROH262262 RYC262262:RYD262262 SHY262262:SHZ262262 SRU262262:SRV262262 TBQ262262:TBR262262 TLM262262:TLN262262 TVI262262:TVJ262262 UFE262262:UFF262262 UPA262262:UPB262262 UYW262262:UYX262262 VIS262262:VIT262262 VSO262262:VSP262262 WCK262262:WCL262262 WMG262262:WMH262262 WWC262262:WWD262262 U327798:V327798 JQ327798:JR327798 TM327798:TN327798 ADI327798:ADJ327798 ANE327798:ANF327798 AXA327798:AXB327798 BGW327798:BGX327798 BQS327798:BQT327798 CAO327798:CAP327798 CKK327798:CKL327798 CUG327798:CUH327798 DEC327798:DED327798 DNY327798:DNZ327798 DXU327798:DXV327798 EHQ327798:EHR327798 ERM327798:ERN327798 FBI327798:FBJ327798 FLE327798:FLF327798 FVA327798:FVB327798 GEW327798:GEX327798 GOS327798:GOT327798 GYO327798:GYP327798 HIK327798:HIL327798 HSG327798:HSH327798 ICC327798:ICD327798 ILY327798:ILZ327798 IVU327798:IVV327798 JFQ327798:JFR327798 JPM327798:JPN327798 JZI327798:JZJ327798 KJE327798:KJF327798 KTA327798:KTB327798 LCW327798:LCX327798 LMS327798:LMT327798 LWO327798:LWP327798 MGK327798:MGL327798 MQG327798:MQH327798 NAC327798:NAD327798 NJY327798:NJZ327798 NTU327798:NTV327798 ODQ327798:ODR327798 ONM327798:ONN327798 OXI327798:OXJ327798 PHE327798:PHF327798 PRA327798:PRB327798 QAW327798:QAX327798 QKS327798:QKT327798 QUO327798:QUP327798 REK327798:REL327798 ROG327798:ROH327798 RYC327798:RYD327798 SHY327798:SHZ327798 SRU327798:SRV327798 TBQ327798:TBR327798 TLM327798:TLN327798 TVI327798:TVJ327798 UFE327798:UFF327798 UPA327798:UPB327798 UYW327798:UYX327798 VIS327798:VIT327798 VSO327798:VSP327798 WCK327798:WCL327798 WMG327798:WMH327798 WWC327798:WWD327798 U393334:V393334 JQ393334:JR393334 TM393334:TN393334 ADI393334:ADJ393334 ANE393334:ANF393334 AXA393334:AXB393334 BGW393334:BGX393334 BQS393334:BQT393334 CAO393334:CAP393334 CKK393334:CKL393334 CUG393334:CUH393334 DEC393334:DED393334 DNY393334:DNZ393334 DXU393334:DXV393334 EHQ393334:EHR393334 ERM393334:ERN393334 FBI393334:FBJ393334 FLE393334:FLF393334 FVA393334:FVB393334 GEW393334:GEX393334 GOS393334:GOT393334 GYO393334:GYP393334 HIK393334:HIL393334 HSG393334:HSH393334 ICC393334:ICD393334 ILY393334:ILZ393334 IVU393334:IVV393334 JFQ393334:JFR393334 JPM393334:JPN393334 JZI393334:JZJ393334 KJE393334:KJF393334 KTA393334:KTB393334 LCW393334:LCX393334 LMS393334:LMT393334 LWO393334:LWP393334 MGK393334:MGL393334 MQG393334:MQH393334 NAC393334:NAD393334 NJY393334:NJZ393334 NTU393334:NTV393334 ODQ393334:ODR393334 ONM393334:ONN393334 OXI393334:OXJ393334 PHE393334:PHF393334 PRA393334:PRB393334 QAW393334:QAX393334 QKS393334:QKT393334 QUO393334:QUP393334 REK393334:REL393334 ROG393334:ROH393334 RYC393334:RYD393334 SHY393334:SHZ393334 SRU393334:SRV393334 TBQ393334:TBR393334 TLM393334:TLN393334 TVI393334:TVJ393334 UFE393334:UFF393334 UPA393334:UPB393334 UYW393334:UYX393334 VIS393334:VIT393334 VSO393334:VSP393334 WCK393334:WCL393334 WMG393334:WMH393334 WWC393334:WWD393334 U458870:V458870 JQ458870:JR458870 TM458870:TN458870 ADI458870:ADJ458870 ANE458870:ANF458870 AXA458870:AXB458870 BGW458870:BGX458870 BQS458870:BQT458870 CAO458870:CAP458870 CKK458870:CKL458870 CUG458870:CUH458870 DEC458870:DED458870 DNY458870:DNZ458870 DXU458870:DXV458870 EHQ458870:EHR458870 ERM458870:ERN458870 FBI458870:FBJ458870 FLE458870:FLF458870 FVA458870:FVB458870 GEW458870:GEX458870 GOS458870:GOT458870 GYO458870:GYP458870 HIK458870:HIL458870 HSG458870:HSH458870 ICC458870:ICD458870 ILY458870:ILZ458870 IVU458870:IVV458870 JFQ458870:JFR458870 JPM458870:JPN458870 JZI458870:JZJ458870 KJE458870:KJF458870 KTA458870:KTB458870 LCW458870:LCX458870 LMS458870:LMT458870 LWO458870:LWP458870 MGK458870:MGL458870 MQG458870:MQH458870 NAC458870:NAD458870 NJY458870:NJZ458870 NTU458870:NTV458870 ODQ458870:ODR458870 ONM458870:ONN458870 OXI458870:OXJ458870 PHE458870:PHF458870 PRA458870:PRB458870 QAW458870:QAX458870 QKS458870:QKT458870 QUO458870:QUP458870 REK458870:REL458870 ROG458870:ROH458870 RYC458870:RYD458870 SHY458870:SHZ458870 SRU458870:SRV458870 TBQ458870:TBR458870 TLM458870:TLN458870 TVI458870:TVJ458870 UFE458870:UFF458870 UPA458870:UPB458870 UYW458870:UYX458870 VIS458870:VIT458870 VSO458870:VSP458870 WCK458870:WCL458870 WMG458870:WMH458870 WWC458870:WWD458870 U524406:V524406 JQ524406:JR524406 TM524406:TN524406 ADI524406:ADJ524406 ANE524406:ANF524406 AXA524406:AXB524406 BGW524406:BGX524406 BQS524406:BQT524406 CAO524406:CAP524406 CKK524406:CKL524406 CUG524406:CUH524406 DEC524406:DED524406 DNY524406:DNZ524406 DXU524406:DXV524406 EHQ524406:EHR524406 ERM524406:ERN524406 FBI524406:FBJ524406 FLE524406:FLF524406 FVA524406:FVB524406 GEW524406:GEX524406 GOS524406:GOT524406 GYO524406:GYP524406 HIK524406:HIL524406 HSG524406:HSH524406 ICC524406:ICD524406 ILY524406:ILZ524406 IVU524406:IVV524406 JFQ524406:JFR524406 JPM524406:JPN524406 JZI524406:JZJ524406 KJE524406:KJF524406 KTA524406:KTB524406 LCW524406:LCX524406 LMS524406:LMT524406 LWO524406:LWP524406 MGK524406:MGL524406 MQG524406:MQH524406 NAC524406:NAD524406 NJY524406:NJZ524406 NTU524406:NTV524406 ODQ524406:ODR524406 ONM524406:ONN524406 OXI524406:OXJ524406 PHE524406:PHF524406 PRA524406:PRB524406 QAW524406:QAX524406 QKS524406:QKT524406 QUO524406:QUP524406 REK524406:REL524406 ROG524406:ROH524406 RYC524406:RYD524406 SHY524406:SHZ524406 SRU524406:SRV524406 TBQ524406:TBR524406 TLM524406:TLN524406 TVI524406:TVJ524406 UFE524406:UFF524406 UPA524406:UPB524406 UYW524406:UYX524406 VIS524406:VIT524406 VSO524406:VSP524406 WCK524406:WCL524406 WMG524406:WMH524406 WWC524406:WWD524406 U589942:V589942 JQ589942:JR589942 TM589942:TN589942 ADI589942:ADJ589942 ANE589942:ANF589942 AXA589942:AXB589942 BGW589942:BGX589942 BQS589942:BQT589942 CAO589942:CAP589942 CKK589942:CKL589942 CUG589942:CUH589942 DEC589942:DED589942 DNY589942:DNZ589942 DXU589942:DXV589942 EHQ589942:EHR589942 ERM589942:ERN589942 FBI589942:FBJ589942 FLE589942:FLF589942 FVA589942:FVB589942 GEW589942:GEX589942 GOS589942:GOT589942 GYO589942:GYP589942 HIK589942:HIL589942 HSG589942:HSH589942 ICC589942:ICD589942 ILY589942:ILZ589942 IVU589942:IVV589942 JFQ589942:JFR589942 JPM589942:JPN589942 JZI589942:JZJ589942 KJE589942:KJF589942 KTA589942:KTB589942 LCW589942:LCX589942 LMS589942:LMT589942 LWO589942:LWP589942 MGK589942:MGL589942 MQG589942:MQH589942 NAC589942:NAD589942 NJY589942:NJZ589942 NTU589942:NTV589942 ODQ589942:ODR589942 ONM589942:ONN589942 OXI589942:OXJ589942 PHE589942:PHF589942 PRA589942:PRB589942 QAW589942:QAX589942 QKS589942:QKT589942 QUO589942:QUP589942 REK589942:REL589942 ROG589942:ROH589942 RYC589942:RYD589942 SHY589942:SHZ589942 SRU589942:SRV589942 TBQ589942:TBR589942 TLM589942:TLN589942 TVI589942:TVJ589942 UFE589942:UFF589942 UPA589942:UPB589942 UYW589942:UYX589942 VIS589942:VIT589942 VSO589942:VSP589942 WCK589942:WCL589942 WMG589942:WMH589942 WWC589942:WWD589942 U655478:V655478 JQ655478:JR655478 TM655478:TN655478 ADI655478:ADJ655478 ANE655478:ANF655478 AXA655478:AXB655478 BGW655478:BGX655478 BQS655478:BQT655478 CAO655478:CAP655478 CKK655478:CKL655478 CUG655478:CUH655478 DEC655478:DED655478 DNY655478:DNZ655478 DXU655478:DXV655478 EHQ655478:EHR655478 ERM655478:ERN655478 FBI655478:FBJ655478 FLE655478:FLF655478 FVA655478:FVB655478 GEW655478:GEX655478 GOS655478:GOT655478 GYO655478:GYP655478 HIK655478:HIL655478 HSG655478:HSH655478 ICC655478:ICD655478 ILY655478:ILZ655478 IVU655478:IVV655478 JFQ655478:JFR655478 JPM655478:JPN655478 JZI655478:JZJ655478 KJE655478:KJF655478 KTA655478:KTB655478 LCW655478:LCX655478 LMS655478:LMT655478 LWO655478:LWP655478 MGK655478:MGL655478 MQG655478:MQH655478 NAC655478:NAD655478 NJY655478:NJZ655478 NTU655478:NTV655478 ODQ655478:ODR655478 ONM655478:ONN655478 OXI655478:OXJ655478 PHE655478:PHF655478 PRA655478:PRB655478 QAW655478:QAX655478 QKS655478:QKT655478 QUO655478:QUP655478 REK655478:REL655478 ROG655478:ROH655478 RYC655478:RYD655478 SHY655478:SHZ655478 SRU655478:SRV655478 TBQ655478:TBR655478 TLM655478:TLN655478 TVI655478:TVJ655478 UFE655478:UFF655478 UPA655478:UPB655478 UYW655478:UYX655478 VIS655478:VIT655478 VSO655478:VSP655478 WCK655478:WCL655478 WMG655478:WMH655478 WWC655478:WWD655478 U721014:V721014 JQ721014:JR721014 TM721014:TN721014 ADI721014:ADJ721014 ANE721014:ANF721014 AXA721014:AXB721014 BGW721014:BGX721014 BQS721014:BQT721014 CAO721014:CAP721014 CKK721014:CKL721014 CUG721014:CUH721014 DEC721014:DED721014 DNY721014:DNZ721014 DXU721014:DXV721014 EHQ721014:EHR721014 ERM721014:ERN721014 FBI721014:FBJ721014 FLE721014:FLF721014 FVA721014:FVB721014 GEW721014:GEX721014 GOS721014:GOT721014 GYO721014:GYP721014 HIK721014:HIL721014 HSG721014:HSH721014 ICC721014:ICD721014 ILY721014:ILZ721014 IVU721014:IVV721014 JFQ721014:JFR721014 JPM721014:JPN721014 JZI721014:JZJ721014 KJE721014:KJF721014 KTA721014:KTB721014 LCW721014:LCX721014 LMS721014:LMT721014 LWO721014:LWP721014 MGK721014:MGL721014 MQG721014:MQH721014 NAC721014:NAD721014 NJY721014:NJZ721014 NTU721014:NTV721014 ODQ721014:ODR721014 ONM721014:ONN721014 OXI721014:OXJ721014 PHE721014:PHF721014 PRA721014:PRB721014 QAW721014:QAX721014 QKS721014:QKT721014 QUO721014:QUP721014 REK721014:REL721014 ROG721014:ROH721014 RYC721014:RYD721014 SHY721014:SHZ721014 SRU721014:SRV721014 TBQ721014:TBR721014 TLM721014:TLN721014 TVI721014:TVJ721014 UFE721014:UFF721014 UPA721014:UPB721014 UYW721014:UYX721014 VIS721014:VIT721014 VSO721014:VSP721014 WCK721014:WCL721014 WMG721014:WMH721014 WWC721014:WWD721014 U786550:V786550 JQ786550:JR786550 TM786550:TN786550 ADI786550:ADJ786550 ANE786550:ANF786550 AXA786550:AXB786550 BGW786550:BGX786550 BQS786550:BQT786550 CAO786550:CAP786550 CKK786550:CKL786550 CUG786550:CUH786550 DEC786550:DED786550 DNY786550:DNZ786550 DXU786550:DXV786550 EHQ786550:EHR786550 ERM786550:ERN786550 FBI786550:FBJ786550 FLE786550:FLF786550 FVA786550:FVB786550 GEW786550:GEX786550 GOS786550:GOT786550 GYO786550:GYP786550 HIK786550:HIL786550 HSG786550:HSH786550 ICC786550:ICD786550 ILY786550:ILZ786550 IVU786550:IVV786550 JFQ786550:JFR786550 JPM786550:JPN786550 JZI786550:JZJ786550 KJE786550:KJF786550 KTA786550:KTB786550 LCW786550:LCX786550 LMS786550:LMT786550 LWO786550:LWP786550 MGK786550:MGL786550 MQG786550:MQH786550 NAC786550:NAD786550 NJY786550:NJZ786550 NTU786550:NTV786550 ODQ786550:ODR786550 ONM786550:ONN786550 OXI786550:OXJ786550 PHE786550:PHF786550 PRA786550:PRB786550 QAW786550:QAX786550 QKS786550:QKT786550 QUO786550:QUP786550 REK786550:REL786550 ROG786550:ROH786550 RYC786550:RYD786550 SHY786550:SHZ786550 SRU786550:SRV786550 TBQ786550:TBR786550 TLM786550:TLN786550 TVI786550:TVJ786550 UFE786550:UFF786550 UPA786550:UPB786550 UYW786550:UYX786550 VIS786550:VIT786550 VSO786550:VSP786550 WCK786550:WCL786550 WMG786550:WMH786550 WWC786550:WWD786550 U852086:V852086 JQ852086:JR852086 TM852086:TN852086 ADI852086:ADJ852086 ANE852086:ANF852086 AXA852086:AXB852086 BGW852086:BGX852086 BQS852086:BQT852086 CAO852086:CAP852086 CKK852086:CKL852086 CUG852086:CUH852086 DEC852086:DED852086 DNY852086:DNZ852086 DXU852086:DXV852086 EHQ852086:EHR852086 ERM852086:ERN852086 FBI852086:FBJ852086 FLE852086:FLF852086 FVA852086:FVB852086 GEW852086:GEX852086 GOS852086:GOT852086 GYO852086:GYP852086 HIK852086:HIL852086 HSG852086:HSH852086 ICC852086:ICD852086 ILY852086:ILZ852086 IVU852086:IVV852086 JFQ852086:JFR852086 JPM852086:JPN852086 JZI852086:JZJ852086 KJE852086:KJF852086 KTA852086:KTB852086 LCW852086:LCX852086 LMS852086:LMT852086 LWO852086:LWP852086 MGK852086:MGL852086 MQG852086:MQH852086 NAC852086:NAD852086 NJY852086:NJZ852086 NTU852086:NTV852086 ODQ852086:ODR852086 ONM852086:ONN852086 OXI852086:OXJ852086 PHE852086:PHF852086 PRA852086:PRB852086 QAW852086:QAX852086 QKS852086:QKT852086 QUO852086:QUP852086 REK852086:REL852086 ROG852086:ROH852086 RYC852086:RYD852086 SHY852086:SHZ852086 SRU852086:SRV852086 TBQ852086:TBR852086 TLM852086:TLN852086 TVI852086:TVJ852086 UFE852086:UFF852086 UPA852086:UPB852086 UYW852086:UYX852086 VIS852086:VIT852086 VSO852086:VSP852086 WCK852086:WCL852086 WMG852086:WMH852086 WWC852086:WWD852086 U917622:V917622 JQ917622:JR917622 TM917622:TN917622 ADI917622:ADJ917622 ANE917622:ANF917622 AXA917622:AXB917622 BGW917622:BGX917622 BQS917622:BQT917622 CAO917622:CAP917622 CKK917622:CKL917622 CUG917622:CUH917622 DEC917622:DED917622 DNY917622:DNZ917622 DXU917622:DXV917622 EHQ917622:EHR917622 ERM917622:ERN917622 FBI917622:FBJ917622 FLE917622:FLF917622 FVA917622:FVB917622 GEW917622:GEX917622 GOS917622:GOT917622 GYO917622:GYP917622 HIK917622:HIL917622 HSG917622:HSH917622 ICC917622:ICD917622 ILY917622:ILZ917622 IVU917622:IVV917622 JFQ917622:JFR917622 JPM917622:JPN917622 JZI917622:JZJ917622 KJE917622:KJF917622 KTA917622:KTB917622 LCW917622:LCX917622 LMS917622:LMT917622 LWO917622:LWP917622 MGK917622:MGL917622 MQG917622:MQH917622 NAC917622:NAD917622 NJY917622:NJZ917622 NTU917622:NTV917622 ODQ917622:ODR917622 ONM917622:ONN917622 OXI917622:OXJ917622 PHE917622:PHF917622 PRA917622:PRB917622 QAW917622:QAX917622 QKS917622:QKT917622 QUO917622:QUP917622 REK917622:REL917622 ROG917622:ROH917622 RYC917622:RYD917622 SHY917622:SHZ917622 SRU917622:SRV917622 TBQ917622:TBR917622 TLM917622:TLN917622 TVI917622:TVJ917622 UFE917622:UFF917622 UPA917622:UPB917622 UYW917622:UYX917622 VIS917622:VIT917622 VSO917622:VSP917622 WCK917622:WCL917622 WMG917622:WMH917622 WWC917622:WWD917622 U983158:V983158 JQ983158:JR983158 TM983158:TN983158 ADI983158:ADJ983158 ANE983158:ANF983158 AXA983158:AXB983158 BGW983158:BGX983158 BQS983158:BQT983158 CAO983158:CAP983158 CKK983158:CKL983158 CUG983158:CUH983158 DEC983158:DED983158 DNY983158:DNZ983158 DXU983158:DXV983158 EHQ983158:EHR983158 ERM983158:ERN983158 FBI983158:FBJ983158 FLE983158:FLF983158 FVA983158:FVB983158 GEW983158:GEX983158 GOS983158:GOT983158 GYO983158:GYP983158 HIK983158:HIL983158 HSG983158:HSH983158 ICC983158:ICD983158 ILY983158:ILZ983158 IVU983158:IVV983158 JFQ983158:JFR983158 JPM983158:JPN983158 JZI983158:JZJ983158 KJE983158:KJF983158 KTA983158:KTB983158 LCW983158:LCX983158 LMS983158:LMT983158 LWO983158:LWP983158 MGK983158:MGL983158 MQG983158:MQH983158 NAC983158:NAD983158 NJY983158:NJZ983158 NTU983158:NTV983158 ODQ983158:ODR983158 ONM983158:ONN983158 OXI983158:OXJ983158 PHE983158:PHF983158 PRA983158:PRB983158 QAW983158:QAX983158 QKS983158:QKT983158 QUO983158:QUP983158 REK983158:REL983158 ROG983158:ROH983158 RYC983158:RYD983158 SHY983158:SHZ983158 SRU983158:SRV983158 TBQ983158:TBR983158 TLM983158:TLN983158 TVI983158:TVJ983158 UFE983158:UFF983158 UPA983158:UPB983158 UYW983158:UYX983158 VIS983158:VIT983158 VSO983158:VSP983158 WCK983158:WCL983158 WMG983158:WMH983158 WWC983158:WWD983158 U114:V114 JQ114:JR114 TM114:TN114 ADI114:ADJ114 ANE114:ANF114 AXA114:AXB114 BGW114:BGX114 BQS114:BQT114 CAO114:CAP114 CKK114:CKL114 CUG114:CUH114 DEC114:DED114 DNY114:DNZ114 DXU114:DXV114 EHQ114:EHR114 ERM114:ERN114 FBI114:FBJ114 FLE114:FLF114 FVA114:FVB114 GEW114:GEX114 GOS114:GOT114 GYO114:GYP114 HIK114:HIL114 HSG114:HSH114 ICC114:ICD114 ILY114:ILZ114 IVU114:IVV114 JFQ114:JFR114 JPM114:JPN114 JZI114:JZJ114 KJE114:KJF114 KTA114:KTB114 LCW114:LCX114 LMS114:LMT114 LWO114:LWP114 MGK114:MGL114 MQG114:MQH114 NAC114:NAD114 NJY114:NJZ114 NTU114:NTV114 ODQ114:ODR114 ONM114:ONN114 OXI114:OXJ114 PHE114:PHF114 PRA114:PRB114 QAW114:QAX114 QKS114:QKT114 QUO114:QUP114 REK114:REL114 ROG114:ROH114 RYC114:RYD114 SHY114:SHZ114 SRU114:SRV114 TBQ114:TBR114 TLM114:TLN114 TVI114:TVJ114 UFE114:UFF114 UPA114:UPB114 UYW114:UYX114 VIS114:VIT114 VSO114:VSP114 WCK114:WCL114 WMG114:WMH114 WWC114:WWD114 U65650:V65650 JQ65650:JR65650 TM65650:TN65650 ADI65650:ADJ65650 ANE65650:ANF65650 AXA65650:AXB65650 BGW65650:BGX65650 BQS65650:BQT65650 CAO65650:CAP65650 CKK65650:CKL65650 CUG65650:CUH65650 DEC65650:DED65650 DNY65650:DNZ65650 DXU65650:DXV65650 EHQ65650:EHR65650 ERM65650:ERN65650 FBI65650:FBJ65650 FLE65650:FLF65650 FVA65650:FVB65650 GEW65650:GEX65650 GOS65650:GOT65650 GYO65650:GYP65650 HIK65650:HIL65650 HSG65650:HSH65650 ICC65650:ICD65650 ILY65650:ILZ65650 IVU65650:IVV65650 JFQ65650:JFR65650 JPM65650:JPN65650 JZI65650:JZJ65650 KJE65650:KJF65650 KTA65650:KTB65650 LCW65650:LCX65650 LMS65650:LMT65650 LWO65650:LWP65650 MGK65650:MGL65650 MQG65650:MQH65650 NAC65650:NAD65650 NJY65650:NJZ65650 NTU65650:NTV65650 ODQ65650:ODR65650 ONM65650:ONN65650 OXI65650:OXJ65650 PHE65650:PHF65650 PRA65650:PRB65650 QAW65650:QAX65650 QKS65650:QKT65650 QUO65650:QUP65650 REK65650:REL65650 ROG65650:ROH65650 RYC65650:RYD65650 SHY65650:SHZ65650 SRU65650:SRV65650 TBQ65650:TBR65650 TLM65650:TLN65650 TVI65650:TVJ65650 UFE65650:UFF65650 UPA65650:UPB65650 UYW65650:UYX65650 VIS65650:VIT65650 VSO65650:VSP65650 WCK65650:WCL65650 WMG65650:WMH65650 WWC65650:WWD65650 U131186:V131186 JQ131186:JR131186 TM131186:TN131186 ADI131186:ADJ131186 ANE131186:ANF131186 AXA131186:AXB131186 BGW131186:BGX131186 BQS131186:BQT131186 CAO131186:CAP131186 CKK131186:CKL131186 CUG131186:CUH131186 DEC131186:DED131186 DNY131186:DNZ131186 DXU131186:DXV131186 EHQ131186:EHR131186 ERM131186:ERN131186 FBI131186:FBJ131186 FLE131186:FLF131186 FVA131186:FVB131186 GEW131186:GEX131186 GOS131186:GOT131186 GYO131186:GYP131186 HIK131186:HIL131186 HSG131186:HSH131186 ICC131186:ICD131186 ILY131186:ILZ131186 IVU131186:IVV131186 JFQ131186:JFR131186 JPM131186:JPN131186 JZI131186:JZJ131186 KJE131186:KJF131186 KTA131186:KTB131186 LCW131186:LCX131186 LMS131186:LMT131186 LWO131186:LWP131186 MGK131186:MGL131186 MQG131186:MQH131186 NAC131186:NAD131186 NJY131186:NJZ131186 NTU131186:NTV131186 ODQ131186:ODR131186 ONM131186:ONN131186 OXI131186:OXJ131186 PHE131186:PHF131186 PRA131186:PRB131186 QAW131186:QAX131186 QKS131186:QKT131186 QUO131186:QUP131186 REK131186:REL131186 ROG131186:ROH131186 RYC131186:RYD131186 SHY131186:SHZ131186 SRU131186:SRV131186 TBQ131186:TBR131186 TLM131186:TLN131186 TVI131186:TVJ131186 UFE131186:UFF131186 UPA131186:UPB131186 UYW131186:UYX131186 VIS131186:VIT131186 VSO131186:VSP131186 WCK131186:WCL131186 WMG131186:WMH131186 WWC131186:WWD131186 U196722:V196722 JQ196722:JR196722 TM196722:TN196722 ADI196722:ADJ196722 ANE196722:ANF196722 AXA196722:AXB196722 BGW196722:BGX196722 BQS196722:BQT196722 CAO196722:CAP196722 CKK196722:CKL196722 CUG196722:CUH196722 DEC196722:DED196722 DNY196722:DNZ196722 DXU196722:DXV196722 EHQ196722:EHR196722 ERM196722:ERN196722 FBI196722:FBJ196722 FLE196722:FLF196722 FVA196722:FVB196722 GEW196722:GEX196722 GOS196722:GOT196722 GYO196722:GYP196722 HIK196722:HIL196722 HSG196722:HSH196722 ICC196722:ICD196722 ILY196722:ILZ196722 IVU196722:IVV196722 JFQ196722:JFR196722 JPM196722:JPN196722 JZI196722:JZJ196722 KJE196722:KJF196722 KTA196722:KTB196722 LCW196722:LCX196722 LMS196722:LMT196722 LWO196722:LWP196722 MGK196722:MGL196722 MQG196722:MQH196722 NAC196722:NAD196722 NJY196722:NJZ196722 NTU196722:NTV196722 ODQ196722:ODR196722 ONM196722:ONN196722 OXI196722:OXJ196722 PHE196722:PHF196722 PRA196722:PRB196722 QAW196722:QAX196722 QKS196722:QKT196722 QUO196722:QUP196722 REK196722:REL196722 ROG196722:ROH196722 RYC196722:RYD196722 SHY196722:SHZ196722 SRU196722:SRV196722 TBQ196722:TBR196722 TLM196722:TLN196722 TVI196722:TVJ196722 UFE196722:UFF196722 UPA196722:UPB196722 UYW196722:UYX196722 VIS196722:VIT196722 VSO196722:VSP196722 WCK196722:WCL196722 WMG196722:WMH196722 WWC196722:WWD196722 U262258:V262258 JQ262258:JR262258 TM262258:TN262258 ADI262258:ADJ262258 ANE262258:ANF262258 AXA262258:AXB262258 BGW262258:BGX262258 BQS262258:BQT262258 CAO262258:CAP262258 CKK262258:CKL262258 CUG262258:CUH262258 DEC262258:DED262258 DNY262258:DNZ262258 DXU262258:DXV262258 EHQ262258:EHR262258 ERM262258:ERN262258 FBI262258:FBJ262258 FLE262258:FLF262258 FVA262258:FVB262258 GEW262258:GEX262258 GOS262258:GOT262258 GYO262258:GYP262258 HIK262258:HIL262258 HSG262258:HSH262258 ICC262258:ICD262258 ILY262258:ILZ262258 IVU262258:IVV262258 JFQ262258:JFR262258 JPM262258:JPN262258 JZI262258:JZJ262258 KJE262258:KJF262258 KTA262258:KTB262258 LCW262258:LCX262258 LMS262258:LMT262258 LWO262258:LWP262258 MGK262258:MGL262258 MQG262258:MQH262258 NAC262258:NAD262258 NJY262258:NJZ262258 NTU262258:NTV262258 ODQ262258:ODR262258 ONM262258:ONN262258 OXI262258:OXJ262258 PHE262258:PHF262258 PRA262258:PRB262258 QAW262258:QAX262258 QKS262258:QKT262258 QUO262258:QUP262258 REK262258:REL262258 ROG262258:ROH262258 RYC262258:RYD262258 SHY262258:SHZ262258 SRU262258:SRV262258 TBQ262258:TBR262258 TLM262258:TLN262258 TVI262258:TVJ262258 UFE262258:UFF262258 UPA262258:UPB262258 UYW262258:UYX262258 VIS262258:VIT262258 VSO262258:VSP262258 WCK262258:WCL262258 WMG262258:WMH262258 WWC262258:WWD262258 U327794:V327794 JQ327794:JR327794 TM327794:TN327794 ADI327794:ADJ327794 ANE327794:ANF327794 AXA327794:AXB327794 BGW327794:BGX327794 BQS327794:BQT327794 CAO327794:CAP327794 CKK327794:CKL327794 CUG327794:CUH327794 DEC327794:DED327794 DNY327794:DNZ327794 DXU327794:DXV327794 EHQ327794:EHR327794 ERM327794:ERN327794 FBI327794:FBJ327794 FLE327794:FLF327794 FVA327794:FVB327794 GEW327794:GEX327794 GOS327794:GOT327794 GYO327794:GYP327794 HIK327794:HIL327794 HSG327794:HSH327794 ICC327794:ICD327794 ILY327794:ILZ327794 IVU327794:IVV327794 JFQ327794:JFR327794 JPM327794:JPN327794 JZI327794:JZJ327794 KJE327794:KJF327794 KTA327794:KTB327794 LCW327794:LCX327794 LMS327794:LMT327794 LWO327794:LWP327794 MGK327794:MGL327794 MQG327794:MQH327794 NAC327794:NAD327794 NJY327794:NJZ327794 NTU327794:NTV327794 ODQ327794:ODR327794 ONM327794:ONN327794 OXI327794:OXJ327794 PHE327794:PHF327794 PRA327794:PRB327794 QAW327794:QAX327794 QKS327794:QKT327794 QUO327794:QUP327794 REK327794:REL327794 ROG327794:ROH327794 RYC327794:RYD327794 SHY327794:SHZ327794 SRU327794:SRV327794 TBQ327794:TBR327794 TLM327794:TLN327794 TVI327794:TVJ327794 UFE327794:UFF327794 UPA327794:UPB327794 UYW327794:UYX327794 VIS327794:VIT327794 VSO327794:VSP327794 WCK327794:WCL327794 WMG327794:WMH327794 WWC327794:WWD327794 U393330:V393330 JQ393330:JR393330 TM393330:TN393330 ADI393330:ADJ393330 ANE393330:ANF393330 AXA393330:AXB393330 BGW393330:BGX393330 BQS393330:BQT393330 CAO393330:CAP393330 CKK393330:CKL393330 CUG393330:CUH393330 DEC393330:DED393330 DNY393330:DNZ393330 DXU393330:DXV393330 EHQ393330:EHR393330 ERM393330:ERN393330 FBI393330:FBJ393330 FLE393330:FLF393330 FVA393330:FVB393330 GEW393330:GEX393330 GOS393330:GOT393330 GYO393330:GYP393330 HIK393330:HIL393330 HSG393330:HSH393330 ICC393330:ICD393330 ILY393330:ILZ393330 IVU393330:IVV393330 JFQ393330:JFR393330 JPM393330:JPN393330 JZI393330:JZJ393330 KJE393330:KJF393330 KTA393330:KTB393330 LCW393330:LCX393330 LMS393330:LMT393330 LWO393330:LWP393330 MGK393330:MGL393330 MQG393330:MQH393330 NAC393330:NAD393330 NJY393330:NJZ393330 NTU393330:NTV393330 ODQ393330:ODR393330 ONM393330:ONN393330 OXI393330:OXJ393330 PHE393330:PHF393330 PRA393330:PRB393330 QAW393330:QAX393330 QKS393330:QKT393330 QUO393330:QUP393330 REK393330:REL393330 ROG393330:ROH393330 RYC393330:RYD393330 SHY393330:SHZ393330 SRU393330:SRV393330 TBQ393330:TBR393330 TLM393330:TLN393330 TVI393330:TVJ393330 UFE393330:UFF393330 UPA393330:UPB393330 UYW393330:UYX393330 VIS393330:VIT393330 VSO393330:VSP393330 WCK393330:WCL393330 WMG393330:WMH393330 WWC393330:WWD393330 U458866:V458866 JQ458866:JR458866 TM458866:TN458866 ADI458866:ADJ458866 ANE458866:ANF458866 AXA458866:AXB458866 BGW458866:BGX458866 BQS458866:BQT458866 CAO458866:CAP458866 CKK458866:CKL458866 CUG458866:CUH458866 DEC458866:DED458866 DNY458866:DNZ458866 DXU458866:DXV458866 EHQ458866:EHR458866 ERM458866:ERN458866 FBI458866:FBJ458866 FLE458866:FLF458866 FVA458866:FVB458866 GEW458866:GEX458866 GOS458866:GOT458866 GYO458866:GYP458866 HIK458866:HIL458866 HSG458866:HSH458866 ICC458866:ICD458866 ILY458866:ILZ458866 IVU458866:IVV458866 JFQ458866:JFR458866 JPM458866:JPN458866 JZI458866:JZJ458866 KJE458866:KJF458866 KTA458866:KTB458866 LCW458866:LCX458866 LMS458866:LMT458866 LWO458866:LWP458866 MGK458866:MGL458866 MQG458866:MQH458866 NAC458866:NAD458866 NJY458866:NJZ458866 NTU458866:NTV458866 ODQ458866:ODR458866 ONM458866:ONN458866 OXI458866:OXJ458866 PHE458866:PHF458866 PRA458866:PRB458866 QAW458866:QAX458866 QKS458866:QKT458866 QUO458866:QUP458866 REK458866:REL458866 ROG458866:ROH458866 RYC458866:RYD458866 SHY458866:SHZ458866 SRU458866:SRV458866 TBQ458866:TBR458866 TLM458866:TLN458866 TVI458866:TVJ458866 UFE458866:UFF458866 UPA458866:UPB458866 UYW458866:UYX458866 VIS458866:VIT458866 VSO458866:VSP458866 WCK458866:WCL458866 WMG458866:WMH458866 WWC458866:WWD458866 U524402:V524402 JQ524402:JR524402 TM524402:TN524402 ADI524402:ADJ524402 ANE524402:ANF524402 AXA524402:AXB524402 BGW524402:BGX524402 BQS524402:BQT524402 CAO524402:CAP524402 CKK524402:CKL524402 CUG524402:CUH524402 DEC524402:DED524402 DNY524402:DNZ524402 DXU524402:DXV524402 EHQ524402:EHR524402 ERM524402:ERN524402 FBI524402:FBJ524402 FLE524402:FLF524402 FVA524402:FVB524402 GEW524402:GEX524402 GOS524402:GOT524402 GYO524402:GYP524402 HIK524402:HIL524402 HSG524402:HSH524402 ICC524402:ICD524402 ILY524402:ILZ524402 IVU524402:IVV524402 JFQ524402:JFR524402 JPM524402:JPN524402 JZI524402:JZJ524402 KJE524402:KJF524402 KTA524402:KTB524402 LCW524402:LCX524402 LMS524402:LMT524402 LWO524402:LWP524402 MGK524402:MGL524402 MQG524402:MQH524402 NAC524402:NAD524402 NJY524402:NJZ524402 NTU524402:NTV524402 ODQ524402:ODR524402 ONM524402:ONN524402 OXI524402:OXJ524402 PHE524402:PHF524402 PRA524402:PRB524402 QAW524402:QAX524402 QKS524402:QKT524402 QUO524402:QUP524402 REK524402:REL524402 ROG524402:ROH524402 RYC524402:RYD524402 SHY524402:SHZ524402 SRU524402:SRV524402 TBQ524402:TBR524402 TLM524402:TLN524402 TVI524402:TVJ524402 UFE524402:UFF524402 UPA524402:UPB524402 UYW524402:UYX524402 VIS524402:VIT524402 VSO524402:VSP524402 WCK524402:WCL524402 WMG524402:WMH524402 WWC524402:WWD524402 U589938:V589938 JQ589938:JR589938 TM589938:TN589938 ADI589938:ADJ589938 ANE589938:ANF589938 AXA589938:AXB589938 BGW589938:BGX589938 BQS589938:BQT589938 CAO589938:CAP589938 CKK589938:CKL589938 CUG589938:CUH589938 DEC589938:DED589938 DNY589938:DNZ589938 DXU589938:DXV589938 EHQ589938:EHR589938 ERM589938:ERN589938 FBI589938:FBJ589938 FLE589938:FLF589938 FVA589938:FVB589938 GEW589938:GEX589938 GOS589938:GOT589938 GYO589938:GYP589938 HIK589938:HIL589938 HSG589938:HSH589938 ICC589938:ICD589938 ILY589938:ILZ589938 IVU589938:IVV589938 JFQ589938:JFR589938 JPM589938:JPN589938 JZI589938:JZJ589938 KJE589938:KJF589938 KTA589938:KTB589938 LCW589938:LCX589938 LMS589938:LMT589938 LWO589938:LWP589938 MGK589938:MGL589938 MQG589938:MQH589938 NAC589938:NAD589938 NJY589938:NJZ589938 NTU589938:NTV589938 ODQ589938:ODR589938 ONM589938:ONN589938 OXI589938:OXJ589938 PHE589938:PHF589938 PRA589938:PRB589938 QAW589938:QAX589938 QKS589938:QKT589938 QUO589938:QUP589938 REK589938:REL589938 ROG589938:ROH589938 RYC589938:RYD589938 SHY589938:SHZ589938 SRU589938:SRV589938 TBQ589938:TBR589938 TLM589938:TLN589938 TVI589938:TVJ589938 UFE589938:UFF589938 UPA589938:UPB589938 UYW589938:UYX589938 VIS589938:VIT589938 VSO589938:VSP589938 WCK589938:WCL589938 WMG589938:WMH589938 WWC589938:WWD589938 U655474:V655474 JQ655474:JR655474 TM655474:TN655474 ADI655474:ADJ655474 ANE655474:ANF655474 AXA655474:AXB655474 BGW655474:BGX655474 BQS655474:BQT655474 CAO655474:CAP655474 CKK655474:CKL655474 CUG655474:CUH655474 DEC655474:DED655474 DNY655474:DNZ655474 DXU655474:DXV655474 EHQ655474:EHR655474 ERM655474:ERN655474 FBI655474:FBJ655474 FLE655474:FLF655474 FVA655474:FVB655474 GEW655474:GEX655474 GOS655474:GOT655474 GYO655474:GYP655474 HIK655474:HIL655474 HSG655474:HSH655474 ICC655474:ICD655474 ILY655474:ILZ655474 IVU655474:IVV655474 JFQ655474:JFR655474 JPM655474:JPN655474 JZI655474:JZJ655474 KJE655474:KJF655474 KTA655474:KTB655474 LCW655474:LCX655474 LMS655474:LMT655474 LWO655474:LWP655474 MGK655474:MGL655474 MQG655474:MQH655474 NAC655474:NAD655474 NJY655474:NJZ655474 NTU655474:NTV655474 ODQ655474:ODR655474 ONM655474:ONN655474 OXI655474:OXJ655474 PHE655474:PHF655474 PRA655474:PRB655474 QAW655474:QAX655474 QKS655474:QKT655474 QUO655474:QUP655474 REK655474:REL655474 ROG655474:ROH655474 RYC655474:RYD655474 SHY655474:SHZ655474 SRU655474:SRV655474 TBQ655474:TBR655474 TLM655474:TLN655474 TVI655474:TVJ655474 UFE655474:UFF655474 UPA655474:UPB655474 UYW655474:UYX655474 VIS655474:VIT655474 VSO655474:VSP655474 WCK655474:WCL655474 WMG655474:WMH655474 WWC655474:WWD655474 U721010:V721010 JQ721010:JR721010 TM721010:TN721010 ADI721010:ADJ721010 ANE721010:ANF721010 AXA721010:AXB721010 BGW721010:BGX721010 BQS721010:BQT721010 CAO721010:CAP721010 CKK721010:CKL721010 CUG721010:CUH721010 DEC721010:DED721010 DNY721010:DNZ721010 DXU721010:DXV721010 EHQ721010:EHR721010 ERM721010:ERN721010 FBI721010:FBJ721010 FLE721010:FLF721010 FVA721010:FVB721010 GEW721010:GEX721010 GOS721010:GOT721010 GYO721010:GYP721010 HIK721010:HIL721010 HSG721010:HSH721010 ICC721010:ICD721010 ILY721010:ILZ721010 IVU721010:IVV721010 JFQ721010:JFR721010 JPM721010:JPN721010 JZI721010:JZJ721010 KJE721010:KJF721010 KTA721010:KTB721010 LCW721010:LCX721010 LMS721010:LMT721010 LWO721010:LWP721010 MGK721010:MGL721010 MQG721010:MQH721010 NAC721010:NAD721010 NJY721010:NJZ721010 NTU721010:NTV721010 ODQ721010:ODR721010 ONM721010:ONN721010 OXI721010:OXJ721010 PHE721010:PHF721010 PRA721010:PRB721010 QAW721010:QAX721010 QKS721010:QKT721010 QUO721010:QUP721010 REK721010:REL721010 ROG721010:ROH721010 RYC721010:RYD721010 SHY721010:SHZ721010 SRU721010:SRV721010 TBQ721010:TBR721010 TLM721010:TLN721010 TVI721010:TVJ721010 UFE721010:UFF721010 UPA721010:UPB721010 UYW721010:UYX721010 VIS721010:VIT721010 VSO721010:VSP721010 WCK721010:WCL721010 WMG721010:WMH721010 WWC721010:WWD721010 U786546:V786546 JQ786546:JR786546 TM786546:TN786546 ADI786546:ADJ786546 ANE786546:ANF786546 AXA786546:AXB786546 BGW786546:BGX786546 BQS786546:BQT786546 CAO786546:CAP786546 CKK786546:CKL786546 CUG786546:CUH786546 DEC786546:DED786546 DNY786546:DNZ786546 DXU786546:DXV786546 EHQ786546:EHR786546 ERM786546:ERN786546 FBI786546:FBJ786546 FLE786546:FLF786546 FVA786546:FVB786546 GEW786546:GEX786546 GOS786546:GOT786546 GYO786546:GYP786546 HIK786546:HIL786546 HSG786546:HSH786546 ICC786546:ICD786546 ILY786546:ILZ786546 IVU786546:IVV786546 JFQ786546:JFR786546 JPM786546:JPN786546 JZI786546:JZJ786546 KJE786546:KJF786546 KTA786546:KTB786546 LCW786546:LCX786546 LMS786546:LMT786546 LWO786546:LWP786546 MGK786546:MGL786546 MQG786546:MQH786546 NAC786546:NAD786546 NJY786546:NJZ786546 NTU786546:NTV786546 ODQ786546:ODR786546 ONM786546:ONN786546 OXI786546:OXJ786546 PHE786546:PHF786546 PRA786546:PRB786546 QAW786546:QAX786546 QKS786546:QKT786546 QUO786546:QUP786546 REK786546:REL786546 ROG786546:ROH786546 RYC786546:RYD786546 SHY786546:SHZ786546 SRU786546:SRV786546 TBQ786546:TBR786546 TLM786546:TLN786546 TVI786546:TVJ786546 UFE786546:UFF786546 UPA786546:UPB786546 UYW786546:UYX786546 VIS786546:VIT786546 VSO786546:VSP786546 WCK786546:WCL786546 WMG786546:WMH786546 WWC786546:WWD786546 U852082:V852082 JQ852082:JR852082 TM852082:TN852082 ADI852082:ADJ852082 ANE852082:ANF852082 AXA852082:AXB852082 BGW852082:BGX852082 BQS852082:BQT852082 CAO852082:CAP852082 CKK852082:CKL852082 CUG852082:CUH852082 DEC852082:DED852082 DNY852082:DNZ852082 DXU852082:DXV852082 EHQ852082:EHR852082 ERM852082:ERN852082 FBI852082:FBJ852082 FLE852082:FLF852082 FVA852082:FVB852082 GEW852082:GEX852082 GOS852082:GOT852082 GYO852082:GYP852082 HIK852082:HIL852082 HSG852082:HSH852082 ICC852082:ICD852082 ILY852082:ILZ852082 IVU852082:IVV852082 JFQ852082:JFR852082 JPM852082:JPN852082 JZI852082:JZJ852082 KJE852082:KJF852082 KTA852082:KTB852082 LCW852082:LCX852082 LMS852082:LMT852082 LWO852082:LWP852082 MGK852082:MGL852082 MQG852082:MQH852082 NAC852082:NAD852082 NJY852082:NJZ852082 NTU852082:NTV852082 ODQ852082:ODR852082 ONM852082:ONN852082 OXI852082:OXJ852082 PHE852082:PHF852082 PRA852082:PRB852082 QAW852082:QAX852082 QKS852082:QKT852082 QUO852082:QUP852082 REK852082:REL852082 ROG852082:ROH852082 RYC852082:RYD852082 SHY852082:SHZ852082 SRU852082:SRV852082 TBQ852082:TBR852082 TLM852082:TLN852082 TVI852082:TVJ852082 UFE852082:UFF852082 UPA852082:UPB852082 UYW852082:UYX852082 VIS852082:VIT852082 VSO852082:VSP852082 WCK852082:WCL852082 WMG852082:WMH852082 WWC852082:WWD852082 U917618:V917618 JQ917618:JR917618 TM917618:TN917618 ADI917618:ADJ917618 ANE917618:ANF917618 AXA917618:AXB917618 BGW917618:BGX917618 BQS917618:BQT917618 CAO917618:CAP917618 CKK917618:CKL917618 CUG917618:CUH917618 DEC917618:DED917618 DNY917618:DNZ917618 DXU917618:DXV917618 EHQ917618:EHR917618 ERM917618:ERN917618 FBI917618:FBJ917618 FLE917618:FLF917618 FVA917618:FVB917618 GEW917618:GEX917618 GOS917618:GOT917618 GYO917618:GYP917618 HIK917618:HIL917618 HSG917618:HSH917618 ICC917618:ICD917618 ILY917618:ILZ917618 IVU917618:IVV917618 JFQ917618:JFR917618 JPM917618:JPN917618 JZI917618:JZJ917618 KJE917618:KJF917618 KTA917618:KTB917618 LCW917618:LCX917618 LMS917618:LMT917618 LWO917618:LWP917618 MGK917618:MGL917618 MQG917618:MQH917618 NAC917618:NAD917618 NJY917618:NJZ917618 NTU917618:NTV917618 ODQ917618:ODR917618 ONM917618:ONN917618 OXI917618:OXJ917618 PHE917618:PHF917618 PRA917618:PRB917618 QAW917618:QAX917618 QKS917618:QKT917618 QUO917618:QUP917618 REK917618:REL917618 ROG917618:ROH917618 RYC917618:RYD917618 SHY917618:SHZ917618 SRU917618:SRV917618 TBQ917618:TBR917618 TLM917618:TLN917618 TVI917618:TVJ917618 UFE917618:UFF917618 UPA917618:UPB917618 UYW917618:UYX917618 VIS917618:VIT917618 VSO917618:VSP917618 WCK917618:WCL917618 WMG917618:WMH917618 WWC917618:WWD917618 U983154:V983154 JQ983154:JR983154 TM983154:TN983154 ADI983154:ADJ983154 ANE983154:ANF983154 AXA983154:AXB983154 BGW983154:BGX983154 BQS983154:BQT983154 CAO983154:CAP983154 CKK983154:CKL983154 CUG983154:CUH983154 DEC983154:DED983154 DNY983154:DNZ983154 DXU983154:DXV983154 EHQ983154:EHR983154 ERM983154:ERN983154 FBI983154:FBJ983154 FLE983154:FLF983154 FVA983154:FVB983154 GEW983154:GEX983154 GOS983154:GOT983154 GYO983154:GYP983154 HIK983154:HIL983154 HSG983154:HSH983154 ICC983154:ICD983154 ILY983154:ILZ983154 IVU983154:IVV983154 JFQ983154:JFR983154 JPM983154:JPN983154 JZI983154:JZJ983154 KJE983154:KJF983154 KTA983154:KTB983154 LCW983154:LCX983154 LMS983154:LMT983154 LWO983154:LWP983154 MGK983154:MGL983154 MQG983154:MQH983154 NAC983154:NAD983154 NJY983154:NJZ983154 NTU983154:NTV983154 ODQ983154:ODR983154 ONM983154:ONN983154 OXI983154:OXJ983154 PHE983154:PHF983154 PRA983154:PRB983154 QAW983154:QAX983154 QKS983154:QKT983154 QUO983154:QUP983154 REK983154:REL983154 ROG983154:ROH983154 RYC983154:RYD983154 SHY983154:SHZ983154 SRU983154:SRV983154 TBQ983154:TBR983154 TLM983154:TLN983154 TVI983154:TVJ983154 UFE983154:UFF983154 UPA983154:UPB983154 UYW983154:UYX983154 VIS983154:VIT983154 VSO983154:VSP983154 WCK983154:WCL983154 WMG983154:WMH983154 WWC983154:WWD983154 U111:V111 JQ111:JR111 TM111:TN111 ADI111:ADJ111 ANE111:ANF111 AXA111:AXB111 BGW111:BGX111 BQS111:BQT111 CAO111:CAP111 CKK111:CKL111 CUG111:CUH111 DEC111:DED111 DNY111:DNZ111 DXU111:DXV111 EHQ111:EHR111 ERM111:ERN111 FBI111:FBJ111 FLE111:FLF111 FVA111:FVB111 GEW111:GEX111 GOS111:GOT111 GYO111:GYP111 HIK111:HIL111 HSG111:HSH111 ICC111:ICD111 ILY111:ILZ111 IVU111:IVV111 JFQ111:JFR111 JPM111:JPN111 JZI111:JZJ111 KJE111:KJF111 KTA111:KTB111 LCW111:LCX111 LMS111:LMT111 LWO111:LWP111 MGK111:MGL111 MQG111:MQH111 NAC111:NAD111 NJY111:NJZ111 NTU111:NTV111 ODQ111:ODR111 ONM111:ONN111 OXI111:OXJ111 PHE111:PHF111 PRA111:PRB111 QAW111:QAX111 QKS111:QKT111 QUO111:QUP111 REK111:REL111 ROG111:ROH111 RYC111:RYD111 SHY111:SHZ111 SRU111:SRV111 TBQ111:TBR111 TLM111:TLN111 TVI111:TVJ111 UFE111:UFF111 UPA111:UPB111 UYW111:UYX111 VIS111:VIT111 VSO111:VSP111 WCK111:WCL111 WMG111:WMH111 WWC111:WWD111 U65647:V65647 JQ65647:JR65647 TM65647:TN65647 ADI65647:ADJ65647 ANE65647:ANF65647 AXA65647:AXB65647 BGW65647:BGX65647 BQS65647:BQT65647 CAO65647:CAP65647 CKK65647:CKL65647 CUG65647:CUH65647 DEC65647:DED65647 DNY65647:DNZ65647 DXU65647:DXV65647 EHQ65647:EHR65647 ERM65647:ERN65647 FBI65647:FBJ65647 FLE65647:FLF65647 FVA65647:FVB65647 GEW65647:GEX65647 GOS65647:GOT65647 GYO65647:GYP65647 HIK65647:HIL65647 HSG65647:HSH65647 ICC65647:ICD65647 ILY65647:ILZ65647 IVU65647:IVV65647 JFQ65647:JFR65647 JPM65647:JPN65647 JZI65647:JZJ65647 KJE65647:KJF65647 KTA65647:KTB65647 LCW65647:LCX65647 LMS65647:LMT65647 LWO65647:LWP65647 MGK65647:MGL65647 MQG65647:MQH65647 NAC65647:NAD65647 NJY65647:NJZ65647 NTU65647:NTV65647 ODQ65647:ODR65647 ONM65647:ONN65647 OXI65647:OXJ65647 PHE65647:PHF65647 PRA65647:PRB65647 QAW65647:QAX65647 QKS65647:QKT65647 QUO65647:QUP65647 REK65647:REL65647 ROG65647:ROH65647 RYC65647:RYD65647 SHY65647:SHZ65647 SRU65647:SRV65647 TBQ65647:TBR65647 TLM65647:TLN65647 TVI65647:TVJ65647 UFE65647:UFF65647 UPA65647:UPB65647 UYW65647:UYX65647 VIS65647:VIT65647 VSO65647:VSP65647 WCK65647:WCL65647 WMG65647:WMH65647 WWC65647:WWD65647 U131183:V131183 JQ131183:JR131183 TM131183:TN131183 ADI131183:ADJ131183 ANE131183:ANF131183 AXA131183:AXB131183 BGW131183:BGX131183 BQS131183:BQT131183 CAO131183:CAP131183 CKK131183:CKL131183 CUG131183:CUH131183 DEC131183:DED131183 DNY131183:DNZ131183 DXU131183:DXV131183 EHQ131183:EHR131183 ERM131183:ERN131183 FBI131183:FBJ131183 FLE131183:FLF131183 FVA131183:FVB131183 GEW131183:GEX131183 GOS131183:GOT131183 GYO131183:GYP131183 HIK131183:HIL131183 HSG131183:HSH131183 ICC131183:ICD131183 ILY131183:ILZ131183 IVU131183:IVV131183 JFQ131183:JFR131183 JPM131183:JPN131183 JZI131183:JZJ131183 KJE131183:KJF131183 KTA131183:KTB131183 LCW131183:LCX131183 LMS131183:LMT131183 LWO131183:LWP131183 MGK131183:MGL131183 MQG131183:MQH131183 NAC131183:NAD131183 NJY131183:NJZ131183 NTU131183:NTV131183 ODQ131183:ODR131183 ONM131183:ONN131183 OXI131183:OXJ131183 PHE131183:PHF131183 PRA131183:PRB131183 QAW131183:QAX131183 QKS131183:QKT131183 QUO131183:QUP131183 REK131183:REL131183 ROG131183:ROH131183 RYC131183:RYD131183 SHY131183:SHZ131183 SRU131183:SRV131183 TBQ131183:TBR131183 TLM131183:TLN131183 TVI131183:TVJ131183 UFE131183:UFF131183 UPA131183:UPB131183 UYW131183:UYX131183 VIS131183:VIT131183 VSO131183:VSP131183 WCK131183:WCL131183 WMG131183:WMH131183 WWC131183:WWD131183 U196719:V196719 JQ196719:JR196719 TM196719:TN196719 ADI196719:ADJ196719 ANE196719:ANF196719 AXA196719:AXB196719 BGW196719:BGX196719 BQS196719:BQT196719 CAO196719:CAP196719 CKK196719:CKL196719 CUG196719:CUH196719 DEC196719:DED196719 DNY196719:DNZ196719 DXU196719:DXV196719 EHQ196719:EHR196719 ERM196719:ERN196719 FBI196719:FBJ196719 FLE196719:FLF196719 FVA196719:FVB196719 GEW196719:GEX196719 GOS196719:GOT196719 GYO196719:GYP196719 HIK196719:HIL196719 HSG196719:HSH196719 ICC196719:ICD196719 ILY196719:ILZ196719 IVU196719:IVV196719 JFQ196719:JFR196719 JPM196719:JPN196719 JZI196719:JZJ196719 KJE196719:KJF196719 KTA196719:KTB196719 LCW196719:LCX196719 LMS196719:LMT196719 LWO196719:LWP196719 MGK196719:MGL196719 MQG196719:MQH196719 NAC196719:NAD196719 NJY196719:NJZ196719 NTU196719:NTV196719 ODQ196719:ODR196719 ONM196719:ONN196719 OXI196719:OXJ196719 PHE196719:PHF196719 PRA196719:PRB196719 QAW196719:QAX196719 QKS196719:QKT196719 QUO196719:QUP196719 REK196719:REL196719 ROG196719:ROH196719 RYC196719:RYD196719 SHY196719:SHZ196719 SRU196719:SRV196719 TBQ196719:TBR196719 TLM196719:TLN196719 TVI196719:TVJ196719 UFE196719:UFF196719 UPA196719:UPB196719 UYW196719:UYX196719 VIS196719:VIT196719 VSO196719:VSP196719 WCK196719:WCL196719 WMG196719:WMH196719 WWC196719:WWD196719 U262255:V262255 JQ262255:JR262255 TM262255:TN262255 ADI262255:ADJ262255 ANE262255:ANF262255 AXA262255:AXB262255 BGW262255:BGX262255 BQS262255:BQT262255 CAO262255:CAP262255 CKK262255:CKL262255 CUG262255:CUH262255 DEC262255:DED262255 DNY262255:DNZ262255 DXU262255:DXV262255 EHQ262255:EHR262255 ERM262255:ERN262255 FBI262255:FBJ262255 FLE262255:FLF262255 FVA262255:FVB262255 GEW262255:GEX262255 GOS262255:GOT262255 GYO262255:GYP262255 HIK262255:HIL262255 HSG262255:HSH262255 ICC262255:ICD262255 ILY262255:ILZ262255 IVU262255:IVV262255 JFQ262255:JFR262255 JPM262255:JPN262255 JZI262255:JZJ262255 KJE262255:KJF262255 KTA262255:KTB262255 LCW262255:LCX262255 LMS262255:LMT262255 LWO262255:LWP262255 MGK262255:MGL262255 MQG262255:MQH262255 NAC262255:NAD262255 NJY262255:NJZ262255 NTU262255:NTV262255 ODQ262255:ODR262255 ONM262255:ONN262255 OXI262255:OXJ262255 PHE262255:PHF262255 PRA262255:PRB262255 QAW262255:QAX262255 QKS262255:QKT262255 QUO262255:QUP262255 REK262255:REL262255 ROG262255:ROH262255 RYC262255:RYD262255 SHY262255:SHZ262255 SRU262255:SRV262255 TBQ262255:TBR262255 TLM262255:TLN262255 TVI262255:TVJ262255 UFE262255:UFF262255 UPA262255:UPB262255 UYW262255:UYX262255 VIS262255:VIT262255 VSO262255:VSP262255 WCK262255:WCL262255 WMG262255:WMH262255 WWC262255:WWD262255 U327791:V327791 JQ327791:JR327791 TM327791:TN327791 ADI327791:ADJ327791 ANE327791:ANF327791 AXA327791:AXB327791 BGW327791:BGX327791 BQS327791:BQT327791 CAO327791:CAP327791 CKK327791:CKL327791 CUG327791:CUH327791 DEC327791:DED327791 DNY327791:DNZ327791 DXU327791:DXV327791 EHQ327791:EHR327791 ERM327791:ERN327791 FBI327791:FBJ327791 FLE327791:FLF327791 FVA327791:FVB327791 GEW327791:GEX327791 GOS327791:GOT327791 GYO327791:GYP327791 HIK327791:HIL327791 HSG327791:HSH327791 ICC327791:ICD327791 ILY327791:ILZ327791 IVU327791:IVV327791 JFQ327791:JFR327791 JPM327791:JPN327791 JZI327791:JZJ327791 KJE327791:KJF327791 KTA327791:KTB327791 LCW327791:LCX327791 LMS327791:LMT327791 LWO327791:LWP327791 MGK327791:MGL327791 MQG327791:MQH327791 NAC327791:NAD327791 NJY327791:NJZ327791 NTU327791:NTV327791 ODQ327791:ODR327791 ONM327791:ONN327791 OXI327791:OXJ327791 PHE327791:PHF327791 PRA327791:PRB327791 QAW327791:QAX327791 QKS327791:QKT327791 QUO327791:QUP327791 REK327791:REL327791 ROG327791:ROH327791 RYC327791:RYD327791 SHY327791:SHZ327791 SRU327791:SRV327791 TBQ327791:TBR327791 TLM327791:TLN327791 TVI327791:TVJ327791 UFE327791:UFF327791 UPA327791:UPB327791 UYW327791:UYX327791 VIS327791:VIT327791 VSO327791:VSP327791 WCK327791:WCL327791 WMG327791:WMH327791 WWC327791:WWD327791 U393327:V393327 JQ393327:JR393327 TM393327:TN393327 ADI393327:ADJ393327 ANE393327:ANF393327 AXA393327:AXB393327 BGW393327:BGX393327 BQS393327:BQT393327 CAO393327:CAP393327 CKK393327:CKL393327 CUG393327:CUH393327 DEC393327:DED393327 DNY393327:DNZ393327 DXU393327:DXV393327 EHQ393327:EHR393327 ERM393327:ERN393327 FBI393327:FBJ393327 FLE393327:FLF393327 FVA393327:FVB393327 GEW393327:GEX393327 GOS393327:GOT393327 GYO393327:GYP393327 HIK393327:HIL393327 HSG393327:HSH393327 ICC393327:ICD393327 ILY393327:ILZ393327 IVU393327:IVV393327 JFQ393327:JFR393327 JPM393327:JPN393327 JZI393327:JZJ393327 KJE393327:KJF393327 KTA393327:KTB393327 LCW393327:LCX393327 LMS393327:LMT393327 LWO393327:LWP393327 MGK393327:MGL393327 MQG393327:MQH393327 NAC393327:NAD393327 NJY393327:NJZ393327 NTU393327:NTV393327 ODQ393327:ODR393327 ONM393327:ONN393327 OXI393327:OXJ393327 PHE393327:PHF393327 PRA393327:PRB393327 QAW393327:QAX393327 QKS393327:QKT393327 QUO393327:QUP393327 REK393327:REL393327 ROG393327:ROH393327 RYC393327:RYD393327 SHY393327:SHZ393327 SRU393327:SRV393327 TBQ393327:TBR393327 TLM393327:TLN393327 TVI393327:TVJ393327 UFE393327:UFF393327 UPA393327:UPB393327 UYW393327:UYX393327 VIS393327:VIT393327 VSO393327:VSP393327 WCK393327:WCL393327 WMG393327:WMH393327 WWC393327:WWD393327 U458863:V458863 JQ458863:JR458863 TM458863:TN458863 ADI458863:ADJ458863 ANE458863:ANF458863 AXA458863:AXB458863 BGW458863:BGX458863 BQS458863:BQT458863 CAO458863:CAP458863 CKK458863:CKL458863 CUG458863:CUH458863 DEC458863:DED458863 DNY458863:DNZ458863 DXU458863:DXV458863 EHQ458863:EHR458863 ERM458863:ERN458863 FBI458863:FBJ458863 FLE458863:FLF458863 FVA458863:FVB458863 GEW458863:GEX458863 GOS458863:GOT458863 GYO458863:GYP458863 HIK458863:HIL458863 HSG458863:HSH458863 ICC458863:ICD458863 ILY458863:ILZ458863 IVU458863:IVV458863 JFQ458863:JFR458863 JPM458863:JPN458863 JZI458863:JZJ458863 KJE458863:KJF458863 KTA458863:KTB458863 LCW458863:LCX458863 LMS458863:LMT458863 LWO458863:LWP458863 MGK458863:MGL458863 MQG458863:MQH458863 NAC458863:NAD458863 NJY458863:NJZ458863 NTU458863:NTV458863 ODQ458863:ODR458863 ONM458863:ONN458863 OXI458863:OXJ458863 PHE458863:PHF458863 PRA458863:PRB458863 QAW458863:QAX458863 QKS458863:QKT458863 QUO458863:QUP458863 REK458863:REL458863 ROG458863:ROH458863 RYC458863:RYD458863 SHY458863:SHZ458863 SRU458863:SRV458863 TBQ458863:TBR458863 TLM458863:TLN458863 TVI458863:TVJ458863 UFE458863:UFF458863 UPA458863:UPB458863 UYW458863:UYX458863 VIS458863:VIT458863 VSO458863:VSP458863 WCK458863:WCL458863 WMG458863:WMH458863 WWC458863:WWD458863 U524399:V524399 JQ524399:JR524399 TM524399:TN524399 ADI524399:ADJ524399 ANE524399:ANF524399 AXA524399:AXB524399 BGW524399:BGX524399 BQS524399:BQT524399 CAO524399:CAP524399 CKK524399:CKL524399 CUG524399:CUH524399 DEC524399:DED524399 DNY524399:DNZ524399 DXU524399:DXV524399 EHQ524399:EHR524399 ERM524399:ERN524399 FBI524399:FBJ524399 FLE524399:FLF524399 FVA524399:FVB524399 GEW524399:GEX524399 GOS524399:GOT524399 GYO524399:GYP524399 HIK524399:HIL524399 HSG524399:HSH524399 ICC524399:ICD524399 ILY524399:ILZ524399 IVU524399:IVV524399 JFQ524399:JFR524399 JPM524399:JPN524399 JZI524399:JZJ524399 KJE524399:KJF524399 KTA524399:KTB524399 LCW524399:LCX524399 LMS524399:LMT524399 LWO524399:LWP524399 MGK524399:MGL524399 MQG524399:MQH524399 NAC524399:NAD524399 NJY524399:NJZ524399 NTU524399:NTV524399 ODQ524399:ODR524399 ONM524399:ONN524399 OXI524399:OXJ524399 PHE524399:PHF524399 PRA524399:PRB524399 QAW524399:QAX524399 QKS524399:QKT524399 QUO524399:QUP524399 REK524399:REL524399 ROG524399:ROH524399 RYC524399:RYD524399 SHY524399:SHZ524399 SRU524399:SRV524399 TBQ524399:TBR524399 TLM524399:TLN524399 TVI524399:TVJ524399 UFE524399:UFF524399 UPA524399:UPB524399 UYW524399:UYX524399 VIS524399:VIT524399 VSO524399:VSP524399 WCK524399:WCL524399 WMG524399:WMH524399 WWC524399:WWD524399 U589935:V589935 JQ589935:JR589935 TM589935:TN589935 ADI589935:ADJ589935 ANE589935:ANF589935 AXA589935:AXB589935 BGW589935:BGX589935 BQS589935:BQT589935 CAO589935:CAP589935 CKK589935:CKL589935 CUG589935:CUH589935 DEC589935:DED589935 DNY589935:DNZ589935 DXU589935:DXV589935 EHQ589935:EHR589935 ERM589935:ERN589935 FBI589935:FBJ589935 FLE589935:FLF589935 FVA589935:FVB589935 GEW589935:GEX589935 GOS589935:GOT589935 GYO589935:GYP589935 HIK589935:HIL589935 HSG589935:HSH589935 ICC589935:ICD589935 ILY589935:ILZ589935 IVU589935:IVV589935 JFQ589935:JFR589935 JPM589935:JPN589935 JZI589935:JZJ589935 KJE589935:KJF589935 KTA589935:KTB589935 LCW589935:LCX589935 LMS589935:LMT589935 LWO589935:LWP589935 MGK589935:MGL589935 MQG589935:MQH589935 NAC589935:NAD589935 NJY589935:NJZ589935 NTU589935:NTV589935 ODQ589935:ODR589935 ONM589935:ONN589935 OXI589935:OXJ589935 PHE589935:PHF589935 PRA589935:PRB589935 QAW589935:QAX589935 QKS589935:QKT589935 QUO589935:QUP589935 REK589935:REL589935 ROG589935:ROH589935 RYC589935:RYD589935 SHY589935:SHZ589935 SRU589935:SRV589935 TBQ589935:TBR589935 TLM589935:TLN589935 TVI589935:TVJ589935 UFE589935:UFF589935 UPA589935:UPB589935 UYW589935:UYX589935 VIS589935:VIT589935 VSO589935:VSP589935 WCK589935:WCL589935 WMG589935:WMH589935 WWC589935:WWD589935 U655471:V655471 JQ655471:JR655471 TM655471:TN655471 ADI655471:ADJ655471 ANE655471:ANF655471 AXA655471:AXB655471 BGW655471:BGX655471 BQS655471:BQT655471 CAO655471:CAP655471 CKK655471:CKL655471 CUG655471:CUH655471 DEC655471:DED655471 DNY655471:DNZ655471 DXU655471:DXV655471 EHQ655471:EHR655471 ERM655471:ERN655471 FBI655471:FBJ655471 FLE655471:FLF655471 FVA655471:FVB655471 GEW655471:GEX655471 GOS655471:GOT655471 GYO655471:GYP655471 HIK655471:HIL655471 HSG655471:HSH655471 ICC655471:ICD655471 ILY655471:ILZ655471 IVU655471:IVV655471 JFQ655471:JFR655471 JPM655471:JPN655471 JZI655471:JZJ655471 KJE655471:KJF655471 KTA655471:KTB655471 LCW655471:LCX655471 LMS655471:LMT655471 LWO655471:LWP655471 MGK655471:MGL655471 MQG655471:MQH655471 NAC655471:NAD655471 NJY655471:NJZ655471 NTU655471:NTV655471 ODQ655471:ODR655471 ONM655471:ONN655471 OXI655471:OXJ655471 PHE655471:PHF655471 PRA655471:PRB655471 QAW655471:QAX655471 QKS655471:QKT655471 QUO655471:QUP655471 REK655471:REL655471 ROG655471:ROH655471 RYC655471:RYD655471 SHY655471:SHZ655471 SRU655471:SRV655471 TBQ655471:TBR655471 TLM655471:TLN655471 TVI655471:TVJ655471 UFE655471:UFF655471 UPA655471:UPB655471 UYW655471:UYX655471 VIS655471:VIT655471 VSO655471:VSP655471 WCK655471:WCL655471 WMG655471:WMH655471 WWC655471:WWD655471 U721007:V721007 JQ721007:JR721007 TM721007:TN721007 ADI721007:ADJ721007 ANE721007:ANF721007 AXA721007:AXB721007 BGW721007:BGX721007 BQS721007:BQT721007 CAO721007:CAP721007 CKK721007:CKL721007 CUG721007:CUH721007 DEC721007:DED721007 DNY721007:DNZ721007 DXU721007:DXV721007 EHQ721007:EHR721007 ERM721007:ERN721007 FBI721007:FBJ721007 FLE721007:FLF721007 FVA721007:FVB721007 GEW721007:GEX721007 GOS721007:GOT721007 GYO721007:GYP721007 HIK721007:HIL721007 HSG721007:HSH721007 ICC721007:ICD721007 ILY721007:ILZ721007 IVU721007:IVV721007 JFQ721007:JFR721007 JPM721007:JPN721007 JZI721007:JZJ721007 KJE721007:KJF721007 KTA721007:KTB721007 LCW721007:LCX721007 LMS721007:LMT721007 LWO721007:LWP721007 MGK721007:MGL721007 MQG721007:MQH721007 NAC721007:NAD721007 NJY721007:NJZ721007 NTU721007:NTV721007 ODQ721007:ODR721007 ONM721007:ONN721007 OXI721007:OXJ721007 PHE721007:PHF721007 PRA721007:PRB721007 QAW721007:QAX721007 QKS721007:QKT721007 QUO721007:QUP721007 REK721007:REL721007 ROG721007:ROH721007 RYC721007:RYD721007 SHY721007:SHZ721007 SRU721007:SRV721007 TBQ721007:TBR721007 TLM721007:TLN721007 TVI721007:TVJ721007 UFE721007:UFF721007 UPA721007:UPB721007 UYW721007:UYX721007 VIS721007:VIT721007 VSO721007:VSP721007 WCK721007:WCL721007 WMG721007:WMH721007 WWC721007:WWD721007 U786543:V786543 JQ786543:JR786543 TM786543:TN786543 ADI786543:ADJ786543 ANE786543:ANF786543 AXA786543:AXB786543 BGW786543:BGX786543 BQS786543:BQT786543 CAO786543:CAP786543 CKK786543:CKL786543 CUG786543:CUH786543 DEC786543:DED786543 DNY786543:DNZ786543 DXU786543:DXV786543 EHQ786543:EHR786543 ERM786543:ERN786543 FBI786543:FBJ786543 FLE786543:FLF786543 FVA786543:FVB786543 GEW786543:GEX786543 GOS786543:GOT786543 GYO786543:GYP786543 HIK786543:HIL786543 HSG786543:HSH786543 ICC786543:ICD786543 ILY786543:ILZ786543 IVU786543:IVV786543 JFQ786543:JFR786543 JPM786543:JPN786543 JZI786543:JZJ786543 KJE786543:KJF786543 KTA786543:KTB786543 LCW786543:LCX786543 LMS786543:LMT786543 LWO786543:LWP786543 MGK786543:MGL786543 MQG786543:MQH786543 NAC786543:NAD786543 NJY786543:NJZ786543 NTU786543:NTV786543 ODQ786543:ODR786543 ONM786543:ONN786543 OXI786543:OXJ786543 PHE786543:PHF786543 PRA786543:PRB786543 QAW786543:QAX786543 QKS786543:QKT786543 QUO786543:QUP786543 REK786543:REL786543 ROG786543:ROH786543 RYC786543:RYD786543 SHY786543:SHZ786543 SRU786543:SRV786543 TBQ786543:TBR786543 TLM786543:TLN786543 TVI786543:TVJ786543 UFE786543:UFF786543 UPA786543:UPB786543 UYW786543:UYX786543 VIS786543:VIT786543 VSO786543:VSP786543 WCK786543:WCL786543 WMG786543:WMH786543 WWC786543:WWD786543 U852079:V852079 JQ852079:JR852079 TM852079:TN852079 ADI852079:ADJ852079 ANE852079:ANF852079 AXA852079:AXB852079 BGW852079:BGX852079 BQS852079:BQT852079 CAO852079:CAP852079 CKK852079:CKL852079 CUG852079:CUH852079 DEC852079:DED852079 DNY852079:DNZ852079 DXU852079:DXV852079 EHQ852079:EHR852079 ERM852079:ERN852079 FBI852079:FBJ852079 FLE852079:FLF852079 FVA852079:FVB852079 GEW852079:GEX852079 GOS852079:GOT852079 GYO852079:GYP852079 HIK852079:HIL852079 HSG852079:HSH852079 ICC852079:ICD852079 ILY852079:ILZ852079 IVU852079:IVV852079 JFQ852079:JFR852079 JPM852079:JPN852079 JZI852079:JZJ852079 KJE852079:KJF852079 KTA852079:KTB852079 LCW852079:LCX852079 LMS852079:LMT852079 LWO852079:LWP852079 MGK852079:MGL852079 MQG852079:MQH852079 NAC852079:NAD852079 NJY852079:NJZ852079 NTU852079:NTV852079 ODQ852079:ODR852079 ONM852079:ONN852079 OXI852079:OXJ852079 PHE852079:PHF852079 PRA852079:PRB852079 QAW852079:QAX852079 QKS852079:QKT852079 QUO852079:QUP852079 REK852079:REL852079 ROG852079:ROH852079 RYC852079:RYD852079 SHY852079:SHZ852079 SRU852079:SRV852079 TBQ852079:TBR852079 TLM852079:TLN852079 TVI852079:TVJ852079 UFE852079:UFF852079 UPA852079:UPB852079 UYW852079:UYX852079 VIS852079:VIT852079 VSO852079:VSP852079 WCK852079:WCL852079 WMG852079:WMH852079 WWC852079:WWD852079 U917615:V917615 JQ917615:JR917615 TM917615:TN917615 ADI917615:ADJ917615 ANE917615:ANF917615 AXA917615:AXB917615 BGW917615:BGX917615 BQS917615:BQT917615 CAO917615:CAP917615 CKK917615:CKL917615 CUG917615:CUH917615 DEC917615:DED917615 DNY917615:DNZ917615 DXU917615:DXV917615 EHQ917615:EHR917615 ERM917615:ERN917615 FBI917615:FBJ917615 FLE917615:FLF917615 FVA917615:FVB917615 GEW917615:GEX917615 GOS917615:GOT917615 GYO917615:GYP917615 HIK917615:HIL917615 HSG917615:HSH917615 ICC917615:ICD917615 ILY917615:ILZ917615 IVU917615:IVV917615 JFQ917615:JFR917615 JPM917615:JPN917615 JZI917615:JZJ917615 KJE917615:KJF917615 KTA917615:KTB917615 LCW917615:LCX917615 LMS917615:LMT917615 LWO917615:LWP917615 MGK917615:MGL917615 MQG917615:MQH917615 NAC917615:NAD917615 NJY917615:NJZ917615 NTU917615:NTV917615 ODQ917615:ODR917615 ONM917615:ONN917615 OXI917615:OXJ917615 PHE917615:PHF917615 PRA917615:PRB917615 QAW917615:QAX917615 QKS917615:QKT917615 QUO917615:QUP917615 REK917615:REL917615 ROG917615:ROH917615 RYC917615:RYD917615 SHY917615:SHZ917615 SRU917615:SRV917615 TBQ917615:TBR917615 TLM917615:TLN917615 TVI917615:TVJ917615 UFE917615:UFF917615 UPA917615:UPB917615 UYW917615:UYX917615 VIS917615:VIT917615 VSO917615:VSP917615 WCK917615:WCL917615 WMG917615:WMH917615 WWC917615:WWD917615 U983151:V983151 JQ983151:JR983151 TM983151:TN983151 ADI983151:ADJ983151 ANE983151:ANF983151 AXA983151:AXB983151 BGW983151:BGX983151 BQS983151:BQT983151 CAO983151:CAP983151 CKK983151:CKL983151 CUG983151:CUH983151 DEC983151:DED983151 DNY983151:DNZ983151 DXU983151:DXV983151 EHQ983151:EHR983151 ERM983151:ERN983151 FBI983151:FBJ983151 FLE983151:FLF983151 FVA983151:FVB983151 GEW983151:GEX983151 GOS983151:GOT983151 GYO983151:GYP983151 HIK983151:HIL983151 HSG983151:HSH983151 ICC983151:ICD983151 ILY983151:ILZ983151 IVU983151:IVV983151 JFQ983151:JFR983151 JPM983151:JPN983151 JZI983151:JZJ983151 KJE983151:KJF983151 KTA983151:KTB983151 LCW983151:LCX983151 LMS983151:LMT983151 LWO983151:LWP983151 MGK983151:MGL983151 MQG983151:MQH983151 NAC983151:NAD983151 NJY983151:NJZ983151 NTU983151:NTV983151 ODQ983151:ODR983151 ONM983151:ONN983151 OXI983151:OXJ983151 PHE983151:PHF983151 PRA983151:PRB983151 QAW983151:QAX983151 QKS983151:QKT983151 QUO983151:QUP983151 REK983151:REL983151 ROG983151:ROH983151 RYC983151:RYD983151 SHY983151:SHZ983151 SRU983151:SRV983151 TBQ983151:TBR983151 TLM983151:TLN983151 TVI983151:TVJ983151 UFE983151:UFF983151 UPA983151:UPB983151 UYW983151:UYX983151 VIS983151:VIT983151 VSO983151:VSP983151 WCK983151:WCL983151 WMG983151:WMH983151 WWC983151:WWD983151 U107:V107 JQ107:JR107 TM107:TN107 ADI107:ADJ107 ANE107:ANF107 AXA107:AXB107 BGW107:BGX107 BQS107:BQT107 CAO107:CAP107 CKK107:CKL107 CUG107:CUH107 DEC107:DED107 DNY107:DNZ107 DXU107:DXV107 EHQ107:EHR107 ERM107:ERN107 FBI107:FBJ107 FLE107:FLF107 FVA107:FVB107 GEW107:GEX107 GOS107:GOT107 GYO107:GYP107 HIK107:HIL107 HSG107:HSH107 ICC107:ICD107 ILY107:ILZ107 IVU107:IVV107 JFQ107:JFR107 JPM107:JPN107 JZI107:JZJ107 KJE107:KJF107 KTA107:KTB107 LCW107:LCX107 LMS107:LMT107 LWO107:LWP107 MGK107:MGL107 MQG107:MQH107 NAC107:NAD107 NJY107:NJZ107 NTU107:NTV107 ODQ107:ODR107 ONM107:ONN107 OXI107:OXJ107 PHE107:PHF107 PRA107:PRB107 QAW107:QAX107 QKS107:QKT107 QUO107:QUP107 REK107:REL107 ROG107:ROH107 RYC107:RYD107 SHY107:SHZ107 SRU107:SRV107 TBQ107:TBR107 TLM107:TLN107 TVI107:TVJ107 UFE107:UFF107 UPA107:UPB107 UYW107:UYX107 VIS107:VIT107 VSO107:VSP107 WCK107:WCL107 WMG107:WMH107 WWC107:WWD107 U65643:V65643 JQ65643:JR65643 TM65643:TN65643 ADI65643:ADJ65643 ANE65643:ANF65643 AXA65643:AXB65643 BGW65643:BGX65643 BQS65643:BQT65643 CAO65643:CAP65643 CKK65643:CKL65643 CUG65643:CUH65643 DEC65643:DED65643 DNY65643:DNZ65643 DXU65643:DXV65643 EHQ65643:EHR65643 ERM65643:ERN65643 FBI65643:FBJ65643 FLE65643:FLF65643 FVA65643:FVB65643 GEW65643:GEX65643 GOS65643:GOT65643 GYO65643:GYP65643 HIK65643:HIL65643 HSG65643:HSH65643 ICC65643:ICD65643 ILY65643:ILZ65643 IVU65643:IVV65643 JFQ65643:JFR65643 JPM65643:JPN65643 JZI65643:JZJ65643 KJE65643:KJF65643 KTA65643:KTB65643 LCW65643:LCX65643 LMS65643:LMT65643 LWO65643:LWP65643 MGK65643:MGL65643 MQG65643:MQH65643 NAC65643:NAD65643 NJY65643:NJZ65643 NTU65643:NTV65643 ODQ65643:ODR65643 ONM65643:ONN65643 OXI65643:OXJ65643 PHE65643:PHF65643 PRA65643:PRB65643 QAW65643:QAX65643 QKS65643:QKT65643 QUO65643:QUP65643 REK65643:REL65643 ROG65643:ROH65643 RYC65643:RYD65643 SHY65643:SHZ65643 SRU65643:SRV65643 TBQ65643:TBR65643 TLM65643:TLN65643 TVI65643:TVJ65643 UFE65643:UFF65643 UPA65643:UPB65643 UYW65643:UYX65643 VIS65643:VIT65643 VSO65643:VSP65643 WCK65643:WCL65643 WMG65643:WMH65643 WWC65643:WWD65643 U131179:V131179 JQ131179:JR131179 TM131179:TN131179 ADI131179:ADJ131179 ANE131179:ANF131179 AXA131179:AXB131179 BGW131179:BGX131179 BQS131179:BQT131179 CAO131179:CAP131179 CKK131179:CKL131179 CUG131179:CUH131179 DEC131179:DED131179 DNY131179:DNZ131179 DXU131179:DXV131179 EHQ131179:EHR131179 ERM131179:ERN131179 FBI131179:FBJ131179 FLE131179:FLF131179 FVA131179:FVB131179 GEW131179:GEX131179 GOS131179:GOT131179 GYO131179:GYP131179 HIK131179:HIL131179 HSG131179:HSH131179 ICC131179:ICD131179 ILY131179:ILZ131179 IVU131179:IVV131179 JFQ131179:JFR131179 JPM131179:JPN131179 JZI131179:JZJ131179 KJE131179:KJF131179 KTA131179:KTB131179 LCW131179:LCX131179 LMS131179:LMT131179 LWO131179:LWP131179 MGK131179:MGL131179 MQG131179:MQH131179 NAC131179:NAD131179 NJY131179:NJZ131179 NTU131179:NTV131179 ODQ131179:ODR131179 ONM131179:ONN131179 OXI131179:OXJ131179 PHE131179:PHF131179 PRA131179:PRB131179 QAW131179:QAX131179 QKS131179:QKT131179 QUO131179:QUP131179 REK131179:REL131179 ROG131179:ROH131179 RYC131179:RYD131179 SHY131179:SHZ131179 SRU131179:SRV131179 TBQ131179:TBR131179 TLM131179:TLN131179 TVI131179:TVJ131179 UFE131179:UFF131179 UPA131179:UPB131179 UYW131179:UYX131179 VIS131179:VIT131179 VSO131179:VSP131179 WCK131179:WCL131179 WMG131179:WMH131179 WWC131179:WWD131179 U196715:V196715 JQ196715:JR196715 TM196715:TN196715 ADI196715:ADJ196715 ANE196715:ANF196715 AXA196715:AXB196715 BGW196715:BGX196715 BQS196715:BQT196715 CAO196715:CAP196715 CKK196715:CKL196715 CUG196715:CUH196715 DEC196715:DED196715 DNY196715:DNZ196715 DXU196715:DXV196715 EHQ196715:EHR196715 ERM196715:ERN196715 FBI196715:FBJ196715 FLE196715:FLF196715 FVA196715:FVB196715 GEW196715:GEX196715 GOS196715:GOT196715 GYO196715:GYP196715 HIK196715:HIL196715 HSG196715:HSH196715 ICC196715:ICD196715 ILY196715:ILZ196715 IVU196715:IVV196715 JFQ196715:JFR196715 JPM196715:JPN196715 JZI196715:JZJ196715 KJE196715:KJF196715 KTA196715:KTB196715 LCW196715:LCX196715 LMS196715:LMT196715 LWO196715:LWP196715 MGK196715:MGL196715 MQG196715:MQH196715 NAC196715:NAD196715 NJY196715:NJZ196715 NTU196715:NTV196715 ODQ196715:ODR196715 ONM196715:ONN196715 OXI196715:OXJ196715 PHE196715:PHF196715 PRA196715:PRB196715 QAW196715:QAX196715 QKS196715:QKT196715 QUO196715:QUP196715 REK196715:REL196715 ROG196715:ROH196715 RYC196715:RYD196715 SHY196715:SHZ196715 SRU196715:SRV196715 TBQ196715:TBR196715 TLM196715:TLN196715 TVI196715:TVJ196715 UFE196715:UFF196715 UPA196715:UPB196715 UYW196715:UYX196715 VIS196715:VIT196715 VSO196715:VSP196715 WCK196715:WCL196715 WMG196715:WMH196715 WWC196715:WWD196715 U262251:V262251 JQ262251:JR262251 TM262251:TN262251 ADI262251:ADJ262251 ANE262251:ANF262251 AXA262251:AXB262251 BGW262251:BGX262251 BQS262251:BQT262251 CAO262251:CAP262251 CKK262251:CKL262251 CUG262251:CUH262251 DEC262251:DED262251 DNY262251:DNZ262251 DXU262251:DXV262251 EHQ262251:EHR262251 ERM262251:ERN262251 FBI262251:FBJ262251 FLE262251:FLF262251 FVA262251:FVB262251 GEW262251:GEX262251 GOS262251:GOT262251 GYO262251:GYP262251 HIK262251:HIL262251 HSG262251:HSH262251 ICC262251:ICD262251 ILY262251:ILZ262251 IVU262251:IVV262251 JFQ262251:JFR262251 JPM262251:JPN262251 JZI262251:JZJ262251 KJE262251:KJF262251 KTA262251:KTB262251 LCW262251:LCX262251 LMS262251:LMT262251 LWO262251:LWP262251 MGK262251:MGL262251 MQG262251:MQH262251 NAC262251:NAD262251 NJY262251:NJZ262251 NTU262251:NTV262251 ODQ262251:ODR262251 ONM262251:ONN262251 OXI262251:OXJ262251 PHE262251:PHF262251 PRA262251:PRB262251 QAW262251:QAX262251 QKS262251:QKT262251 QUO262251:QUP262251 REK262251:REL262251 ROG262251:ROH262251 RYC262251:RYD262251 SHY262251:SHZ262251 SRU262251:SRV262251 TBQ262251:TBR262251 TLM262251:TLN262251 TVI262251:TVJ262251 UFE262251:UFF262251 UPA262251:UPB262251 UYW262251:UYX262251 VIS262251:VIT262251 VSO262251:VSP262251 WCK262251:WCL262251 WMG262251:WMH262251 WWC262251:WWD262251 U327787:V327787 JQ327787:JR327787 TM327787:TN327787 ADI327787:ADJ327787 ANE327787:ANF327787 AXA327787:AXB327787 BGW327787:BGX327787 BQS327787:BQT327787 CAO327787:CAP327787 CKK327787:CKL327787 CUG327787:CUH327787 DEC327787:DED327787 DNY327787:DNZ327787 DXU327787:DXV327787 EHQ327787:EHR327787 ERM327787:ERN327787 FBI327787:FBJ327787 FLE327787:FLF327787 FVA327787:FVB327787 GEW327787:GEX327787 GOS327787:GOT327787 GYO327787:GYP327787 HIK327787:HIL327787 HSG327787:HSH327787 ICC327787:ICD327787 ILY327787:ILZ327787 IVU327787:IVV327787 JFQ327787:JFR327787 JPM327787:JPN327787 JZI327787:JZJ327787 KJE327787:KJF327787 KTA327787:KTB327787 LCW327787:LCX327787 LMS327787:LMT327787 LWO327787:LWP327787 MGK327787:MGL327787 MQG327787:MQH327787 NAC327787:NAD327787 NJY327787:NJZ327787 NTU327787:NTV327787 ODQ327787:ODR327787 ONM327787:ONN327787 OXI327787:OXJ327787 PHE327787:PHF327787 PRA327787:PRB327787 QAW327787:QAX327787 QKS327787:QKT327787 QUO327787:QUP327787 REK327787:REL327787 ROG327787:ROH327787 RYC327787:RYD327787 SHY327787:SHZ327787 SRU327787:SRV327787 TBQ327787:TBR327787 TLM327787:TLN327787 TVI327787:TVJ327787 UFE327787:UFF327787 UPA327787:UPB327787 UYW327787:UYX327787 VIS327787:VIT327787 VSO327787:VSP327787 WCK327787:WCL327787 WMG327787:WMH327787 WWC327787:WWD327787 U393323:V393323 JQ393323:JR393323 TM393323:TN393323 ADI393323:ADJ393323 ANE393323:ANF393323 AXA393323:AXB393323 BGW393323:BGX393323 BQS393323:BQT393323 CAO393323:CAP393323 CKK393323:CKL393323 CUG393323:CUH393323 DEC393323:DED393323 DNY393323:DNZ393323 DXU393323:DXV393323 EHQ393323:EHR393323 ERM393323:ERN393323 FBI393323:FBJ393323 FLE393323:FLF393323 FVA393323:FVB393323 GEW393323:GEX393323 GOS393323:GOT393323 GYO393323:GYP393323 HIK393323:HIL393323 HSG393323:HSH393323 ICC393323:ICD393323 ILY393323:ILZ393323 IVU393323:IVV393323 JFQ393323:JFR393323 JPM393323:JPN393323 JZI393323:JZJ393323 KJE393323:KJF393323 KTA393323:KTB393323 LCW393323:LCX393323 LMS393323:LMT393323 LWO393323:LWP393323 MGK393323:MGL393323 MQG393323:MQH393323 NAC393323:NAD393323 NJY393323:NJZ393323 NTU393323:NTV393323 ODQ393323:ODR393323 ONM393323:ONN393323 OXI393323:OXJ393323 PHE393323:PHF393323 PRA393323:PRB393323 QAW393323:QAX393323 QKS393323:QKT393323 QUO393323:QUP393323 REK393323:REL393323 ROG393323:ROH393323 RYC393323:RYD393323 SHY393323:SHZ393323 SRU393323:SRV393323 TBQ393323:TBR393323 TLM393323:TLN393323 TVI393323:TVJ393323 UFE393323:UFF393323 UPA393323:UPB393323 UYW393323:UYX393323 VIS393323:VIT393323 VSO393323:VSP393323 WCK393323:WCL393323 WMG393323:WMH393323 WWC393323:WWD393323 U458859:V458859 JQ458859:JR458859 TM458859:TN458859 ADI458859:ADJ458859 ANE458859:ANF458859 AXA458859:AXB458859 BGW458859:BGX458859 BQS458859:BQT458859 CAO458859:CAP458859 CKK458859:CKL458859 CUG458859:CUH458859 DEC458859:DED458859 DNY458859:DNZ458859 DXU458859:DXV458859 EHQ458859:EHR458859 ERM458859:ERN458859 FBI458859:FBJ458859 FLE458859:FLF458859 FVA458859:FVB458859 GEW458859:GEX458859 GOS458859:GOT458859 GYO458859:GYP458859 HIK458859:HIL458859 HSG458859:HSH458859 ICC458859:ICD458859 ILY458859:ILZ458859 IVU458859:IVV458859 JFQ458859:JFR458859 JPM458859:JPN458859 JZI458859:JZJ458859 KJE458859:KJF458859 KTA458859:KTB458859 LCW458859:LCX458859 LMS458859:LMT458859 LWO458859:LWP458859 MGK458859:MGL458859 MQG458859:MQH458859 NAC458859:NAD458859 NJY458859:NJZ458859 NTU458859:NTV458859 ODQ458859:ODR458859 ONM458859:ONN458859 OXI458859:OXJ458859 PHE458859:PHF458859 PRA458859:PRB458859 QAW458859:QAX458859 QKS458859:QKT458859 QUO458859:QUP458859 REK458859:REL458859 ROG458859:ROH458859 RYC458859:RYD458859 SHY458859:SHZ458859 SRU458859:SRV458859 TBQ458859:TBR458859 TLM458859:TLN458859 TVI458859:TVJ458859 UFE458859:UFF458859 UPA458859:UPB458859 UYW458859:UYX458859 VIS458859:VIT458859 VSO458859:VSP458859 WCK458859:WCL458859 WMG458859:WMH458859 WWC458859:WWD458859 U524395:V524395 JQ524395:JR524395 TM524395:TN524395 ADI524395:ADJ524395 ANE524395:ANF524395 AXA524395:AXB524395 BGW524395:BGX524395 BQS524395:BQT524395 CAO524395:CAP524395 CKK524395:CKL524395 CUG524395:CUH524395 DEC524395:DED524395 DNY524395:DNZ524395 DXU524395:DXV524395 EHQ524395:EHR524395 ERM524395:ERN524395 FBI524395:FBJ524395 FLE524395:FLF524395 FVA524395:FVB524395 GEW524395:GEX524395 GOS524395:GOT524395 GYO524395:GYP524395 HIK524395:HIL524395 HSG524395:HSH524395 ICC524395:ICD524395 ILY524395:ILZ524395 IVU524395:IVV524395 JFQ524395:JFR524395 JPM524395:JPN524395 JZI524395:JZJ524395 KJE524395:KJF524395 KTA524395:KTB524395 LCW524395:LCX524395 LMS524395:LMT524395 LWO524395:LWP524395 MGK524395:MGL524395 MQG524395:MQH524395 NAC524395:NAD524395 NJY524395:NJZ524395 NTU524395:NTV524395 ODQ524395:ODR524395 ONM524395:ONN524395 OXI524395:OXJ524395 PHE524395:PHF524395 PRA524395:PRB524395 QAW524395:QAX524395 QKS524395:QKT524395 QUO524395:QUP524395 REK524395:REL524395 ROG524395:ROH524395 RYC524395:RYD524395 SHY524395:SHZ524395 SRU524395:SRV524395 TBQ524395:TBR524395 TLM524395:TLN524395 TVI524395:TVJ524395 UFE524395:UFF524395 UPA524395:UPB524395 UYW524395:UYX524395 VIS524395:VIT524395 VSO524395:VSP524395 WCK524395:WCL524395 WMG524395:WMH524395 WWC524395:WWD524395 U589931:V589931 JQ589931:JR589931 TM589931:TN589931 ADI589931:ADJ589931 ANE589931:ANF589931 AXA589931:AXB589931 BGW589931:BGX589931 BQS589931:BQT589931 CAO589931:CAP589931 CKK589931:CKL589931 CUG589931:CUH589931 DEC589931:DED589931 DNY589931:DNZ589931 DXU589931:DXV589931 EHQ589931:EHR589931 ERM589931:ERN589931 FBI589931:FBJ589931 FLE589931:FLF589931 FVA589931:FVB589931 GEW589931:GEX589931 GOS589931:GOT589931 GYO589931:GYP589931 HIK589931:HIL589931 HSG589931:HSH589931 ICC589931:ICD589931 ILY589931:ILZ589931 IVU589931:IVV589931 JFQ589931:JFR589931 JPM589931:JPN589931 JZI589931:JZJ589931 KJE589931:KJF589931 KTA589931:KTB589931 LCW589931:LCX589931 LMS589931:LMT589931 LWO589931:LWP589931 MGK589931:MGL589931 MQG589931:MQH589931 NAC589931:NAD589931 NJY589931:NJZ589931 NTU589931:NTV589931 ODQ589931:ODR589931 ONM589931:ONN589931 OXI589931:OXJ589931 PHE589931:PHF589931 PRA589931:PRB589931 QAW589931:QAX589931 QKS589931:QKT589931 QUO589931:QUP589931 REK589931:REL589931 ROG589931:ROH589931 RYC589931:RYD589931 SHY589931:SHZ589931 SRU589931:SRV589931 TBQ589931:TBR589931 TLM589931:TLN589931 TVI589931:TVJ589931 UFE589931:UFF589931 UPA589931:UPB589931 UYW589931:UYX589931 VIS589931:VIT589931 VSO589931:VSP589931 WCK589931:WCL589931 WMG589931:WMH589931 WWC589931:WWD589931 U655467:V655467 JQ655467:JR655467 TM655467:TN655467 ADI655467:ADJ655467 ANE655467:ANF655467 AXA655467:AXB655467 BGW655467:BGX655467 BQS655467:BQT655467 CAO655467:CAP655467 CKK655467:CKL655467 CUG655467:CUH655467 DEC655467:DED655467 DNY655467:DNZ655467 DXU655467:DXV655467 EHQ655467:EHR655467 ERM655467:ERN655467 FBI655467:FBJ655467 FLE655467:FLF655467 FVA655467:FVB655467 GEW655467:GEX655467 GOS655467:GOT655467 GYO655467:GYP655467 HIK655467:HIL655467 HSG655467:HSH655467 ICC655467:ICD655467 ILY655467:ILZ655467 IVU655467:IVV655467 JFQ655467:JFR655467 JPM655467:JPN655467 JZI655467:JZJ655467 KJE655467:KJF655467 KTA655467:KTB655467 LCW655467:LCX655467 LMS655467:LMT655467 LWO655467:LWP655467 MGK655467:MGL655467 MQG655467:MQH655467 NAC655467:NAD655467 NJY655467:NJZ655467 NTU655467:NTV655467 ODQ655467:ODR655467 ONM655467:ONN655467 OXI655467:OXJ655467 PHE655467:PHF655467 PRA655467:PRB655467 QAW655467:QAX655467 QKS655467:QKT655467 QUO655467:QUP655467 REK655467:REL655467 ROG655467:ROH655467 RYC655467:RYD655467 SHY655467:SHZ655467 SRU655467:SRV655467 TBQ655467:TBR655467 TLM655467:TLN655467 TVI655467:TVJ655467 UFE655467:UFF655467 UPA655467:UPB655467 UYW655467:UYX655467 VIS655467:VIT655467 VSO655467:VSP655467 WCK655467:WCL655467 WMG655467:WMH655467 WWC655467:WWD655467 U721003:V721003 JQ721003:JR721003 TM721003:TN721003 ADI721003:ADJ721003 ANE721003:ANF721003 AXA721003:AXB721003 BGW721003:BGX721003 BQS721003:BQT721003 CAO721003:CAP721003 CKK721003:CKL721003 CUG721003:CUH721003 DEC721003:DED721003 DNY721003:DNZ721003 DXU721003:DXV721003 EHQ721003:EHR721003 ERM721003:ERN721003 FBI721003:FBJ721003 FLE721003:FLF721003 FVA721003:FVB721003 GEW721003:GEX721003 GOS721003:GOT721003 GYO721003:GYP721003 HIK721003:HIL721003 HSG721003:HSH721003 ICC721003:ICD721003 ILY721003:ILZ721003 IVU721003:IVV721003 JFQ721003:JFR721003 JPM721003:JPN721003 JZI721003:JZJ721003 KJE721003:KJF721003 KTA721003:KTB721003 LCW721003:LCX721003 LMS721003:LMT721003 LWO721003:LWP721003 MGK721003:MGL721003 MQG721003:MQH721003 NAC721003:NAD721003 NJY721003:NJZ721003 NTU721003:NTV721003 ODQ721003:ODR721003 ONM721003:ONN721003 OXI721003:OXJ721003 PHE721003:PHF721003 PRA721003:PRB721003 QAW721003:QAX721003 QKS721003:QKT721003 QUO721003:QUP721003 REK721003:REL721003 ROG721003:ROH721003 RYC721003:RYD721003 SHY721003:SHZ721003 SRU721003:SRV721003 TBQ721003:TBR721003 TLM721003:TLN721003 TVI721003:TVJ721003 UFE721003:UFF721003 UPA721003:UPB721003 UYW721003:UYX721003 VIS721003:VIT721003 VSO721003:VSP721003 WCK721003:WCL721003 WMG721003:WMH721003 WWC721003:WWD721003 U786539:V786539 JQ786539:JR786539 TM786539:TN786539 ADI786539:ADJ786539 ANE786539:ANF786539 AXA786539:AXB786539 BGW786539:BGX786539 BQS786539:BQT786539 CAO786539:CAP786539 CKK786539:CKL786539 CUG786539:CUH786539 DEC786539:DED786539 DNY786539:DNZ786539 DXU786539:DXV786539 EHQ786539:EHR786539 ERM786539:ERN786539 FBI786539:FBJ786539 FLE786539:FLF786539 FVA786539:FVB786539 GEW786539:GEX786539 GOS786539:GOT786539 GYO786539:GYP786539 HIK786539:HIL786539 HSG786539:HSH786539 ICC786539:ICD786539 ILY786539:ILZ786539 IVU786539:IVV786539 JFQ786539:JFR786539 JPM786539:JPN786539 JZI786539:JZJ786539 KJE786539:KJF786539 KTA786539:KTB786539 LCW786539:LCX786539 LMS786539:LMT786539 LWO786539:LWP786539 MGK786539:MGL786539 MQG786539:MQH786539 NAC786539:NAD786539 NJY786539:NJZ786539 NTU786539:NTV786539 ODQ786539:ODR786539 ONM786539:ONN786539 OXI786539:OXJ786539 PHE786539:PHF786539 PRA786539:PRB786539 QAW786539:QAX786539 QKS786539:QKT786539 QUO786539:QUP786539 REK786539:REL786539 ROG786539:ROH786539 RYC786539:RYD786539 SHY786539:SHZ786539 SRU786539:SRV786539 TBQ786539:TBR786539 TLM786539:TLN786539 TVI786539:TVJ786539 UFE786539:UFF786539 UPA786539:UPB786539 UYW786539:UYX786539 VIS786539:VIT786539 VSO786539:VSP786539 WCK786539:WCL786539 WMG786539:WMH786539 WWC786539:WWD786539 U852075:V852075 JQ852075:JR852075 TM852075:TN852075 ADI852075:ADJ852075 ANE852075:ANF852075 AXA852075:AXB852075 BGW852075:BGX852075 BQS852075:BQT852075 CAO852075:CAP852075 CKK852075:CKL852075 CUG852075:CUH852075 DEC852075:DED852075 DNY852075:DNZ852075 DXU852075:DXV852075 EHQ852075:EHR852075 ERM852075:ERN852075 FBI852075:FBJ852075 FLE852075:FLF852075 FVA852075:FVB852075 GEW852075:GEX852075 GOS852075:GOT852075 GYO852075:GYP852075 HIK852075:HIL852075 HSG852075:HSH852075 ICC852075:ICD852075 ILY852075:ILZ852075 IVU852075:IVV852075 JFQ852075:JFR852075 JPM852075:JPN852075 JZI852075:JZJ852075 KJE852075:KJF852075 KTA852075:KTB852075 LCW852075:LCX852075 LMS852075:LMT852075 LWO852075:LWP852075 MGK852075:MGL852075 MQG852075:MQH852075 NAC852075:NAD852075 NJY852075:NJZ852075 NTU852075:NTV852075 ODQ852075:ODR852075 ONM852075:ONN852075 OXI852075:OXJ852075 PHE852075:PHF852075 PRA852075:PRB852075 QAW852075:QAX852075 QKS852075:QKT852075 QUO852075:QUP852075 REK852075:REL852075 ROG852075:ROH852075 RYC852075:RYD852075 SHY852075:SHZ852075 SRU852075:SRV852075 TBQ852075:TBR852075 TLM852075:TLN852075 TVI852075:TVJ852075 UFE852075:UFF852075 UPA852075:UPB852075 UYW852075:UYX852075 VIS852075:VIT852075 VSO852075:VSP852075 WCK852075:WCL852075 WMG852075:WMH852075 WWC852075:WWD852075 U917611:V917611 JQ917611:JR917611 TM917611:TN917611 ADI917611:ADJ917611 ANE917611:ANF917611 AXA917611:AXB917611 BGW917611:BGX917611 BQS917611:BQT917611 CAO917611:CAP917611 CKK917611:CKL917611 CUG917611:CUH917611 DEC917611:DED917611 DNY917611:DNZ917611 DXU917611:DXV917611 EHQ917611:EHR917611 ERM917611:ERN917611 FBI917611:FBJ917611 FLE917611:FLF917611 FVA917611:FVB917611 GEW917611:GEX917611 GOS917611:GOT917611 GYO917611:GYP917611 HIK917611:HIL917611 HSG917611:HSH917611 ICC917611:ICD917611 ILY917611:ILZ917611 IVU917611:IVV917611 JFQ917611:JFR917611 JPM917611:JPN917611 JZI917611:JZJ917611 KJE917611:KJF917611 KTA917611:KTB917611 LCW917611:LCX917611 LMS917611:LMT917611 LWO917611:LWP917611 MGK917611:MGL917611 MQG917611:MQH917611 NAC917611:NAD917611 NJY917611:NJZ917611 NTU917611:NTV917611 ODQ917611:ODR917611 ONM917611:ONN917611 OXI917611:OXJ917611 PHE917611:PHF917611 PRA917611:PRB917611 QAW917611:QAX917611 QKS917611:QKT917611 QUO917611:QUP917611 REK917611:REL917611 ROG917611:ROH917611 RYC917611:RYD917611 SHY917611:SHZ917611 SRU917611:SRV917611 TBQ917611:TBR917611 TLM917611:TLN917611 TVI917611:TVJ917611 UFE917611:UFF917611 UPA917611:UPB917611 UYW917611:UYX917611 VIS917611:VIT917611 VSO917611:VSP917611 WCK917611:WCL917611 WMG917611:WMH917611 WWC917611:WWD917611 U983147:V983147 JQ983147:JR983147 TM983147:TN983147 ADI983147:ADJ983147 ANE983147:ANF983147 AXA983147:AXB983147 BGW983147:BGX983147 BQS983147:BQT983147 CAO983147:CAP983147 CKK983147:CKL983147 CUG983147:CUH983147 DEC983147:DED983147 DNY983147:DNZ983147 DXU983147:DXV983147 EHQ983147:EHR983147 ERM983147:ERN983147 FBI983147:FBJ983147 FLE983147:FLF983147 FVA983147:FVB983147 GEW983147:GEX983147 GOS983147:GOT983147 GYO983147:GYP983147 HIK983147:HIL983147 HSG983147:HSH983147 ICC983147:ICD983147 ILY983147:ILZ983147 IVU983147:IVV983147 JFQ983147:JFR983147 JPM983147:JPN983147 JZI983147:JZJ983147 KJE983147:KJF983147 KTA983147:KTB983147 LCW983147:LCX983147 LMS983147:LMT983147 LWO983147:LWP983147 MGK983147:MGL983147 MQG983147:MQH983147 NAC983147:NAD983147 NJY983147:NJZ983147 NTU983147:NTV983147 ODQ983147:ODR983147 ONM983147:ONN983147 OXI983147:OXJ983147 PHE983147:PHF983147 PRA983147:PRB983147 QAW983147:QAX983147 QKS983147:QKT983147 QUO983147:QUP983147 REK983147:REL983147 ROG983147:ROH983147 RYC983147:RYD983147 SHY983147:SHZ983147 SRU983147:SRV983147 TBQ983147:TBR983147 TLM983147:TLN983147 TVI983147:TVJ983147 UFE983147:UFF983147 UPA983147:UPB983147 UYW983147:UYX983147 VIS983147:VIT983147 VSO983147:VSP983147 WCK983147:WCL983147 WMG983147:WMH983147 WWC983147:WWD983147 U103:V103 JQ103:JR103 TM103:TN103 ADI103:ADJ103 ANE103:ANF103 AXA103:AXB103 BGW103:BGX103 BQS103:BQT103 CAO103:CAP103 CKK103:CKL103 CUG103:CUH103 DEC103:DED103 DNY103:DNZ103 DXU103:DXV103 EHQ103:EHR103 ERM103:ERN103 FBI103:FBJ103 FLE103:FLF103 FVA103:FVB103 GEW103:GEX103 GOS103:GOT103 GYO103:GYP103 HIK103:HIL103 HSG103:HSH103 ICC103:ICD103 ILY103:ILZ103 IVU103:IVV103 JFQ103:JFR103 JPM103:JPN103 JZI103:JZJ103 KJE103:KJF103 KTA103:KTB103 LCW103:LCX103 LMS103:LMT103 LWO103:LWP103 MGK103:MGL103 MQG103:MQH103 NAC103:NAD103 NJY103:NJZ103 NTU103:NTV103 ODQ103:ODR103 ONM103:ONN103 OXI103:OXJ103 PHE103:PHF103 PRA103:PRB103 QAW103:QAX103 QKS103:QKT103 QUO103:QUP103 REK103:REL103 ROG103:ROH103 RYC103:RYD103 SHY103:SHZ103 SRU103:SRV103 TBQ103:TBR103 TLM103:TLN103 TVI103:TVJ103 UFE103:UFF103 UPA103:UPB103 UYW103:UYX103 VIS103:VIT103 VSO103:VSP103 WCK103:WCL103 WMG103:WMH103 WWC103:WWD103 U65639:V65639 JQ65639:JR65639 TM65639:TN65639 ADI65639:ADJ65639 ANE65639:ANF65639 AXA65639:AXB65639 BGW65639:BGX65639 BQS65639:BQT65639 CAO65639:CAP65639 CKK65639:CKL65639 CUG65639:CUH65639 DEC65639:DED65639 DNY65639:DNZ65639 DXU65639:DXV65639 EHQ65639:EHR65639 ERM65639:ERN65639 FBI65639:FBJ65639 FLE65639:FLF65639 FVA65639:FVB65639 GEW65639:GEX65639 GOS65639:GOT65639 GYO65639:GYP65639 HIK65639:HIL65639 HSG65639:HSH65639 ICC65639:ICD65639 ILY65639:ILZ65639 IVU65639:IVV65639 JFQ65639:JFR65639 JPM65639:JPN65639 JZI65639:JZJ65639 KJE65639:KJF65639 KTA65639:KTB65639 LCW65639:LCX65639 LMS65639:LMT65639 LWO65639:LWP65639 MGK65639:MGL65639 MQG65639:MQH65639 NAC65639:NAD65639 NJY65639:NJZ65639 NTU65639:NTV65639 ODQ65639:ODR65639 ONM65639:ONN65639 OXI65639:OXJ65639 PHE65639:PHF65639 PRA65639:PRB65639 QAW65639:QAX65639 QKS65639:QKT65639 QUO65639:QUP65639 REK65639:REL65639 ROG65639:ROH65639 RYC65639:RYD65639 SHY65639:SHZ65639 SRU65639:SRV65639 TBQ65639:TBR65639 TLM65639:TLN65639 TVI65639:TVJ65639 UFE65639:UFF65639 UPA65639:UPB65639 UYW65639:UYX65639 VIS65639:VIT65639 VSO65639:VSP65639 WCK65639:WCL65639 WMG65639:WMH65639 WWC65639:WWD65639 U131175:V131175 JQ131175:JR131175 TM131175:TN131175 ADI131175:ADJ131175 ANE131175:ANF131175 AXA131175:AXB131175 BGW131175:BGX131175 BQS131175:BQT131175 CAO131175:CAP131175 CKK131175:CKL131175 CUG131175:CUH131175 DEC131175:DED131175 DNY131175:DNZ131175 DXU131175:DXV131175 EHQ131175:EHR131175 ERM131175:ERN131175 FBI131175:FBJ131175 FLE131175:FLF131175 FVA131175:FVB131175 GEW131175:GEX131175 GOS131175:GOT131175 GYO131175:GYP131175 HIK131175:HIL131175 HSG131175:HSH131175 ICC131175:ICD131175 ILY131175:ILZ131175 IVU131175:IVV131175 JFQ131175:JFR131175 JPM131175:JPN131175 JZI131175:JZJ131175 KJE131175:KJF131175 KTA131175:KTB131175 LCW131175:LCX131175 LMS131175:LMT131175 LWO131175:LWP131175 MGK131175:MGL131175 MQG131175:MQH131175 NAC131175:NAD131175 NJY131175:NJZ131175 NTU131175:NTV131175 ODQ131175:ODR131175 ONM131175:ONN131175 OXI131175:OXJ131175 PHE131175:PHF131175 PRA131175:PRB131175 QAW131175:QAX131175 QKS131175:QKT131175 QUO131175:QUP131175 REK131175:REL131175 ROG131175:ROH131175 RYC131175:RYD131175 SHY131175:SHZ131175 SRU131175:SRV131175 TBQ131175:TBR131175 TLM131175:TLN131175 TVI131175:TVJ131175 UFE131175:UFF131175 UPA131175:UPB131175 UYW131175:UYX131175 VIS131175:VIT131175 VSO131175:VSP131175 WCK131175:WCL131175 WMG131175:WMH131175 WWC131175:WWD131175 U196711:V196711 JQ196711:JR196711 TM196711:TN196711 ADI196711:ADJ196711 ANE196711:ANF196711 AXA196711:AXB196711 BGW196711:BGX196711 BQS196711:BQT196711 CAO196711:CAP196711 CKK196711:CKL196711 CUG196711:CUH196711 DEC196711:DED196711 DNY196711:DNZ196711 DXU196711:DXV196711 EHQ196711:EHR196711 ERM196711:ERN196711 FBI196711:FBJ196711 FLE196711:FLF196711 FVA196711:FVB196711 GEW196711:GEX196711 GOS196711:GOT196711 GYO196711:GYP196711 HIK196711:HIL196711 HSG196711:HSH196711 ICC196711:ICD196711 ILY196711:ILZ196711 IVU196711:IVV196711 JFQ196711:JFR196711 JPM196711:JPN196711 JZI196711:JZJ196711 KJE196711:KJF196711 KTA196711:KTB196711 LCW196711:LCX196711 LMS196711:LMT196711 LWO196711:LWP196711 MGK196711:MGL196711 MQG196711:MQH196711 NAC196711:NAD196711 NJY196711:NJZ196711 NTU196711:NTV196711 ODQ196711:ODR196711 ONM196711:ONN196711 OXI196711:OXJ196711 PHE196711:PHF196711 PRA196711:PRB196711 QAW196711:QAX196711 QKS196711:QKT196711 QUO196711:QUP196711 REK196711:REL196711 ROG196711:ROH196711 RYC196711:RYD196711 SHY196711:SHZ196711 SRU196711:SRV196711 TBQ196711:TBR196711 TLM196711:TLN196711 TVI196711:TVJ196711 UFE196711:UFF196711 UPA196711:UPB196711 UYW196711:UYX196711 VIS196711:VIT196711 VSO196711:VSP196711 WCK196711:WCL196711 WMG196711:WMH196711 WWC196711:WWD196711 U262247:V262247 JQ262247:JR262247 TM262247:TN262247 ADI262247:ADJ262247 ANE262247:ANF262247 AXA262247:AXB262247 BGW262247:BGX262247 BQS262247:BQT262247 CAO262247:CAP262247 CKK262247:CKL262247 CUG262247:CUH262247 DEC262247:DED262247 DNY262247:DNZ262247 DXU262247:DXV262247 EHQ262247:EHR262247 ERM262247:ERN262247 FBI262247:FBJ262247 FLE262247:FLF262247 FVA262247:FVB262247 GEW262247:GEX262247 GOS262247:GOT262247 GYO262247:GYP262247 HIK262247:HIL262247 HSG262247:HSH262247 ICC262247:ICD262247 ILY262247:ILZ262247 IVU262247:IVV262247 JFQ262247:JFR262247 JPM262247:JPN262247 JZI262247:JZJ262247 KJE262247:KJF262247 KTA262247:KTB262247 LCW262247:LCX262247 LMS262247:LMT262247 LWO262247:LWP262247 MGK262247:MGL262247 MQG262247:MQH262247 NAC262247:NAD262247 NJY262247:NJZ262247 NTU262247:NTV262247 ODQ262247:ODR262247 ONM262247:ONN262247 OXI262247:OXJ262247 PHE262247:PHF262247 PRA262247:PRB262247 QAW262247:QAX262247 QKS262247:QKT262247 QUO262247:QUP262247 REK262247:REL262247 ROG262247:ROH262247 RYC262247:RYD262247 SHY262247:SHZ262247 SRU262247:SRV262247 TBQ262247:TBR262247 TLM262247:TLN262247 TVI262247:TVJ262247 UFE262247:UFF262247 UPA262247:UPB262247 UYW262247:UYX262247 VIS262247:VIT262247 VSO262247:VSP262247 WCK262247:WCL262247 WMG262247:WMH262247 WWC262247:WWD262247 U327783:V327783 JQ327783:JR327783 TM327783:TN327783 ADI327783:ADJ327783 ANE327783:ANF327783 AXA327783:AXB327783 BGW327783:BGX327783 BQS327783:BQT327783 CAO327783:CAP327783 CKK327783:CKL327783 CUG327783:CUH327783 DEC327783:DED327783 DNY327783:DNZ327783 DXU327783:DXV327783 EHQ327783:EHR327783 ERM327783:ERN327783 FBI327783:FBJ327783 FLE327783:FLF327783 FVA327783:FVB327783 GEW327783:GEX327783 GOS327783:GOT327783 GYO327783:GYP327783 HIK327783:HIL327783 HSG327783:HSH327783 ICC327783:ICD327783 ILY327783:ILZ327783 IVU327783:IVV327783 JFQ327783:JFR327783 JPM327783:JPN327783 JZI327783:JZJ327783 KJE327783:KJF327783 KTA327783:KTB327783 LCW327783:LCX327783 LMS327783:LMT327783 LWO327783:LWP327783 MGK327783:MGL327783 MQG327783:MQH327783 NAC327783:NAD327783 NJY327783:NJZ327783 NTU327783:NTV327783 ODQ327783:ODR327783 ONM327783:ONN327783 OXI327783:OXJ327783 PHE327783:PHF327783 PRA327783:PRB327783 QAW327783:QAX327783 QKS327783:QKT327783 QUO327783:QUP327783 REK327783:REL327783 ROG327783:ROH327783 RYC327783:RYD327783 SHY327783:SHZ327783 SRU327783:SRV327783 TBQ327783:TBR327783 TLM327783:TLN327783 TVI327783:TVJ327783 UFE327783:UFF327783 UPA327783:UPB327783 UYW327783:UYX327783 VIS327783:VIT327783 VSO327783:VSP327783 WCK327783:WCL327783 WMG327783:WMH327783 WWC327783:WWD327783 U393319:V393319 JQ393319:JR393319 TM393319:TN393319 ADI393319:ADJ393319 ANE393319:ANF393319 AXA393319:AXB393319 BGW393319:BGX393319 BQS393319:BQT393319 CAO393319:CAP393319 CKK393319:CKL393319 CUG393319:CUH393319 DEC393319:DED393319 DNY393319:DNZ393319 DXU393319:DXV393319 EHQ393319:EHR393319 ERM393319:ERN393319 FBI393319:FBJ393319 FLE393319:FLF393319 FVA393319:FVB393319 GEW393319:GEX393319 GOS393319:GOT393319 GYO393319:GYP393319 HIK393319:HIL393319 HSG393319:HSH393319 ICC393319:ICD393319 ILY393319:ILZ393319 IVU393319:IVV393319 JFQ393319:JFR393319 JPM393319:JPN393319 JZI393319:JZJ393319 KJE393319:KJF393319 KTA393319:KTB393319 LCW393319:LCX393319 LMS393319:LMT393319 LWO393319:LWP393319 MGK393319:MGL393319 MQG393319:MQH393319 NAC393319:NAD393319 NJY393319:NJZ393319 NTU393319:NTV393319 ODQ393319:ODR393319 ONM393319:ONN393319 OXI393319:OXJ393319 PHE393319:PHF393319 PRA393319:PRB393319 QAW393319:QAX393319 QKS393319:QKT393319 QUO393319:QUP393319 REK393319:REL393319 ROG393319:ROH393319 RYC393319:RYD393319 SHY393319:SHZ393319 SRU393319:SRV393319 TBQ393319:TBR393319 TLM393319:TLN393319 TVI393319:TVJ393319 UFE393319:UFF393319 UPA393319:UPB393319 UYW393319:UYX393319 VIS393319:VIT393319 VSO393319:VSP393319 WCK393319:WCL393319 WMG393319:WMH393319 WWC393319:WWD393319 U458855:V458855 JQ458855:JR458855 TM458855:TN458855 ADI458855:ADJ458855 ANE458855:ANF458855 AXA458855:AXB458855 BGW458855:BGX458855 BQS458855:BQT458855 CAO458855:CAP458855 CKK458855:CKL458855 CUG458855:CUH458855 DEC458855:DED458855 DNY458855:DNZ458855 DXU458855:DXV458855 EHQ458855:EHR458855 ERM458855:ERN458855 FBI458855:FBJ458855 FLE458855:FLF458855 FVA458855:FVB458855 GEW458855:GEX458855 GOS458855:GOT458855 GYO458855:GYP458855 HIK458855:HIL458855 HSG458855:HSH458855 ICC458855:ICD458855 ILY458855:ILZ458855 IVU458855:IVV458855 JFQ458855:JFR458855 JPM458855:JPN458855 JZI458855:JZJ458855 KJE458855:KJF458855 KTA458855:KTB458855 LCW458855:LCX458855 LMS458855:LMT458855 LWO458855:LWP458855 MGK458855:MGL458855 MQG458855:MQH458855 NAC458855:NAD458855 NJY458855:NJZ458855 NTU458855:NTV458855 ODQ458855:ODR458855 ONM458855:ONN458855 OXI458855:OXJ458855 PHE458855:PHF458855 PRA458855:PRB458855 QAW458855:QAX458855 QKS458855:QKT458855 QUO458855:QUP458855 REK458855:REL458855 ROG458855:ROH458855 RYC458855:RYD458855 SHY458855:SHZ458855 SRU458855:SRV458855 TBQ458855:TBR458855 TLM458855:TLN458855 TVI458855:TVJ458855 UFE458855:UFF458855 UPA458855:UPB458855 UYW458855:UYX458855 VIS458855:VIT458855 VSO458855:VSP458855 WCK458855:WCL458855 WMG458855:WMH458855 WWC458855:WWD458855 U524391:V524391 JQ524391:JR524391 TM524391:TN524391 ADI524391:ADJ524391 ANE524391:ANF524391 AXA524391:AXB524391 BGW524391:BGX524391 BQS524391:BQT524391 CAO524391:CAP524391 CKK524391:CKL524391 CUG524391:CUH524391 DEC524391:DED524391 DNY524391:DNZ524391 DXU524391:DXV524391 EHQ524391:EHR524391 ERM524391:ERN524391 FBI524391:FBJ524391 FLE524391:FLF524391 FVA524391:FVB524391 GEW524391:GEX524391 GOS524391:GOT524391 GYO524391:GYP524391 HIK524391:HIL524391 HSG524391:HSH524391 ICC524391:ICD524391 ILY524391:ILZ524391 IVU524391:IVV524391 JFQ524391:JFR524391 JPM524391:JPN524391 JZI524391:JZJ524391 KJE524391:KJF524391 KTA524391:KTB524391 LCW524391:LCX524391 LMS524391:LMT524391 LWO524391:LWP524391 MGK524391:MGL524391 MQG524391:MQH524391 NAC524391:NAD524391 NJY524391:NJZ524391 NTU524391:NTV524391 ODQ524391:ODR524391 ONM524391:ONN524391 OXI524391:OXJ524391 PHE524391:PHF524391 PRA524391:PRB524391 QAW524391:QAX524391 QKS524391:QKT524391 QUO524391:QUP524391 REK524391:REL524391 ROG524391:ROH524391 RYC524391:RYD524391 SHY524391:SHZ524391 SRU524391:SRV524391 TBQ524391:TBR524391 TLM524391:TLN524391 TVI524391:TVJ524391 UFE524391:UFF524391 UPA524391:UPB524391 UYW524391:UYX524391 VIS524391:VIT524391 VSO524391:VSP524391 WCK524391:WCL524391 WMG524391:WMH524391 WWC524391:WWD524391 U589927:V589927 JQ589927:JR589927 TM589927:TN589927 ADI589927:ADJ589927 ANE589927:ANF589927 AXA589927:AXB589927 BGW589927:BGX589927 BQS589927:BQT589927 CAO589927:CAP589927 CKK589927:CKL589927 CUG589927:CUH589927 DEC589927:DED589927 DNY589927:DNZ589927 DXU589927:DXV589927 EHQ589927:EHR589927 ERM589927:ERN589927 FBI589927:FBJ589927 FLE589927:FLF589927 FVA589927:FVB589927 GEW589927:GEX589927 GOS589927:GOT589927 GYO589927:GYP589927 HIK589927:HIL589927 HSG589927:HSH589927 ICC589927:ICD589927 ILY589927:ILZ589927 IVU589927:IVV589927 JFQ589927:JFR589927 JPM589927:JPN589927 JZI589927:JZJ589927 KJE589927:KJF589927 KTA589927:KTB589927 LCW589927:LCX589927 LMS589927:LMT589927 LWO589927:LWP589927 MGK589927:MGL589927 MQG589927:MQH589927 NAC589927:NAD589927 NJY589927:NJZ589927 NTU589927:NTV589927 ODQ589927:ODR589927 ONM589927:ONN589927 OXI589927:OXJ589927 PHE589927:PHF589927 PRA589927:PRB589927 QAW589927:QAX589927 QKS589927:QKT589927 QUO589927:QUP589927 REK589927:REL589927 ROG589927:ROH589927 RYC589927:RYD589927 SHY589927:SHZ589927 SRU589927:SRV589927 TBQ589927:TBR589927 TLM589927:TLN589927 TVI589927:TVJ589927 UFE589927:UFF589927 UPA589927:UPB589927 UYW589927:UYX589927 VIS589927:VIT589927 VSO589927:VSP589927 WCK589927:WCL589927 WMG589927:WMH589927 WWC589927:WWD589927 U655463:V655463 JQ655463:JR655463 TM655463:TN655463 ADI655463:ADJ655463 ANE655463:ANF655463 AXA655463:AXB655463 BGW655463:BGX655463 BQS655463:BQT655463 CAO655463:CAP655463 CKK655463:CKL655463 CUG655463:CUH655463 DEC655463:DED655463 DNY655463:DNZ655463 DXU655463:DXV655463 EHQ655463:EHR655463 ERM655463:ERN655463 FBI655463:FBJ655463 FLE655463:FLF655463 FVA655463:FVB655463 GEW655463:GEX655463 GOS655463:GOT655463 GYO655463:GYP655463 HIK655463:HIL655463 HSG655463:HSH655463 ICC655463:ICD655463 ILY655463:ILZ655463 IVU655463:IVV655463 JFQ655463:JFR655463 JPM655463:JPN655463 JZI655463:JZJ655463 KJE655463:KJF655463 KTA655463:KTB655463 LCW655463:LCX655463 LMS655463:LMT655463 LWO655463:LWP655463 MGK655463:MGL655463 MQG655463:MQH655463 NAC655463:NAD655463 NJY655463:NJZ655463 NTU655463:NTV655463 ODQ655463:ODR655463 ONM655463:ONN655463 OXI655463:OXJ655463 PHE655463:PHF655463 PRA655463:PRB655463 QAW655463:QAX655463 QKS655463:QKT655463 QUO655463:QUP655463 REK655463:REL655463 ROG655463:ROH655463 RYC655463:RYD655463 SHY655463:SHZ655463 SRU655463:SRV655463 TBQ655463:TBR655463 TLM655463:TLN655463 TVI655463:TVJ655463 UFE655463:UFF655463 UPA655463:UPB655463 UYW655463:UYX655463 VIS655463:VIT655463 VSO655463:VSP655463 WCK655463:WCL655463 WMG655463:WMH655463 WWC655463:WWD655463 U720999:V720999 JQ720999:JR720999 TM720999:TN720999 ADI720999:ADJ720999 ANE720999:ANF720999 AXA720999:AXB720999 BGW720999:BGX720999 BQS720999:BQT720999 CAO720999:CAP720999 CKK720999:CKL720999 CUG720999:CUH720999 DEC720999:DED720999 DNY720999:DNZ720999 DXU720999:DXV720999 EHQ720999:EHR720999 ERM720999:ERN720999 FBI720999:FBJ720999 FLE720999:FLF720999 FVA720999:FVB720999 GEW720999:GEX720999 GOS720999:GOT720999 GYO720999:GYP720999 HIK720999:HIL720999 HSG720999:HSH720999 ICC720999:ICD720999 ILY720999:ILZ720999 IVU720999:IVV720999 JFQ720999:JFR720999 JPM720999:JPN720999 JZI720999:JZJ720999 KJE720999:KJF720999 KTA720999:KTB720999 LCW720999:LCX720999 LMS720999:LMT720999 LWO720999:LWP720999 MGK720999:MGL720999 MQG720999:MQH720999 NAC720999:NAD720999 NJY720999:NJZ720999 NTU720999:NTV720999 ODQ720999:ODR720999 ONM720999:ONN720999 OXI720999:OXJ720999 PHE720999:PHF720999 PRA720999:PRB720999 QAW720999:QAX720999 QKS720999:QKT720999 QUO720999:QUP720999 REK720999:REL720999 ROG720999:ROH720999 RYC720999:RYD720999 SHY720999:SHZ720999 SRU720999:SRV720999 TBQ720999:TBR720999 TLM720999:TLN720999 TVI720999:TVJ720999 UFE720999:UFF720999 UPA720999:UPB720999 UYW720999:UYX720999 VIS720999:VIT720999 VSO720999:VSP720999 WCK720999:WCL720999 WMG720999:WMH720999 WWC720999:WWD720999 U786535:V786535 JQ786535:JR786535 TM786535:TN786535 ADI786535:ADJ786535 ANE786535:ANF786535 AXA786535:AXB786535 BGW786535:BGX786535 BQS786535:BQT786535 CAO786535:CAP786535 CKK786535:CKL786535 CUG786535:CUH786535 DEC786535:DED786535 DNY786535:DNZ786535 DXU786535:DXV786535 EHQ786535:EHR786535 ERM786535:ERN786535 FBI786535:FBJ786535 FLE786535:FLF786535 FVA786535:FVB786535 GEW786535:GEX786535 GOS786535:GOT786535 GYO786535:GYP786535 HIK786535:HIL786535 HSG786535:HSH786535 ICC786535:ICD786535 ILY786535:ILZ786535 IVU786535:IVV786535 JFQ786535:JFR786535 JPM786535:JPN786535 JZI786535:JZJ786535 KJE786535:KJF786535 KTA786535:KTB786535 LCW786535:LCX786535 LMS786535:LMT786535 LWO786535:LWP786535 MGK786535:MGL786535 MQG786535:MQH786535 NAC786535:NAD786535 NJY786535:NJZ786535 NTU786535:NTV786535 ODQ786535:ODR786535 ONM786535:ONN786535 OXI786535:OXJ786535 PHE786535:PHF786535 PRA786535:PRB786535 QAW786535:QAX786535 QKS786535:QKT786535 QUO786535:QUP786535 REK786535:REL786535 ROG786535:ROH786535 RYC786535:RYD786535 SHY786535:SHZ786535 SRU786535:SRV786535 TBQ786535:TBR786535 TLM786535:TLN786535 TVI786535:TVJ786535 UFE786535:UFF786535 UPA786535:UPB786535 UYW786535:UYX786535 VIS786535:VIT786535 VSO786535:VSP786535 WCK786535:WCL786535 WMG786535:WMH786535 WWC786535:WWD786535 U852071:V852071 JQ852071:JR852071 TM852071:TN852071 ADI852071:ADJ852071 ANE852071:ANF852071 AXA852071:AXB852071 BGW852071:BGX852071 BQS852071:BQT852071 CAO852071:CAP852071 CKK852071:CKL852071 CUG852071:CUH852071 DEC852071:DED852071 DNY852071:DNZ852071 DXU852071:DXV852071 EHQ852071:EHR852071 ERM852071:ERN852071 FBI852071:FBJ852071 FLE852071:FLF852071 FVA852071:FVB852071 GEW852071:GEX852071 GOS852071:GOT852071 GYO852071:GYP852071 HIK852071:HIL852071 HSG852071:HSH852071 ICC852071:ICD852071 ILY852071:ILZ852071 IVU852071:IVV852071 JFQ852071:JFR852071 JPM852071:JPN852071 JZI852071:JZJ852071 KJE852071:KJF852071 KTA852071:KTB852071 LCW852071:LCX852071 LMS852071:LMT852071 LWO852071:LWP852071 MGK852071:MGL852071 MQG852071:MQH852071 NAC852071:NAD852071 NJY852071:NJZ852071 NTU852071:NTV852071 ODQ852071:ODR852071 ONM852071:ONN852071 OXI852071:OXJ852071 PHE852071:PHF852071 PRA852071:PRB852071 QAW852071:QAX852071 QKS852071:QKT852071 QUO852071:QUP852071 REK852071:REL852071 ROG852071:ROH852071 RYC852071:RYD852071 SHY852071:SHZ852071 SRU852071:SRV852071 TBQ852071:TBR852071 TLM852071:TLN852071 TVI852071:TVJ852071 UFE852071:UFF852071 UPA852071:UPB852071 UYW852071:UYX852071 VIS852071:VIT852071 VSO852071:VSP852071 WCK852071:WCL852071 WMG852071:WMH852071 WWC852071:WWD852071 U917607:V917607 JQ917607:JR917607 TM917607:TN917607 ADI917607:ADJ917607 ANE917607:ANF917607 AXA917607:AXB917607 BGW917607:BGX917607 BQS917607:BQT917607 CAO917607:CAP917607 CKK917607:CKL917607 CUG917607:CUH917607 DEC917607:DED917607 DNY917607:DNZ917607 DXU917607:DXV917607 EHQ917607:EHR917607 ERM917607:ERN917607 FBI917607:FBJ917607 FLE917607:FLF917607 FVA917607:FVB917607 GEW917607:GEX917607 GOS917607:GOT917607 GYO917607:GYP917607 HIK917607:HIL917607 HSG917607:HSH917607 ICC917607:ICD917607 ILY917607:ILZ917607 IVU917607:IVV917607 JFQ917607:JFR917607 JPM917607:JPN917607 JZI917607:JZJ917607 KJE917607:KJF917607 KTA917607:KTB917607 LCW917607:LCX917607 LMS917607:LMT917607 LWO917607:LWP917607 MGK917607:MGL917607 MQG917607:MQH917607 NAC917607:NAD917607 NJY917607:NJZ917607 NTU917607:NTV917607 ODQ917607:ODR917607 ONM917607:ONN917607 OXI917607:OXJ917607 PHE917607:PHF917607 PRA917607:PRB917607 QAW917607:QAX917607 QKS917607:QKT917607 QUO917607:QUP917607 REK917607:REL917607 ROG917607:ROH917607 RYC917607:RYD917607 SHY917607:SHZ917607 SRU917607:SRV917607 TBQ917607:TBR917607 TLM917607:TLN917607 TVI917607:TVJ917607 UFE917607:UFF917607 UPA917607:UPB917607 UYW917607:UYX917607 VIS917607:VIT917607 VSO917607:VSP917607 WCK917607:WCL917607 WMG917607:WMH917607 WWC917607:WWD917607 U983143:V983143 JQ983143:JR983143 TM983143:TN983143 ADI983143:ADJ983143 ANE983143:ANF983143 AXA983143:AXB983143 BGW983143:BGX983143 BQS983143:BQT983143 CAO983143:CAP983143 CKK983143:CKL983143 CUG983143:CUH983143 DEC983143:DED983143 DNY983143:DNZ983143 DXU983143:DXV983143 EHQ983143:EHR983143 ERM983143:ERN983143 FBI983143:FBJ983143 FLE983143:FLF983143 FVA983143:FVB983143 GEW983143:GEX983143 GOS983143:GOT983143 GYO983143:GYP983143 HIK983143:HIL983143 HSG983143:HSH983143 ICC983143:ICD983143 ILY983143:ILZ983143 IVU983143:IVV983143 JFQ983143:JFR983143 JPM983143:JPN983143 JZI983143:JZJ983143 KJE983143:KJF983143 KTA983143:KTB983143 LCW983143:LCX983143 LMS983143:LMT983143 LWO983143:LWP983143 MGK983143:MGL983143 MQG983143:MQH983143 NAC983143:NAD983143 NJY983143:NJZ983143 NTU983143:NTV983143 ODQ983143:ODR983143 ONM983143:ONN983143 OXI983143:OXJ983143 PHE983143:PHF983143 PRA983143:PRB983143 QAW983143:QAX983143 QKS983143:QKT983143 QUO983143:QUP983143 REK983143:REL983143 ROG983143:ROH983143 RYC983143:RYD983143 SHY983143:SHZ983143 SRU983143:SRV983143 TBQ983143:TBR983143 TLM983143:TLN983143 TVI983143:TVJ983143 UFE983143:UFF983143 UPA983143:UPB983143 UYW983143:UYX983143 VIS983143:VIT983143 VSO983143:VSP983143 WCK983143:WCL983143 WMG983143:WMH983143 WWC983143:WWD983143 U99:V99 JQ99:JR99 TM99:TN99 ADI99:ADJ99 ANE99:ANF99 AXA99:AXB99 BGW99:BGX99 BQS99:BQT99 CAO99:CAP99 CKK99:CKL99 CUG99:CUH99 DEC99:DED99 DNY99:DNZ99 DXU99:DXV99 EHQ99:EHR99 ERM99:ERN99 FBI99:FBJ99 FLE99:FLF99 FVA99:FVB99 GEW99:GEX99 GOS99:GOT99 GYO99:GYP99 HIK99:HIL99 HSG99:HSH99 ICC99:ICD99 ILY99:ILZ99 IVU99:IVV99 JFQ99:JFR99 JPM99:JPN99 JZI99:JZJ99 KJE99:KJF99 KTA99:KTB99 LCW99:LCX99 LMS99:LMT99 LWO99:LWP99 MGK99:MGL99 MQG99:MQH99 NAC99:NAD99 NJY99:NJZ99 NTU99:NTV99 ODQ99:ODR99 ONM99:ONN99 OXI99:OXJ99 PHE99:PHF99 PRA99:PRB99 QAW99:QAX99 QKS99:QKT99 QUO99:QUP99 REK99:REL99 ROG99:ROH99 RYC99:RYD99 SHY99:SHZ99 SRU99:SRV99 TBQ99:TBR99 TLM99:TLN99 TVI99:TVJ99 UFE99:UFF99 UPA99:UPB99 UYW99:UYX99 VIS99:VIT99 VSO99:VSP99 WCK99:WCL99 WMG99:WMH99 WWC99:WWD99 U65635:V65635 JQ65635:JR65635 TM65635:TN65635 ADI65635:ADJ65635 ANE65635:ANF65635 AXA65635:AXB65635 BGW65635:BGX65635 BQS65635:BQT65635 CAO65635:CAP65635 CKK65635:CKL65635 CUG65635:CUH65635 DEC65635:DED65635 DNY65635:DNZ65635 DXU65635:DXV65635 EHQ65635:EHR65635 ERM65635:ERN65635 FBI65635:FBJ65635 FLE65635:FLF65635 FVA65635:FVB65635 GEW65635:GEX65635 GOS65635:GOT65635 GYO65635:GYP65635 HIK65635:HIL65635 HSG65635:HSH65635 ICC65635:ICD65635 ILY65635:ILZ65635 IVU65635:IVV65635 JFQ65635:JFR65635 JPM65635:JPN65635 JZI65635:JZJ65635 KJE65635:KJF65635 KTA65635:KTB65635 LCW65635:LCX65635 LMS65635:LMT65635 LWO65635:LWP65635 MGK65635:MGL65635 MQG65635:MQH65635 NAC65635:NAD65635 NJY65635:NJZ65635 NTU65635:NTV65635 ODQ65635:ODR65635 ONM65635:ONN65635 OXI65635:OXJ65635 PHE65635:PHF65635 PRA65635:PRB65635 QAW65635:QAX65635 QKS65635:QKT65635 QUO65635:QUP65635 REK65635:REL65635 ROG65635:ROH65635 RYC65635:RYD65635 SHY65635:SHZ65635 SRU65635:SRV65635 TBQ65635:TBR65635 TLM65635:TLN65635 TVI65635:TVJ65635 UFE65635:UFF65635 UPA65635:UPB65635 UYW65635:UYX65635 VIS65635:VIT65635 VSO65635:VSP65635 WCK65635:WCL65635 WMG65635:WMH65635 WWC65635:WWD65635 U131171:V131171 JQ131171:JR131171 TM131171:TN131171 ADI131171:ADJ131171 ANE131171:ANF131171 AXA131171:AXB131171 BGW131171:BGX131171 BQS131171:BQT131171 CAO131171:CAP131171 CKK131171:CKL131171 CUG131171:CUH131171 DEC131171:DED131171 DNY131171:DNZ131171 DXU131171:DXV131171 EHQ131171:EHR131171 ERM131171:ERN131171 FBI131171:FBJ131171 FLE131171:FLF131171 FVA131171:FVB131171 GEW131171:GEX131171 GOS131171:GOT131171 GYO131171:GYP131171 HIK131171:HIL131171 HSG131171:HSH131171 ICC131171:ICD131171 ILY131171:ILZ131171 IVU131171:IVV131171 JFQ131171:JFR131171 JPM131171:JPN131171 JZI131171:JZJ131171 KJE131171:KJF131171 KTA131171:KTB131171 LCW131171:LCX131171 LMS131171:LMT131171 LWO131171:LWP131171 MGK131171:MGL131171 MQG131171:MQH131171 NAC131171:NAD131171 NJY131171:NJZ131171 NTU131171:NTV131171 ODQ131171:ODR131171 ONM131171:ONN131171 OXI131171:OXJ131171 PHE131171:PHF131171 PRA131171:PRB131171 QAW131171:QAX131171 QKS131171:QKT131171 QUO131171:QUP131171 REK131171:REL131171 ROG131171:ROH131171 RYC131171:RYD131171 SHY131171:SHZ131171 SRU131171:SRV131171 TBQ131171:TBR131171 TLM131171:TLN131171 TVI131171:TVJ131171 UFE131171:UFF131171 UPA131171:UPB131171 UYW131171:UYX131171 VIS131171:VIT131171 VSO131171:VSP131171 WCK131171:WCL131171 WMG131171:WMH131171 WWC131171:WWD131171 U196707:V196707 JQ196707:JR196707 TM196707:TN196707 ADI196707:ADJ196707 ANE196707:ANF196707 AXA196707:AXB196707 BGW196707:BGX196707 BQS196707:BQT196707 CAO196707:CAP196707 CKK196707:CKL196707 CUG196707:CUH196707 DEC196707:DED196707 DNY196707:DNZ196707 DXU196707:DXV196707 EHQ196707:EHR196707 ERM196707:ERN196707 FBI196707:FBJ196707 FLE196707:FLF196707 FVA196707:FVB196707 GEW196707:GEX196707 GOS196707:GOT196707 GYO196707:GYP196707 HIK196707:HIL196707 HSG196707:HSH196707 ICC196707:ICD196707 ILY196707:ILZ196707 IVU196707:IVV196707 JFQ196707:JFR196707 JPM196707:JPN196707 JZI196707:JZJ196707 KJE196707:KJF196707 KTA196707:KTB196707 LCW196707:LCX196707 LMS196707:LMT196707 LWO196707:LWP196707 MGK196707:MGL196707 MQG196707:MQH196707 NAC196707:NAD196707 NJY196707:NJZ196707 NTU196707:NTV196707 ODQ196707:ODR196707 ONM196707:ONN196707 OXI196707:OXJ196707 PHE196707:PHF196707 PRA196707:PRB196707 QAW196707:QAX196707 QKS196707:QKT196707 QUO196707:QUP196707 REK196707:REL196707 ROG196707:ROH196707 RYC196707:RYD196707 SHY196707:SHZ196707 SRU196707:SRV196707 TBQ196707:TBR196707 TLM196707:TLN196707 TVI196707:TVJ196707 UFE196707:UFF196707 UPA196707:UPB196707 UYW196707:UYX196707 VIS196707:VIT196707 VSO196707:VSP196707 WCK196707:WCL196707 WMG196707:WMH196707 WWC196707:WWD196707 U262243:V262243 JQ262243:JR262243 TM262243:TN262243 ADI262243:ADJ262243 ANE262243:ANF262243 AXA262243:AXB262243 BGW262243:BGX262243 BQS262243:BQT262243 CAO262243:CAP262243 CKK262243:CKL262243 CUG262243:CUH262243 DEC262243:DED262243 DNY262243:DNZ262243 DXU262243:DXV262243 EHQ262243:EHR262243 ERM262243:ERN262243 FBI262243:FBJ262243 FLE262243:FLF262243 FVA262243:FVB262243 GEW262243:GEX262243 GOS262243:GOT262243 GYO262243:GYP262243 HIK262243:HIL262243 HSG262243:HSH262243 ICC262243:ICD262243 ILY262243:ILZ262243 IVU262243:IVV262243 JFQ262243:JFR262243 JPM262243:JPN262243 JZI262243:JZJ262243 KJE262243:KJF262243 KTA262243:KTB262243 LCW262243:LCX262243 LMS262243:LMT262243 LWO262243:LWP262243 MGK262243:MGL262243 MQG262243:MQH262243 NAC262243:NAD262243 NJY262243:NJZ262243 NTU262243:NTV262243 ODQ262243:ODR262243 ONM262243:ONN262243 OXI262243:OXJ262243 PHE262243:PHF262243 PRA262243:PRB262243 QAW262243:QAX262243 QKS262243:QKT262243 QUO262243:QUP262243 REK262243:REL262243 ROG262243:ROH262243 RYC262243:RYD262243 SHY262243:SHZ262243 SRU262243:SRV262243 TBQ262243:TBR262243 TLM262243:TLN262243 TVI262243:TVJ262243 UFE262243:UFF262243 UPA262243:UPB262243 UYW262243:UYX262243 VIS262243:VIT262243 VSO262243:VSP262243 WCK262243:WCL262243 WMG262243:WMH262243 WWC262243:WWD262243 U327779:V327779 JQ327779:JR327779 TM327779:TN327779 ADI327779:ADJ327779 ANE327779:ANF327779 AXA327779:AXB327779 BGW327779:BGX327779 BQS327779:BQT327779 CAO327779:CAP327779 CKK327779:CKL327779 CUG327779:CUH327779 DEC327779:DED327779 DNY327779:DNZ327779 DXU327779:DXV327779 EHQ327779:EHR327779 ERM327779:ERN327779 FBI327779:FBJ327779 FLE327779:FLF327779 FVA327779:FVB327779 GEW327779:GEX327779 GOS327779:GOT327779 GYO327779:GYP327779 HIK327779:HIL327779 HSG327779:HSH327779 ICC327779:ICD327779 ILY327779:ILZ327779 IVU327779:IVV327779 JFQ327779:JFR327779 JPM327779:JPN327779 JZI327779:JZJ327779 KJE327779:KJF327779 KTA327779:KTB327779 LCW327779:LCX327779 LMS327779:LMT327779 LWO327779:LWP327779 MGK327779:MGL327779 MQG327779:MQH327779 NAC327779:NAD327779 NJY327779:NJZ327779 NTU327779:NTV327779 ODQ327779:ODR327779 ONM327779:ONN327779 OXI327779:OXJ327779 PHE327779:PHF327779 PRA327779:PRB327779 QAW327779:QAX327779 QKS327779:QKT327779 QUO327779:QUP327779 REK327779:REL327779 ROG327779:ROH327779 RYC327779:RYD327779 SHY327779:SHZ327779 SRU327779:SRV327779 TBQ327779:TBR327779 TLM327779:TLN327779 TVI327779:TVJ327779 UFE327779:UFF327779 UPA327779:UPB327779 UYW327779:UYX327779 VIS327779:VIT327779 VSO327779:VSP327779 WCK327779:WCL327779 WMG327779:WMH327779 WWC327779:WWD327779 U393315:V393315 JQ393315:JR393315 TM393315:TN393315 ADI393315:ADJ393315 ANE393315:ANF393315 AXA393315:AXB393315 BGW393315:BGX393315 BQS393315:BQT393315 CAO393315:CAP393315 CKK393315:CKL393315 CUG393315:CUH393315 DEC393315:DED393315 DNY393315:DNZ393315 DXU393315:DXV393315 EHQ393315:EHR393315 ERM393315:ERN393315 FBI393315:FBJ393315 FLE393315:FLF393315 FVA393315:FVB393315 GEW393315:GEX393315 GOS393315:GOT393315 GYO393315:GYP393315 HIK393315:HIL393315 HSG393315:HSH393315 ICC393315:ICD393315 ILY393315:ILZ393315 IVU393315:IVV393315 JFQ393315:JFR393315 JPM393315:JPN393315 JZI393315:JZJ393315 KJE393315:KJF393315 KTA393315:KTB393315 LCW393315:LCX393315 LMS393315:LMT393315 LWO393315:LWP393315 MGK393315:MGL393315 MQG393315:MQH393315 NAC393315:NAD393315 NJY393315:NJZ393315 NTU393315:NTV393315 ODQ393315:ODR393315 ONM393315:ONN393315 OXI393315:OXJ393315 PHE393315:PHF393315 PRA393315:PRB393315 QAW393315:QAX393315 QKS393315:QKT393315 QUO393315:QUP393315 REK393315:REL393315 ROG393315:ROH393315 RYC393315:RYD393315 SHY393315:SHZ393315 SRU393315:SRV393315 TBQ393315:TBR393315 TLM393315:TLN393315 TVI393315:TVJ393315 UFE393315:UFF393315 UPA393315:UPB393315 UYW393315:UYX393315 VIS393315:VIT393315 VSO393315:VSP393315 WCK393315:WCL393315 WMG393315:WMH393315 WWC393315:WWD393315 U458851:V458851 JQ458851:JR458851 TM458851:TN458851 ADI458851:ADJ458851 ANE458851:ANF458851 AXA458851:AXB458851 BGW458851:BGX458851 BQS458851:BQT458851 CAO458851:CAP458851 CKK458851:CKL458851 CUG458851:CUH458851 DEC458851:DED458851 DNY458851:DNZ458851 DXU458851:DXV458851 EHQ458851:EHR458851 ERM458851:ERN458851 FBI458851:FBJ458851 FLE458851:FLF458851 FVA458851:FVB458851 GEW458851:GEX458851 GOS458851:GOT458851 GYO458851:GYP458851 HIK458851:HIL458851 HSG458851:HSH458851 ICC458851:ICD458851 ILY458851:ILZ458851 IVU458851:IVV458851 JFQ458851:JFR458851 JPM458851:JPN458851 JZI458851:JZJ458851 KJE458851:KJF458851 KTA458851:KTB458851 LCW458851:LCX458851 LMS458851:LMT458851 LWO458851:LWP458851 MGK458851:MGL458851 MQG458851:MQH458851 NAC458851:NAD458851 NJY458851:NJZ458851 NTU458851:NTV458851 ODQ458851:ODR458851 ONM458851:ONN458851 OXI458851:OXJ458851 PHE458851:PHF458851 PRA458851:PRB458851 QAW458851:QAX458851 QKS458851:QKT458851 QUO458851:QUP458851 REK458851:REL458851 ROG458851:ROH458851 RYC458851:RYD458851 SHY458851:SHZ458851 SRU458851:SRV458851 TBQ458851:TBR458851 TLM458851:TLN458851 TVI458851:TVJ458851 UFE458851:UFF458851 UPA458851:UPB458851 UYW458851:UYX458851 VIS458851:VIT458851 VSO458851:VSP458851 WCK458851:WCL458851 WMG458851:WMH458851 WWC458851:WWD458851 U524387:V524387 JQ524387:JR524387 TM524387:TN524387 ADI524387:ADJ524387 ANE524387:ANF524387 AXA524387:AXB524387 BGW524387:BGX524387 BQS524387:BQT524387 CAO524387:CAP524387 CKK524387:CKL524387 CUG524387:CUH524387 DEC524387:DED524387 DNY524387:DNZ524387 DXU524387:DXV524387 EHQ524387:EHR524387 ERM524387:ERN524387 FBI524387:FBJ524387 FLE524387:FLF524387 FVA524387:FVB524387 GEW524387:GEX524387 GOS524387:GOT524387 GYO524387:GYP524387 HIK524387:HIL524387 HSG524387:HSH524387 ICC524387:ICD524387 ILY524387:ILZ524387 IVU524387:IVV524387 JFQ524387:JFR524387 JPM524387:JPN524387 JZI524387:JZJ524387 KJE524387:KJF524387 KTA524387:KTB524387 LCW524387:LCX524387 LMS524387:LMT524387 LWO524387:LWP524387 MGK524387:MGL524387 MQG524387:MQH524387 NAC524387:NAD524387 NJY524387:NJZ524387 NTU524387:NTV524387 ODQ524387:ODR524387 ONM524387:ONN524387 OXI524387:OXJ524387 PHE524387:PHF524387 PRA524387:PRB524387 QAW524387:QAX524387 QKS524387:QKT524387 QUO524387:QUP524387 REK524387:REL524387 ROG524387:ROH524387 RYC524387:RYD524387 SHY524387:SHZ524387 SRU524387:SRV524387 TBQ524387:TBR524387 TLM524387:TLN524387 TVI524387:TVJ524387 UFE524387:UFF524387 UPA524387:UPB524387 UYW524387:UYX524387 VIS524387:VIT524387 VSO524387:VSP524387 WCK524387:WCL524387 WMG524387:WMH524387 WWC524387:WWD524387 U589923:V589923 JQ589923:JR589923 TM589923:TN589923 ADI589923:ADJ589923 ANE589923:ANF589923 AXA589923:AXB589923 BGW589923:BGX589923 BQS589923:BQT589923 CAO589923:CAP589923 CKK589923:CKL589923 CUG589923:CUH589923 DEC589923:DED589923 DNY589923:DNZ589923 DXU589923:DXV589923 EHQ589923:EHR589923 ERM589923:ERN589923 FBI589923:FBJ589923 FLE589923:FLF589923 FVA589923:FVB589923 GEW589923:GEX589923 GOS589923:GOT589923 GYO589923:GYP589923 HIK589923:HIL589923 HSG589923:HSH589923 ICC589923:ICD589923 ILY589923:ILZ589923 IVU589923:IVV589923 JFQ589923:JFR589923 JPM589923:JPN589923 JZI589923:JZJ589923 KJE589923:KJF589923 KTA589923:KTB589923 LCW589923:LCX589923 LMS589923:LMT589923 LWO589923:LWP589923 MGK589923:MGL589923 MQG589923:MQH589923 NAC589923:NAD589923 NJY589923:NJZ589923 NTU589923:NTV589923 ODQ589923:ODR589923 ONM589923:ONN589923 OXI589923:OXJ589923 PHE589923:PHF589923 PRA589923:PRB589923 QAW589923:QAX589923 QKS589923:QKT589923 QUO589923:QUP589923 REK589923:REL589923 ROG589923:ROH589923 RYC589923:RYD589923 SHY589923:SHZ589923 SRU589923:SRV589923 TBQ589923:TBR589923 TLM589923:TLN589923 TVI589923:TVJ589923 UFE589923:UFF589923 UPA589923:UPB589923 UYW589923:UYX589923 VIS589923:VIT589923 VSO589923:VSP589923 WCK589923:WCL589923 WMG589923:WMH589923 WWC589923:WWD589923 U655459:V655459 JQ655459:JR655459 TM655459:TN655459 ADI655459:ADJ655459 ANE655459:ANF655459 AXA655459:AXB655459 BGW655459:BGX655459 BQS655459:BQT655459 CAO655459:CAP655459 CKK655459:CKL655459 CUG655459:CUH655459 DEC655459:DED655459 DNY655459:DNZ655459 DXU655459:DXV655459 EHQ655459:EHR655459 ERM655459:ERN655459 FBI655459:FBJ655459 FLE655459:FLF655459 FVA655459:FVB655459 GEW655459:GEX655459 GOS655459:GOT655459 GYO655459:GYP655459 HIK655459:HIL655459 HSG655459:HSH655459 ICC655459:ICD655459 ILY655459:ILZ655459 IVU655459:IVV655459 JFQ655459:JFR655459 JPM655459:JPN655459 JZI655459:JZJ655459 KJE655459:KJF655459 KTA655459:KTB655459 LCW655459:LCX655459 LMS655459:LMT655459 LWO655459:LWP655459 MGK655459:MGL655459 MQG655459:MQH655459 NAC655459:NAD655459 NJY655459:NJZ655459 NTU655459:NTV655459 ODQ655459:ODR655459 ONM655459:ONN655459 OXI655459:OXJ655459 PHE655459:PHF655459 PRA655459:PRB655459 QAW655459:QAX655459 QKS655459:QKT655459 QUO655459:QUP655459 REK655459:REL655459 ROG655459:ROH655459 RYC655459:RYD655459 SHY655459:SHZ655459 SRU655459:SRV655459 TBQ655459:TBR655459 TLM655459:TLN655459 TVI655459:TVJ655459 UFE655459:UFF655459 UPA655459:UPB655459 UYW655459:UYX655459 VIS655459:VIT655459 VSO655459:VSP655459 WCK655459:WCL655459 WMG655459:WMH655459 WWC655459:WWD655459 U720995:V720995 JQ720995:JR720995 TM720995:TN720995 ADI720995:ADJ720995 ANE720995:ANF720995 AXA720995:AXB720995 BGW720995:BGX720995 BQS720995:BQT720995 CAO720995:CAP720995 CKK720995:CKL720995 CUG720995:CUH720995 DEC720995:DED720995 DNY720995:DNZ720995 DXU720995:DXV720995 EHQ720995:EHR720995 ERM720995:ERN720995 FBI720995:FBJ720995 FLE720995:FLF720995 FVA720995:FVB720995 GEW720995:GEX720995 GOS720995:GOT720995 GYO720995:GYP720995 HIK720995:HIL720995 HSG720995:HSH720995 ICC720995:ICD720995 ILY720995:ILZ720995 IVU720995:IVV720995 JFQ720995:JFR720995 JPM720995:JPN720995 JZI720995:JZJ720995 KJE720995:KJF720995 KTA720995:KTB720995 LCW720995:LCX720995 LMS720995:LMT720995 LWO720995:LWP720995 MGK720995:MGL720995 MQG720995:MQH720995 NAC720995:NAD720995 NJY720995:NJZ720995 NTU720995:NTV720995 ODQ720995:ODR720995 ONM720995:ONN720995 OXI720995:OXJ720995 PHE720995:PHF720995 PRA720995:PRB720995 QAW720995:QAX720995 QKS720995:QKT720995 QUO720995:QUP720995 REK720995:REL720995 ROG720995:ROH720995 RYC720995:RYD720995 SHY720995:SHZ720995 SRU720995:SRV720995 TBQ720995:TBR720995 TLM720995:TLN720995 TVI720995:TVJ720995 UFE720995:UFF720995 UPA720995:UPB720995 UYW720995:UYX720995 VIS720995:VIT720995 VSO720995:VSP720995 WCK720995:WCL720995 WMG720995:WMH720995 WWC720995:WWD720995 U786531:V786531 JQ786531:JR786531 TM786531:TN786531 ADI786531:ADJ786531 ANE786531:ANF786531 AXA786531:AXB786531 BGW786531:BGX786531 BQS786531:BQT786531 CAO786531:CAP786531 CKK786531:CKL786531 CUG786531:CUH786531 DEC786531:DED786531 DNY786531:DNZ786531 DXU786531:DXV786531 EHQ786531:EHR786531 ERM786531:ERN786531 FBI786531:FBJ786531 FLE786531:FLF786531 FVA786531:FVB786531 GEW786531:GEX786531 GOS786531:GOT786531 GYO786531:GYP786531 HIK786531:HIL786531 HSG786531:HSH786531 ICC786531:ICD786531 ILY786531:ILZ786531 IVU786531:IVV786531 JFQ786531:JFR786531 JPM786531:JPN786531 JZI786531:JZJ786531 KJE786531:KJF786531 KTA786531:KTB786531 LCW786531:LCX786531 LMS786531:LMT786531 LWO786531:LWP786531 MGK786531:MGL786531 MQG786531:MQH786531 NAC786531:NAD786531 NJY786531:NJZ786531 NTU786531:NTV786531 ODQ786531:ODR786531 ONM786531:ONN786531 OXI786531:OXJ786531 PHE786531:PHF786531 PRA786531:PRB786531 QAW786531:QAX786531 QKS786531:QKT786531 QUO786531:QUP786531 REK786531:REL786531 ROG786531:ROH786531 RYC786531:RYD786531 SHY786531:SHZ786531 SRU786531:SRV786531 TBQ786531:TBR786531 TLM786531:TLN786531 TVI786531:TVJ786531 UFE786531:UFF786531 UPA786531:UPB786531 UYW786531:UYX786531 VIS786531:VIT786531 VSO786531:VSP786531 WCK786531:WCL786531 WMG786531:WMH786531 WWC786531:WWD786531 U852067:V852067 JQ852067:JR852067 TM852067:TN852067 ADI852067:ADJ852067 ANE852067:ANF852067 AXA852067:AXB852067 BGW852067:BGX852067 BQS852067:BQT852067 CAO852067:CAP852067 CKK852067:CKL852067 CUG852067:CUH852067 DEC852067:DED852067 DNY852067:DNZ852067 DXU852067:DXV852067 EHQ852067:EHR852067 ERM852067:ERN852067 FBI852067:FBJ852067 FLE852067:FLF852067 FVA852067:FVB852067 GEW852067:GEX852067 GOS852067:GOT852067 GYO852067:GYP852067 HIK852067:HIL852067 HSG852067:HSH852067 ICC852067:ICD852067 ILY852067:ILZ852067 IVU852067:IVV852067 JFQ852067:JFR852067 JPM852067:JPN852067 JZI852067:JZJ852067 KJE852067:KJF852067 KTA852067:KTB852067 LCW852067:LCX852067 LMS852067:LMT852067 LWO852067:LWP852067 MGK852067:MGL852067 MQG852067:MQH852067 NAC852067:NAD852067 NJY852067:NJZ852067 NTU852067:NTV852067 ODQ852067:ODR852067 ONM852067:ONN852067 OXI852067:OXJ852067 PHE852067:PHF852067 PRA852067:PRB852067 QAW852067:QAX852067 QKS852067:QKT852067 QUO852067:QUP852067 REK852067:REL852067 ROG852067:ROH852067 RYC852067:RYD852067 SHY852067:SHZ852067 SRU852067:SRV852067 TBQ852067:TBR852067 TLM852067:TLN852067 TVI852067:TVJ852067 UFE852067:UFF852067 UPA852067:UPB852067 UYW852067:UYX852067 VIS852067:VIT852067 VSO852067:VSP852067 WCK852067:WCL852067 WMG852067:WMH852067 WWC852067:WWD852067 U917603:V917603 JQ917603:JR917603 TM917603:TN917603 ADI917603:ADJ917603 ANE917603:ANF917603 AXA917603:AXB917603 BGW917603:BGX917603 BQS917603:BQT917603 CAO917603:CAP917603 CKK917603:CKL917603 CUG917603:CUH917603 DEC917603:DED917603 DNY917603:DNZ917603 DXU917603:DXV917603 EHQ917603:EHR917603 ERM917603:ERN917603 FBI917603:FBJ917603 FLE917603:FLF917603 FVA917603:FVB917603 GEW917603:GEX917603 GOS917603:GOT917603 GYO917603:GYP917603 HIK917603:HIL917603 HSG917603:HSH917603 ICC917603:ICD917603 ILY917603:ILZ917603 IVU917603:IVV917603 JFQ917603:JFR917603 JPM917603:JPN917603 JZI917603:JZJ917603 KJE917603:KJF917603 KTA917603:KTB917603 LCW917603:LCX917603 LMS917603:LMT917603 LWO917603:LWP917603 MGK917603:MGL917603 MQG917603:MQH917603 NAC917603:NAD917603 NJY917603:NJZ917603 NTU917603:NTV917603 ODQ917603:ODR917603 ONM917603:ONN917603 OXI917603:OXJ917603 PHE917603:PHF917603 PRA917603:PRB917603 QAW917603:QAX917603 QKS917603:QKT917603 QUO917603:QUP917603 REK917603:REL917603 ROG917603:ROH917603 RYC917603:RYD917603 SHY917603:SHZ917603 SRU917603:SRV917603 TBQ917603:TBR917603 TLM917603:TLN917603 TVI917603:TVJ917603 UFE917603:UFF917603 UPA917603:UPB917603 UYW917603:UYX917603 VIS917603:VIT917603 VSO917603:VSP917603 WCK917603:WCL917603 WMG917603:WMH917603 WWC917603:WWD917603 U983139:V983139 JQ983139:JR983139 TM983139:TN983139 ADI983139:ADJ983139 ANE983139:ANF983139 AXA983139:AXB983139 BGW983139:BGX983139 BQS983139:BQT983139 CAO983139:CAP983139 CKK983139:CKL983139 CUG983139:CUH983139 DEC983139:DED983139 DNY983139:DNZ983139 DXU983139:DXV983139 EHQ983139:EHR983139 ERM983139:ERN983139 FBI983139:FBJ983139 FLE983139:FLF983139 FVA983139:FVB983139 GEW983139:GEX983139 GOS983139:GOT983139 GYO983139:GYP983139 HIK983139:HIL983139 HSG983139:HSH983139 ICC983139:ICD983139 ILY983139:ILZ983139 IVU983139:IVV983139 JFQ983139:JFR983139 JPM983139:JPN983139 JZI983139:JZJ983139 KJE983139:KJF983139 KTA983139:KTB983139 LCW983139:LCX983139 LMS983139:LMT983139 LWO983139:LWP983139 MGK983139:MGL983139 MQG983139:MQH983139 NAC983139:NAD983139 NJY983139:NJZ983139 NTU983139:NTV983139 ODQ983139:ODR983139 ONM983139:ONN983139 OXI983139:OXJ983139 PHE983139:PHF983139 PRA983139:PRB983139 QAW983139:QAX983139 QKS983139:QKT983139 QUO983139:QUP983139 REK983139:REL983139 ROG983139:ROH983139 RYC983139:RYD983139 SHY983139:SHZ983139 SRU983139:SRV983139 TBQ983139:TBR983139 TLM983139:TLN983139 TVI983139:TVJ983139 UFE983139:UFF983139 UPA983139:UPB983139 UYW983139:UYX983139 VIS983139:VIT983139 VSO983139:VSP983139 WCK983139:WCL983139 WMG983139:WMH983139 WWC983139:WWD983139 U97:V97 JQ97:JR97 TM97:TN97 ADI97:ADJ97 ANE97:ANF97 AXA97:AXB97 BGW97:BGX97 BQS97:BQT97 CAO97:CAP97 CKK97:CKL97 CUG97:CUH97 DEC97:DED97 DNY97:DNZ97 DXU97:DXV97 EHQ97:EHR97 ERM97:ERN97 FBI97:FBJ97 FLE97:FLF97 FVA97:FVB97 GEW97:GEX97 GOS97:GOT97 GYO97:GYP97 HIK97:HIL97 HSG97:HSH97 ICC97:ICD97 ILY97:ILZ97 IVU97:IVV97 JFQ97:JFR97 JPM97:JPN97 JZI97:JZJ97 KJE97:KJF97 KTA97:KTB97 LCW97:LCX97 LMS97:LMT97 LWO97:LWP97 MGK97:MGL97 MQG97:MQH97 NAC97:NAD97 NJY97:NJZ97 NTU97:NTV97 ODQ97:ODR97 ONM97:ONN97 OXI97:OXJ97 PHE97:PHF97 PRA97:PRB97 QAW97:QAX97 QKS97:QKT97 QUO97:QUP97 REK97:REL97 ROG97:ROH97 RYC97:RYD97 SHY97:SHZ97 SRU97:SRV97 TBQ97:TBR97 TLM97:TLN97 TVI97:TVJ97 UFE97:UFF97 UPA97:UPB97 UYW97:UYX97 VIS97:VIT97 VSO97:VSP97 WCK97:WCL97 WMG97:WMH97 WWC97:WWD97 U65633:V65633 JQ65633:JR65633 TM65633:TN65633 ADI65633:ADJ65633 ANE65633:ANF65633 AXA65633:AXB65633 BGW65633:BGX65633 BQS65633:BQT65633 CAO65633:CAP65633 CKK65633:CKL65633 CUG65633:CUH65633 DEC65633:DED65633 DNY65633:DNZ65633 DXU65633:DXV65633 EHQ65633:EHR65633 ERM65633:ERN65633 FBI65633:FBJ65633 FLE65633:FLF65633 FVA65633:FVB65633 GEW65633:GEX65633 GOS65633:GOT65633 GYO65633:GYP65633 HIK65633:HIL65633 HSG65633:HSH65633 ICC65633:ICD65633 ILY65633:ILZ65633 IVU65633:IVV65633 JFQ65633:JFR65633 JPM65633:JPN65633 JZI65633:JZJ65633 KJE65633:KJF65633 KTA65633:KTB65633 LCW65633:LCX65633 LMS65633:LMT65633 LWO65633:LWP65633 MGK65633:MGL65633 MQG65633:MQH65633 NAC65633:NAD65633 NJY65633:NJZ65633 NTU65633:NTV65633 ODQ65633:ODR65633 ONM65633:ONN65633 OXI65633:OXJ65633 PHE65633:PHF65633 PRA65633:PRB65633 QAW65633:QAX65633 QKS65633:QKT65633 QUO65633:QUP65633 REK65633:REL65633 ROG65633:ROH65633 RYC65633:RYD65633 SHY65633:SHZ65633 SRU65633:SRV65633 TBQ65633:TBR65633 TLM65633:TLN65633 TVI65633:TVJ65633 UFE65633:UFF65633 UPA65633:UPB65633 UYW65633:UYX65633 VIS65633:VIT65633 VSO65633:VSP65633 WCK65633:WCL65633 WMG65633:WMH65633 WWC65633:WWD65633 U131169:V131169 JQ131169:JR131169 TM131169:TN131169 ADI131169:ADJ131169 ANE131169:ANF131169 AXA131169:AXB131169 BGW131169:BGX131169 BQS131169:BQT131169 CAO131169:CAP131169 CKK131169:CKL131169 CUG131169:CUH131169 DEC131169:DED131169 DNY131169:DNZ131169 DXU131169:DXV131169 EHQ131169:EHR131169 ERM131169:ERN131169 FBI131169:FBJ131169 FLE131169:FLF131169 FVA131169:FVB131169 GEW131169:GEX131169 GOS131169:GOT131169 GYO131169:GYP131169 HIK131169:HIL131169 HSG131169:HSH131169 ICC131169:ICD131169 ILY131169:ILZ131169 IVU131169:IVV131169 JFQ131169:JFR131169 JPM131169:JPN131169 JZI131169:JZJ131169 KJE131169:KJF131169 KTA131169:KTB131169 LCW131169:LCX131169 LMS131169:LMT131169 LWO131169:LWP131169 MGK131169:MGL131169 MQG131169:MQH131169 NAC131169:NAD131169 NJY131169:NJZ131169 NTU131169:NTV131169 ODQ131169:ODR131169 ONM131169:ONN131169 OXI131169:OXJ131169 PHE131169:PHF131169 PRA131169:PRB131169 QAW131169:QAX131169 QKS131169:QKT131169 QUO131169:QUP131169 REK131169:REL131169 ROG131169:ROH131169 RYC131169:RYD131169 SHY131169:SHZ131169 SRU131169:SRV131169 TBQ131169:TBR131169 TLM131169:TLN131169 TVI131169:TVJ131169 UFE131169:UFF131169 UPA131169:UPB131169 UYW131169:UYX131169 VIS131169:VIT131169 VSO131169:VSP131169 WCK131169:WCL131169 WMG131169:WMH131169 WWC131169:WWD131169 U196705:V196705 JQ196705:JR196705 TM196705:TN196705 ADI196705:ADJ196705 ANE196705:ANF196705 AXA196705:AXB196705 BGW196705:BGX196705 BQS196705:BQT196705 CAO196705:CAP196705 CKK196705:CKL196705 CUG196705:CUH196705 DEC196705:DED196705 DNY196705:DNZ196705 DXU196705:DXV196705 EHQ196705:EHR196705 ERM196705:ERN196705 FBI196705:FBJ196705 FLE196705:FLF196705 FVA196705:FVB196705 GEW196705:GEX196705 GOS196705:GOT196705 GYO196705:GYP196705 HIK196705:HIL196705 HSG196705:HSH196705 ICC196705:ICD196705 ILY196705:ILZ196705 IVU196705:IVV196705 JFQ196705:JFR196705 JPM196705:JPN196705 JZI196705:JZJ196705 KJE196705:KJF196705 KTA196705:KTB196705 LCW196705:LCX196705 LMS196705:LMT196705 LWO196705:LWP196705 MGK196705:MGL196705 MQG196705:MQH196705 NAC196705:NAD196705 NJY196705:NJZ196705 NTU196705:NTV196705 ODQ196705:ODR196705 ONM196705:ONN196705 OXI196705:OXJ196705 PHE196705:PHF196705 PRA196705:PRB196705 QAW196705:QAX196705 QKS196705:QKT196705 QUO196705:QUP196705 REK196705:REL196705 ROG196705:ROH196705 RYC196705:RYD196705 SHY196705:SHZ196705 SRU196705:SRV196705 TBQ196705:TBR196705 TLM196705:TLN196705 TVI196705:TVJ196705 UFE196705:UFF196705 UPA196705:UPB196705 UYW196705:UYX196705 VIS196705:VIT196705 VSO196705:VSP196705 WCK196705:WCL196705 WMG196705:WMH196705 WWC196705:WWD196705 U262241:V262241 JQ262241:JR262241 TM262241:TN262241 ADI262241:ADJ262241 ANE262241:ANF262241 AXA262241:AXB262241 BGW262241:BGX262241 BQS262241:BQT262241 CAO262241:CAP262241 CKK262241:CKL262241 CUG262241:CUH262241 DEC262241:DED262241 DNY262241:DNZ262241 DXU262241:DXV262241 EHQ262241:EHR262241 ERM262241:ERN262241 FBI262241:FBJ262241 FLE262241:FLF262241 FVA262241:FVB262241 GEW262241:GEX262241 GOS262241:GOT262241 GYO262241:GYP262241 HIK262241:HIL262241 HSG262241:HSH262241 ICC262241:ICD262241 ILY262241:ILZ262241 IVU262241:IVV262241 JFQ262241:JFR262241 JPM262241:JPN262241 JZI262241:JZJ262241 KJE262241:KJF262241 KTA262241:KTB262241 LCW262241:LCX262241 LMS262241:LMT262241 LWO262241:LWP262241 MGK262241:MGL262241 MQG262241:MQH262241 NAC262241:NAD262241 NJY262241:NJZ262241 NTU262241:NTV262241 ODQ262241:ODR262241 ONM262241:ONN262241 OXI262241:OXJ262241 PHE262241:PHF262241 PRA262241:PRB262241 QAW262241:QAX262241 QKS262241:QKT262241 QUO262241:QUP262241 REK262241:REL262241 ROG262241:ROH262241 RYC262241:RYD262241 SHY262241:SHZ262241 SRU262241:SRV262241 TBQ262241:TBR262241 TLM262241:TLN262241 TVI262241:TVJ262241 UFE262241:UFF262241 UPA262241:UPB262241 UYW262241:UYX262241 VIS262241:VIT262241 VSO262241:VSP262241 WCK262241:WCL262241 WMG262241:WMH262241 WWC262241:WWD262241 U327777:V327777 JQ327777:JR327777 TM327777:TN327777 ADI327777:ADJ327777 ANE327777:ANF327777 AXA327777:AXB327777 BGW327777:BGX327777 BQS327777:BQT327777 CAO327777:CAP327777 CKK327777:CKL327777 CUG327777:CUH327777 DEC327777:DED327777 DNY327777:DNZ327777 DXU327777:DXV327777 EHQ327777:EHR327777 ERM327777:ERN327777 FBI327777:FBJ327777 FLE327777:FLF327777 FVA327777:FVB327777 GEW327777:GEX327777 GOS327777:GOT327777 GYO327777:GYP327777 HIK327777:HIL327777 HSG327777:HSH327777 ICC327777:ICD327777 ILY327777:ILZ327777 IVU327777:IVV327777 JFQ327777:JFR327777 JPM327777:JPN327777 JZI327777:JZJ327777 KJE327777:KJF327777 KTA327777:KTB327777 LCW327777:LCX327777 LMS327777:LMT327777 LWO327777:LWP327777 MGK327777:MGL327777 MQG327777:MQH327777 NAC327777:NAD327777 NJY327777:NJZ327777 NTU327777:NTV327777 ODQ327777:ODR327777 ONM327777:ONN327777 OXI327777:OXJ327777 PHE327777:PHF327777 PRA327777:PRB327777 QAW327777:QAX327777 QKS327777:QKT327777 QUO327777:QUP327777 REK327777:REL327777 ROG327777:ROH327777 RYC327777:RYD327777 SHY327777:SHZ327777 SRU327777:SRV327777 TBQ327777:TBR327777 TLM327777:TLN327777 TVI327777:TVJ327777 UFE327777:UFF327777 UPA327777:UPB327777 UYW327777:UYX327777 VIS327777:VIT327777 VSO327777:VSP327777 WCK327777:WCL327777 WMG327777:WMH327777 WWC327777:WWD327777 U393313:V393313 JQ393313:JR393313 TM393313:TN393313 ADI393313:ADJ393313 ANE393313:ANF393313 AXA393313:AXB393313 BGW393313:BGX393313 BQS393313:BQT393313 CAO393313:CAP393313 CKK393313:CKL393313 CUG393313:CUH393313 DEC393313:DED393313 DNY393313:DNZ393313 DXU393313:DXV393313 EHQ393313:EHR393313 ERM393313:ERN393313 FBI393313:FBJ393313 FLE393313:FLF393313 FVA393313:FVB393313 GEW393313:GEX393313 GOS393313:GOT393313 GYO393313:GYP393313 HIK393313:HIL393313 HSG393313:HSH393313 ICC393313:ICD393313 ILY393313:ILZ393313 IVU393313:IVV393313 JFQ393313:JFR393313 JPM393313:JPN393313 JZI393313:JZJ393313 KJE393313:KJF393313 KTA393313:KTB393313 LCW393313:LCX393313 LMS393313:LMT393313 LWO393313:LWP393313 MGK393313:MGL393313 MQG393313:MQH393313 NAC393313:NAD393313 NJY393313:NJZ393313 NTU393313:NTV393313 ODQ393313:ODR393313 ONM393313:ONN393313 OXI393313:OXJ393313 PHE393313:PHF393313 PRA393313:PRB393313 QAW393313:QAX393313 QKS393313:QKT393313 QUO393313:QUP393313 REK393313:REL393313 ROG393313:ROH393313 RYC393313:RYD393313 SHY393313:SHZ393313 SRU393313:SRV393313 TBQ393313:TBR393313 TLM393313:TLN393313 TVI393313:TVJ393313 UFE393313:UFF393313 UPA393313:UPB393313 UYW393313:UYX393313 VIS393313:VIT393313 VSO393313:VSP393313 WCK393313:WCL393313 WMG393313:WMH393313 WWC393313:WWD393313 U458849:V458849 JQ458849:JR458849 TM458849:TN458849 ADI458849:ADJ458849 ANE458849:ANF458849 AXA458849:AXB458849 BGW458849:BGX458849 BQS458849:BQT458849 CAO458849:CAP458849 CKK458849:CKL458849 CUG458849:CUH458849 DEC458849:DED458849 DNY458849:DNZ458849 DXU458849:DXV458849 EHQ458849:EHR458849 ERM458849:ERN458849 FBI458849:FBJ458849 FLE458849:FLF458849 FVA458849:FVB458849 GEW458849:GEX458849 GOS458849:GOT458849 GYO458849:GYP458849 HIK458849:HIL458849 HSG458849:HSH458849 ICC458849:ICD458849 ILY458849:ILZ458849 IVU458849:IVV458849 JFQ458849:JFR458849 JPM458849:JPN458849 JZI458849:JZJ458849 KJE458849:KJF458849 KTA458849:KTB458849 LCW458849:LCX458849 LMS458849:LMT458849 LWO458849:LWP458849 MGK458849:MGL458849 MQG458849:MQH458849 NAC458849:NAD458849 NJY458849:NJZ458849 NTU458849:NTV458849 ODQ458849:ODR458849 ONM458849:ONN458849 OXI458849:OXJ458849 PHE458849:PHF458849 PRA458849:PRB458849 QAW458849:QAX458849 QKS458849:QKT458849 QUO458849:QUP458849 REK458849:REL458849 ROG458849:ROH458849 RYC458849:RYD458849 SHY458849:SHZ458849 SRU458849:SRV458849 TBQ458849:TBR458849 TLM458849:TLN458849 TVI458849:TVJ458849 UFE458849:UFF458849 UPA458849:UPB458849 UYW458849:UYX458849 VIS458849:VIT458849 VSO458849:VSP458849 WCK458849:WCL458849 WMG458849:WMH458849 WWC458849:WWD458849 U524385:V524385 JQ524385:JR524385 TM524385:TN524385 ADI524385:ADJ524385 ANE524385:ANF524385 AXA524385:AXB524385 BGW524385:BGX524385 BQS524385:BQT524385 CAO524385:CAP524385 CKK524385:CKL524385 CUG524385:CUH524385 DEC524385:DED524385 DNY524385:DNZ524385 DXU524385:DXV524385 EHQ524385:EHR524385 ERM524385:ERN524385 FBI524385:FBJ524385 FLE524385:FLF524385 FVA524385:FVB524385 GEW524385:GEX524385 GOS524385:GOT524385 GYO524385:GYP524385 HIK524385:HIL524385 HSG524385:HSH524385 ICC524385:ICD524385 ILY524385:ILZ524385 IVU524385:IVV524385 JFQ524385:JFR524385 JPM524385:JPN524385 JZI524385:JZJ524385 KJE524385:KJF524385 KTA524385:KTB524385 LCW524385:LCX524385 LMS524385:LMT524385 LWO524385:LWP524385 MGK524385:MGL524385 MQG524385:MQH524385 NAC524385:NAD524385 NJY524385:NJZ524385 NTU524385:NTV524385 ODQ524385:ODR524385 ONM524385:ONN524385 OXI524385:OXJ524385 PHE524385:PHF524385 PRA524385:PRB524385 QAW524385:QAX524385 QKS524385:QKT524385 QUO524385:QUP524385 REK524385:REL524385 ROG524385:ROH524385 RYC524385:RYD524385 SHY524385:SHZ524385 SRU524385:SRV524385 TBQ524385:TBR524385 TLM524385:TLN524385 TVI524385:TVJ524385 UFE524385:UFF524385 UPA524385:UPB524385 UYW524385:UYX524385 VIS524385:VIT524385 VSO524385:VSP524385 WCK524385:WCL524385 WMG524385:WMH524385 WWC524385:WWD524385 U589921:V589921 JQ589921:JR589921 TM589921:TN589921 ADI589921:ADJ589921 ANE589921:ANF589921 AXA589921:AXB589921 BGW589921:BGX589921 BQS589921:BQT589921 CAO589921:CAP589921 CKK589921:CKL589921 CUG589921:CUH589921 DEC589921:DED589921 DNY589921:DNZ589921 DXU589921:DXV589921 EHQ589921:EHR589921 ERM589921:ERN589921 FBI589921:FBJ589921 FLE589921:FLF589921 FVA589921:FVB589921 GEW589921:GEX589921 GOS589921:GOT589921 GYO589921:GYP589921 HIK589921:HIL589921 HSG589921:HSH589921 ICC589921:ICD589921 ILY589921:ILZ589921 IVU589921:IVV589921 JFQ589921:JFR589921 JPM589921:JPN589921 JZI589921:JZJ589921 KJE589921:KJF589921 KTA589921:KTB589921 LCW589921:LCX589921 LMS589921:LMT589921 LWO589921:LWP589921 MGK589921:MGL589921 MQG589921:MQH589921 NAC589921:NAD589921 NJY589921:NJZ589921 NTU589921:NTV589921 ODQ589921:ODR589921 ONM589921:ONN589921 OXI589921:OXJ589921 PHE589921:PHF589921 PRA589921:PRB589921 QAW589921:QAX589921 QKS589921:QKT589921 QUO589921:QUP589921 REK589921:REL589921 ROG589921:ROH589921 RYC589921:RYD589921 SHY589921:SHZ589921 SRU589921:SRV589921 TBQ589921:TBR589921 TLM589921:TLN589921 TVI589921:TVJ589921 UFE589921:UFF589921 UPA589921:UPB589921 UYW589921:UYX589921 VIS589921:VIT589921 VSO589921:VSP589921 WCK589921:WCL589921 WMG589921:WMH589921 WWC589921:WWD589921 U655457:V655457 JQ655457:JR655457 TM655457:TN655457 ADI655457:ADJ655457 ANE655457:ANF655457 AXA655457:AXB655457 BGW655457:BGX655457 BQS655457:BQT655457 CAO655457:CAP655457 CKK655457:CKL655457 CUG655457:CUH655457 DEC655457:DED655457 DNY655457:DNZ655457 DXU655457:DXV655457 EHQ655457:EHR655457 ERM655457:ERN655457 FBI655457:FBJ655457 FLE655457:FLF655457 FVA655457:FVB655457 GEW655457:GEX655457 GOS655457:GOT655457 GYO655457:GYP655457 HIK655457:HIL655457 HSG655457:HSH655457 ICC655457:ICD655457 ILY655457:ILZ655457 IVU655457:IVV655457 JFQ655457:JFR655457 JPM655457:JPN655457 JZI655457:JZJ655457 KJE655457:KJF655457 KTA655457:KTB655457 LCW655457:LCX655457 LMS655457:LMT655457 LWO655457:LWP655457 MGK655457:MGL655457 MQG655457:MQH655457 NAC655457:NAD655457 NJY655457:NJZ655457 NTU655457:NTV655457 ODQ655457:ODR655457 ONM655457:ONN655457 OXI655457:OXJ655457 PHE655457:PHF655457 PRA655457:PRB655457 QAW655457:QAX655457 QKS655457:QKT655457 QUO655457:QUP655457 REK655457:REL655457 ROG655457:ROH655457 RYC655457:RYD655457 SHY655457:SHZ655457 SRU655457:SRV655457 TBQ655457:TBR655457 TLM655457:TLN655457 TVI655457:TVJ655457 UFE655457:UFF655457 UPA655457:UPB655457 UYW655457:UYX655457 VIS655457:VIT655457 VSO655457:VSP655457 WCK655457:WCL655457 WMG655457:WMH655457 WWC655457:WWD655457 U720993:V720993 JQ720993:JR720993 TM720993:TN720993 ADI720993:ADJ720993 ANE720993:ANF720993 AXA720993:AXB720993 BGW720993:BGX720993 BQS720993:BQT720993 CAO720993:CAP720993 CKK720993:CKL720993 CUG720993:CUH720993 DEC720993:DED720993 DNY720993:DNZ720993 DXU720993:DXV720993 EHQ720993:EHR720993 ERM720993:ERN720993 FBI720993:FBJ720993 FLE720993:FLF720993 FVA720993:FVB720993 GEW720993:GEX720993 GOS720993:GOT720993 GYO720993:GYP720993 HIK720993:HIL720993 HSG720993:HSH720993 ICC720993:ICD720993 ILY720993:ILZ720993 IVU720993:IVV720993 JFQ720993:JFR720993 JPM720993:JPN720993 JZI720993:JZJ720993 KJE720993:KJF720993 KTA720993:KTB720993 LCW720993:LCX720993 LMS720993:LMT720993 LWO720993:LWP720993 MGK720993:MGL720993 MQG720993:MQH720993 NAC720993:NAD720993 NJY720993:NJZ720993 NTU720993:NTV720993 ODQ720993:ODR720993 ONM720993:ONN720993 OXI720993:OXJ720993 PHE720993:PHF720993 PRA720993:PRB720993 QAW720993:QAX720993 QKS720993:QKT720993 QUO720993:QUP720993 REK720993:REL720993 ROG720993:ROH720993 RYC720993:RYD720993 SHY720993:SHZ720993 SRU720993:SRV720993 TBQ720993:TBR720993 TLM720993:TLN720993 TVI720993:TVJ720993 UFE720993:UFF720993 UPA720993:UPB720993 UYW720993:UYX720993 VIS720993:VIT720993 VSO720993:VSP720993 WCK720993:WCL720993 WMG720993:WMH720993 WWC720993:WWD720993 U786529:V786529 JQ786529:JR786529 TM786529:TN786529 ADI786529:ADJ786529 ANE786529:ANF786529 AXA786529:AXB786529 BGW786529:BGX786529 BQS786529:BQT786529 CAO786529:CAP786529 CKK786529:CKL786529 CUG786529:CUH786529 DEC786529:DED786529 DNY786529:DNZ786529 DXU786529:DXV786529 EHQ786529:EHR786529 ERM786529:ERN786529 FBI786529:FBJ786529 FLE786529:FLF786529 FVA786529:FVB786529 GEW786529:GEX786529 GOS786529:GOT786529 GYO786529:GYP786529 HIK786529:HIL786529 HSG786529:HSH786529 ICC786529:ICD786529 ILY786529:ILZ786529 IVU786529:IVV786529 JFQ786529:JFR786529 JPM786529:JPN786529 JZI786529:JZJ786529 KJE786529:KJF786529 KTA786529:KTB786529 LCW786529:LCX786529 LMS786529:LMT786529 LWO786529:LWP786529 MGK786529:MGL786529 MQG786529:MQH786529 NAC786529:NAD786529 NJY786529:NJZ786529 NTU786529:NTV786529 ODQ786529:ODR786529 ONM786529:ONN786529 OXI786529:OXJ786529 PHE786529:PHF786529 PRA786529:PRB786529 QAW786529:QAX786529 QKS786529:QKT786529 QUO786529:QUP786529 REK786529:REL786529 ROG786529:ROH786529 RYC786529:RYD786529 SHY786529:SHZ786529 SRU786529:SRV786529 TBQ786529:TBR786529 TLM786529:TLN786529 TVI786529:TVJ786529 UFE786529:UFF786529 UPA786529:UPB786529 UYW786529:UYX786529 VIS786529:VIT786529 VSO786529:VSP786529 WCK786529:WCL786529 WMG786529:WMH786529 WWC786529:WWD786529 U852065:V852065 JQ852065:JR852065 TM852065:TN852065 ADI852065:ADJ852065 ANE852065:ANF852065 AXA852065:AXB852065 BGW852065:BGX852065 BQS852065:BQT852065 CAO852065:CAP852065 CKK852065:CKL852065 CUG852065:CUH852065 DEC852065:DED852065 DNY852065:DNZ852065 DXU852065:DXV852065 EHQ852065:EHR852065 ERM852065:ERN852065 FBI852065:FBJ852065 FLE852065:FLF852065 FVA852065:FVB852065 GEW852065:GEX852065 GOS852065:GOT852065 GYO852065:GYP852065 HIK852065:HIL852065 HSG852065:HSH852065 ICC852065:ICD852065 ILY852065:ILZ852065 IVU852065:IVV852065 JFQ852065:JFR852065 JPM852065:JPN852065 JZI852065:JZJ852065 KJE852065:KJF852065 KTA852065:KTB852065 LCW852065:LCX852065 LMS852065:LMT852065 LWO852065:LWP852065 MGK852065:MGL852065 MQG852065:MQH852065 NAC852065:NAD852065 NJY852065:NJZ852065 NTU852065:NTV852065 ODQ852065:ODR852065 ONM852065:ONN852065 OXI852065:OXJ852065 PHE852065:PHF852065 PRA852065:PRB852065 QAW852065:QAX852065 QKS852065:QKT852065 QUO852065:QUP852065 REK852065:REL852065 ROG852065:ROH852065 RYC852065:RYD852065 SHY852065:SHZ852065 SRU852065:SRV852065 TBQ852065:TBR852065 TLM852065:TLN852065 TVI852065:TVJ852065 UFE852065:UFF852065 UPA852065:UPB852065 UYW852065:UYX852065 VIS852065:VIT852065 VSO852065:VSP852065 WCK852065:WCL852065 WMG852065:WMH852065 WWC852065:WWD852065 U917601:V917601 JQ917601:JR917601 TM917601:TN917601 ADI917601:ADJ917601 ANE917601:ANF917601 AXA917601:AXB917601 BGW917601:BGX917601 BQS917601:BQT917601 CAO917601:CAP917601 CKK917601:CKL917601 CUG917601:CUH917601 DEC917601:DED917601 DNY917601:DNZ917601 DXU917601:DXV917601 EHQ917601:EHR917601 ERM917601:ERN917601 FBI917601:FBJ917601 FLE917601:FLF917601 FVA917601:FVB917601 GEW917601:GEX917601 GOS917601:GOT917601 GYO917601:GYP917601 HIK917601:HIL917601 HSG917601:HSH917601 ICC917601:ICD917601 ILY917601:ILZ917601 IVU917601:IVV917601 JFQ917601:JFR917601 JPM917601:JPN917601 JZI917601:JZJ917601 KJE917601:KJF917601 KTA917601:KTB917601 LCW917601:LCX917601 LMS917601:LMT917601 LWO917601:LWP917601 MGK917601:MGL917601 MQG917601:MQH917601 NAC917601:NAD917601 NJY917601:NJZ917601 NTU917601:NTV917601 ODQ917601:ODR917601 ONM917601:ONN917601 OXI917601:OXJ917601 PHE917601:PHF917601 PRA917601:PRB917601 QAW917601:QAX917601 QKS917601:QKT917601 QUO917601:QUP917601 REK917601:REL917601 ROG917601:ROH917601 RYC917601:RYD917601 SHY917601:SHZ917601 SRU917601:SRV917601 TBQ917601:TBR917601 TLM917601:TLN917601 TVI917601:TVJ917601 UFE917601:UFF917601 UPA917601:UPB917601 UYW917601:UYX917601 VIS917601:VIT917601 VSO917601:VSP917601 WCK917601:WCL917601 WMG917601:WMH917601 WWC917601:WWD917601 U983137:V983137 JQ983137:JR983137 TM983137:TN983137 ADI983137:ADJ983137 ANE983137:ANF983137 AXA983137:AXB983137 BGW983137:BGX983137 BQS983137:BQT983137 CAO983137:CAP983137 CKK983137:CKL983137 CUG983137:CUH983137 DEC983137:DED983137 DNY983137:DNZ983137 DXU983137:DXV983137 EHQ983137:EHR983137 ERM983137:ERN983137 FBI983137:FBJ983137 FLE983137:FLF983137 FVA983137:FVB983137 GEW983137:GEX983137 GOS983137:GOT983137 GYO983137:GYP983137 HIK983137:HIL983137 HSG983137:HSH983137 ICC983137:ICD983137 ILY983137:ILZ983137 IVU983137:IVV983137 JFQ983137:JFR983137 JPM983137:JPN983137 JZI983137:JZJ983137 KJE983137:KJF983137 KTA983137:KTB983137 LCW983137:LCX983137 LMS983137:LMT983137 LWO983137:LWP983137 MGK983137:MGL983137 MQG983137:MQH983137 NAC983137:NAD983137 NJY983137:NJZ983137 NTU983137:NTV983137 ODQ983137:ODR983137 ONM983137:ONN983137 OXI983137:OXJ983137 PHE983137:PHF983137 PRA983137:PRB983137 QAW983137:QAX983137 QKS983137:QKT983137 QUO983137:QUP983137 REK983137:REL983137 ROG983137:ROH983137 RYC983137:RYD983137 SHY983137:SHZ983137 SRU983137:SRV983137 TBQ983137:TBR983137 TLM983137:TLN983137 TVI983137:TVJ983137 UFE983137:UFF983137 UPA983137:UPB983137 UYW983137:UYX983137 VIS983137:VIT983137 VSO983137:VSP983137 WCK983137:WCL983137 WMG983137:WMH983137 WWC983137:WWD983137 U94:V94 JQ94:JR94 TM94:TN94 ADI94:ADJ94 ANE94:ANF94 AXA94:AXB94 BGW94:BGX94 BQS94:BQT94 CAO94:CAP94 CKK94:CKL94 CUG94:CUH94 DEC94:DED94 DNY94:DNZ94 DXU94:DXV94 EHQ94:EHR94 ERM94:ERN94 FBI94:FBJ94 FLE94:FLF94 FVA94:FVB94 GEW94:GEX94 GOS94:GOT94 GYO94:GYP94 HIK94:HIL94 HSG94:HSH94 ICC94:ICD94 ILY94:ILZ94 IVU94:IVV94 JFQ94:JFR94 JPM94:JPN94 JZI94:JZJ94 KJE94:KJF94 KTA94:KTB94 LCW94:LCX94 LMS94:LMT94 LWO94:LWP94 MGK94:MGL94 MQG94:MQH94 NAC94:NAD94 NJY94:NJZ94 NTU94:NTV94 ODQ94:ODR94 ONM94:ONN94 OXI94:OXJ94 PHE94:PHF94 PRA94:PRB94 QAW94:QAX94 QKS94:QKT94 QUO94:QUP94 REK94:REL94 ROG94:ROH94 RYC94:RYD94 SHY94:SHZ94 SRU94:SRV94 TBQ94:TBR94 TLM94:TLN94 TVI94:TVJ94 UFE94:UFF94 UPA94:UPB94 UYW94:UYX94 VIS94:VIT94 VSO94:VSP94 WCK94:WCL94 WMG94:WMH94 WWC94:WWD94 U65630:V65630 JQ65630:JR65630 TM65630:TN65630 ADI65630:ADJ65630 ANE65630:ANF65630 AXA65630:AXB65630 BGW65630:BGX65630 BQS65630:BQT65630 CAO65630:CAP65630 CKK65630:CKL65630 CUG65630:CUH65630 DEC65630:DED65630 DNY65630:DNZ65630 DXU65630:DXV65630 EHQ65630:EHR65630 ERM65630:ERN65630 FBI65630:FBJ65630 FLE65630:FLF65630 FVA65630:FVB65630 GEW65630:GEX65630 GOS65630:GOT65630 GYO65630:GYP65630 HIK65630:HIL65630 HSG65630:HSH65630 ICC65630:ICD65630 ILY65630:ILZ65630 IVU65630:IVV65630 JFQ65630:JFR65630 JPM65630:JPN65630 JZI65630:JZJ65630 KJE65630:KJF65630 KTA65630:KTB65630 LCW65630:LCX65630 LMS65630:LMT65630 LWO65630:LWP65630 MGK65630:MGL65630 MQG65630:MQH65630 NAC65630:NAD65630 NJY65630:NJZ65630 NTU65630:NTV65630 ODQ65630:ODR65630 ONM65630:ONN65630 OXI65630:OXJ65630 PHE65630:PHF65630 PRA65630:PRB65630 QAW65630:QAX65630 QKS65630:QKT65630 QUO65630:QUP65630 REK65630:REL65630 ROG65630:ROH65630 RYC65630:RYD65630 SHY65630:SHZ65630 SRU65630:SRV65630 TBQ65630:TBR65630 TLM65630:TLN65630 TVI65630:TVJ65630 UFE65630:UFF65630 UPA65630:UPB65630 UYW65630:UYX65630 VIS65630:VIT65630 VSO65630:VSP65630 WCK65630:WCL65630 WMG65630:WMH65630 WWC65630:WWD65630 U131166:V131166 JQ131166:JR131166 TM131166:TN131166 ADI131166:ADJ131166 ANE131166:ANF131166 AXA131166:AXB131166 BGW131166:BGX131166 BQS131166:BQT131166 CAO131166:CAP131166 CKK131166:CKL131166 CUG131166:CUH131166 DEC131166:DED131166 DNY131166:DNZ131166 DXU131166:DXV131166 EHQ131166:EHR131166 ERM131166:ERN131166 FBI131166:FBJ131166 FLE131166:FLF131166 FVA131166:FVB131166 GEW131166:GEX131166 GOS131166:GOT131166 GYO131166:GYP131166 HIK131166:HIL131166 HSG131166:HSH131166 ICC131166:ICD131166 ILY131166:ILZ131166 IVU131166:IVV131166 JFQ131166:JFR131166 JPM131166:JPN131166 JZI131166:JZJ131166 KJE131166:KJF131166 KTA131166:KTB131166 LCW131166:LCX131166 LMS131166:LMT131166 LWO131166:LWP131166 MGK131166:MGL131166 MQG131166:MQH131166 NAC131166:NAD131166 NJY131166:NJZ131166 NTU131166:NTV131166 ODQ131166:ODR131166 ONM131166:ONN131166 OXI131166:OXJ131166 PHE131166:PHF131166 PRA131166:PRB131166 QAW131166:QAX131166 QKS131166:QKT131166 QUO131166:QUP131166 REK131166:REL131166 ROG131166:ROH131166 RYC131166:RYD131166 SHY131166:SHZ131166 SRU131166:SRV131166 TBQ131166:TBR131166 TLM131166:TLN131166 TVI131166:TVJ131166 UFE131166:UFF131166 UPA131166:UPB131166 UYW131166:UYX131166 VIS131166:VIT131166 VSO131166:VSP131166 WCK131166:WCL131166 WMG131166:WMH131166 WWC131166:WWD131166 U196702:V196702 JQ196702:JR196702 TM196702:TN196702 ADI196702:ADJ196702 ANE196702:ANF196702 AXA196702:AXB196702 BGW196702:BGX196702 BQS196702:BQT196702 CAO196702:CAP196702 CKK196702:CKL196702 CUG196702:CUH196702 DEC196702:DED196702 DNY196702:DNZ196702 DXU196702:DXV196702 EHQ196702:EHR196702 ERM196702:ERN196702 FBI196702:FBJ196702 FLE196702:FLF196702 FVA196702:FVB196702 GEW196702:GEX196702 GOS196702:GOT196702 GYO196702:GYP196702 HIK196702:HIL196702 HSG196702:HSH196702 ICC196702:ICD196702 ILY196702:ILZ196702 IVU196702:IVV196702 JFQ196702:JFR196702 JPM196702:JPN196702 JZI196702:JZJ196702 KJE196702:KJF196702 KTA196702:KTB196702 LCW196702:LCX196702 LMS196702:LMT196702 LWO196702:LWP196702 MGK196702:MGL196702 MQG196702:MQH196702 NAC196702:NAD196702 NJY196702:NJZ196702 NTU196702:NTV196702 ODQ196702:ODR196702 ONM196702:ONN196702 OXI196702:OXJ196702 PHE196702:PHF196702 PRA196702:PRB196702 QAW196702:QAX196702 QKS196702:QKT196702 QUO196702:QUP196702 REK196702:REL196702 ROG196702:ROH196702 RYC196702:RYD196702 SHY196702:SHZ196702 SRU196702:SRV196702 TBQ196702:TBR196702 TLM196702:TLN196702 TVI196702:TVJ196702 UFE196702:UFF196702 UPA196702:UPB196702 UYW196702:UYX196702 VIS196702:VIT196702 VSO196702:VSP196702 WCK196702:WCL196702 WMG196702:WMH196702 WWC196702:WWD196702 U262238:V262238 JQ262238:JR262238 TM262238:TN262238 ADI262238:ADJ262238 ANE262238:ANF262238 AXA262238:AXB262238 BGW262238:BGX262238 BQS262238:BQT262238 CAO262238:CAP262238 CKK262238:CKL262238 CUG262238:CUH262238 DEC262238:DED262238 DNY262238:DNZ262238 DXU262238:DXV262238 EHQ262238:EHR262238 ERM262238:ERN262238 FBI262238:FBJ262238 FLE262238:FLF262238 FVA262238:FVB262238 GEW262238:GEX262238 GOS262238:GOT262238 GYO262238:GYP262238 HIK262238:HIL262238 HSG262238:HSH262238 ICC262238:ICD262238 ILY262238:ILZ262238 IVU262238:IVV262238 JFQ262238:JFR262238 JPM262238:JPN262238 JZI262238:JZJ262238 KJE262238:KJF262238 KTA262238:KTB262238 LCW262238:LCX262238 LMS262238:LMT262238 LWO262238:LWP262238 MGK262238:MGL262238 MQG262238:MQH262238 NAC262238:NAD262238 NJY262238:NJZ262238 NTU262238:NTV262238 ODQ262238:ODR262238 ONM262238:ONN262238 OXI262238:OXJ262238 PHE262238:PHF262238 PRA262238:PRB262238 QAW262238:QAX262238 QKS262238:QKT262238 QUO262238:QUP262238 REK262238:REL262238 ROG262238:ROH262238 RYC262238:RYD262238 SHY262238:SHZ262238 SRU262238:SRV262238 TBQ262238:TBR262238 TLM262238:TLN262238 TVI262238:TVJ262238 UFE262238:UFF262238 UPA262238:UPB262238 UYW262238:UYX262238 VIS262238:VIT262238 VSO262238:VSP262238 WCK262238:WCL262238 WMG262238:WMH262238 WWC262238:WWD262238 U327774:V327774 JQ327774:JR327774 TM327774:TN327774 ADI327774:ADJ327774 ANE327774:ANF327774 AXA327774:AXB327774 BGW327774:BGX327774 BQS327774:BQT327774 CAO327774:CAP327774 CKK327774:CKL327774 CUG327774:CUH327774 DEC327774:DED327774 DNY327774:DNZ327774 DXU327774:DXV327774 EHQ327774:EHR327774 ERM327774:ERN327774 FBI327774:FBJ327774 FLE327774:FLF327774 FVA327774:FVB327774 GEW327774:GEX327774 GOS327774:GOT327774 GYO327774:GYP327774 HIK327774:HIL327774 HSG327774:HSH327774 ICC327774:ICD327774 ILY327774:ILZ327774 IVU327774:IVV327774 JFQ327774:JFR327774 JPM327774:JPN327774 JZI327774:JZJ327774 KJE327774:KJF327774 KTA327774:KTB327774 LCW327774:LCX327774 LMS327774:LMT327774 LWO327774:LWP327774 MGK327774:MGL327774 MQG327774:MQH327774 NAC327774:NAD327774 NJY327774:NJZ327774 NTU327774:NTV327774 ODQ327774:ODR327774 ONM327774:ONN327774 OXI327774:OXJ327774 PHE327774:PHF327774 PRA327774:PRB327774 QAW327774:QAX327774 QKS327774:QKT327774 QUO327774:QUP327774 REK327774:REL327774 ROG327774:ROH327774 RYC327774:RYD327774 SHY327774:SHZ327774 SRU327774:SRV327774 TBQ327774:TBR327774 TLM327774:TLN327774 TVI327774:TVJ327774 UFE327774:UFF327774 UPA327774:UPB327774 UYW327774:UYX327774 VIS327774:VIT327774 VSO327774:VSP327774 WCK327774:WCL327774 WMG327774:WMH327774 WWC327774:WWD327774 U393310:V393310 JQ393310:JR393310 TM393310:TN393310 ADI393310:ADJ393310 ANE393310:ANF393310 AXA393310:AXB393310 BGW393310:BGX393310 BQS393310:BQT393310 CAO393310:CAP393310 CKK393310:CKL393310 CUG393310:CUH393310 DEC393310:DED393310 DNY393310:DNZ393310 DXU393310:DXV393310 EHQ393310:EHR393310 ERM393310:ERN393310 FBI393310:FBJ393310 FLE393310:FLF393310 FVA393310:FVB393310 GEW393310:GEX393310 GOS393310:GOT393310 GYO393310:GYP393310 HIK393310:HIL393310 HSG393310:HSH393310 ICC393310:ICD393310 ILY393310:ILZ393310 IVU393310:IVV393310 JFQ393310:JFR393310 JPM393310:JPN393310 JZI393310:JZJ393310 KJE393310:KJF393310 KTA393310:KTB393310 LCW393310:LCX393310 LMS393310:LMT393310 LWO393310:LWP393310 MGK393310:MGL393310 MQG393310:MQH393310 NAC393310:NAD393310 NJY393310:NJZ393310 NTU393310:NTV393310 ODQ393310:ODR393310 ONM393310:ONN393310 OXI393310:OXJ393310 PHE393310:PHF393310 PRA393310:PRB393310 QAW393310:QAX393310 QKS393310:QKT393310 QUO393310:QUP393310 REK393310:REL393310 ROG393310:ROH393310 RYC393310:RYD393310 SHY393310:SHZ393310 SRU393310:SRV393310 TBQ393310:TBR393310 TLM393310:TLN393310 TVI393310:TVJ393310 UFE393310:UFF393310 UPA393310:UPB393310 UYW393310:UYX393310 VIS393310:VIT393310 VSO393310:VSP393310 WCK393310:WCL393310 WMG393310:WMH393310 WWC393310:WWD393310 U458846:V458846 JQ458846:JR458846 TM458846:TN458846 ADI458846:ADJ458846 ANE458846:ANF458846 AXA458846:AXB458846 BGW458846:BGX458846 BQS458846:BQT458846 CAO458846:CAP458846 CKK458846:CKL458846 CUG458846:CUH458846 DEC458846:DED458846 DNY458846:DNZ458846 DXU458846:DXV458846 EHQ458846:EHR458846 ERM458846:ERN458846 FBI458846:FBJ458846 FLE458846:FLF458846 FVA458846:FVB458846 GEW458846:GEX458846 GOS458846:GOT458846 GYO458846:GYP458846 HIK458846:HIL458846 HSG458846:HSH458846 ICC458846:ICD458846 ILY458846:ILZ458846 IVU458846:IVV458846 JFQ458846:JFR458846 JPM458846:JPN458846 JZI458846:JZJ458846 KJE458846:KJF458846 KTA458846:KTB458846 LCW458846:LCX458846 LMS458846:LMT458846 LWO458846:LWP458846 MGK458846:MGL458846 MQG458846:MQH458846 NAC458846:NAD458846 NJY458846:NJZ458846 NTU458846:NTV458846 ODQ458846:ODR458846 ONM458846:ONN458846 OXI458846:OXJ458846 PHE458846:PHF458846 PRA458846:PRB458846 QAW458846:QAX458846 QKS458846:QKT458846 QUO458846:QUP458846 REK458846:REL458846 ROG458846:ROH458846 RYC458846:RYD458846 SHY458846:SHZ458846 SRU458846:SRV458846 TBQ458846:TBR458846 TLM458846:TLN458846 TVI458846:TVJ458846 UFE458846:UFF458846 UPA458846:UPB458846 UYW458846:UYX458846 VIS458846:VIT458846 VSO458846:VSP458846 WCK458846:WCL458846 WMG458846:WMH458846 WWC458846:WWD458846 U524382:V524382 JQ524382:JR524382 TM524382:TN524382 ADI524382:ADJ524382 ANE524382:ANF524382 AXA524382:AXB524382 BGW524382:BGX524382 BQS524382:BQT524382 CAO524382:CAP524382 CKK524382:CKL524382 CUG524382:CUH524382 DEC524382:DED524382 DNY524382:DNZ524382 DXU524382:DXV524382 EHQ524382:EHR524382 ERM524382:ERN524382 FBI524382:FBJ524382 FLE524382:FLF524382 FVA524382:FVB524382 GEW524382:GEX524382 GOS524382:GOT524382 GYO524382:GYP524382 HIK524382:HIL524382 HSG524382:HSH524382 ICC524382:ICD524382 ILY524382:ILZ524382 IVU524382:IVV524382 JFQ524382:JFR524382 JPM524382:JPN524382 JZI524382:JZJ524382 KJE524382:KJF524382 KTA524382:KTB524382 LCW524382:LCX524382 LMS524382:LMT524382 LWO524382:LWP524382 MGK524382:MGL524382 MQG524382:MQH524382 NAC524382:NAD524382 NJY524382:NJZ524382 NTU524382:NTV524382 ODQ524382:ODR524382 ONM524382:ONN524382 OXI524382:OXJ524382 PHE524382:PHF524382 PRA524382:PRB524382 QAW524382:QAX524382 QKS524382:QKT524382 QUO524382:QUP524382 REK524382:REL524382 ROG524382:ROH524382 RYC524382:RYD524382 SHY524382:SHZ524382 SRU524382:SRV524382 TBQ524382:TBR524382 TLM524382:TLN524382 TVI524382:TVJ524382 UFE524382:UFF524382 UPA524382:UPB524382 UYW524382:UYX524382 VIS524382:VIT524382 VSO524382:VSP524382 WCK524382:WCL524382 WMG524382:WMH524382 WWC524382:WWD524382 U589918:V589918 JQ589918:JR589918 TM589918:TN589918 ADI589918:ADJ589918 ANE589918:ANF589918 AXA589918:AXB589918 BGW589918:BGX589918 BQS589918:BQT589918 CAO589918:CAP589918 CKK589918:CKL589918 CUG589918:CUH589918 DEC589918:DED589918 DNY589918:DNZ589918 DXU589918:DXV589918 EHQ589918:EHR589918 ERM589918:ERN589918 FBI589918:FBJ589918 FLE589918:FLF589918 FVA589918:FVB589918 GEW589918:GEX589918 GOS589918:GOT589918 GYO589918:GYP589918 HIK589918:HIL589918 HSG589918:HSH589918 ICC589918:ICD589918 ILY589918:ILZ589918 IVU589918:IVV589918 JFQ589918:JFR589918 JPM589918:JPN589918 JZI589918:JZJ589918 KJE589918:KJF589918 KTA589918:KTB589918 LCW589918:LCX589918 LMS589918:LMT589918 LWO589918:LWP589918 MGK589918:MGL589918 MQG589918:MQH589918 NAC589918:NAD589918 NJY589918:NJZ589918 NTU589918:NTV589918 ODQ589918:ODR589918 ONM589918:ONN589918 OXI589918:OXJ589918 PHE589918:PHF589918 PRA589918:PRB589918 QAW589918:QAX589918 QKS589918:QKT589918 QUO589918:QUP589918 REK589918:REL589918 ROG589918:ROH589918 RYC589918:RYD589918 SHY589918:SHZ589918 SRU589918:SRV589918 TBQ589918:TBR589918 TLM589918:TLN589918 TVI589918:TVJ589918 UFE589918:UFF589918 UPA589918:UPB589918 UYW589918:UYX589918 VIS589918:VIT589918 VSO589918:VSP589918 WCK589918:WCL589918 WMG589918:WMH589918 WWC589918:WWD589918 U655454:V655454 JQ655454:JR655454 TM655454:TN655454 ADI655454:ADJ655454 ANE655454:ANF655454 AXA655454:AXB655454 BGW655454:BGX655454 BQS655454:BQT655454 CAO655454:CAP655454 CKK655454:CKL655454 CUG655454:CUH655454 DEC655454:DED655454 DNY655454:DNZ655454 DXU655454:DXV655454 EHQ655454:EHR655454 ERM655454:ERN655454 FBI655454:FBJ655454 FLE655454:FLF655454 FVA655454:FVB655454 GEW655454:GEX655454 GOS655454:GOT655454 GYO655454:GYP655454 HIK655454:HIL655454 HSG655454:HSH655454 ICC655454:ICD655454 ILY655454:ILZ655454 IVU655454:IVV655454 JFQ655454:JFR655454 JPM655454:JPN655454 JZI655454:JZJ655454 KJE655454:KJF655454 KTA655454:KTB655454 LCW655454:LCX655454 LMS655454:LMT655454 LWO655454:LWP655454 MGK655454:MGL655454 MQG655454:MQH655454 NAC655454:NAD655454 NJY655454:NJZ655454 NTU655454:NTV655454 ODQ655454:ODR655454 ONM655454:ONN655454 OXI655454:OXJ655454 PHE655454:PHF655454 PRA655454:PRB655454 QAW655454:QAX655454 QKS655454:QKT655454 QUO655454:QUP655454 REK655454:REL655454 ROG655454:ROH655454 RYC655454:RYD655454 SHY655454:SHZ655454 SRU655454:SRV655454 TBQ655454:TBR655454 TLM655454:TLN655454 TVI655454:TVJ655454 UFE655454:UFF655454 UPA655454:UPB655454 UYW655454:UYX655454 VIS655454:VIT655454 VSO655454:VSP655454 WCK655454:WCL655454 WMG655454:WMH655454 WWC655454:WWD655454 U720990:V720990 JQ720990:JR720990 TM720990:TN720990 ADI720990:ADJ720990 ANE720990:ANF720990 AXA720990:AXB720990 BGW720990:BGX720990 BQS720990:BQT720990 CAO720990:CAP720990 CKK720990:CKL720990 CUG720990:CUH720990 DEC720990:DED720990 DNY720990:DNZ720990 DXU720990:DXV720990 EHQ720990:EHR720990 ERM720990:ERN720990 FBI720990:FBJ720990 FLE720990:FLF720990 FVA720990:FVB720990 GEW720990:GEX720990 GOS720990:GOT720990 GYO720990:GYP720990 HIK720990:HIL720990 HSG720990:HSH720990 ICC720990:ICD720990 ILY720990:ILZ720990 IVU720990:IVV720990 JFQ720990:JFR720990 JPM720990:JPN720990 JZI720990:JZJ720990 KJE720990:KJF720990 KTA720990:KTB720990 LCW720990:LCX720990 LMS720990:LMT720990 LWO720990:LWP720990 MGK720990:MGL720990 MQG720990:MQH720990 NAC720990:NAD720990 NJY720990:NJZ720990 NTU720990:NTV720990 ODQ720990:ODR720990 ONM720990:ONN720990 OXI720990:OXJ720990 PHE720990:PHF720990 PRA720990:PRB720990 QAW720990:QAX720990 QKS720990:QKT720990 QUO720990:QUP720990 REK720990:REL720990 ROG720990:ROH720990 RYC720990:RYD720990 SHY720990:SHZ720990 SRU720990:SRV720990 TBQ720990:TBR720990 TLM720990:TLN720990 TVI720990:TVJ720990 UFE720990:UFF720990 UPA720990:UPB720990 UYW720990:UYX720990 VIS720990:VIT720990 VSO720990:VSP720990 WCK720990:WCL720990 WMG720990:WMH720990 WWC720990:WWD720990 U786526:V786526 JQ786526:JR786526 TM786526:TN786526 ADI786526:ADJ786526 ANE786526:ANF786526 AXA786526:AXB786526 BGW786526:BGX786526 BQS786526:BQT786526 CAO786526:CAP786526 CKK786526:CKL786526 CUG786526:CUH786526 DEC786526:DED786526 DNY786526:DNZ786526 DXU786526:DXV786526 EHQ786526:EHR786526 ERM786526:ERN786526 FBI786526:FBJ786526 FLE786526:FLF786526 FVA786526:FVB786526 GEW786526:GEX786526 GOS786526:GOT786526 GYO786526:GYP786526 HIK786526:HIL786526 HSG786526:HSH786526 ICC786526:ICD786526 ILY786526:ILZ786526 IVU786526:IVV786526 JFQ786526:JFR786526 JPM786526:JPN786526 JZI786526:JZJ786526 KJE786526:KJF786526 KTA786526:KTB786526 LCW786526:LCX786526 LMS786526:LMT786526 LWO786526:LWP786526 MGK786526:MGL786526 MQG786526:MQH786526 NAC786526:NAD786526 NJY786526:NJZ786526 NTU786526:NTV786526 ODQ786526:ODR786526 ONM786526:ONN786526 OXI786526:OXJ786526 PHE786526:PHF786526 PRA786526:PRB786526 QAW786526:QAX786526 QKS786526:QKT786526 QUO786526:QUP786526 REK786526:REL786526 ROG786526:ROH786526 RYC786526:RYD786526 SHY786526:SHZ786526 SRU786526:SRV786526 TBQ786526:TBR786526 TLM786526:TLN786526 TVI786526:TVJ786526 UFE786526:UFF786526 UPA786526:UPB786526 UYW786526:UYX786526 VIS786526:VIT786526 VSO786526:VSP786526 WCK786526:WCL786526 WMG786526:WMH786526 WWC786526:WWD786526 U852062:V852062 JQ852062:JR852062 TM852062:TN852062 ADI852062:ADJ852062 ANE852062:ANF852062 AXA852062:AXB852062 BGW852062:BGX852062 BQS852062:BQT852062 CAO852062:CAP852062 CKK852062:CKL852062 CUG852062:CUH852062 DEC852062:DED852062 DNY852062:DNZ852062 DXU852062:DXV852062 EHQ852062:EHR852062 ERM852062:ERN852062 FBI852062:FBJ852062 FLE852062:FLF852062 FVA852062:FVB852062 GEW852062:GEX852062 GOS852062:GOT852062 GYO852062:GYP852062 HIK852062:HIL852062 HSG852062:HSH852062 ICC852062:ICD852062 ILY852062:ILZ852062 IVU852062:IVV852062 JFQ852062:JFR852062 JPM852062:JPN852062 JZI852062:JZJ852062 KJE852062:KJF852062 KTA852062:KTB852062 LCW852062:LCX852062 LMS852062:LMT852062 LWO852062:LWP852062 MGK852062:MGL852062 MQG852062:MQH852062 NAC852062:NAD852062 NJY852062:NJZ852062 NTU852062:NTV852062 ODQ852062:ODR852062 ONM852062:ONN852062 OXI852062:OXJ852062 PHE852062:PHF852062 PRA852062:PRB852062 QAW852062:QAX852062 QKS852062:QKT852062 QUO852062:QUP852062 REK852062:REL852062 ROG852062:ROH852062 RYC852062:RYD852062 SHY852062:SHZ852062 SRU852062:SRV852062 TBQ852062:TBR852062 TLM852062:TLN852062 TVI852062:TVJ852062 UFE852062:UFF852062 UPA852062:UPB852062 UYW852062:UYX852062 VIS852062:VIT852062 VSO852062:VSP852062 WCK852062:WCL852062 WMG852062:WMH852062 WWC852062:WWD852062 U917598:V917598 JQ917598:JR917598 TM917598:TN917598 ADI917598:ADJ917598 ANE917598:ANF917598 AXA917598:AXB917598 BGW917598:BGX917598 BQS917598:BQT917598 CAO917598:CAP917598 CKK917598:CKL917598 CUG917598:CUH917598 DEC917598:DED917598 DNY917598:DNZ917598 DXU917598:DXV917598 EHQ917598:EHR917598 ERM917598:ERN917598 FBI917598:FBJ917598 FLE917598:FLF917598 FVA917598:FVB917598 GEW917598:GEX917598 GOS917598:GOT917598 GYO917598:GYP917598 HIK917598:HIL917598 HSG917598:HSH917598 ICC917598:ICD917598 ILY917598:ILZ917598 IVU917598:IVV917598 JFQ917598:JFR917598 JPM917598:JPN917598 JZI917598:JZJ917598 KJE917598:KJF917598 KTA917598:KTB917598 LCW917598:LCX917598 LMS917598:LMT917598 LWO917598:LWP917598 MGK917598:MGL917598 MQG917598:MQH917598 NAC917598:NAD917598 NJY917598:NJZ917598 NTU917598:NTV917598 ODQ917598:ODR917598 ONM917598:ONN917598 OXI917598:OXJ917598 PHE917598:PHF917598 PRA917598:PRB917598 QAW917598:QAX917598 QKS917598:QKT917598 QUO917598:QUP917598 REK917598:REL917598 ROG917598:ROH917598 RYC917598:RYD917598 SHY917598:SHZ917598 SRU917598:SRV917598 TBQ917598:TBR917598 TLM917598:TLN917598 TVI917598:TVJ917598 UFE917598:UFF917598 UPA917598:UPB917598 UYW917598:UYX917598 VIS917598:VIT917598 VSO917598:VSP917598 WCK917598:WCL917598 WMG917598:WMH917598 WWC917598:WWD917598 U983134:V983134 JQ983134:JR983134 TM983134:TN983134 ADI983134:ADJ983134 ANE983134:ANF983134 AXA983134:AXB983134 BGW983134:BGX983134 BQS983134:BQT983134 CAO983134:CAP983134 CKK983134:CKL983134 CUG983134:CUH983134 DEC983134:DED983134 DNY983134:DNZ983134 DXU983134:DXV983134 EHQ983134:EHR983134 ERM983134:ERN983134 FBI983134:FBJ983134 FLE983134:FLF983134 FVA983134:FVB983134 GEW983134:GEX983134 GOS983134:GOT983134 GYO983134:GYP983134 HIK983134:HIL983134 HSG983134:HSH983134 ICC983134:ICD983134 ILY983134:ILZ983134 IVU983134:IVV983134 JFQ983134:JFR983134 JPM983134:JPN983134 JZI983134:JZJ983134 KJE983134:KJF983134 KTA983134:KTB983134 LCW983134:LCX983134 LMS983134:LMT983134 LWO983134:LWP983134 MGK983134:MGL983134 MQG983134:MQH983134 NAC983134:NAD983134 NJY983134:NJZ983134 NTU983134:NTV983134 ODQ983134:ODR983134 ONM983134:ONN983134 OXI983134:OXJ983134 PHE983134:PHF983134 PRA983134:PRB983134 QAW983134:QAX983134 QKS983134:QKT983134 QUO983134:QUP983134 REK983134:REL983134 ROG983134:ROH983134 RYC983134:RYD983134 SHY983134:SHZ983134 SRU983134:SRV983134 TBQ983134:TBR983134 TLM983134:TLN983134 TVI983134:TVJ983134 UFE983134:UFF983134 UPA983134:UPB983134 UYW983134:UYX983134 VIS983134:VIT983134 VSO983134:VSP983134 WCK983134:WCL983134 WMG983134:WMH983134 WWC983134:WWD983134 U91:V91 JQ91:JR91 TM91:TN91 ADI91:ADJ91 ANE91:ANF91 AXA91:AXB91 BGW91:BGX91 BQS91:BQT91 CAO91:CAP91 CKK91:CKL91 CUG91:CUH91 DEC91:DED91 DNY91:DNZ91 DXU91:DXV91 EHQ91:EHR91 ERM91:ERN91 FBI91:FBJ91 FLE91:FLF91 FVA91:FVB91 GEW91:GEX91 GOS91:GOT91 GYO91:GYP91 HIK91:HIL91 HSG91:HSH91 ICC91:ICD91 ILY91:ILZ91 IVU91:IVV91 JFQ91:JFR91 JPM91:JPN91 JZI91:JZJ91 KJE91:KJF91 KTA91:KTB91 LCW91:LCX91 LMS91:LMT91 LWO91:LWP91 MGK91:MGL91 MQG91:MQH91 NAC91:NAD91 NJY91:NJZ91 NTU91:NTV91 ODQ91:ODR91 ONM91:ONN91 OXI91:OXJ91 PHE91:PHF91 PRA91:PRB91 QAW91:QAX91 QKS91:QKT91 QUO91:QUP91 REK91:REL91 ROG91:ROH91 RYC91:RYD91 SHY91:SHZ91 SRU91:SRV91 TBQ91:TBR91 TLM91:TLN91 TVI91:TVJ91 UFE91:UFF91 UPA91:UPB91 UYW91:UYX91 VIS91:VIT91 VSO91:VSP91 WCK91:WCL91 WMG91:WMH91 WWC91:WWD91 U65627:V65627 JQ65627:JR65627 TM65627:TN65627 ADI65627:ADJ65627 ANE65627:ANF65627 AXA65627:AXB65627 BGW65627:BGX65627 BQS65627:BQT65627 CAO65627:CAP65627 CKK65627:CKL65627 CUG65627:CUH65627 DEC65627:DED65627 DNY65627:DNZ65627 DXU65627:DXV65627 EHQ65627:EHR65627 ERM65627:ERN65627 FBI65627:FBJ65627 FLE65627:FLF65627 FVA65627:FVB65627 GEW65627:GEX65627 GOS65627:GOT65627 GYO65627:GYP65627 HIK65627:HIL65627 HSG65627:HSH65627 ICC65627:ICD65627 ILY65627:ILZ65627 IVU65627:IVV65627 JFQ65627:JFR65627 JPM65627:JPN65627 JZI65627:JZJ65627 KJE65627:KJF65627 KTA65627:KTB65627 LCW65627:LCX65627 LMS65627:LMT65627 LWO65627:LWP65627 MGK65627:MGL65627 MQG65627:MQH65627 NAC65627:NAD65627 NJY65627:NJZ65627 NTU65627:NTV65627 ODQ65627:ODR65627 ONM65627:ONN65627 OXI65627:OXJ65627 PHE65627:PHF65627 PRA65627:PRB65627 QAW65627:QAX65627 QKS65627:QKT65627 QUO65627:QUP65627 REK65627:REL65627 ROG65627:ROH65627 RYC65627:RYD65627 SHY65627:SHZ65627 SRU65627:SRV65627 TBQ65627:TBR65627 TLM65627:TLN65627 TVI65627:TVJ65627 UFE65627:UFF65627 UPA65627:UPB65627 UYW65627:UYX65627 VIS65627:VIT65627 VSO65627:VSP65627 WCK65627:WCL65627 WMG65627:WMH65627 WWC65627:WWD65627 U131163:V131163 JQ131163:JR131163 TM131163:TN131163 ADI131163:ADJ131163 ANE131163:ANF131163 AXA131163:AXB131163 BGW131163:BGX131163 BQS131163:BQT131163 CAO131163:CAP131163 CKK131163:CKL131163 CUG131163:CUH131163 DEC131163:DED131163 DNY131163:DNZ131163 DXU131163:DXV131163 EHQ131163:EHR131163 ERM131163:ERN131163 FBI131163:FBJ131163 FLE131163:FLF131163 FVA131163:FVB131163 GEW131163:GEX131163 GOS131163:GOT131163 GYO131163:GYP131163 HIK131163:HIL131163 HSG131163:HSH131163 ICC131163:ICD131163 ILY131163:ILZ131163 IVU131163:IVV131163 JFQ131163:JFR131163 JPM131163:JPN131163 JZI131163:JZJ131163 KJE131163:KJF131163 KTA131163:KTB131163 LCW131163:LCX131163 LMS131163:LMT131163 LWO131163:LWP131163 MGK131163:MGL131163 MQG131163:MQH131163 NAC131163:NAD131163 NJY131163:NJZ131163 NTU131163:NTV131163 ODQ131163:ODR131163 ONM131163:ONN131163 OXI131163:OXJ131163 PHE131163:PHF131163 PRA131163:PRB131163 QAW131163:QAX131163 QKS131163:QKT131163 QUO131163:QUP131163 REK131163:REL131163 ROG131163:ROH131163 RYC131163:RYD131163 SHY131163:SHZ131163 SRU131163:SRV131163 TBQ131163:TBR131163 TLM131163:TLN131163 TVI131163:TVJ131163 UFE131163:UFF131163 UPA131163:UPB131163 UYW131163:UYX131163 VIS131163:VIT131163 VSO131163:VSP131163 WCK131163:WCL131163 WMG131163:WMH131163 WWC131163:WWD131163 U196699:V196699 JQ196699:JR196699 TM196699:TN196699 ADI196699:ADJ196699 ANE196699:ANF196699 AXA196699:AXB196699 BGW196699:BGX196699 BQS196699:BQT196699 CAO196699:CAP196699 CKK196699:CKL196699 CUG196699:CUH196699 DEC196699:DED196699 DNY196699:DNZ196699 DXU196699:DXV196699 EHQ196699:EHR196699 ERM196699:ERN196699 FBI196699:FBJ196699 FLE196699:FLF196699 FVA196699:FVB196699 GEW196699:GEX196699 GOS196699:GOT196699 GYO196699:GYP196699 HIK196699:HIL196699 HSG196699:HSH196699 ICC196699:ICD196699 ILY196699:ILZ196699 IVU196699:IVV196699 JFQ196699:JFR196699 JPM196699:JPN196699 JZI196699:JZJ196699 KJE196699:KJF196699 KTA196699:KTB196699 LCW196699:LCX196699 LMS196699:LMT196699 LWO196699:LWP196699 MGK196699:MGL196699 MQG196699:MQH196699 NAC196699:NAD196699 NJY196699:NJZ196699 NTU196699:NTV196699 ODQ196699:ODR196699 ONM196699:ONN196699 OXI196699:OXJ196699 PHE196699:PHF196699 PRA196699:PRB196699 QAW196699:QAX196699 QKS196699:QKT196699 QUO196699:QUP196699 REK196699:REL196699 ROG196699:ROH196699 RYC196699:RYD196699 SHY196699:SHZ196699 SRU196699:SRV196699 TBQ196699:TBR196699 TLM196699:TLN196699 TVI196699:TVJ196699 UFE196699:UFF196699 UPA196699:UPB196699 UYW196699:UYX196699 VIS196699:VIT196699 VSO196699:VSP196699 WCK196699:WCL196699 WMG196699:WMH196699 WWC196699:WWD196699 U262235:V262235 JQ262235:JR262235 TM262235:TN262235 ADI262235:ADJ262235 ANE262235:ANF262235 AXA262235:AXB262235 BGW262235:BGX262235 BQS262235:BQT262235 CAO262235:CAP262235 CKK262235:CKL262235 CUG262235:CUH262235 DEC262235:DED262235 DNY262235:DNZ262235 DXU262235:DXV262235 EHQ262235:EHR262235 ERM262235:ERN262235 FBI262235:FBJ262235 FLE262235:FLF262235 FVA262235:FVB262235 GEW262235:GEX262235 GOS262235:GOT262235 GYO262235:GYP262235 HIK262235:HIL262235 HSG262235:HSH262235 ICC262235:ICD262235 ILY262235:ILZ262235 IVU262235:IVV262235 JFQ262235:JFR262235 JPM262235:JPN262235 JZI262235:JZJ262235 KJE262235:KJF262235 KTA262235:KTB262235 LCW262235:LCX262235 LMS262235:LMT262235 LWO262235:LWP262235 MGK262235:MGL262235 MQG262235:MQH262235 NAC262235:NAD262235 NJY262235:NJZ262235 NTU262235:NTV262235 ODQ262235:ODR262235 ONM262235:ONN262235 OXI262235:OXJ262235 PHE262235:PHF262235 PRA262235:PRB262235 QAW262235:QAX262235 QKS262235:QKT262235 QUO262235:QUP262235 REK262235:REL262235 ROG262235:ROH262235 RYC262235:RYD262235 SHY262235:SHZ262235 SRU262235:SRV262235 TBQ262235:TBR262235 TLM262235:TLN262235 TVI262235:TVJ262235 UFE262235:UFF262235 UPA262235:UPB262235 UYW262235:UYX262235 VIS262235:VIT262235 VSO262235:VSP262235 WCK262235:WCL262235 WMG262235:WMH262235 WWC262235:WWD262235 U327771:V327771 JQ327771:JR327771 TM327771:TN327771 ADI327771:ADJ327771 ANE327771:ANF327771 AXA327771:AXB327771 BGW327771:BGX327771 BQS327771:BQT327771 CAO327771:CAP327771 CKK327771:CKL327771 CUG327771:CUH327771 DEC327771:DED327771 DNY327771:DNZ327771 DXU327771:DXV327771 EHQ327771:EHR327771 ERM327771:ERN327771 FBI327771:FBJ327771 FLE327771:FLF327771 FVA327771:FVB327771 GEW327771:GEX327771 GOS327771:GOT327771 GYO327771:GYP327771 HIK327771:HIL327771 HSG327771:HSH327771 ICC327771:ICD327771 ILY327771:ILZ327771 IVU327771:IVV327771 JFQ327771:JFR327771 JPM327771:JPN327771 JZI327771:JZJ327771 KJE327771:KJF327771 KTA327771:KTB327771 LCW327771:LCX327771 LMS327771:LMT327771 LWO327771:LWP327771 MGK327771:MGL327771 MQG327771:MQH327771 NAC327771:NAD327771 NJY327771:NJZ327771 NTU327771:NTV327771 ODQ327771:ODR327771 ONM327771:ONN327771 OXI327771:OXJ327771 PHE327771:PHF327771 PRA327771:PRB327771 QAW327771:QAX327771 QKS327771:QKT327771 QUO327771:QUP327771 REK327771:REL327771 ROG327771:ROH327771 RYC327771:RYD327771 SHY327771:SHZ327771 SRU327771:SRV327771 TBQ327771:TBR327771 TLM327771:TLN327771 TVI327771:TVJ327771 UFE327771:UFF327771 UPA327771:UPB327771 UYW327771:UYX327771 VIS327771:VIT327771 VSO327771:VSP327771 WCK327771:WCL327771 WMG327771:WMH327771 WWC327771:WWD327771 U393307:V393307 JQ393307:JR393307 TM393307:TN393307 ADI393307:ADJ393307 ANE393307:ANF393307 AXA393307:AXB393307 BGW393307:BGX393307 BQS393307:BQT393307 CAO393307:CAP393307 CKK393307:CKL393307 CUG393307:CUH393307 DEC393307:DED393307 DNY393307:DNZ393307 DXU393307:DXV393307 EHQ393307:EHR393307 ERM393307:ERN393307 FBI393307:FBJ393307 FLE393307:FLF393307 FVA393307:FVB393307 GEW393307:GEX393307 GOS393307:GOT393307 GYO393307:GYP393307 HIK393307:HIL393307 HSG393307:HSH393307 ICC393307:ICD393307 ILY393307:ILZ393307 IVU393307:IVV393307 JFQ393307:JFR393307 JPM393307:JPN393307 JZI393307:JZJ393307 KJE393307:KJF393307 KTA393307:KTB393307 LCW393307:LCX393307 LMS393307:LMT393307 LWO393307:LWP393307 MGK393307:MGL393307 MQG393307:MQH393307 NAC393307:NAD393307 NJY393307:NJZ393307 NTU393307:NTV393307 ODQ393307:ODR393307 ONM393307:ONN393307 OXI393307:OXJ393307 PHE393307:PHF393307 PRA393307:PRB393307 QAW393307:QAX393307 QKS393307:QKT393307 QUO393307:QUP393307 REK393307:REL393307 ROG393307:ROH393307 RYC393307:RYD393307 SHY393307:SHZ393307 SRU393307:SRV393307 TBQ393307:TBR393307 TLM393307:TLN393307 TVI393307:TVJ393307 UFE393307:UFF393307 UPA393307:UPB393307 UYW393307:UYX393307 VIS393307:VIT393307 VSO393307:VSP393307 WCK393307:WCL393307 WMG393307:WMH393307 WWC393307:WWD393307 U458843:V458843 JQ458843:JR458843 TM458843:TN458843 ADI458843:ADJ458843 ANE458843:ANF458843 AXA458843:AXB458843 BGW458843:BGX458843 BQS458843:BQT458843 CAO458843:CAP458843 CKK458843:CKL458843 CUG458843:CUH458843 DEC458843:DED458843 DNY458843:DNZ458843 DXU458843:DXV458843 EHQ458843:EHR458843 ERM458843:ERN458843 FBI458843:FBJ458843 FLE458843:FLF458843 FVA458843:FVB458843 GEW458843:GEX458843 GOS458843:GOT458843 GYO458843:GYP458843 HIK458843:HIL458843 HSG458843:HSH458843 ICC458843:ICD458843 ILY458843:ILZ458843 IVU458843:IVV458843 JFQ458843:JFR458843 JPM458843:JPN458843 JZI458843:JZJ458843 KJE458843:KJF458843 KTA458843:KTB458843 LCW458843:LCX458843 LMS458843:LMT458843 LWO458843:LWP458843 MGK458843:MGL458843 MQG458843:MQH458843 NAC458843:NAD458843 NJY458843:NJZ458843 NTU458843:NTV458843 ODQ458843:ODR458843 ONM458843:ONN458843 OXI458843:OXJ458843 PHE458843:PHF458843 PRA458843:PRB458843 QAW458843:QAX458843 QKS458843:QKT458843 QUO458843:QUP458843 REK458843:REL458843 ROG458843:ROH458843 RYC458843:RYD458843 SHY458843:SHZ458843 SRU458843:SRV458843 TBQ458843:TBR458843 TLM458843:TLN458843 TVI458843:TVJ458843 UFE458843:UFF458843 UPA458843:UPB458843 UYW458843:UYX458843 VIS458843:VIT458843 VSO458843:VSP458843 WCK458843:WCL458843 WMG458843:WMH458843 WWC458843:WWD458843 U524379:V524379 JQ524379:JR524379 TM524379:TN524379 ADI524379:ADJ524379 ANE524379:ANF524379 AXA524379:AXB524379 BGW524379:BGX524379 BQS524379:BQT524379 CAO524379:CAP524379 CKK524379:CKL524379 CUG524379:CUH524379 DEC524379:DED524379 DNY524379:DNZ524379 DXU524379:DXV524379 EHQ524379:EHR524379 ERM524379:ERN524379 FBI524379:FBJ524379 FLE524379:FLF524379 FVA524379:FVB524379 GEW524379:GEX524379 GOS524379:GOT524379 GYO524379:GYP524379 HIK524379:HIL524379 HSG524379:HSH524379 ICC524379:ICD524379 ILY524379:ILZ524379 IVU524379:IVV524379 JFQ524379:JFR524379 JPM524379:JPN524379 JZI524379:JZJ524379 KJE524379:KJF524379 KTA524379:KTB524379 LCW524379:LCX524379 LMS524379:LMT524379 LWO524379:LWP524379 MGK524379:MGL524379 MQG524379:MQH524379 NAC524379:NAD524379 NJY524379:NJZ524379 NTU524379:NTV524379 ODQ524379:ODR524379 ONM524379:ONN524379 OXI524379:OXJ524379 PHE524379:PHF524379 PRA524379:PRB524379 QAW524379:QAX524379 QKS524379:QKT524379 QUO524379:QUP524379 REK524379:REL524379 ROG524379:ROH524379 RYC524379:RYD524379 SHY524379:SHZ524379 SRU524379:SRV524379 TBQ524379:TBR524379 TLM524379:TLN524379 TVI524379:TVJ524379 UFE524379:UFF524379 UPA524379:UPB524379 UYW524379:UYX524379 VIS524379:VIT524379 VSO524379:VSP524379 WCK524379:WCL524379 WMG524379:WMH524379 WWC524379:WWD524379 U589915:V589915 JQ589915:JR589915 TM589915:TN589915 ADI589915:ADJ589915 ANE589915:ANF589915 AXA589915:AXB589915 BGW589915:BGX589915 BQS589915:BQT589915 CAO589915:CAP589915 CKK589915:CKL589915 CUG589915:CUH589915 DEC589915:DED589915 DNY589915:DNZ589915 DXU589915:DXV589915 EHQ589915:EHR589915 ERM589915:ERN589915 FBI589915:FBJ589915 FLE589915:FLF589915 FVA589915:FVB589915 GEW589915:GEX589915 GOS589915:GOT589915 GYO589915:GYP589915 HIK589915:HIL589915 HSG589915:HSH589915 ICC589915:ICD589915 ILY589915:ILZ589915 IVU589915:IVV589915 JFQ589915:JFR589915 JPM589915:JPN589915 JZI589915:JZJ589915 KJE589915:KJF589915 KTA589915:KTB589915 LCW589915:LCX589915 LMS589915:LMT589915 LWO589915:LWP589915 MGK589915:MGL589915 MQG589915:MQH589915 NAC589915:NAD589915 NJY589915:NJZ589915 NTU589915:NTV589915 ODQ589915:ODR589915 ONM589915:ONN589915 OXI589915:OXJ589915 PHE589915:PHF589915 PRA589915:PRB589915 QAW589915:QAX589915 QKS589915:QKT589915 QUO589915:QUP589915 REK589915:REL589915 ROG589915:ROH589915 RYC589915:RYD589915 SHY589915:SHZ589915 SRU589915:SRV589915 TBQ589915:TBR589915 TLM589915:TLN589915 TVI589915:TVJ589915 UFE589915:UFF589915 UPA589915:UPB589915 UYW589915:UYX589915 VIS589915:VIT589915 VSO589915:VSP589915 WCK589915:WCL589915 WMG589915:WMH589915 WWC589915:WWD589915 U655451:V655451 JQ655451:JR655451 TM655451:TN655451 ADI655451:ADJ655451 ANE655451:ANF655451 AXA655451:AXB655451 BGW655451:BGX655451 BQS655451:BQT655451 CAO655451:CAP655451 CKK655451:CKL655451 CUG655451:CUH655451 DEC655451:DED655451 DNY655451:DNZ655451 DXU655451:DXV655451 EHQ655451:EHR655451 ERM655451:ERN655451 FBI655451:FBJ655451 FLE655451:FLF655451 FVA655451:FVB655451 GEW655451:GEX655451 GOS655451:GOT655451 GYO655451:GYP655451 HIK655451:HIL655451 HSG655451:HSH655451 ICC655451:ICD655451 ILY655451:ILZ655451 IVU655451:IVV655451 JFQ655451:JFR655451 JPM655451:JPN655451 JZI655451:JZJ655451 KJE655451:KJF655451 KTA655451:KTB655451 LCW655451:LCX655451 LMS655451:LMT655451 LWO655451:LWP655451 MGK655451:MGL655451 MQG655451:MQH655451 NAC655451:NAD655451 NJY655451:NJZ655451 NTU655451:NTV655451 ODQ655451:ODR655451 ONM655451:ONN655451 OXI655451:OXJ655451 PHE655451:PHF655451 PRA655451:PRB655451 QAW655451:QAX655451 QKS655451:QKT655451 QUO655451:QUP655451 REK655451:REL655451 ROG655451:ROH655451 RYC655451:RYD655451 SHY655451:SHZ655451 SRU655451:SRV655451 TBQ655451:TBR655451 TLM655451:TLN655451 TVI655451:TVJ655451 UFE655451:UFF655451 UPA655451:UPB655451 UYW655451:UYX655451 VIS655451:VIT655451 VSO655451:VSP655451 WCK655451:WCL655451 WMG655451:WMH655451 WWC655451:WWD655451 U720987:V720987 JQ720987:JR720987 TM720987:TN720987 ADI720987:ADJ720987 ANE720987:ANF720987 AXA720987:AXB720987 BGW720987:BGX720987 BQS720987:BQT720987 CAO720987:CAP720987 CKK720987:CKL720987 CUG720987:CUH720987 DEC720987:DED720987 DNY720987:DNZ720987 DXU720987:DXV720987 EHQ720987:EHR720987 ERM720987:ERN720987 FBI720987:FBJ720987 FLE720987:FLF720987 FVA720987:FVB720987 GEW720987:GEX720987 GOS720987:GOT720987 GYO720987:GYP720987 HIK720987:HIL720987 HSG720987:HSH720987 ICC720987:ICD720987 ILY720987:ILZ720987 IVU720987:IVV720987 JFQ720987:JFR720987 JPM720987:JPN720987 JZI720987:JZJ720987 KJE720987:KJF720987 KTA720987:KTB720987 LCW720987:LCX720987 LMS720987:LMT720987 LWO720987:LWP720987 MGK720987:MGL720987 MQG720987:MQH720987 NAC720987:NAD720987 NJY720987:NJZ720987 NTU720987:NTV720987 ODQ720987:ODR720987 ONM720987:ONN720987 OXI720987:OXJ720987 PHE720987:PHF720987 PRA720987:PRB720987 QAW720987:QAX720987 QKS720987:QKT720987 QUO720987:QUP720987 REK720987:REL720987 ROG720987:ROH720987 RYC720987:RYD720987 SHY720987:SHZ720987 SRU720987:SRV720987 TBQ720987:TBR720987 TLM720987:TLN720987 TVI720987:TVJ720987 UFE720987:UFF720987 UPA720987:UPB720987 UYW720987:UYX720987 VIS720987:VIT720987 VSO720987:VSP720987 WCK720987:WCL720987 WMG720987:WMH720987 WWC720987:WWD720987 U786523:V786523 JQ786523:JR786523 TM786523:TN786523 ADI786523:ADJ786523 ANE786523:ANF786523 AXA786523:AXB786523 BGW786523:BGX786523 BQS786523:BQT786523 CAO786523:CAP786523 CKK786523:CKL786523 CUG786523:CUH786523 DEC786523:DED786523 DNY786523:DNZ786523 DXU786523:DXV786523 EHQ786523:EHR786523 ERM786523:ERN786523 FBI786523:FBJ786523 FLE786523:FLF786523 FVA786523:FVB786523 GEW786523:GEX786523 GOS786523:GOT786523 GYO786523:GYP786523 HIK786523:HIL786523 HSG786523:HSH786523 ICC786523:ICD786523 ILY786523:ILZ786523 IVU786523:IVV786523 JFQ786523:JFR786523 JPM786523:JPN786523 JZI786523:JZJ786523 KJE786523:KJF786523 KTA786523:KTB786523 LCW786523:LCX786523 LMS786523:LMT786523 LWO786523:LWP786523 MGK786523:MGL786523 MQG786523:MQH786523 NAC786523:NAD786523 NJY786523:NJZ786523 NTU786523:NTV786523 ODQ786523:ODR786523 ONM786523:ONN786523 OXI786523:OXJ786523 PHE786523:PHF786523 PRA786523:PRB786523 QAW786523:QAX786523 QKS786523:QKT786523 QUO786523:QUP786523 REK786523:REL786523 ROG786523:ROH786523 RYC786523:RYD786523 SHY786523:SHZ786523 SRU786523:SRV786523 TBQ786523:TBR786523 TLM786523:TLN786523 TVI786523:TVJ786523 UFE786523:UFF786523 UPA786523:UPB786523 UYW786523:UYX786523 VIS786523:VIT786523 VSO786523:VSP786523 WCK786523:WCL786523 WMG786523:WMH786523 WWC786523:WWD786523 U852059:V852059 JQ852059:JR852059 TM852059:TN852059 ADI852059:ADJ852059 ANE852059:ANF852059 AXA852059:AXB852059 BGW852059:BGX852059 BQS852059:BQT852059 CAO852059:CAP852059 CKK852059:CKL852059 CUG852059:CUH852059 DEC852059:DED852059 DNY852059:DNZ852059 DXU852059:DXV852059 EHQ852059:EHR852059 ERM852059:ERN852059 FBI852059:FBJ852059 FLE852059:FLF852059 FVA852059:FVB852059 GEW852059:GEX852059 GOS852059:GOT852059 GYO852059:GYP852059 HIK852059:HIL852059 HSG852059:HSH852059 ICC852059:ICD852059 ILY852059:ILZ852059 IVU852059:IVV852059 JFQ852059:JFR852059 JPM852059:JPN852059 JZI852059:JZJ852059 KJE852059:KJF852059 KTA852059:KTB852059 LCW852059:LCX852059 LMS852059:LMT852059 LWO852059:LWP852059 MGK852059:MGL852059 MQG852059:MQH852059 NAC852059:NAD852059 NJY852059:NJZ852059 NTU852059:NTV852059 ODQ852059:ODR852059 ONM852059:ONN852059 OXI852059:OXJ852059 PHE852059:PHF852059 PRA852059:PRB852059 QAW852059:QAX852059 QKS852059:QKT852059 QUO852059:QUP852059 REK852059:REL852059 ROG852059:ROH852059 RYC852059:RYD852059 SHY852059:SHZ852059 SRU852059:SRV852059 TBQ852059:TBR852059 TLM852059:TLN852059 TVI852059:TVJ852059 UFE852059:UFF852059 UPA852059:UPB852059 UYW852059:UYX852059 VIS852059:VIT852059 VSO852059:VSP852059 WCK852059:WCL852059 WMG852059:WMH852059 WWC852059:WWD852059 U917595:V917595 JQ917595:JR917595 TM917595:TN917595 ADI917595:ADJ917595 ANE917595:ANF917595 AXA917595:AXB917595 BGW917595:BGX917595 BQS917595:BQT917595 CAO917595:CAP917595 CKK917595:CKL917595 CUG917595:CUH917595 DEC917595:DED917595 DNY917595:DNZ917595 DXU917595:DXV917595 EHQ917595:EHR917595 ERM917595:ERN917595 FBI917595:FBJ917595 FLE917595:FLF917595 FVA917595:FVB917595 GEW917595:GEX917595 GOS917595:GOT917595 GYO917595:GYP917595 HIK917595:HIL917595 HSG917595:HSH917595 ICC917595:ICD917595 ILY917595:ILZ917595 IVU917595:IVV917595 JFQ917595:JFR917595 JPM917595:JPN917595 JZI917595:JZJ917595 KJE917595:KJF917595 KTA917595:KTB917595 LCW917595:LCX917595 LMS917595:LMT917595 LWO917595:LWP917595 MGK917595:MGL917595 MQG917595:MQH917595 NAC917595:NAD917595 NJY917595:NJZ917595 NTU917595:NTV917595 ODQ917595:ODR917595 ONM917595:ONN917595 OXI917595:OXJ917595 PHE917595:PHF917595 PRA917595:PRB917595 QAW917595:QAX917595 QKS917595:QKT917595 QUO917595:QUP917595 REK917595:REL917595 ROG917595:ROH917595 RYC917595:RYD917595 SHY917595:SHZ917595 SRU917595:SRV917595 TBQ917595:TBR917595 TLM917595:TLN917595 TVI917595:TVJ917595 UFE917595:UFF917595 UPA917595:UPB917595 UYW917595:UYX917595 VIS917595:VIT917595 VSO917595:VSP917595 WCK917595:WCL917595 WMG917595:WMH917595 WWC917595:WWD917595 U983131:V983131 JQ983131:JR983131 TM983131:TN983131 ADI983131:ADJ983131 ANE983131:ANF983131 AXA983131:AXB983131 BGW983131:BGX983131 BQS983131:BQT983131 CAO983131:CAP983131 CKK983131:CKL983131 CUG983131:CUH983131 DEC983131:DED983131 DNY983131:DNZ983131 DXU983131:DXV983131 EHQ983131:EHR983131 ERM983131:ERN983131 FBI983131:FBJ983131 FLE983131:FLF983131 FVA983131:FVB983131 GEW983131:GEX983131 GOS983131:GOT983131 GYO983131:GYP983131 HIK983131:HIL983131 HSG983131:HSH983131 ICC983131:ICD983131 ILY983131:ILZ983131 IVU983131:IVV983131 JFQ983131:JFR983131 JPM983131:JPN983131 JZI983131:JZJ983131 KJE983131:KJF983131 KTA983131:KTB983131 LCW983131:LCX983131 LMS983131:LMT983131 LWO983131:LWP983131 MGK983131:MGL983131 MQG983131:MQH983131 NAC983131:NAD983131 NJY983131:NJZ983131 NTU983131:NTV983131 ODQ983131:ODR983131 ONM983131:ONN983131 OXI983131:OXJ983131 PHE983131:PHF983131 PRA983131:PRB983131 QAW983131:QAX983131 QKS983131:QKT983131 QUO983131:QUP983131 REK983131:REL983131 ROG983131:ROH983131 RYC983131:RYD983131 SHY983131:SHZ983131 SRU983131:SRV983131 TBQ983131:TBR983131 TLM983131:TLN983131 TVI983131:TVJ983131 UFE983131:UFF983131 UPA983131:UPB983131 UYW983131:UYX983131 VIS983131:VIT983131 VSO983131:VSP983131 WCK983131:WCL983131 WMG983131:WMH983131 WWC983131:WWD983131 U87:V87 JQ87:JR87 TM87:TN87 ADI87:ADJ87 ANE87:ANF87 AXA87:AXB87 BGW87:BGX87 BQS87:BQT87 CAO87:CAP87 CKK87:CKL87 CUG87:CUH87 DEC87:DED87 DNY87:DNZ87 DXU87:DXV87 EHQ87:EHR87 ERM87:ERN87 FBI87:FBJ87 FLE87:FLF87 FVA87:FVB87 GEW87:GEX87 GOS87:GOT87 GYO87:GYP87 HIK87:HIL87 HSG87:HSH87 ICC87:ICD87 ILY87:ILZ87 IVU87:IVV87 JFQ87:JFR87 JPM87:JPN87 JZI87:JZJ87 KJE87:KJF87 KTA87:KTB87 LCW87:LCX87 LMS87:LMT87 LWO87:LWP87 MGK87:MGL87 MQG87:MQH87 NAC87:NAD87 NJY87:NJZ87 NTU87:NTV87 ODQ87:ODR87 ONM87:ONN87 OXI87:OXJ87 PHE87:PHF87 PRA87:PRB87 QAW87:QAX87 QKS87:QKT87 QUO87:QUP87 REK87:REL87 ROG87:ROH87 RYC87:RYD87 SHY87:SHZ87 SRU87:SRV87 TBQ87:TBR87 TLM87:TLN87 TVI87:TVJ87 UFE87:UFF87 UPA87:UPB87 UYW87:UYX87 VIS87:VIT87 VSO87:VSP87 WCK87:WCL87 WMG87:WMH87 WWC87:WWD87 U65623:V65623 JQ65623:JR65623 TM65623:TN65623 ADI65623:ADJ65623 ANE65623:ANF65623 AXA65623:AXB65623 BGW65623:BGX65623 BQS65623:BQT65623 CAO65623:CAP65623 CKK65623:CKL65623 CUG65623:CUH65623 DEC65623:DED65623 DNY65623:DNZ65623 DXU65623:DXV65623 EHQ65623:EHR65623 ERM65623:ERN65623 FBI65623:FBJ65623 FLE65623:FLF65623 FVA65623:FVB65623 GEW65623:GEX65623 GOS65623:GOT65623 GYO65623:GYP65623 HIK65623:HIL65623 HSG65623:HSH65623 ICC65623:ICD65623 ILY65623:ILZ65623 IVU65623:IVV65623 JFQ65623:JFR65623 JPM65623:JPN65623 JZI65623:JZJ65623 KJE65623:KJF65623 KTA65623:KTB65623 LCW65623:LCX65623 LMS65623:LMT65623 LWO65623:LWP65623 MGK65623:MGL65623 MQG65623:MQH65623 NAC65623:NAD65623 NJY65623:NJZ65623 NTU65623:NTV65623 ODQ65623:ODR65623 ONM65623:ONN65623 OXI65623:OXJ65623 PHE65623:PHF65623 PRA65623:PRB65623 QAW65623:QAX65623 QKS65623:QKT65623 QUO65623:QUP65623 REK65623:REL65623 ROG65623:ROH65623 RYC65623:RYD65623 SHY65623:SHZ65623 SRU65623:SRV65623 TBQ65623:TBR65623 TLM65623:TLN65623 TVI65623:TVJ65623 UFE65623:UFF65623 UPA65623:UPB65623 UYW65623:UYX65623 VIS65623:VIT65623 VSO65623:VSP65623 WCK65623:WCL65623 WMG65623:WMH65623 WWC65623:WWD65623 U131159:V131159 JQ131159:JR131159 TM131159:TN131159 ADI131159:ADJ131159 ANE131159:ANF131159 AXA131159:AXB131159 BGW131159:BGX131159 BQS131159:BQT131159 CAO131159:CAP131159 CKK131159:CKL131159 CUG131159:CUH131159 DEC131159:DED131159 DNY131159:DNZ131159 DXU131159:DXV131159 EHQ131159:EHR131159 ERM131159:ERN131159 FBI131159:FBJ131159 FLE131159:FLF131159 FVA131159:FVB131159 GEW131159:GEX131159 GOS131159:GOT131159 GYO131159:GYP131159 HIK131159:HIL131159 HSG131159:HSH131159 ICC131159:ICD131159 ILY131159:ILZ131159 IVU131159:IVV131159 JFQ131159:JFR131159 JPM131159:JPN131159 JZI131159:JZJ131159 KJE131159:KJF131159 KTA131159:KTB131159 LCW131159:LCX131159 LMS131159:LMT131159 LWO131159:LWP131159 MGK131159:MGL131159 MQG131159:MQH131159 NAC131159:NAD131159 NJY131159:NJZ131159 NTU131159:NTV131159 ODQ131159:ODR131159 ONM131159:ONN131159 OXI131159:OXJ131159 PHE131159:PHF131159 PRA131159:PRB131159 QAW131159:QAX131159 QKS131159:QKT131159 QUO131159:QUP131159 REK131159:REL131159 ROG131159:ROH131159 RYC131159:RYD131159 SHY131159:SHZ131159 SRU131159:SRV131159 TBQ131159:TBR131159 TLM131159:TLN131159 TVI131159:TVJ131159 UFE131159:UFF131159 UPA131159:UPB131159 UYW131159:UYX131159 VIS131159:VIT131159 VSO131159:VSP131159 WCK131159:WCL131159 WMG131159:WMH131159 WWC131159:WWD131159 U196695:V196695 JQ196695:JR196695 TM196695:TN196695 ADI196695:ADJ196695 ANE196695:ANF196695 AXA196695:AXB196695 BGW196695:BGX196695 BQS196695:BQT196695 CAO196695:CAP196695 CKK196695:CKL196695 CUG196695:CUH196695 DEC196695:DED196695 DNY196695:DNZ196695 DXU196695:DXV196695 EHQ196695:EHR196695 ERM196695:ERN196695 FBI196695:FBJ196695 FLE196695:FLF196695 FVA196695:FVB196695 GEW196695:GEX196695 GOS196695:GOT196695 GYO196695:GYP196695 HIK196695:HIL196695 HSG196695:HSH196695 ICC196695:ICD196695 ILY196695:ILZ196695 IVU196695:IVV196695 JFQ196695:JFR196695 JPM196695:JPN196695 JZI196695:JZJ196695 KJE196695:KJF196695 KTA196695:KTB196695 LCW196695:LCX196695 LMS196695:LMT196695 LWO196695:LWP196695 MGK196695:MGL196695 MQG196695:MQH196695 NAC196695:NAD196695 NJY196695:NJZ196695 NTU196695:NTV196695 ODQ196695:ODR196695 ONM196695:ONN196695 OXI196695:OXJ196695 PHE196695:PHF196695 PRA196695:PRB196695 QAW196695:QAX196695 QKS196695:QKT196695 QUO196695:QUP196695 REK196695:REL196695 ROG196695:ROH196695 RYC196695:RYD196695 SHY196695:SHZ196695 SRU196695:SRV196695 TBQ196695:TBR196695 TLM196695:TLN196695 TVI196695:TVJ196695 UFE196695:UFF196695 UPA196695:UPB196695 UYW196695:UYX196695 VIS196695:VIT196695 VSO196695:VSP196695 WCK196695:WCL196695 WMG196695:WMH196695 WWC196695:WWD196695 U262231:V262231 JQ262231:JR262231 TM262231:TN262231 ADI262231:ADJ262231 ANE262231:ANF262231 AXA262231:AXB262231 BGW262231:BGX262231 BQS262231:BQT262231 CAO262231:CAP262231 CKK262231:CKL262231 CUG262231:CUH262231 DEC262231:DED262231 DNY262231:DNZ262231 DXU262231:DXV262231 EHQ262231:EHR262231 ERM262231:ERN262231 FBI262231:FBJ262231 FLE262231:FLF262231 FVA262231:FVB262231 GEW262231:GEX262231 GOS262231:GOT262231 GYO262231:GYP262231 HIK262231:HIL262231 HSG262231:HSH262231 ICC262231:ICD262231 ILY262231:ILZ262231 IVU262231:IVV262231 JFQ262231:JFR262231 JPM262231:JPN262231 JZI262231:JZJ262231 KJE262231:KJF262231 KTA262231:KTB262231 LCW262231:LCX262231 LMS262231:LMT262231 LWO262231:LWP262231 MGK262231:MGL262231 MQG262231:MQH262231 NAC262231:NAD262231 NJY262231:NJZ262231 NTU262231:NTV262231 ODQ262231:ODR262231 ONM262231:ONN262231 OXI262231:OXJ262231 PHE262231:PHF262231 PRA262231:PRB262231 QAW262231:QAX262231 QKS262231:QKT262231 QUO262231:QUP262231 REK262231:REL262231 ROG262231:ROH262231 RYC262231:RYD262231 SHY262231:SHZ262231 SRU262231:SRV262231 TBQ262231:TBR262231 TLM262231:TLN262231 TVI262231:TVJ262231 UFE262231:UFF262231 UPA262231:UPB262231 UYW262231:UYX262231 VIS262231:VIT262231 VSO262231:VSP262231 WCK262231:WCL262231 WMG262231:WMH262231 WWC262231:WWD262231 U327767:V327767 JQ327767:JR327767 TM327767:TN327767 ADI327767:ADJ327767 ANE327767:ANF327767 AXA327767:AXB327767 BGW327767:BGX327767 BQS327767:BQT327767 CAO327767:CAP327767 CKK327767:CKL327767 CUG327767:CUH327767 DEC327767:DED327767 DNY327767:DNZ327767 DXU327767:DXV327767 EHQ327767:EHR327767 ERM327767:ERN327767 FBI327767:FBJ327767 FLE327767:FLF327767 FVA327767:FVB327767 GEW327767:GEX327767 GOS327767:GOT327767 GYO327767:GYP327767 HIK327767:HIL327767 HSG327767:HSH327767 ICC327767:ICD327767 ILY327767:ILZ327767 IVU327767:IVV327767 JFQ327767:JFR327767 JPM327767:JPN327767 JZI327767:JZJ327767 KJE327767:KJF327767 KTA327767:KTB327767 LCW327767:LCX327767 LMS327767:LMT327767 LWO327767:LWP327767 MGK327767:MGL327767 MQG327767:MQH327767 NAC327767:NAD327767 NJY327767:NJZ327767 NTU327767:NTV327767 ODQ327767:ODR327767 ONM327767:ONN327767 OXI327767:OXJ327767 PHE327767:PHF327767 PRA327767:PRB327767 QAW327767:QAX327767 QKS327767:QKT327767 QUO327767:QUP327767 REK327767:REL327767 ROG327767:ROH327767 RYC327767:RYD327767 SHY327767:SHZ327767 SRU327767:SRV327767 TBQ327767:TBR327767 TLM327767:TLN327767 TVI327767:TVJ327767 UFE327767:UFF327767 UPA327767:UPB327767 UYW327767:UYX327767 VIS327767:VIT327767 VSO327767:VSP327767 WCK327767:WCL327767 WMG327767:WMH327767 WWC327767:WWD327767 U393303:V393303 JQ393303:JR393303 TM393303:TN393303 ADI393303:ADJ393303 ANE393303:ANF393303 AXA393303:AXB393303 BGW393303:BGX393303 BQS393303:BQT393303 CAO393303:CAP393303 CKK393303:CKL393303 CUG393303:CUH393303 DEC393303:DED393303 DNY393303:DNZ393303 DXU393303:DXV393303 EHQ393303:EHR393303 ERM393303:ERN393303 FBI393303:FBJ393303 FLE393303:FLF393303 FVA393303:FVB393303 GEW393303:GEX393303 GOS393303:GOT393303 GYO393303:GYP393303 HIK393303:HIL393303 HSG393303:HSH393303 ICC393303:ICD393303 ILY393303:ILZ393303 IVU393303:IVV393303 JFQ393303:JFR393303 JPM393303:JPN393303 JZI393303:JZJ393303 KJE393303:KJF393303 KTA393303:KTB393303 LCW393303:LCX393303 LMS393303:LMT393303 LWO393303:LWP393303 MGK393303:MGL393303 MQG393303:MQH393303 NAC393303:NAD393303 NJY393303:NJZ393303 NTU393303:NTV393303 ODQ393303:ODR393303 ONM393303:ONN393303 OXI393303:OXJ393303 PHE393303:PHF393303 PRA393303:PRB393303 QAW393303:QAX393303 QKS393303:QKT393303 QUO393303:QUP393303 REK393303:REL393303 ROG393303:ROH393303 RYC393303:RYD393303 SHY393303:SHZ393303 SRU393303:SRV393303 TBQ393303:TBR393303 TLM393303:TLN393303 TVI393303:TVJ393303 UFE393303:UFF393303 UPA393303:UPB393303 UYW393303:UYX393303 VIS393303:VIT393303 VSO393303:VSP393303 WCK393303:WCL393303 WMG393303:WMH393303 WWC393303:WWD393303 U458839:V458839 JQ458839:JR458839 TM458839:TN458839 ADI458839:ADJ458839 ANE458839:ANF458839 AXA458839:AXB458839 BGW458839:BGX458839 BQS458839:BQT458839 CAO458839:CAP458839 CKK458839:CKL458839 CUG458839:CUH458839 DEC458839:DED458839 DNY458839:DNZ458839 DXU458839:DXV458839 EHQ458839:EHR458839 ERM458839:ERN458839 FBI458839:FBJ458839 FLE458839:FLF458839 FVA458839:FVB458839 GEW458839:GEX458839 GOS458839:GOT458839 GYO458839:GYP458839 HIK458839:HIL458839 HSG458839:HSH458839 ICC458839:ICD458839 ILY458839:ILZ458839 IVU458839:IVV458839 JFQ458839:JFR458839 JPM458839:JPN458839 JZI458839:JZJ458839 KJE458839:KJF458839 KTA458839:KTB458839 LCW458839:LCX458839 LMS458839:LMT458839 LWO458839:LWP458839 MGK458839:MGL458839 MQG458839:MQH458839 NAC458839:NAD458839 NJY458839:NJZ458839 NTU458839:NTV458839 ODQ458839:ODR458839 ONM458839:ONN458839 OXI458839:OXJ458839 PHE458839:PHF458839 PRA458839:PRB458839 QAW458839:QAX458839 QKS458839:QKT458839 QUO458839:QUP458839 REK458839:REL458839 ROG458839:ROH458839 RYC458839:RYD458839 SHY458839:SHZ458839 SRU458839:SRV458839 TBQ458839:TBR458839 TLM458839:TLN458839 TVI458839:TVJ458839 UFE458839:UFF458839 UPA458839:UPB458839 UYW458839:UYX458839 VIS458839:VIT458839 VSO458839:VSP458839 WCK458839:WCL458839 WMG458839:WMH458839 WWC458839:WWD458839 U524375:V524375 JQ524375:JR524375 TM524375:TN524375 ADI524375:ADJ524375 ANE524375:ANF524375 AXA524375:AXB524375 BGW524375:BGX524375 BQS524375:BQT524375 CAO524375:CAP524375 CKK524375:CKL524375 CUG524375:CUH524375 DEC524375:DED524375 DNY524375:DNZ524375 DXU524375:DXV524375 EHQ524375:EHR524375 ERM524375:ERN524375 FBI524375:FBJ524375 FLE524375:FLF524375 FVA524375:FVB524375 GEW524375:GEX524375 GOS524375:GOT524375 GYO524375:GYP524375 HIK524375:HIL524375 HSG524375:HSH524375 ICC524375:ICD524375 ILY524375:ILZ524375 IVU524375:IVV524375 JFQ524375:JFR524375 JPM524375:JPN524375 JZI524375:JZJ524375 KJE524375:KJF524375 KTA524375:KTB524375 LCW524375:LCX524375 LMS524375:LMT524375 LWO524375:LWP524375 MGK524375:MGL524375 MQG524375:MQH524375 NAC524375:NAD524375 NJY524375:NJZ524375 NTU524375:NTV524375 ODQ524375:ODR524375 ONM524375:ONN524375 OXI524375:OXJ524375 PHE524375:PHF524375 PRA524375:PRB524375 QAW524375:QAX524375 QKS524375:QKT524375 QUO524375:QUP524375 REK524375:REL524375 ROG524375:ROH524375 RYC524375:RYD524375 SHY524375:SHZ524375 SRU524375:SRV524375 TBQ524375:TBR524375 TLM524375:TLN524375 TVI524375:TVJ524375 UFE524375:UFF524375 UPA524375:UPB524375 UYW524375:UYX524375 VIS524375:VIT524375 VSO524375:VSP524375 WCK524375:WCL524375 WMG524375:WMH524375 WWC524375:WWD524375 U589911:V589911 JQ589911:JR589911 TM589911:TN589911 ADI589911:ADJ589911 ANE589911:ANF589911 AXA589911:AXB589911 BGW589911:BGX589911 BQS589911:BQT589911 CAO589911:CAP589911 CKK589911:CKL589911 CUG589911:CUH589911 DEC589911:DED589911 DNY589911:DNZ589911 DXU589911:DXV589911 EHQ589911:EHR589911 ERM589911:ERN589911 FBI589911:FBJ589911 FLE589911:FLF589911 FVA589911:FVB589911 GEW589911:GEX589911 GOS589911:GOT589911 GYO589911:GYP589911 HIK589911:HIL589911 HSG589911:HSH589911 ICC589911:ICD589911 ILY589911:ILZ589911 IVU589911:IVV589911 JFQ589911:JFR589911 JPM589911:JPN589911 JZI589911:JZJ589911 KJE589911:KJF589911 KTA589911:KTB589911 LCW589911:LCX589911 LMS589911:LMT589911 LWO589911:LWP589911 MGK589911:MGL589911 MQG589911:MQH589911 NAC589911:NAD589911 NJY589911:NJZ589911 NTU589911:NTV589911 ODQ589911:ODR589911 ONM589911:ONN589911 OXI589911:OXJ589911 PHE589911:PHF589911 PRA589911:PRB589911 QAW589911:QAX589911 QKS589911:QKT589911 QUO589911:QUP589911 REK589911:REL589911 ROG589911:ROH589911 RYC589911:RYD589911 SHY589911:SHZ589911 SRU589911:SRV589911 TBQ589911:TBR589911 TLM589911:TLN589911 TVI589911:TVJ589911 UFE589911:UFF589911 UPA589911:UPB589911 UYW589911:UYX589911 VIS589911:VIT589911 VSO589911:VSP589911 WCK589911:WCL589911 WMG589911:WMH589911 WWC589911:WWD589911 U655447:V655447 JQ655447:JR655447 TM655447:TN655447 ADI655447:ADJ655447 ANE655447:ANF655447 AXA655447:AXB655447 BGW655447:BGX655447 BQS655447:BQT655447 CAO655447:CAP655447 CKK655447:CKL655447 CUG655447:CUH655447 DEC655447:DED655447 DNY655447:DNZ655447 DXU655447:DXV655447 EHQ655447:EHR655447 ERM655447:ERN655447 FBI655447:FBJ655447 FLE655447:FLF655447 FVA655447:FVB655447 GEW655447:GEX655447 GOS655447:GOT655447 GYO655447:GYP655447 HIK655447:HIL655447 HSG655447:HSH655447 ICC655447:ICD655447 ILY655447:ILZ655447 IVU655447:IVV655447 JFQ655447:JFR655447 JPM655447:JPN655447 JZI655447:JZJ655447 KJE655447:KJF655447 KTA655447:KTB655447 LCW655447:LCX655447 LMS655447:LMT655447 LWO655447:LWP655447 MGK655447:MGL655447 MQG655447:MQH655447 NAC655447:NAD655447 NJY655447:NJZ655447 NTU655447:NTV655447 ODQ655447:ODR655447 ONM655447:ONN655447 OXI655447:OXJ655447 PHE655447:PHF655447 PRA655447:PRB655447 QAW655447:QAX655447 QKS655447:QKT655447 QUO655447:QUP655447 REK655447:REL655447 ROG655447:ROH655447 RYC655447:RYD655447 SHY655447:SHZ655447 SRU655447:SRV655447 TBQ655447:TBR655447 TLM655447:TLN655447 TVI655447:TVJ655447 UFE655447:UFF655447 UPA655447:UPB655447 UYW655447:UYX655447 VIS655447:VIT655447 VSO655447:VSP655447 WCK655447:WCL655447 WMG655447:WMH655447 WWC655447:WWD655447 U720983:V720983 JQ720983:JR720983 TM720983:TN720983 ADI720983:ADJ720983 ANE720983:ANF720983 AXA720983:AXB720983 BGW720983:BGX720983 BQS720983:BQT720983 CAO720983:CAP720983 CKK720983:CKL720983 CUG720983:CUH720983 DEC720983:DED720983 DNY720983:DNZ720983 DXU720983:DXV720983 EHQ720983:EHR720983 ERM720983:ERN720983 FBI720983:FBJ720983 FLE720983:FLF720983 FVA720983:FVB720983 GEW720983:GEX720983 GOS720983:GOT720983 GYO720983:GYP720983 HIK720983:HIL720983 HSG720983:HSH720983 ICC720983:ICD720983 ILY720983:ILZ720983 IVU720983:IVV720983 JFQ720983:JFR720983 JPM720983:JPN720983 JZI720983:JZJ720983 KJE720983:KJF720983 KTA720983:KTB720983 LCW720983:LCX720983 LMS720983:LMT720983 LWO720983:LWP720983 MGK720983:MGL720983 MQG720983:MQH720983 NAC720983:NAD720983 NJY720983:NJZ720983 NTU720983:NTV720983 ODQ720983:ODR720983 ONM720983:ONN720983 OXI720983:OXJ720983 PHE720983:PHF720983 PRA720983:PRB720983 QAW720983:QAX720983 QKS720983:QKT720983 QUO720983:QUP720983 REK720983:REL720983 ROG720983:ROH720983 RYC720983:RYD720983 SHY720983:SHZ720983 SRU720983:SRV720983 TBQ720983:TBR720983 TLM720983:TLN720983 TVI720983:TVJ720983 UFE720983:UFF720983 UPA720983:UPB720983 UYW720983:UYX720983 VIS720983:VIT720983 VSO720983:VSP720983 WCK720983:WCL720983 WMG720983:WMH720983 WWC720983:WWD720983 U786519:V786519 JQ786519:JR786519 TM786519:TN786519 ADI786519:ADJ786519 ANE786519:ANF786519 AXA786519:AXB786519 BGW786519:BGX786519 BQS786519:BQT786519 CAO786519:CAP786519 CKK786519:CKL786519 CUG786519:CUH786519 DEC786519:DED786519 DNY786519:DNZ786519 DXU786519:DXV786519 EHQ786519:EHR786519 ERM786519:ERN786519 FBI786519:FBJ786519 FLE786519:FLF786519 FVA786519:FVB786519 GEW786519:GEX786519 GOS786519:GOT786519 GYO786519:GYP786519 HIK786519:HIL786519 HSG786519:HSH786519 ICC786519:ICD786519 ILY786519:ILZ786519 IVU786519:IVV786519 JFQ786519:JFR786519 JPM786519:JPN786519 JZI786519:JZJ786519 KJE786519:KJF786519 KTA786519:KTB786519 LCW786519:LCX786519 LMS786519:LMT786519 LWO786519:LWP786519 MGK786519:MGL786519 MQG786519:MQH786519 NAC786519:NAD786519 NJY786519:NJZ786519 NTU786519:NTV786519 ODQ786519:ODR786519 ONM786519:ONN786519 OXI786519:OXJ786519 PHE786519:PHF786519 PRA786519:PRB786519 QAW786519:QAX786519 QKS786519:QKT786519 QUO786519:QUP786519 REK786519:REL786519 ROG786519:ROH786519 RYC786519:RYD786519 SHY786519:SHZ786519 SRU786519:SRV786519 TBQ786519:TBR786519 TLM786519:TLN786519 TVI786519:TVJ786519 UFE786519:UFF786519 UPA786519:UPB786519 UYW786519:UYX786519 VIS786519:VIT786519 VSO786519:VSP786519 WCK786519:WCL786519 WMG786519:WMH786519 WWC786519:WWD786519 U852055:V852055 JQ852055:JR852055 TM852055:TN852055 ADI852055:ADJ852055 ANE852055:ANF852055 AXA852055:AXB852055 BGW852055:BGX852055 BQS852055:BQT852055 CAO852055:CAP852055 CKK852055:CKL852055 CUG852055:CUH852055 DEC852055:DED852055 DNY852055:DNZ852055 DXU852055:DXV852055 EHQ852055:EHR852055 ERM852055:ERN852055 FBI852055:FBJ852055 FLE852055:FLF852055 FVA852055:FVB852055 GEW852055:GEX852055 GOS852055:GOT852055 GYO852055:GYP852055 HIK852055:HIL852055 HSG852055:HSH852055 ICC852055:ICD852055 ILY852055:ILZ852055 IVU852055:IVV852055 JFQ852055:JFR852055 JPM852055:JPN852055 JZI852055:JZJ852055 KJE852055:KJF852055 KTA852055:KTB852055 LCW852055:LCX852055 LMS852055:LMT852055 LWO852055:LWP852055 MGK852055:MGL852055 MQG852055:MQH852055 NAC852055:NAD852055 NJY852055:NJZ852055 NTU852055:NTV852055 ODQ852055:ODR852055 ONM852055:ONN852055 OXI852055:OXJ852055 PHE852055:PHF852055 PRA852055:PRB852055 QAW852055:QAX852055 QKS852055:QKT852055 QUO852055:QUP852055 REK852055:REL852055 ROG852055:ROH852055 RYC852055:RYD852055 SHY852055:SHZ852055 SRU852055:SRV852055 TBQ852055:TBR852055 TLM852055:TLN852055 TVI852055:TVJ852055 UFE852055:UFF852055 UPA852055:UPB852055 UYW852055:UYX852055 VIS852055:VIT852055 VSO852055:VSP852055 WCK852055:WCL852055 WMG852055:WMH852055 WWC852055:WWD852055 U917591:V917591 JQ917591:JR917591 TM917591:TN917591 ADI917591:ADJ917591 ANE917591:ANF917591 AXA917591:AXB917591 BGW917591:BGX917591 BQS917591:BQT917591 CAO917591:CAP917591 CKK917591:CKL917591 CUG917591:CUH917591 DEC917591:DED917591 DNY917591:DNZ917591 DXU917591:DXV917591 EHQ917591:EHR917591 ERM917591:ERN917591 FBI917591:FBJ917591 FLE917591:FLF917591 FVA917591:FVB917591 GEW917591:GEX917591 GOS917591:GOT917591 GYO917591:GYP917591 HIK917591:HIL917591 HSG917591:HSH917591 ICC917591:ICD917591 ILY917591:ILZ917591 IVU917591:IVV917591 JFQ917591:JFR917591 JPM917591:JPN917591 JZI917591:JZJ917591 KJE917591:KJF917591 KTA917591:KTB917591 LCW917591:LCX917591 LMS917591:LMT917591 LWO917591:LWP917591 MGK917591:MGL917591 MQG917591:MQH917591 NAC917591:NAD917591 NJY917591:NJZ917591 NTU917591:NTV917591 ODQ917591:ODR917591 ONM917591:ONN917591 OXI917591:OXJ917591 PHE917591:PHF917591 PRA917591:PRB917591 QAW917591:QAX917591 QKS917591:QKT917591 QUO917591:QUP917591 REK917591:REL917591 ROG917591:ROH917591 RYC917591:RYD917591 SHY917591:SHZ917591 SRU917591:SRV917591 TBQ917591:TBR917591 TLM917591:TLN917591 TVI917591:TVJ917591 UFE917591:UFF917591 UPA917591:UPB917591 UYW917591:UYX917591 VIS917591:VIT917591 VSO917591:VSP917591 WCK917591:WCL917591 WMG917591:WMH917591 WWC917591:WWD917591 U983127:V983127 JQ983127:JR983127 TM983127:TN983127 ADI983127:ADJ983127 ANE983127:ANF983127 AXA983127:AXB983127 BGW983127:BGX983127 BQS983127:BQT983127 CAO983127:CAP983127 CKK983127:CKL983127 CUG983127:CUH983127 DEC983127:DED983127 DNY983127:DNZ983127 DXU983127:DXV983127 EHQ983127:EHR983127 ERM983127:ERN983127 FBI983127:FBJ983127 FLE983127:FLF983127 FVA983127:FVB983127 GEW983127:GEX983127 GOS983127:GOT983127 GYO983127:GYP983127 HIK983127:HIL983127 HSG983127:HSH983127 ICC983127:ICD983127 ILY983127:ILZ983127 IVU983127:IVV983127 JFQ983127:JFR983127 JPM983127:JPN983127 JZI983127:JZJ983127 KJE983127:KJF983127 KTA983127:KTB983127 LCW983127:LCX983127 LMS983127:LMT983127 LWO983127:LWP983127 MGK983127:MGL983127 MQG983127:MQH983127 NAC983127:NAD983127 NJY983127:NJZ983127 NTU983127:NTV983127 ODQ983127:ODR983127 ONM983127:ONN983127 OXI983127:OXJ983127 PHE983127:PHF983127 PRA983127:PRB983127 QAW983127:QAX983127 QKS983127:QKT983127 QUO983127:QUP983127 REK983127:REL983127 ROG983127:ROH983127 RYC983127:RYD983127 SHY983127:SHZ983127 SRU983127:SRV983127 TBQ983127:TBR983127 TLM983127:TLN983127 TVI983127:TVJ983127 UFE983127:UFF983127 UPA983127:UPB983127 UYW983127:UYX983127 VIS983127:VIT983127 VSO983127:VSP983127 WCK983127:WCL983127 WMG983127:WMH983127 WWC983127:WWD983127 U85:V85 JQ85:JR85 TM85:TN85 ADI85:ADJ85 ANE85:ANF85 AXA85:AXB85 BGW85:BGX85 BQS85:BQT85 CAO85:CAP85 CKK85:CKL85 CUG85:CUH85 DEC85:DED85 DNY85:DNZ85 DXU85:DXV85 EHQ85:EHR85 ERM85:ERN85 FBI85:FBJ85 FLE85:FLF85 FVA85:FVB85 GEW85:GEX85 GOS85:GOT85 GYO85:GYP85 HIK85:HIL85 HSG85:HSH85 ICC85:ICD85 ILY85:ILZ85 IVU85:IVV85 JFQ85:JFR85 JPM85:JPN85 JZI85:JZJ85 KJE85:KJF85 KTA85:KTB85 LCW85:LCX85 LMS85:LMT85 LWO85:LWP85 MGK85:MGL85 MQG85:MQH85 NAC85:NAD85 NJY85:NJZ85 NTU85:NTV85 ODQ85:ODR85 ONM85:ONN85 OXI85:OXJ85 PHE85:PHF85 PRA85:PRB85 QAW85:QAX85 QKS85:QKT85 QUO85:QUP85 REK85:REL85 ROG85:ROH85 RYC85:RYD85 SHY85:SHZ85 SRU85:SRV85 TBQ85:TBR85 TLM85:TLN85 TVI85:TVJ85 UFE85:UFF85 UPA85:UPB85 UYW85:UYX85 VIS85:VIT85 VSO85:VSP85 WCK85:WCL85 WMG85:WMH85 WWC85:WWD85 U65621:V65621 JQ65621:JR65621 TM65621:TN65621 ADI65621:ADJ65621 ANE65621:ANF65621 AXA65621:AXB65621 BGW65621:BGX65621 BQS65621:BQT65621 CAO65621:CAP65621 CKK65621:CKL65621 CUG65621:CUH65621 DEC65621:DED65621 DNY65621:DNZ65621 DXU65621:DXV65621 EHQ65621:EHR65621 ERM65621:ERN65621 FBI65621:FBJ65621 FLE65621:FLF65621 FVA65621:FVB65621 GEW65621:GEX65621 GOS65621:GOT65621 GYO65621:GYP65621 HIK65621:HIL65621 HSG65621:HSH65621 ICC65621:ICD65621 ILY65621:ILZ65621 IVU65621:IVV65621 JFQ65621:JFR65621 JPM65621:JPN65621 JZI65621:JZJ65621 KJE65621:KJF65621 KTA65621:KTB65621 LCW65621:LCX65621 LMS65621:LMT65621 LWO65621:LWP65621 MGK65621:MGL65621 MQG65621:MQH65621 NAC65621:NAD65621 NJY65621:NJZ65621 NTU65621:NTV65621 ODQ65621:ODR65621 ONM65621:ONN65621 OXI65621:OXJ65621 PHE65621:PHF65621 PRA65621:PRB65621 QAW65621:QAX65621 QKS65621:QKT65621 QUO65621:QUP65621 REK65621:REL65621 ROG65621:ROH65621 RYC65621:RYD65621 SHY65621:SHZ65621 SRU65621:SRV65621 TBQ65621:TBR65621 TLM65621:TLN65621 TVI65621:TVJ65621 UFE65621:UFF65621 UPA65621:UPB65621 UYW65621:UYX65621 VIS65621:VIT65621 VSO65621:VSP65621 WCK65621:WCL65621 WMG65621:WMH65621 WWC65621:WWD65621 U131157:V131157 JQ131157:JR131157 TM131157:TN131157 ADI131157:ADJ131157 ANE131157:ANF131157 AXA131157:AXB131157 BGW131157:BGX131157 BQS131157:BQT131157 CAO131157:CAP131157 CKK131157:CKL131157 CUG131157:CUH131157 DEC131157:DED131157 DNY131157:DNZ131157 DXU131157:DXV131157 EHQ131157:EHR131157 ERM131157:ERN131157 FBI131157:FBJ131157 FLE131157:FLF131157 FVA131157:FVB131157 GEW131157:GEX131157 GOS131157:GOT131157 GYO131157:GYP131157 HIK131157:HIL131157 HSG131157:HSH131157 ICC131157:ICD131157 ILY131157:ILZ131157 IVU131157:IVV131157 JFQ131157:JFR131157 JPM131157:JPN131157 JZI131157:JZJ131157 KJE131157:KJF131157 KTA131157:KTB131157 LCW131157:LCX131157 LMS131157:LMT131157 LWO131157:LWP131157 MGK131157:MGL131157 MQG131157:MQH131157 NAC131157:NAD131157 NJY131157:NJZ131157 NTU131157:NTV131157 ODQ131157:ODR131157 ONM131157:ONN131157 OXI131157:OXJ131157 PHE131157:PHF131157 PRA131157:PRB131157 QAW131157:QAX131157 QKS131157:QKT131157 QUO131157:QUP131157 REK131157:REL131157 ROG131157:ROH131157 RYC131157:RYD131157 SHY131157:SHZ131157 SRU131157:SRV131157 TBQ131157:TBR131157 TLM131157:TLN131157 TVI131157:TVJ131157 UFE131157:UFF131157 UPA131157:UPB131157 UYW131157:UYX131157 VIS131157:VIT131157 VSO131157:VSP131157 WCK131157:WCL131157 WMG131157:WMH131157 WWC131157:WWD131157 U196693:V196693 JQ196693:JR196693 TM196693:TN196693 ADI196693:ADJ196693 ANE196693:ANF196693 AXA196693:AXB196693 BGW196693:BGX196693 BQS196693:BQT196693 CAO196693:CAP196693 CKK196693:CKL196693 CUG196693:CUH196693 DEC196693:DED196693 DNY196693:DNZ196693 DXU196693:DXV196693 EHQ196693:EHR196693 ERM196693:ERN196693 FBI196693:FBJ196693 FLE196693:FLF196693 FVA196693:FVB196693 GEW196693:GEX196693 GOS196693:GOT196693 GYO196693:GYP196693 HIK196693:HIL196693 HSG196693:HSH196693 ICC196693:ICD196693 ILY196693:ILZ196693 IVU196693:IVV196693 JFQ196693:JFR196693 JPM196693:JPN196693 JZI196693:JZJ196693 KJE196693:KJF196693 KTA196693:KTB196693 LCW196693:LCX196693 LMS196693:LMT196693 LWO196693:LWP196693 MGK196693:MGL196693 MQG196693:MQH196693 NAC196693:NAD196693 NJY196693:NJZ196693 NTU196693:NTV196693 ODQ196693:ODR196693 ONM196693:ONN196693 OXI196693:OXJ196693 PHE196693:PHF196693 PRA196693:PRB196693 QAW196693:QAX196693 QKS196693:QKT196693 QUO196693:QUP196693 REK196693:REL196693 ROG196693:ROH196693 RYC196693:RYD196693 SHY196693:SHZ196693 SRU196693:SRV196693 TBQ196693:TBR196693 TLM196693:TLN196693 TVI196693:TVJ196693 UFE196693:UFF196693 UPA196693:UPB196693 UYW196693:UYX196693 VIS196693:VIT196693 VSO196693:VSP196693 WCK196693:WCL196693 WMG196693:WMH196693 WWC196693:WWD196693 U262229:V262229 JQ262229:JR262229 TM262229:TN262229 ADI262229:ADJ262229 ANE262229:ANF262229 AXA262229:AXB262229 BGW262229:BGX262229 BQS262229:BQT262229 CAO262229:CAP262229 CKK262229:CKL262229 CUG262229:CUH262229 DEC262229:DED262229 DNY262229:DNZ262229 DXU262229:DXV262229 EHQ262229:EHR262229 ERM262229:ERN262229 FBI262229:FBJ262229 FLE262229:FLF262229 FVA262229:FVB262229 GEW262229:GEX262229 GOS262229:GOT262229 GYO262229:GYP262229 HIK262229:HIL262229 HSG262229:HSH262229 ICC262229:ICD262229 ILY262229:ILZ262229 IVU262229:IVV262229 JFQ262229:JFR262229 JPM262229:JPN262229 JZI262229:JZJ262229 KJE262229:KJF262229 KTA262229:KTB262229 LCW262229:LCX262229 LMS262229:LMT262229 LWO262229:LWP262229 MGK262229:MGL262229 MQG262229:MQH262229 NAC262229:NAD262229 NJY262229:NJZ262229 NTU262229:NTV262229 ODQ262229:ODR262229 ONM262229:ONN262229 OXI262229:OXJ262229 PHE262229:PHF262229 PRA262229:PRB262229 QAW262229:QAX262229 QKS262229:QKT262229 QUO262229:QUP262229 REK262229:REL262229 ROG262229:ROH262229 RYC262229:RYD262229 SHY262229:SHZ262229 SRU262229:SRV262229 TBQ262229:TBR262229 TLM262229:TLN262229 TVI262229:TVJ262229 UFE262229:UFF262229 UPA262229:UPB262229 UYW262229:UYX262229 VIS262229:VIT262229 VSO262229:VSP262229 WCK262229:WCL262229 WMG262229:WMH262229 WWC262229:WWD262229 U327765:V327765 JQ327765:JR327765 TM327765:TN327765 ADI327765:ADJ327765 ANE327765:ANF327765 AXA327765:AXB327765 BGW327765:BGX327765 BQS327765:BQT327765 CAO327765:CAP327765 CKK327765:CKL327765 CUG327765:CUH327765 DEC327765:DED327765 DNY327765:DNZ327765 DXU327765:DXV327765 EHQ327765:EHR327765 ERM327765:ERN327765 FBI327765:FBJ327765 FLE327765:FLF327765 FVA327765:FVB327765 GEW327765:GEX327765 GOS327765:GOT327765 GYO327765:GYP327765 HIK327765:HIL327765 HSG327765:HSH327765 ICC327765:ICD327765 ILY327765:ILZ327765 IVU327765:IVV327765 JFQ327765:JFR327765 JPM327765:JPN327765 JZI327765:JZJ327765 KJE327765:KJF327765 KTA327765:KTB327765 LCW327765:LCX327765 LMS327765:LMT327765 LWO327765:LWP327765 MGK327765:MGL327765 MQG327765:MQH327765 NAC327765:NAD327765 NJY327765:NJZ327765 NTU327765:NTV327765 ODQ327765:ODR327765 ONM327765:ONN327765 OXI327765:OXJ327765 PHE327765:PHF327765 PRA327765:PRB327765 QAW327765:QAX327765 QKS327765:QKT327765 QUO327765:QUP327765 REK327765:REL327765 ROG327765:ROH327765 RYC327765:RYD327765 SHY327765:SHZ327765 SRU327765:SRV327765 TBQ327765:TBR327765 TLM327765:TLN327765 TVI327765:TVJ327765 UFE327765:UFF327765 UPA327765:UPB327765 UYW327765:UYX327765 VIS327765:VIT327765 VSO327765:VSP327765 WCK327765:WCL327765 WMG327765:WMH327765 WWC327765:WWD327765 U393301:V393301 JQ393301:JR393301 TM393301:TN393301 ADI393301:ADJ393301 ANE393301:ANF393301 AXA393301:AXB393301 BGW393301:BGX393301 BQS393301:BQT393301 CAO393301:CAP393301 CKK393301:CKL393301 CUG393301:CUH393301 DEC393301:DED393301 DNY393301:DNZ393301 DXU393301:DXV393301 EHQ393301:EHR393301 ERM393301:ERN393301 FBI393301:FBJ393301 FLE393301:FLF393301 FVA393301:FVB393301 GEW393301:GEX393301 GOS393301:GOT393301 GYO393301:GYP393301 HIK393301:HIL393301 HSG393301:HSH393301 ICC393301:ICD393301 ILY393301:ILZ393301 IVU393301:IVV393301 JFQ393301:JFR393301 JPM393301:JPN393301 JZI393301:JZJ393301 KJE393301:KJF393301 KTA393301:KTB393301 LCW393301:LCX393301 LMS393301:LMT393301 LWO393301:LWP393301 MGK393301:MGL393301 MQG393301:MQH393301 NAC393301:NAD393301 NJY393301:NJZ393301 NTU393301:NTV393301 ODQ393301:ODR393301 ONM393301:ONN393301 OXI393301:OXJ393301 PHE393301:PHF393301 PRA393301:PRB393301 QAW393301:QAX393301 QKS393301:QKT393301 QUO393301:QUP393301 REK393301:REL393301 ROG393301:ROH393301 RYC393301:RYD393301 SHY393301:SHZ393301 SRU393301:SRV393301 TBQ393301:TBR393301 TLM393301:TLN393301 TVI393301:TVJ393301 UFE393301:UFF393301 UPA393301:UPB393301 UYW393301:UYX393301 VIS393301:VIT393301 VSO393301:VSP393301 WCK393301:WCL393301 WMG393301:WMH393301 WWC393301:WWD393301 U458837:V458837 JQ458837:JR458837 TM458837:TN458837 ADI458837:ADJ458837 ANE458837:ANF458837 AXA458837:AXB458837 BGW458837:BGX458837 BQS458837:BQT458837 CAO458837:CAP458837 CKK458837:CKL458837 CUG458837:CUH458837 DEC458837:DED458837 DNY458837:DNZ458837 DXU458837:DXV458837 EHQ458837:EHR458837 ERM458837:ERN458837 FBI458837:FBJ458837 FLE458837:FLF458837 FVA458837:FVB458837 GEW458837:GEX458837 GOS458837:GOT458837 GYO458837:GYP458837 HIK458837:HIL458837 HSG458837:HSH458837 ICC458837:ICD458837 ILY458837:ILZ458837 IVU458837:IVV458837 JFQ458837:JFR458837 JPM458837:JPN458837 JZI458837:JZJ458837 KJE458837:KJF458837 KTA458837:KTB458837 LCW458837:LCX458837 LMS458837:LMT458837 LWO458837:LWP458837 MGK458837:MGL458837 MQG458837:MQH458837 NAC458837:NAD458837 NJY458837:NJZ458837 NTU458837:NTV458837 ODQ458837:ODR458837 ONM458837:ONN458837 OXI458837:OXJ458837 PHE458837:PHF458837 PRA458837:PRB458837 QAW458837:QAX458837 QKS458837:QKT458837 QUO458837:QUP458837 REK458837:REL458837 ROG458837:ROH458837 RYC458837:RYD458837 SHY458837:SHZ458837 SRU458837:SRV458837 TBQ458837:TBR458837 TLM458837:TLN458837 TVI458837:TVJ458837 UFE458837:UFF458837 UPA458837:UPB458837 UYW458837:UYX458837 VIS458837:VIT458837 VSO458837:VSP458837 WCK458837:WCL458837 WMG458837:WMH458837 WWC458837:WWD458837 U524373:V524373 JQ524373:JR524373 TM524373:TN524373 ADI524373:ADJ524373 ANE524373:ANF524373 AXA524373:AXB524373 BGW524373:BGX524373 BQS524373:BQT524373 CAO524373:CAP524373 CKK524373:CKL524373 CUG524373:CUH524373 DEC524373:DED524373 DNY524373:DNZ524373 DXU524373:DXV524373 EHQ524373:EHR524373 ERM524373:ERN524373 FBI524373:FBJ524373 FLE524373:FLF524373 FVA524373:FVB524373 GEW524373:GEX524373 GOS524373:GOT524373 GYO524373:GYP524373 HIK524373:HIL524373 HSG524373:HSH524373 ICC524373:ICD524373 ILY524373:ILZ524373 IVU524373:IVV524373 JFQ524373:JFR524373 JPM524373:JPN524373 JZI524373:JZJ524373 KJE524373:KJF524373 KTA524373:KTB524373 LCW524373:LCX524373 LMS524373:LMT524373 LWO524373:LWP524373 MGK524373:MGL524373 MQG524373:MQH524373 NAC524373:NAD524373 NJY524373:NJZ524373 NTU524373:NTV524373 ODQ524373:ODR524373 ONM524373:ONN524373 OXI524373:OXJ524373 PHE524373:PHF524373 PRA524373:PRB524373 QAW524373:QAX524373 QKS524373:QKT524373 QUO524373:QUP524373 REK524373:REL524373 ROG524373:ROH524373 RYC524373:RYD524373 SHY524373:SHZ524373 SRU524373:SRV524373 TBQ524373:TBR524373 TLM524373:TLN524373 TVI524373:TVJ524373 UFE524373:UFF524373 UPA524373:UPB524373 UYW524373:UYX524373 VIS524373:VIT524373 VSO524373:VSP524373 WCK524373:WCL524373 WMG524373:WMH524373 WWC524373:WWD524373 U589909:V589909 JQ589909:JR589909 TM589909:TN589909 ADI589909:ADJ589909 ANE589909:ANF589909 AXA589909:AXB589909 BGW589909:BGX589909 BQS589909:BQT589909 CAO589909:CAP589909 CKK589909:CKL589909 CUG589909:CUH589909 DEC589909:DED589909 DNY589909:DNZ589909 DXU589909:DXV589909 EHQ589909:EHR589909 ERM589909:ERN589909 FBI589909:FBJ589909 FLE589909:FLF589909 FVA589909:FVB589909 GEW589909:GEX589909 GOS589909:GOT589909 GYO589909:GYP589909 HIK589909:HIL589909 HSG589909:HSH589909 ICC589909:ICD589909 ILY589909:ILZ589909 IVU589909:IVV589909 JFQ589909:JFR589909 JPM589909:JPN589909 JZI589909:JZJ589909 KJE589909:KJF589909 KTA589909:KTB589909 LCW589909:LCX589909 LMS589909:LMT589909 LWO589909:LWP589909 MGK589909:MGL589909 MQG589909:MQH589909 NAC589909:NAD589909 NJY589909:NJZ589909 NTU589909:NTV589909 ODQ589909:ODR589909 ONM589909:ONN589909 OXI589909:OXJ589909 PHE589909:PHF589909 PRA589909:PRB589909 QAW589909:QAX589909 QKS589909:QKT589909 QUO589909:QUP589909 REK589909:REL589909 ROG589909:ROH589909 RYC589909:RYD589909 SHY589909:SHZ589909 SRU589909:SRV589909 TBQ589909:TBR589909 TLM589909:TLN589909 TVI589909:TVJ589909 UFE589909:UFF589909 UPA589909:UPB589909 UYW589909:UYX589909 VIS589909:VIT589909 VSO589909:VSP589909 WCK589909:WCL589909 WMG589909:WMH589909 WWC589909:WWD589909 U655445:V655445 JQ655445:JR655445 TM655445:TN655445 ADI655445:ADJ655445 ANE655445:ANF655445 AXA655445:AXB655445 BGW655445:BGX655445 BQS655445:BQT655445 CAO655445:CAP655445 CKK655445:CKL655445 CUG655445:CUH655445 DEC655445:DED655445 DNY655445:DNZ655445 DXU655445:DXV655445 EHQ655445:EHR655445 ERM655445:ERN655445 FBI655445:FBJ655445 FLE655445:FLF655445 FVA655445:FVB655445 GEW655445:GEX655445 GOS655445:GOT655445 GYO655445:GYP655445 HIK655445:HIL655445 HSG655445:HSH655445 ICC655445:ICD655445 ILY655445:ILZ655445 IVU655445:IVV655445 JFQ655445:JFR655445 JPM655445:JPN655445 JZI655445:JZJ655445 KJE655445:KJF655445 KTA655445:KTB655445 LCW655445:LCX655445 LMS655445:LMT655445 LWO655445:LWP655445 MGK655445:MGL655445 MQG655445:MQH655445 NAC655445:NAD655445 NJY655445:NJZ655445 NTU655445:NTV655445 ODQ655445:ODR655445 ONM655445:ONN655445 OXI655445:OXJ655445 PHE655445:PHF655445 PRA655445:PRB655445 QAW655445:QAX655445 QKS655445:QKT655445 QUO655445:QUP655445 REK655445:REL655445 ROG655445:ROH655445 RYC655445:RYD655445 SHY655445:SHZ655445 SRU655445:SRV655445 TBQ655445:TBR655445 TLM655445:TLN655445 TVI655445:TVJ655445 UFE655445:UFF655445 UPA655445:UPB655445 UYW655445:UYX655445 VIS655445:VIT655445 VSO655445:VSP655445 WCK655445:WCL655445 WMG655445:WMH655445 WWC655445:WWD655445 U720981:V720981 JQ720981:JR720981 TM720981:TN720981 ADI720981:ADJ720981 ANE720981:ANF720981 AXA720981:AXB720981 BGW720981:BGX720981 BQS720981:BQT720981 CAO720981:CAP720981 CKK720981:CKL720981 CUG720981:CUH720981 DEC720981:DED720981 DNY720981:DNZ720981 DXU720981:DXV720981 EHQ720981:EHR720981 ERM720981:ERN720981 FBI720981:FBJ720981 FLE720981:FLF720981 FVA720981:FVB720981 GEW720981:GEX720981 GOS720981:GOT720981 GYO720981:GYP720981 HIK720981:HIL720981 HSG720981:HSH720981 ICC720981:ICD720981 ILY720981:ILZ720981 IVU720981:IVV720981 JFQ720981:JFR720981 JPM720981:JPN720981 JZI720981:JZJ720981 KJE720981:KJF720981 KTA720981:KTB720981 LCW720981:LCX720981 LMS720981:LMT720981 LWO720981:LWP720981 MGK720981:MGL720981 MQG720981:MQH720981 NAC720981:NAD720981 NJY720981:NJZ720981 NTU720981:NTV720981 ODQ720981:ODR720981 ONM720981:ONN720981 OXI720981:OXJ720981 PHE720981:PHF720981 PRA720981:PRB720981 QAW720981:QAX720981 QKS720981:QKT720981 QUO720981:QUP720981 REK720981:REL720981 ROG720981:ROH720981 RYC720981:RYD720981 SHY720981:SHZ720981 SRU720981:SRV720981 TBQ720981:TBR720981 TLM720981:TLN720981 TVI720981:TVJ720981 UFE720981:UFF720981 UPA720981:UPB720981 UYW720981:UYX720981 VIS720981:VIT720981 VSO720981:VSP720981 WCK720981:WCL720981 WMG720981:WMH720981 WWC720981:WWD720981 U786517:V786517 JQ786517:JR786517 TM786517:TN786517 ADI786517:ADJ786517 ANE786517:ANF786517 AXA786517:AXB786517 BGW786517:BGX786517 BQS786517:BQT786517 CAO786517:CAP786517 CKK786517:CKL786517 CUG786517:CUH786517 DEC786517:DED786517 DNY786517:DNZ786517 DXU786517:DXV786517 EHQ786517:EHR786517 ERM786517:ERN786517 FBI786517:FBJ786517 FLE786517:FLF786517 FVA786517:FVB786517 GEW786517:GEX786517 GOS786517:GOT786517 GYO786517:GYP786517 HIK786517:HIL786517 HSG786517:HSH786517 ICC786517:ICD786517 ILY786517:ILZ786517 IVU786517:IVV786517 JFQ786517:JFR786517 JPM786517:JPN786517 JZI786517:JZJ786517 KJE786517:KJF786517 KTA786517:KTB786517 LCW786517:LCX786517 LMS786517:LMT786517 LWO786517:LWP786517 MGK786517:MGL786517 MQG786517:MQH786517 NAC786517:NAD786517 NJY786517:NJZ786517 NTU786517:NTV786517 ODQ786517:ODR786517 ONM786517:ONN786517 OXI786517:OXJ786517 PHE786517:PHF786517 PRA786517:PRB786517 QAW786517:QAX786517 QKS786517:QKT786517 QUO786517:QUP786517 REK786517:REL786517 ROG786517:ROH786517 RYC786517:RYD786517 SHY786517:SHZ786517 SRU786517:SRV786517 TBQ786517:TBR786517 TLM786517:TLN786517 TVI786517:TVJ786517 UFE786517:UFF786517 UPA786517:UPB786517 UYW786517:UYX786517 VIS786517:VIT786517 VSO786517:VSP786517 WCK786517:WCL786517 WMG786517:WMH786517 WWC786517:WWD786517 U852053:V852053 JQ852053:JR852053 TM852053:TN852053 ADI852053:ADJ852053 ANE852053:ANF852053 AXA852053:AXB852053 BGW852053:BGX852053 BQS852053:BQT852053 CAO852053:CAP852053 CKK852053:CKL852053 CUG852053:CUH852053 DEC852053:DED852053 DNY852053:DNZ852053 DXU852053:DXV852053 EHQ852053:EHR852053 ERM852053:ERN852053 FBI852053:FBJ852053 FLE852053:FLF852053 FVA852053:FVB852053 GEW852053:GEX852053 GOS852053:GOT852053 GYO852053:GYP852053 HIK852053:HIL852053 HSG852053:HSH852053 ICC852053:ICD852053 ILY852053:ILZ852053 IVU852053:IVV852053 JFQ852053:JFR852053 JPM852053:JPN852053 JZI852053:JZJ852053 KJE852053:KJF852053 KTA852053:KTB852053 LCW852053:LCX852053 LMS852053:LMT852053 LWO852053:LWP852053 MGK852053:MGL852053 MQG852053:MQH852053 NAC852053:NAD852053 NJY852053:NJZ852053 NTU852053:NTV852053 ODQ852053:ODR852053 ONM852053:ONN852053 OXI852053:OXJ852053 PHE852053:PHF852053 PRA852053:PRB852053 QAW852053:QAX852053 QKS852053:QKT852053 QUO852053:QUP852053 REK852053:REL852053 ROG852053:ROH852053 RYC852053:RYD852053 SHY852053:SHZ852053 SRU852053:SRV852053 TBQ852053:TBR852053 TLM852053:TLN852053 TVI852053:TVJ852053 UFE852053:UFF852053 UPA852053:UPB852053 UYW852053:UYX852053 VIS852053:VIT852053 VSO852053:VSP852053 WCK852053:WCL852053 WMG852053:WMH852053 WWC852053:WWD852053 U917589:V917589 JQ917589:JR917589 TM917589:TN917589 ADI917589:ADJ917589 ANE917589:ANF917589 AXA917589:AXB917589 BGW917589:BGX917589 BQS917589:BQT917589 CAO917589:CAP917589 CKK917589:CKL917589 CUG917589:CUH917589 DEC917589:DED917589 DNY917589:DNZ917589 DXU917589:DXV917589 EHQ917589:EHR917589 ERM917589:ERN917589 FBI917589:FBJ917589 FLE917589:FLF917589 FVA917589:FVB917589 GEW917589:GEX917589 GOS917589:GOT917589 GYO917589:GYP917589 HIK917589:HIL917589 HSG917589:HSH917589 ICC917589:ICD917589 ILY917589:ILZ917589 IVU917589:IVV917589 JFQ917589:JFR917589 JPM917589:JPN917589 JZI917589:JZJ917589 KJE917589:KJF917589 KTA917589:KTB917589 LCW917589:LCX917589 LMS917589:LMT917589 LWO917589:LWP917589 MGK917589:MGL917589 MQG917589:MQH917589 NAC917589:NAD917589 NJY917589:NJZ917589 NTU917589:NTV917589 ODQ917589:ODR917589 ONM917589:ONN917589 OXI917589:OXJ917589 PHE917589:PHF917589 PRA917589:PRB917589 QAW917589:QAX917589 QKS917589:QKT917589 QUO917589:QUP917589 REK917589:REL917589 ROG917589:ROH917589 RYC917589:RYD917589 SHY917589:SHZ917589 SRU917589:SRV917589 TBQ917589:TBR917589 TLM917589:TLN917589 TVI917589:TVJ917589 UFE917589:UFF917589 UPA917589:UPB917589 UYW917589:UYX917589 VIS917589:VIT917589 VSO917589:VSP917589 WCK917589:WCL917589 WMG917589:WMH917589 WWC917589:WWD917589 U983125:V983125 JQ983125:JR983125 TM983125:TN983125 ADI983125:ADJ983125 ANE983125:ANF983125 AXA983125:AXB983125 BGW983125:BGX983125 BQS983125:BQT983125 CAO983125:CAP983125 CKK983125:CKL983125 CUG983125:CUH983125 DEC983125:DED983125 DNY983125:DNZ983125 DXU983125:DXV983125 EHQ983125:EHR983125 ERM983125:ERN983125 FBI983125:FBJ983125 FLE983125:FLF983125 FVA983125:FVB983125 GEW983125:GEX983125 GOS983125:GOT983125 GYO983125:GYP983125 HIK983125:HIL983125 HSG983125:HSH983125 ICC983125:ICD983125 ILY983125:ILZ983125 IVU983125:IVV983125 JFQ983125:JFR983125 JPM983125:JPN983125 JZI983125:JZJ983125 KJE983125:KJF983125 KTA983125:KTB983125 LCW983125:LCX983125 LMS983125:LMT983125 LWO983125:LWP983125 MGK983125:MGL983125 MQG983125:MQH983125 NAC983125:NAD983125 NJY983125:NJZ983125 NTU983125:NTV983125 ODQ983125:ODR983125 ONM983125:ONN983125 OXI983125:OXJ983125 PHE983125:PHF983125 PRA983125:PRB983125 QAW983125:QAX983125 QKS983125:QKT983125 QUO983125:QUP983125 REK983125:REL983125 ROG983125:ROH983125 RYC983125:RYD983125 SHY983125:SHZ983125 SRU983125:SRV983125 TBQ983125:TBR983125 TLM983125:TLN983125 TVI983125:TVJ983125 UFE983125:UFF983125 UPA983125:UPB983125 UYW983125:UYX983125 VIS983125:VIT983125 VSO983125:VSP983125 WCK983125:WCL983125 WMG983125:WMH983125 WWC983125:WWD983125 U83:V83 JQ83:JR83 TM83:TN83 ADI83:ADJ83 ANE83:ANF83 AXA83:AXB83 BGW83:BGX83 BQS83:BQT83 CAO83:CAP83 CKK83:CKL83 CUG83:CUH83 DEC83:DED83 DNY83:DNZ83 DXU83:DXV83 EHQ83:EHR83 ERM83:ERN83 FBI83:FBJ83 FLE83:FLF83 FVA83:FVB83 GEW83:GEX83 GOS83:GOT83 GYO83:GYP83 HIK83:HIL83 HSG83:HSH83 ICC83:ICD83 ILY83:ILZ83 IVU83:IVV83 JFQ83:JFR83 JPM83:JPN83 JZI83:JZJ83 KJE83:KJF83 KTA83:KTB83 LCW83:LCX83 LMS83:LMT83 LWO83:LWP83 MGK83:MGL83 MQG83:MQH83 NAC83:NAD83 NJY83:NJZ83 NTU83:NTV83 ODQ83:ODR83 ONM83:ONN83 OXI83:OXJ83 PHE83:PHF83 PRA83:PRB83 QAW83:QAX83 QKS83:QKT83 QUO83:QUP83 REK83:REL83 ROG83:ROH83 RYC83:RYD83 SHY83:SHZ83 SRU83:SRV83 TBQ83:TBR83 TLM83:TLN83 TVI83:TVJ83 UFE83:UFF83 UPA83:UPB83 UYW83:UYX83 VIS83:VIT83 VSO83:VSP83 WCK83:WCL83 WMG83:WMH83 WWC83:WWD83 U65619:V65619 JQ65619:JR65619 TM65619:TN65619 ADI65619:ADJ65619 ANE65619:ANF65619 AXA65619:AXB65619 BGW65619:BGX65619 BQS65619:BQT65619 CAO65619:CAP65619 CKK65619:CKL65619 CUG65619:CUH65619 DEC65619:DED65619 DNY65619:DNZ65619 DXU65619:DXV65619 EHQ65619:EHR65619 ERM65619:ERN65619 FBI65619:FBJ65619 FLE65619:FLF65619 FVA65619:FVB65619 GEW65619:GEX65619 GOS65619:GOT65619 GYO65619:GYP65619 HIK65619:HIL65619 HSG65619:HSH65619 ICC65619:ICD65619 ILY65619:ILZ65619 IVU65619:IVV65619 JFQ65619:JFR65619 JPM65619:JPN65619 JZI65619:JZJ65619 KJE65619:KJF65619 KTA65619:KTB65619 LCW65619:LCX65619 LMS65619:LMT65619 LWO65619:LWP65619 MGK65619:MGL65619 MQG65619:MQH65619 NAC65619:NAD65619 NJY65619:NJZ65619 NTU65619:NTV65619 ODQ65619:ODR65619 ONM65619:ONN65619 OXI65619:OXJ65619 PHE65619:PHF65619 PRA65619:PRB65619 QAW65619:QAX65619 QKS65619:QKT65619 QUO65619:QUP65619 REK65619:REL65619 ROG65619:ROH65619 RYC65619:RYD65619 SHY65619:SHZ65619 SRU65619:SRV65619 TBQ65619:TBR65619 TLM65619:TLN65619 TVI65619:TVJ65619 UFE65619:UFF65619 UPA65619:UPB65619 UYW65619:UYX65619 VIS65619:VIT65619 VSO65619:VSP65619 WCK65619:WCL65619 WMG65619:WMH65619 WWC65619:WWD65619 U131155:V131155 JQ131155:JR131155 TM131155:TN131155 ADI131155:ADJ131155 ANE131155:ANF131155 AXA131155:AXB131155 BGW131155:BGX131155 BQS131155:BQT131155 CAO131155:CAP131155 CKK131155:CKL131155 CUG131155:CUH131155 DEC131155:DED131155 DNY131155:DNZ131155 DXU131155:DXV131155 EHQ131155:EHR131155 ERM131155:ERN131155 FBI131155:FBJ131155 FLE131155:FLF131155 FVA131155:FVB131155 GEW131155:GEX131155 GOS131155:GOT131155 GYO131155:GYP131155 HIK131155:HIL131155 HSG131155:HSH131155 ICC131155:ICD131155 ILY131155:ILZ131155 IVU131155:IVV131155 JFQ131155:JFR131155 JPM131155:JPN131155 JZI131155:JZJ131155 KJE131155:KJF131155 KTA131155:KTB131155 LCW131155:LCX131155 LMS131155:LMT131155 LWO131155:LWP131155 MGK131155:MGL131155 MQG131155:MQH131155 NAC131155:NAD131155 NJY131155:NJZ131155 NTU131155:NTV131155 ODQ131155:ODR131155 ONM131155:ONN131155 OXI131155:OXJ131155 PHE131155:PHF131155 PRA131155:PRB131155 QAW131155:QAX131155 QKS131155:QKT131155 QUO131155:QUP131155 REK131155:REL131155 ROG131155:ROH131155 RYC131155:RYD131155 SHY131155:SHZ131155 SRU131155:SRV131155 TBQ131155:TBR131155 TLM131155:TLN131155 TVI131155:TVJ131155 UFE131155:UFF131155 UPA131155:UPB131155 UYW131155:UYX131155 VIS131155:VIT131155 VSO131155:VSP131155 WCK131155:WCL131155 WMG131155:WMH131155 WWC131155:WWD131155 U196691:V196691 JQ196691:JR196691 TM196691:TN196691 ADI196691:ADJ196691 ANE196691:ANF196691 AXA196691:AXB196691 BGW196691:BGX196691 BQS196691:BQT196691 CAO196691:CAP196691 CKK196691:CKL196691 CUG196691:CUH196691 DEC196691:DED196691 DNY196691:DNZ196691 DXU196691:DXV196691 EHQ196691:EHR196691 ERM196691:ERN196691 FBI196691:FBJ196691 FLE196691:FLF196691 FVA196691:FVB196691 GEW196691:GEX196691 GOS196691:GOT196691 GYO196691:GYP196691 HIK196691:HIL196691 HSG196691:HSH196691 ICC196691:ICD196691 ILY196691:ILZ196691 IVU196691:IVV196691 JFQ196691:JFR196691 JPM196691:JPN196691 JZI196691:JZJ196691 KJE196691:KJF196691 KTA196691:KTB196691 LCW196691:LCX196691 LMS196691:LMT196691 LWO196691:LWP196691 MGK196691:MGL196691 MQG196691:MQH196691 NAC196691:NAD196691 NJY196691:NJZ196691 NTU196691:NTV196691 ODQ196691:ODR196691 ONM196691:ONN196691 OXI196691:OXJ196691 PHE196691:PHF196691 PRA196691:PRB196691 QAW196691:QAX196691 QKS196691:QKT196691 QUO196691:QUP196691 REK196691:REL196691 ROG196691:ROH196691 RYC196691:RYD196691 SHY196691:SHZ196691 SRU196691:SRV196691 TBQ196691:TBR196691 TLM196691:TLN196691 TVI196691:TVJ196691 UFE196691:UFF196691 UPA196691:UPB196691 UYW196691:UYX196691 VIS196691:VIT196691 VSO196691:VSP196691 WCK196691:WCL196691 WMG196691:WMH196691 WWC196691:WWD196691 U262227:V262227 JQ262227:JR262227 TM262227:TN262227 ADI262227:ADJ262227 ANE262227:ANF262227 AXA262227:AXB262227 BGW262227:BGX262227 BQS262227:BQT262227 CAO262227:CAP262227 CKK262227:CKL262227 CUG262227:CUH262227 DEC262227:DED262227 DNY262227:DNZ262227 DXU262227:DXV262227 EHQ262227:EHR262227 ERM262227:ERN262227 FBI262227:FBJ262227 FLE262227:FLF262227 FVA262227:FVB262227 GEW262227:GEX262227 GOS262227:GOT262227 GYO262227:GYP262227 HIK262227:HIL262227 HSG262227:HSH262227 ICC262227:ICD262227 ILY262227:ILZ262227 IVU262227:IVV262227 JFQ262227:JFR262227 JPM262227:JPN262227 JZI262227:JZJ262227 KJE262227:KJF262227 KTA262227:KTB262227 LCW262227:LCX262227 LMS262227:LMT262227 LWO262227:LWP262227 MGK262227:MGL262227 MQG262227:MQH262227 NAC262227:NAD262227 NJY262227:NJZ262227 NTU262227:NTV262227 ODQ262227:ODR262227 ONM262227:ONN262227 OXI262227:OXJ262227 PHE262227:PHF262227 PRA262227:PRB262227 QAW262227:QAX262227 QKS262227:QKT262227 QUO262227:QUP262227 REK262227:REL262227 ROG262227:ROH262227 RYC262227:RYD262227 SHY262227:SHZ262227 SRU262227:SRV262227 TBQ262227:TBR262227 TLM262227:TLN262227 TVI262227:TVJ262227 UFE262227:UFF262227 UPA262227:UPB262227 UYW262227:UYX262227 VIS262227:VIT262227 VSO262227:VSP262227 WCK262227:WCL262227 WMG262227:WMH262227 WWC262227:WWD262227 U327763:V327763 JQ327763:JR327763 TM327763:TN327763 ADI327763:ADJ327763 ANE327763:ANF327763 AXA327763:AXB327763 BGW327763:BGX327763 BQS327763:BQT327763 CAO327763:CAP327763 CKK327763:CKL327763 CUG327763:CUH327763 DEC327763:DED327763 DNY327763:DNZ327763 DXU327763:DXV327763 EHQ327763:EHR327763 ERM327763:ERN327763 FBI327763:FBJ327763 FLE327763:FLF327763 FVA327763:FVB327763 GEW327763:GEX327763 GOS327763:GOT327763 GYO327763:GYP327763 HIK327763:HIL327763 HSG327763:HSH327763 ICC327763:ICD327763 ILY327763:ILZ327763 IVU327763:IVV327763 JFQ327763:JFR327763 JPM327763:JPN327763 JZI327763:JZJ327763 KJE327763:KJF327763 KTA327763:KTB327763 LCW327763:LCX327763 LMS327763:LMT327763 LWO327763:LWP327763 MGK327763:MGL327763 MQG327763:MQH327763 NAC327763:NAD327763 NJY327763:NJZ327763 NTU327763:NTV327763 ODQ327763:ODR327763 ONM327763:ONN327763 OXI327763:OXJ327763 PHE327763:PHF327763 PRA327763:PRB327763 QAW327763:QAX327763 QKS327763:QKT327763 QUO327763:QUP327763 REK327763:REL327763 ROG327763:ROH327763 RYC327763:RYD327763 SHY327763:SHZ327763 SRU327763:SRV327763 TBQ327763:TBR327763 TLM327763:TLN327763 TVI327763:TVJ327763 UFE327763:UFF327763 UPA327763:UPB327763 UYW327763:UYX327763 VIS327763:VIT327763 VSO327763:VSP327763 WCK327763:WCL327763 WMG327763:WMH327763 WWC327763:WWD327763 U393299:V393299 JQ393299:JR393299 TM393299:TN393299 ADI393299:ADJ393299 ANE393299:ANF393299 AXA393299:AXB393299 BGW393299:BGX393299 BQS393299:BQT393299 CAO393299:CAP393299 CKK393299:CKL393299 CUG393299:CUH393299 DEC393299:DED393299 DNY393299:DNZ393299 DXU393299:DXV393299 EHQ393299:EHR393299 ERM393299:ERN393299 FBI393299:FBJ393299 FLE393299:FLF393299 FVA393299:FVB393299 GEW393299:GEX393299 GOS393299:GOT393299 GYO393299:GYP393299 HIK393299:HIL393299 HSG393299:HSH393299 ICC393299:ICD393299 ILY393299:ILZ393299 IVU393299:IVV393299 JFQ393299:JFR393299 JPM393299:JPN393299 JZI393299:JZJ393299 KJE393299:KJF393299 KTA393299:KTB393299 LCW393299:LCX393299 LMS393299:LMT393299 LWO393299:LWP393299 MGK393299:MGL393299 MQG393299:MQH393299 NAC393299:NAD393299 NJY393299:NJZ393299 NTU393299:NTV393299 ODQ393299:ODR393299 ONM393299:ONN393299 OXI393299:OXJ393299 PHE393299:PHF393299 PRA393299:PRB393299 QAW393299:QAX393299 QKS393299:QKT393299 QUO393299:QUP393299 REK393299:REL393299 ROG393299:ROH393299 RYC393299:RYD393299 SHY393299:SHZ393299 SRU393299:SRV393299 TBQ393299:TBR393299 TLM393299:TLN393299 TVI393299:TVJ393299 UFE393299:UFF393299 UPA393299:UPB393299 UYW393299:UYX393299 VIS393299:VIT393299 VSO393299:VSP393299 WCK393299:WCL393299 WMG393299:WMH393299 WWC393299:WWD393299 U458835:V458835 JQ458835:JR458835 TM458835:TN458835 ADI458835:ADJ458835 ANE458835:ANF458835 AXA458835:AXB458835 BGW458835:BGX458835 BQS458835:BQT458835 CAO458835:CAP458835 CKK458835:CKL458835 CUG458835:CUH458835 DEC458835:DED458835 DNY458835:DNZ458835 DXU458835:DXV458835 EHQ458835:EHR458835 ERM458835:ERN458835 FBI458835:FBJ458835 FLE458835:FLF458835 FVA458835:FVB458835 GEW458835:GEX458835 GOS458835:GOT458835 GYO458835:GYP458835 HIK458835:HIL458835 HSG458835:HSH458835 ICC458835:ICD458835 ILY458835:ILZ458835 IVU458835:IVV458835 JFQ458835:JFR458835 JPM458835:JPN458835 JZI458835:JZJ458835 KJE458835:KJF458835 KTA458835:KTB458835 LCW458835:LCX458835 LMS458835:LMT458835 LWO458835:LWP458835 MGK458835:MGL458835 MQG458835:MQH458835 NAC458835:NAD458835 NJY458835:NJZ458835 NTU458835:NTV458835 ODQ458835:ODR458835 ONM458835:ONN458835 OXI458835:OXJ458835 PHE458835:PHF458835 PRA458835:PRB458835 QAW458835:QAX458835 QKS458835:QKT458835 QUO458835:QUP458835 REK458835:REL458835 ROG458835:ROH458835 RYC458835:RYD458835 SHY458835:SHZ458835 SRU458835:SRV458835 TBQ458835:TBR458835 TLM458835:TLN458835 TVI458835:TVJ458835 UFE458835:UFF458835 UPA458835:UPB458835 UYW458835:UYX458835 VIS458835:VIT458835 VSO458835:VSP458835 WCK458835:WCL458835 WMG458835:WMH458835 WWC458835:WWD458835 U524371:V524371 JQ524371:JR524371 TM524371:TN524371 ADI524371:ADJ524371 ANE524371:ANF524371 AXA524371:AXB524371 BGW524371:BGX524371 BQS524371:BQT524371 CAO524371:CAP524371 CKK524371:CKL524371 CUG524371:CUH524371 DEC524371:DED524371 DNY524371:DNZ524371 DXU524371:DXV524371 EHQ524371:EHR524371 ERM524371:ERN524371 FBI524371:FBJ524371 FLE524371:FLF524371 FVA524371:FVB524371 GEW524371:GEX524371 GOS524371:GOT524371 GYO524371:GYP524371 HIK524371:HIL524371 HSG524371:HSH524371 ICC524371:ICD524371 ILY524371:ILZ524371 IVU524371:IVV524371 JFQ524371:JFR524371 JPM524371:JPN524371 JZI524371:JZJ524371 KJE524371:KJF524371 KTA524371:KTB524371 LCW524371:LCX524371 LMS524371:LMT524371 LWO524371:LWP524371 MGK524371:MGL524371 MQG524371:MQH524371 NAC524371:NAD524371 NJY524371:NJZ524371 NTU524371:NTV524371 ODQ524371:ODR524371 ONM524371:ONN524371 OXI524371:OXJ524371 PHE524371:PHF524371 PRA524371:PRB524371 QAW524371:QAX524371 QKS524371:QKT524371 QUO524371:QUP524371 REK524371:REL524371 ROG524371:ROH524371 RYC524371:RYD524371 SHY524371:SHZ524371 SRU524371:SRV524371 TBQ524371:TBR524371 TLM524371:TLN524371 TVI524371:TVJ524371 UFE524371:UFF524371 UPA524371:UPB524371 UYW524371:UYX524371 VIS524371:VIT524371 VSO524371:VSP524371 WCK524371:WCL524371 WMG524371:WMH524371 WWC524371:WWD524371 U589907:V589907 JQ589907:JR589907 TM589907:TN589907 ADI589907:ADJ589907 ANE589907:ANF589907 AXA589907:AXB589907 BGW589907:BGX589907 BQS589907:BQT589907 CAO589907:CAP589907 CKK589907:CKL589907 CUG589907:CUH589907 DEC589907:DED589907 DNY589907:DNZ589907 DXU589907:DXV589907 EHQ589907:EHR589907 ERM589907:ERN589907 FBI589907:FBJ589907 FLE589907:FLF589907 FVA589907:FVB589907 GEW589907:GEX589907 GOS589907:GOT589907 GYO589907:GYP589907 HIK589907:HIL589907 HSG589907:HSH589907 ICC589907:ICD589907 ILY589907:ILZ589907 IVU589907:IVV589907 JFQ589907:JFR589907 JPM589907:JPN589907 JZI589907:JZJ589907 KJE589907:KJF589907 KTA589907:KTB589907 LCW589907:LCX589907 LMS589907:LMT589907 LWO589907:LWP589907 MGK589907:MGL589907 MQG589907:MQH589907 NAC589907:NAD589907 NJY589907:NJZ589907 NTU589907:NTV589907 ODQ589907:ODR589907 ONM589907:ONN589907 OXI589907:OXJ589907 PHE589907:PHF589907 PRA589907:PRB589907 QAW589907:QAX589907 QKS589907:QKT589907 QUO589907:QUP589907 REK589907:REL589907 ROG589907:ROH589907 RYC589907:RYD589907 SHY589907:SHZ589907 SRU589907:SRV589907 TBQ589907:TBR589907 TLM589907:TLN589907 TVI589907:TVJ589907 UFE589907:UFF589907 UPA589907:UPB589907 UYW589907:UYX589907 VIS589907:VIT589907 VSO589907:VSP589907 WCK589907:WCL589907 WMG589907:WMH589907 WWC589907:WWD589907 U655443:V655443 JQ655443:JR655443 TM655443:TN655443 ADI655443:ADJ655443 ANE655443:ANF655443 AXA655443:AXB655443 BGW655443:BGX655443 BQS655443:BQT655443 CAO655443:CAP655443 CKK655443:CKL655443 CUG655443:CUH655443 DEC655443:DED655443 DNY655443:DNZ655443 DXU655443:DXV655443 EHQ655443:EHR655443 ERM655443:ERN655443 FBI655443:FBJ655443 FLE655443:FLF655443 FVA655443:FVB655443 GEW655443:GEX655443 GOS655443:GOT655443 GYO655443:GYP655443 HIK655443:HIL655443 HSG655443:HSH655443 ICC655443:ICD655443 ILY655443:ILZ655443 IVU655443:IVV655443 JFQ655443:JFR655443 JPM655443:JPN655443 JZI655443:JZJ655443 KJE655443:KJF655443 KTA655443:KTB655443 LCW655443:LCX655443 LMS655443:LMT655443 LWO655443:LWP655443 MGK655443:MGL655443 MQG655443:MQH655443 NAC655443:NAD655443 NJY655443:NJZ655443 NTU655443:NTV655443 ODQ655443:ODR655443 ONM655443:ONN655443 OXI655443:OXJ655443 PHE655443:PHF655443 PRA655443:PRB655443 QAW655443:QAX655443 QKS655443:QKT655443 QUO655443:QUP655443 REK655443:REL655443 ROG655443:ROH655443 RYC655443:RYD655443 SHY655443:SHZ655443 SRU655443:SRV655443 TBQ655443:TBR655443 TLM655443:TLN655443 TVI655443:TVJ655443 UFE655443:UFF655443 UPA655443:UPB655443 UYW655443:UYX655443 VIS655443:VIT655443 VSO655443:VSP655443 WCK655443:WCL655443 WMG655443:WMH655443 WWC655443:WWD655443 U720979:V720979 JQ720979:JR720979 TM720979:TN720979 ADI720979:ADJ720979 ANE720979:ANF720979 AXA720979:AXB720979 BGW720979:BGX720979 BQS720979:BQT720979 CAO720979:CAP720979 CKK720979:CKL720979 CUG720979:CUH720979 DEC720979:DED720979 DNY720979:DNZ720979 DXU720979:DXV720979 EHQ720979:EHR720979 ERM720979:ERN720979 FBI720979:FBJ720979 FLE720979:FLF720979 FVA720979:FVB720979 GEW720979:GEX720979 GOS720979:GOT720979 GYO720979:GYP720979 HIK720979:HIL720979 HSG720979:HSH720979 ICC720979:ICD720979 ILY720979:ILZ720979 IVU720979:IVV720979 JFQ720979:JFR720979 JPM720979:JPN720979 JZI720979:JZJ720979 KJE720979:KJF720979 KTA720979:KTB720979 LCW720979:LCX720979 LMS720979:LMT720979 LWO720979:LWP720979 MGK720979:MGL720979 MQG720979:MQH720979 NAC720979:NAD720979 NJY720979:NJZ720979 NTU720979:NTV720979 ODQ720979:ODR720979 ONM720979:ONN720979 OXI720979:OXJ720979 PHE720979:PHF720979 PRA720979:PRB720979 QAW720979:QAX720979 QKS720979:QKT720979 QUO720979:QUP720979 REK720979:REL720979 ROG720979:ROH720979 RYC720979:RYD720979 SHY720979:SHZ720979 SRU720979:SRV720979 TBQ720979:TBR720979 TLM720979:TLN720979 TVI720979:TVJ720979 UFE720979:UFF720979 UPA720979:UPB720979 UYW720979:UYX720979 VIS720979:VIT720979 VSO720979:VSP720979 WCK720979:WCL720979 WMG720979:WMH720979 WWC720979:WWD720979 U786515:V786515 JQ786515:JR786515 TM786515:TN786515 ADI786515:ADJ786515 ANE786515:ANF786515 AXA786515:AXB786515 BGW786515:BGX786515 BQS786515:BQT786515 CAO786515:CAP786515 CKK786515:CKL786515 CUG786515:CUH786515 DEC786515:DED786515 DNY786515:DNZ786515 DXU786515:DXV786515 EHQ786515:EHR786515 ERM786515:ERN786515 FBI786515:FBJ786515 FLE786515:FLF786515 FVA786515:FVB786515 GEW786515:GEX786515 GOS786515:GOT786515 GYO786515:GYP786515 HIK786515:HIL786515 HSG786515:HSH786515 ICC786515:ICD786515 ILY786515:ILZ786515 IVU786515:IVV786515 JFQ786515:JFR786515 JPM786515:JPN786515 JZI786515:JZJ786515 KJE786515:KJF786515 KTA786515:KTB786515 LCW786515:LCX786515 LMS786515:LMT786515 LWO786515:LWP786515 MGK786515:MGL786515 MQG786515:MQH786515 NAC786515:NAD786515 NJY786515:NJZ786515 NTU786515:NTV786515 ODQ786515:ODR786515 ONM786515:ONN786515 OXI786515:OXJ786515 PHE786515:PHF786515 PRA786515:PRB786515 QAW786515:QAX786515 QKS786515:QKT786515 QUO786515:QUP786515 REK786515:REL786515 ROG786515:ROH786515 RYC786515:RYD786515 SHY786515:SHZ786515 SRU786515:SRV786515 TBQ786515:TBR786515 TLM786515:TLN786515 TVI786515:TVJ786515 UFE786515:UFF786515 UPA786515:UPB786515 UYW786515:UYX786515 VIS786515:VIT786515 VSO786515:VSP786515 WCK786515:WCL786515 WMG786515:WMH786515 WWC786515:WWD786515 U852051:V852051 JQ852051:JR852051 TM852051:TN852051 ADI852051:ADJ852051 ANE852051:ANF852051 AXA852051:AXB852051 BGW852051:BGX852051 BQS852051:BQT852051 CAO852051:CAP852051 CKK852051:CKL852051 CUG852051:CUH852051 DEC852051:DED852051 DNY852051:DNZ852051 DXU852051:DXV852051 EHQ852051:EHR852051 ERM852051:ERN852051 FBI852051:FBJ852051 FLE852051:FLF852051 FVA852051:FVB852051 GEW852051:GEX852051 GOS852051:GOT852051 GYO852051:GYP852051 HIK852051:HIL852051 HSG852051:HSH852051 ICC852051:ICD852051 ILY852051:ILZ852051 IVU852051:IVV852051 JFQ852051:JFR852051 JPM852051:JPN852051 JZI852051:JZJ852051 KJE852051:KJF852051 KTA852051:KTB852051 LCW852051:LCX852051 LMS852051:LMT852051 LWO852051:LWP852051 MGK852051:MGL852051 MQG852051:MQH852051 NAC852051:NAD852051 NJY852051:NJZ852051 NTU852051:NTV852051 ODQ852051:ODR852051 ONM852051:ONN852051 OXI852051:OXJ852051 PHE852051:PHF852051 PRA852051:PRB852051 QAW852051:QAX852051 QKS852051:QKT852051 QUO852051:QUP852051 REK852051:REL852051 ROG852051:ROH852051 RYC852051:RYD852051 SHY852051:SHZ852051 SRU852051:SRV852051 TBQ852051:TBR852051 TLM852051:TLN852051 TVI852051:TVJ852051 UFE852051:UFF852051 UPA852051:UPB852051 UYW852051:UYX852051 VIS852051:VIT852051 VSO852051:VSP852051 WCK852051:WCL852051 WMG852051:WMH852051 WWC852051:WWD852051 U917587:V917587 JQ917587:JR917587 TM917587:TN917587 ADI917587:ADJ917587 ANE917587:ANF917587 AXA917587:AXB917587 BGW917587:BGX917587 BQS917587:BQT917587 CAO917587:CAP917587 CKK917587:CKL917587 CUG917587:CUH917587 DEC917587:DED917587 DNY917587:DNZ917587 DXU917587:DXV917587 EHQ917587:EHR917587 ERM917587:ERN917587 FBI917587:FBJ917587 FLE917587:FLF917587 FVA917587:FVB917587 GEW917587:GEX917587 GOS917587:GOT917587 GYO917587:GYP917587 HIK917587:HIL917587 HSG917587:HSH917587 ICC917587:ICD917587 ILY917587:ILZ917587 IVU917587:IVV917587 JFQ917587:JFR917587 JPM917587:JPN917587 JZI917587:JZJ917587 KJE917587:KJF917587 KTA917587:KTB917587 LCW917587:LCX917587 LMS917587:LMT917587 LWO917587:LWP917587 MGK917587:MGL917587 MQG917587:MQH917587 NAC917587:NAD917587 NJY917587:NJZ917587 NTU917587:NTV917587 ODQ917587:ODR917587 ONM917587:ONN917587 OXI917587:OXJ917587 PHE917587:PHF917587 PRA917587:PRB917587 QAW917587:QAX917587 QKS917587:QKT917587 QUO917587:QUP917587 REK917587:REL917587 ROG917587:ROH917587 RYC917587:RYD917587 SHY917587:SHZ917587 SRU917587:SRV917587 TBQ917587:TBR917587 TLM917587:TLN917587 TVI917587:TVJ917587 UFE917587:UFF917587 UPA917587:UPB917587 UYW917587:UYX917587 VIS917587:VIT917587 VSO917587:VSP917587 WCK917587:WCL917587 WMG917587:WMH917587 WWC917587:WWD917587 U983123:V983123 JQ983123:JR983123 TM983123:TN983123 ADI983123:ADJ983123 ANE983123:ANF983123 AXA983123:AXB983123 BGW983123:BGX983123 BQS983123:BQT983123 CAO983123:CAP983123 CKK983123:CKL983123 CUG983123:CUH983123 DEC983123:DED983123 DNY983123:DNZ983123 DXU983123:DXV983123 EHQ983123:EHR983123 ERM983123:ERN983123 FBI983123:FBJ983123 FLE983123:FLF983123 FVA983123:FVB983123 GEW983123:GEX983123 GOS983123:GOT983123 GYO983123:GYP983123 HIK983123:HIL983123 HSG983123:HSH983123 ICC983123:ICD983123 ILY983123:ILZ983123 IVU983123:IVV983123 JFQ983123:JFR983123 JPM983123:JPN983123 JZI983123:JZJ983123 KJE983123:KJF983123 KTA983123:KTB983123 LCW983123:LCX983123 LMS983123:LMT983123 LWO983123:LWP983123 MGK983123:MGL983123 MQG983123:MQH983123 NAC983123:NAD983123 NJY983123:NJZ983123 NTU983123:NTV983123 ODQ983123:ODR983123 ONM983123:ONN983123 OXI983123:OXJ983123 PHE983123:PHF983123 PRA983123:PRB983123 QAW983123:QAX983123 QKS983123:QKT983123 QUO983123:QUP983123 REK983123:REL983123 ROG983123:ROH983123 RYC983123:RYD983123 SHY983123:SHZ983123 SRU983123:SRV983123 TBQ983123:TBR983123 TLM983123:TLN983123 TVI983123:TVJ983123 UFE983123:UFF983123 UPA983123:UPB983123 UYW983123:UYX983123 VIS983123:VIT983123 VSO983123:VSP983123 WCK983123:WCL983123 WMG983123:WMH983123 WWC983123:WWD983123 U79:V79 JQ79:JR79 TM79:TN79 ADI79:ADJ79 ANE79:ANF79 AXA79:AXB79 BGW79:BGX79 BQS79:BQT79 CAO79:CAP79 CKK79:CKL79 CUG79:CUH79 DEC79:DED79 DNY79:DNZ79 DXU79:DXV79 EHQ79:EHR79 ERM79:ERN79 FBI79:FBJ79 FLE79:FLF79 FVA79:FVB79 GEW79:GEX79 GOS79:GOT79 GYO79:GYP79 HIK79:HIL79 HSG79:HSH79 ICC79:ICD79 ILY79:ILZ79 IVU79:IVV79 JFQ79:JFR79 JPM79:JPN79 JZI79:JZJ79 KJE79:KJF79 KTA79:KTB79 LCW79:LCX79 LMS79:LMT79 LWO79:LWP79 MGK79:MGL79 MQG79:MQH79 NAC79:NAD79 NJY79:NJZ79 NTU79:NTV79 ODQ79:ODR79 ONM79:ONN79 OXI79:OXJ79 PHE79:PHF79 PRA79:PRB79 QAW79:QAX79 QKS79:QKT79 QUO79:QUP79 REK79:REL79 ROG79:ROH79 RYC79:RYD79 SHY79:SHZ79 SRU79:SRV79 TBQ79:TBR79 TLM79:TLN79 TVI79:TVJ79 UFE79:UFF79 UPA79:UPB79 UYW79:UYX79 VIS79:VIT79 VSO79:VSP79 WCK79:WCL79 WMG79:WMH79 WWC79:WWD79 U65615:V65615 JQ65615:JR65615 TM65615:TN65615 ADI65615:ADJ65615 ANE65615:ANF65615 AXA65615:AXB65615 BGW65615:BGX65615 BQS65615:BQT65615 CAO65615:CAP65615 CKK65615:CKL65615 CUG65615:CUH65615 DEC65615:DED65615 DNY65615:DNZ65615 DXU65615:DXV65615 EHQ65615:EHR65615 ERM65615:ERN65615 FBI65615:FBJ65615 FLE65615:FLF65615 FVA65615:FVB65615 GEW65615:GEX65615 GOS65615:GOT65615 GYO65615:GYP65615 HIK65615:HIL65615 HSG65615:HSH65615 ICC65615:ICD65615 ILY65615:ILZ65615 IVU65615:IVV65615 JFQ65615:JFR65615 JPM65615:JPN65615 JZI65615:JZJ65615 KJE65615:KJF65615 KTA65615:KTB65615 LCW65615:LCX65615 LMS65615:LMT65615 LWO65615:LWP65615 MGK65615:MGL65615 MQG65615:MQH65615 NAC65615:NAD65615 NJY65615:NJZ65615 NTU65615:NTV65615 ODQ65615:ODR65615 ONM65615:ONN65615 OXI65615:OXJ65615 PHE65615:PHF65615 PRA65615:PRB65615 QAW65615:QAX65615 QKS65615:QKT65615 QUO65615:QUP65615 REK65615:REL65615 ROG65615:ROH65615 RYC65615:RYD65615 SHY65615:SHZ65615 SRU65615:SRV65615 TBQ65615:TBR65615 TLM65615:TLN65615 TVI65615:TVJ65615 UFE65615:UFF65615 UPA65615:UPB65615 UYW65615:UYX65615 VIS65615:VIT65615 VSO65615:VSP65615 WCK65615:WCL65615 WMG65615:WMH65615 WWC65615:WWD65615 U131151:V131151 JQ131151:JR131151 TM131151:TN131151 ADI131151:ADJ131151 ANE131151:ANF131151 AXA131151:AXB131151 BGW131151:BGX131151 BQS131151:BQT131151 CAO131151:CAP131151 CKK131151:CKL131151 CUG131151:CUH131151 DEC131151:DED131151 DNY131151:DNZ131151 DXU131151:DXV131151 EHQ131151:EHR131151 ERM131151:ERN131151 FBI131151:FBJ131151 FLE131151:FLF131151 FVA131151:FVB131151 GEW131151:GEX131151 GOS131151:GOT131151 GYO131151:GYP131151 HIK131151:HIL131151 HSG131151:HSH131151 ICC131151:ICD131151 ILY131151:ILZ131151 IVU131151:IVV131151 JFQ131151:JFR131151 JPM131151:JPN131151 JZI131151:JZJ131151 KJE131151:KJF131151 KTA131151:KTB131151 LCW131151:LCX131151 LMS131151:LMT131151 LWO131151:LWP131151 MGK131151:MGL131151 MQG131151:MQH131151 NAC131151:NAD131151 NJY131151:NJZ131151 NTU131151:NTV131151 ODQ131151:ODR131151 ONM131151:ONN131151 OXI131151:OXJ131151 PHE131151:PHF131151 PRA131151:PRB131151 QAW131151:QAX131151 QKS131151:QKT131151 QUO131151:QUP131151 REK131151:REL131151 ROG131151:ROH131151 RYC131151:RYD131151 SHY131151:SHZ131151 SRU131151:SRV131151 TBQ131151:TBR131151 TLM131151:TLN131151 TVI131151:TVJ131151 UFE131151:UFF131151 UPA131151:UPB131151 UYW131151:UYX131151 VIS131151:VIT131151 VSO131151:VSP131151 WCK131151:WCL131151 WMG131151:WMH131151 WWC131151:WWD131151 U196687:V196687 JQ196687:JR196687 TM196687:TN196687 ADI196687:ADJ196687 ANE196687:ANF196687 AXA196687:AXB196687 BGW196687:BGX196687 BQS196687:BQT196687 CAO196687:CAP196687 CKK196687:CKL196687 CUG196687:CUH196687 DEC196687:DED196687 DNY196687:DNZ196687 DXU196687:DXV196687 EHQ196687:EHR196687 ERM196687:ERN196687 FBI196687:FBJ196687 FLE196687:FLF196687 FVA196687:FVB196687 GEW196687:GEX196687 GOS196687:GOT196687 GYO196687:GYP196687 HIK196687:HIL196687 HSG196687:HSH196687 ICC196687:ICD196687 ILY196687:ILZ196687 IVU196687:IVV196687 JFQ196687:JFR196687 JPM196687:JPN196687 JZI196687:JZJ196687 KJE196687:KJF196687 KTA196687:KTB196687 LCW196687:LCX196687 LMS196687:LMT196687 LWO196687:LWP196687 MGK196687:MGL196687 MQG196687:MQH196687 NAC196687:NAD196687 NJY196687:NJZ196687 NTU196687:NTV196687 ODQ196687:ODR196687 ONM196687:ONN196687 OXI196687:OXJ196687 PHE196687:PHF196687 PRA196687:PRB196687 QAW196687:QAX196687 QKS196687:QKT196687 QUO196687:QUP196687 REK196687:REL196687 ROG196687:ROH196687 RYC196687:RYD196687 SHY196687:SHZ196687 SRU196687:SRV196687 TBQ196687:TBR196687 TLM196687:TLN196687 TVI196687:TVJ196687 UFE196687:UFF196687 UPA196687:UPB196687 UYW196687:UYX196687 VIS196687:VIT196687 VSO196687:VSP196687 WCK196687:WCL196687 WMG196687:WMH196687 WWC196687:WWD196687 U262223:V262223 JQ262223:JR262223 TM262223:TN262223 ADI262223:ADJ262223 ANE262223:ANF262223 AXA262223:AXB262223 BGW262223:BGX262223 BQS262223:BQT262223 CAO262223:CAP262223 CKK262223:CKL262223 CUG262223:CUH262223 DEC262223:DED262223 DNY262223:DNZ262223 DXU262223:DXV262223 EHQ262223:EHR262223 ERM262223:ERN262223 FBI262223:FBJ262223 FLE262223:FLF262223 FVA262223:FVB262223 GEW262223:GEX262223 GOS262223:GOT262223 GYO262223:GYP262223 HIK262223:HIL262223 HSG262223:HSH262223 ICC262223:ICD262223 ILY262223:ILZ262223 IVU262223:IVV262223 JFQ262223:JFR262223 JPM262223:JPN262223 JZI262223:JZJ262223 KJE262223:KJF262223 KTA262223:KTB262223 LCW262223:LCX262223 LMS262223:LMT262223 LWO262223:LWP262223 MGK262223:MGL262223 MQG262223:MQH262223 NAC262223:NAD262223 NJY262223:NJZ262223 NTU262223:NTV262223 ODQ262223:ODR262223 ONM262223:ONN262223 OXI262223:OXJ262223 PHE262223:PHF262223 PRA262223:PRB262223 QAW262223:QAX262223 QKS262223:QKT262223 QUO262223:QUP262223 REK262223:REL262223 ROG262223:ROH262223 RYC262223:RYD262223 SHY262223:SHZ262223 SRU262223:SRV262223 TBQ262223:TBR262223 TLM262223:TLN262223 TVI262223:TVJ262223 UFE262223:UFF262223 UPA262223:UPB262223 UYW262223:UYX262223 VIS262223:VIT262223 VSO262223:VSP262223 WCK262223:WCL262223 WMG262223:WMH262223 WWC262223:WWD262223 U327759:V327759 JQ327759:JR327759 TM327759:TN327759 ADI327759:ADJ327759 ANE327759:ANF327759 AXA327759:AXB327759 BGW327759:BGX327759 BQS327759:BQT327759 CAO327759:CAP327759 CKK327759:CKL327759 CUG327759:CUH327759 DEC327759:DED327759 DNY327759:DNZ327759 DXU327759:DXV327759 EHQ327759:EHR327759 ERM327759:ERN327759 FBI327759:FBJ327759 FLE327759:FLF327759 FVA327759:FVB327759 GEW327759:GEX327759 GOS327759:GOT327759 GYO327759:GYP327759 HIK327759:HIL327759 HSG327759:HSH327759 ICC327759:ICD327759 ILY327759:ILZ327759 IVU327759:IVV327759 JFQ327759:JFR327759 JPM327759:JPN327759 JZI327759:JZJ327759 KJE327759:KJF327759 KTA327759:KTB327759 LCW327759:LCX327759 LMS327759:LMT327759 LWO327759:LWP327759 MGK327759:MGL327759 MQG327759:MQH327759 NAC327759:NAD327759 NJY327759:NJZ327759 NTU327759:NTV327759 ODQ327759:ODR327759 ONM327759:ONN327759 OXI327759:OXJ327759 PHE327759:PHF327759 PRA327759:PRB327759 QAW327759:QAX327759 QKS327759:QKT327759 QUO327759:QUP327759 REK327759:REL327759 ROG327759:ROH327759 RYC327759:RYD327759 SHY327759:SHZ327759 SRU327759:SRV327759 TBQ327759:TBR327759 TLM327759:TLN327759 TVI327759:TVJ327759 UFE327759:UFF327759 UPA327759:UPB327759 UYW327759:UYX327759 VIS327759:VIT327759 VSO327759:VSP327759 WCK327759:WCL327759 WMG327759:WMH327759 WWC327759:WWD327759 U393295:V393295 JQ393295:JR393295 TM393295:TN393295 ADI393295:ADJ393295 ANE393295:ANF393295 AXA393295:AXB393295 BGW393295:BGX393295 BQS393295:BQT393295 CAO393295:CAP393295 CKK393295:CKL393295 CUG393295:CUH393295 DEC393295:DED393295 DNY393295:DNZ393295 DXU393295:DXV393295 EHQ393295:EHR393295 ERM393295:ERN393295 FBI393295:FBJ393295 FLE393295:FLF393295 FVA393295:FVB393295 GEW393295:GEX393295 GOS393295:GOT393295 GYO393295:GYP393295 HIK393295:HIL393295 HSG393295:HSH393295 ICC393295:ICD393295 ILY393295:ILZ393295 IVU393295:IVV393295 JFQ393295:JFR393295 JPM393295:JPN393295 JZI393295:JZJ393295 KJE393295:KJF393295 KTA393295:KTB393295 LCW393295:LCX393295 LMS393295:LMT393295 LWO393295:LWP393295 MGK393295:MGL393295 MQG393295:MQH393295 NAC393295:NAD393295 NJY393295:NJZ393295 NTU393295:NTV393295 ODQ393295:ODR393295 ONM393295:ONN393295 OXI393295:OXJ393295 PHE393295:PHF393295 PRA393295:PRB393295 QAW393295:QAX393295 QKS393295:QKT393295 QUO393295:QUP393295 REK393295:REL393295 ROG393295:ROH393295 RYC393295:RYD393295 SHY393295:SHZ393295 SRU393295:SRV393295 TBQ393295:TBR393295 TLM393295:TLN393295 TVI393295:TVJ393295 UFE393295:UFF393295 UPA393295:UPB393295 UYW393295:UYX393295 VIS393295:VIT393295 VSO393295:VSP393295 WCK393295:WCL393295 WMG393295:WMH393295 WWC393295:WWD393295 U458831:V458831 JQ458831:JR458831 TM458831:TN458831 ADI458831:ADJ458831 ANE458831:ANF458831 AXA458831:AXB458831 BGW458831:BGX458831 BQS458831:BQT458831 CAO458831:CAP458831 CKK458831:CKL458831 CUG458831:CUH458831 DEC458831:DED458831 DNY458831:DNZ458831 DXU458831:DXV458831 EHQ458831:EHR458831 ERM458831:ERN458831 FBI458831:FBJ458831 FLE458831:FLF458831 FVA458831:FVB458831 GEW458831:GEX458831 GOS458831:GOT458831 GYO458831:GYP458831 HIK458831:HIL458831 HSG458831:HSH458831 ICC458831:ICD458831 ILY458831:ILZ458831 IVU458831:IVV458831 JFQ458831:JFR458831 JPM458831:JPN458831 JZI458831:JZJ458831 KJE458831:KJF458831 KTA458831:KTB458831 LCW458831:LCX458831 LMS458831:LMT458831 LWO458831:LWP458831 MGK458831:MGL458831 MQG458831:MQH458831 NAC458831:NAD458831 NJY458831:NJZ458831 NTU458831:NTV458831 ODQ458831:ODR458831 ONM458831:ONN458831 OXI458831:OXJ458831 PHE458831:PHF458831 PRA458831:PRB458831 QAW458831:QAX458831 QKS458831:QKT458831 QUO458831:QUP458831 REK458831:REL458831 ROG458831:ROH458831 RYC458831:RYD458831 SHY458831:SHZ458831 SRU458831:SRV458831 TBQ458831:TBR458831 TLM458831:TLN458831 TVI458831:TVJ458831 UFE458831:UFF458831 UPA458831:UPB458831 UYW458831:UYX458831 VIS458831:VIT458831 VSO458831:VSP458831 WCK458831:WCL458831 WMG458831:WMH458831 WWC458831:WWD458831 U524367:V524367 JQ524367:JR524367 TM524367:TN524367 ADI524367:ADJ524367 ANE524367:ANF524367 AXA524367:AXB524367 BGW524367:BGX524367 BQS524367:BQT524367 CAO524367:CAP524367 CKK524367:CKL524367 CUG524367:CUH524367 DEC524367:DED524367 DNY524367:DNZ524367 DXU524367:DXV524367 EHQ524367:EHR524367 ERM524367:ERN524367 FBI524367:FBJ524367 FLE524367:FLF524367 FVA524367:FVB524367 GEW524367:GEX524367 GOS524367:GOT524367 GYO524367:GYP524367 HIK524367:HIL524367 HSG524367:HSH524367 ICC524367:ICD524367 ILY524367:ILZ524367 IVU524367:IVV524367 JFQ524367:JFR524367 JPM524367:JPN524367 JZI524367:JZJ524367 KJE524367:KJF524367 KTA524367:KTB524367 LCW524367:LCX524367 LMS524367:LMT524367 LWO524367:LWP524367 MGK524367:MGL524367 MQG524367:MQH524367 NAC524367:NAD524367 NJY524367:NJZ524367 NTU524367:NTV524367 ODQ524367:ODR524367 ONM524367:ONN524367 OXI524367:OXJ524367 PHE524367:PHF524367 PRA524367:PRB524367 QAW524367:QAX524367 QKS524367:QKT524367 QUO524367:QUP524367 REK524367:REL524367 ROG524367:ROH524367 RYC524367:RYD524367 SHY524367:SHZ524367 SRU524367:SRV524367 TBQ524367:TBR524367 TLM524367:TLN524367 TVI524367:TVJ524367 UFE524367:UFF524367 UPA524367:UPB524367 UYW524367:UYX524367 VIS524367:VIT524367 VSO524367:VSP524367 WCK524367:WCL524367 WMG524367:WMH524367 WWC524367:WWD524367 U589903:V589903 JQ589903:JR589903 TM589903:TN589903 ADI589903:ADJ589903 ANE589903:ANF589903 AXA589903:AXB589903 BGW589903:BGX589903 BQS589903:BQT589903 CAO589903:CAP589903 CKK589903:CKL589903 CUG589903:CUH589903 DEC589903:DED589903 DNY589903:DNZ589903 DXU589903:DXV589903 EHQ589903:EHR589903 ERM589903:ERN589903 FBI589903:FBJ589903 FLE589903:FLF589903 FVA589903:FVB589903 GEW589903:GEX589903 GOS589903:GOT589903 GYO589903:GYP589903 HIK589903:HIL589903 HSG589903:HSH589903 ICC589903:ICD589903 ILY589903:ILZ589903 IVU589903:IVV589903 JFQ589903:JFR589903 JPM589903:JPN589903 JZI589903:JZJ589903 KJE589903:KJF589903 KTA589903:KTB589903 LCW589903:LCX589903 LMS589903:LMT589903 LWO589903:LWP589903 MGK589903:MGL589903 MQG589903:MQH589903 NAC589903:NAD589903 NJY589903:NJZ589903 NTU589903:NTV589903 ODQ589903:ODR589903 ONM589903:ONN589903 OXI589903:OXJ589903 PHE589903:PHF589903 PRA589903:PRB589903 QAW589903:QAX589903 QKS589903:QKT589903 QUO589903:QUP589903 REK589903:REL589903 ROG589903:ROH589903 RYC589903:RYD589903 SHY589903:SHZ589903 SRU589903:SRV589903 TBQ589903:TBR589903 TLM589903:TLN589903 TVI589903:TVJ589903 UFE589903:UFF589903 UPA589903:UPB589903 UYW589903:UYX589903 VIS589903:VIT589903 VSO589903:VSP589903 WCK589903:WCL589903 WMG589903:WMH589903 WWC589903:WWD589903 U655439:V655439 JQ655439:JR655439 TM655439:TN655439 ADI655439:ADJ655439 ANE655439:ANF655439 AXA655439:AXB655439 BGW655439:BGX655439 BQS655439:BQT655439 CAO655439:CAP655439 CKK655439:CKL655439 CUG655439:CUH655439 DEC655439:DED655439 DNY655439:DNZ655439 DXU655439:DXV655439 EHQ655439:EHR655439 ERM655439:ERN655439 FBI655439:FBJ655439 FLE655439:FLF655439 FVA655439:FVB655439 GEW655439:GEX655439 GOS655439:GOT655439 GYO655439:GYP655439 HIK655439:HIL655439 HSG655439:HSH655439 ICC655439:ICD655439 ILY655439:ILZ655439 IVU655439:IVV655439 JFQ655439:JFR655439 JPM655439:JPN655439 JZI655439:JZJ655439 KJE655439:KJF655439 KTA655439:KTB655439 LCW655439:LCX655439 LMS655439:LMT655439 LWO655439:LWP655439 MGK655439:MGL655439 MQG655439:MQH655439 NAC655439:NAD655439 NJY655439:NJZ655439 NTU655439:NTV655439 ODQ655439:ODR655439 ONM655439:ONN655439 OXI655439:OXJ655439 PHE655439:PHF655439 PRA655439:PRB655439 QAW655439:QAX655439 QKS655439:QKT655439 QUO655439:QUP655439 REK655439:REL655439 ROG655439:ROH655439 RYC655439:RYD655439 SHY655439:SHZ655439 SRU655439:SRV655439 TBQ655439:TBR655439 TLM655439:TLN655439 TVI655439:TVJ655439 UFE655439:UFF655439 UPA655439:UPB655439 UYW655439:UYX655439 VIS655439:VIT655439 VSO655439:VSP655439 WCK655439:WCL655439 WMG655439:WMH655439 WWC655439:WWD655439 U720975:V720975 JQ720975:JR720975 TM720975:TN720975 ADI720975:ADJ720975 ANE720975:ANF720975 AXA720975:AXB720975 BGW720975:BGX720975 BQS720975:BQT720975 CAO720975:CAP720975 CKK720975:CKL720975 CUG720975:CUH720975 DEC720975:DED720975 DNY720975:DNZ720975 DXU720975:DXV720975 EHQ720975:EHR720975 ERM720975:ERN720975 FBI720975:FBJ720975 FLE720975:FLF720975 FVA720975:FVB720975 GEW720975:GEX720975 GOS720975:GOT720975 GYO720975:GYP720975 HIK720975:HIL720975 HSG720975:HSH720975 ICC720975:ICD720975 ILY720975:ILZ720975 IVU720975:IVV720975 JFQ720975:JFR720975 JPM720975:JPN720975 JZI720975:JZJ720975 KJE720975:KJF720975 KTA720975:KTB720975 LCW720975:LCX720975 LMS720975:LMT720975 LWO720975:LWP720975 MGK720975:MGL720975 MQG720975:MQH720975 NAC720975:NAD720975 NJY720975:NJZ720975 NTU720975:NTV720975 ODQ720975:ODR720975 ONM720975:ONN720975 OXI720975:OXJ720975 PHE720975:PHF720975 PRA720975:PRB720975 QAW720975:QAX720975 QKS720975:QKT720975 QUO720975:QUP720975 REK720975:REL720975 ROG720975:ROH720975 RYC720975:RYD720975 SHY720975:SHZ720975 SRU720975:SRV720975 TBQ720975:TBR720975 TLM720975:TLN720975 TVI720975:TVJ720975 UFE720975:UFF720975 UPA720975:UPB720975 UYW720975:UYX720975 VIS720975:VIT720975 VSO720975:VSP720975 WCK720975:WCL720975 WMG720975:WMH720975 WWC720975:WWD720975 U786511:V786511 JQ786511:JR786511 TM786511:TN786511 ADI786511:ADJ786511 ANE786511:ANF786511 AXA786511:AXB786511 BGW786511:BGX786511 BQS786511:BQT786511 CAO786511:CAP786511 CKK786511:CKL786511 CUG786511:CUH786511 DEC786511:DED786511 DNY786511:DNZ786511 DXU786511:DXV786511 EHQ786511:EHR786511 ERM786511:ERN786511 FBI786511:FBJ786511 FLE786511:FLF786511 FVA786511:FVB786511 GEW786511:GEX786511 GOS786511:GOT786511 GYO786511:GYP786511 HIK786511:HIL786511 HSG786511:HSH786511 ICC786511:ICD786511 ILY786511:ILZ786511 IVU786511:IVV786511 JFQ786511:JFR786511 JPM786511:JPN786511 JZI786511:JZJ786511 KJE786511:KJF786511 KTA786511:KTB786511 LCW786511:LCX786511 LMS786511:LMT786511 LWO786511:LWP786511 MGK786511:MGL786511 MQG786511:MQH786511 NAC786511:NAD786511 NJY786511:NJZ786511 NTU786511:NTV786511 ODQ786511:ODR786511 ONM786511:ONN786511 OXI786511:OXJ786511 PHE786511:PHF786511 PRA786511:PRB786511 QAW786511:QAX786511 QKS786511:QKT786511 QUO786511:QUP786511 REK786511:REL786511 ROG786511:ROH786511 RYC786511:RYD786511 SHY786511:SHZ786511 SRU786511:SRV786511 TBQ786511:TBR786511 TLM786511:TLN786511 TVI786511:TVJ786511 UFE786511:UFF786511 UPA786511:UPB786511 UYW786511:UYX786511 VIS786511:VIT786511 VSO786511:VSP786511 WCK786511:WCL786511 WMG786511:WMH786511 WWC786511:WWD786511 U852047:V852047 JQ852047:JR852047 TM852047:TN852047 ADI852047:ADJ852047 ANE852047:ANF852047 AXA852047:AXB852047 BGW852047:BGX852047 BQS852047:BQT852047 CAO852047:CAP852047 CKK852047:CKL852047 CUG852047:CUH852047 DEC852047:DED852047 DNY852047:DNZ852047 DXU852047:DXV852047 EHQ852047:EHR852047 ERM852047:ERN852047 FBI852047:FBJ852047 FLE852047:FLF852047 FVA852047:FVB852047 GEW852047:GEX852047 GOS852047:GOT852047 GYO852047:GYP852047 HIK852047:HIL852047 HSG852047:HSH852047 ICC852047:ICD852047 ILY852047:ILZ852047 IVU852047:IVV852047 JFQ852047:JFR852047 JPM852047:JPN852047 JZI852047:JZJ852047 KJE852047:KJF852047 KTA852047:KTB852047 LCW852047:LCX852047 LMS852047:LMT852047 LWO852047:LWP852047 MGK852047:MGL852047 MQG852047:MQH852047 NAC852047:NAD852047 NJY852047:NJZ852047 NTU852047:NTV852047 ODQ852047:ODR852047 ONM852047:ONN852047 OXI852047:OXJ852047 PHE852047:PHF852047 PRA852047:PRB852047 QAW852047:QAX852047 QKS852047:QKT852047 QUO852047:QUP852047 REK852047:REL852047 ROG852047:ROH852047 RYC852047:RYD852047 SHY852047:SHZ852047 SRU852047:SRV852047 TBQ852047:TBR852047 TLM852047:TLN852047 TVI852047:TVJ852047 UFE852047:UFF852047 UPA852047:UPB852047 UYW852047:UYX852047 VIS852047:VIT852047 VSO852047:VSP852047 WCK852047:WCL852047 WMG852047:WMH852047 WWC852047:WWD852047 U917583:V917583 JQ917583:JR917583 TM917583:TN917583 ADI917583:ADJ917583 ANE917583:ANF917583 AXA917583:AXB917583 BGW917583:BGX917583 BQS917583:BQT917583 CAO917583:CAP917583 CKK917583:CKL917583 CUG917583:CUH917583 DEC917583:DED917583 DNY917583:DNZ917583 DXU917583:DXV917583 EHQ917583:EHR917583 ERM917583:ERN917583 FBI917583:FBJ917583 FLE917583:FLF917583 FVA917583:FVB917583 GEW917583:GEX917583 GOS917583:GOT917583 GYO917583:GYP917583 HIK917583:HIL917583 HSG917583:HSH917583 ICC917583:ICD917583 ILY917583:ILZ917583 IVU917583:IVV917583 JFQ917583:JFR917583 JPM917583:JPN917583 JZI917583:JZJ917583 KJE917583:KJF917583 KTA917583:KTB917583 LCW917583:LCX917583 LMS917583:LMT917583 LWO917583:LWP917583 MGK917583:MGL917583 MQG917583:MQH917583 NAC917583:NAD917583 NJY917583:NJZ917583 NTU917583:NTV917583 ODQ917583:ODR917583 ONM917583:ONN917583 OXI917583:OXJ917583 PHE917583:PHF917583 PRA917583:PRB917583 QAW917583:QAX917583 QKS917583:QKT917583 QUO917583:QUP917583 REK917583:REL917583 ROG917583:ROH917583 RYC917583:RYD917583 SHY917583:SHZ917583 SRU917583:SRV917583 TBQ917583:TBR917583 TLM917583:TLN917583 TVI917583:TVJ917583 UFE917583:UFF917583 UPA917583:UPB917583 UYW917583:UYX917583 VIS917583:VIT917583 VSO917583:VSP917583 WCK917583:WCL917583 WMG917583:WMH917583 WWC917583:WWD917583 U983119:V983119 JQ983119:JR983119 TM983119:TN983119 ADI983119:ADJ983119 ANE983119:ANF983119 AXA983119:AXB983119 BGW983119:BGX983119 BQS983119:BQT983119 CAO983119:CAP983119 CKK983119:CKL983119 CUG983119:CUH983119 DEC983119:DED983119 DNY983119:DNZ983119 DXU983119:DXV983119 EHQ983119:EHR983119 ERM983119:ERN983119 FBI983119:FBJ983119 FLE983119:FLF983119 FVA983119:FVB983119 GEW983119:GEX983119 GOS983119:GOT983119 GYO983119:GYP983119 HIK983119:HIL983119 HSG983119:HSH983119 ICC983119:ICD983119 ILY983119:ILZ983119 IVU983119:IVV983119 JFQ983119:JFR983119 JPM983119:JPN983119 JZI983119:JZJ983119 KJE983119:KJF983119 KTA983119:KTB983119 LCW983119:LCX983119 LMS983119:LMT983119 LWO983119:LWP983119 MGK983119:MGL983119 MQG983119:MQH983119 NAC983119:NAD983119 NJY983119:NJZ983119 NTU983119:NTV983119 ODQ983119:ODR983119 ONM983119:ONN983119 OXI983119:OXJ983119 PHE983119:PHF983119 PRA983119:PRB983119 QAW983119:QAX983119 QKS983119:QKT983119 QUO983119:QUP983119 REK983119:REL983119 ROG983119:ROH983119 RYC983119:RYD983119 SHY983119:SHZ983119 SRU983119:SRV983119 TBQ983119:TBR983119 TLM983119:TLN983119 TVI983119:TVJ983119 UFE983119:UFF983119 UPA983119:UPB983119 UYW983119:UYX983119 VIS983119:VIT983119 VSO983119:VSP983119 WCK983119:WCL983119 WMG983119:WMH983119 WWC983119:WWD983119 U75:V75 JQ75:JR75 TM75:TN75 ADI75:ADJ75 ANE75:ANF75 AXA75:AXB75 BGW75:BGX75 BQS75:BQT75 CAO75:CAP75 CKK75:CKL75 CUG75:CUH75 DEC75:DED75 DNY75:DNZ75 DXU75:DXV75 EHQ75:EHR75 ERM75:ERN75 FBI75:FBJ75 FLE75:FLF75 FVA75:FVB75 GEW75:GEX75 GOS75:GOT75 GYO75:GYP75 HIK75:HIL75 HSG75:HSH75 ICC75:ICD75 ILY75:ILZ75 IVU75:IVV75 JFQ75:JFR75 JPM75:JPN75 JZI75:JZJ75 KJE75:KJF75 KTA75:KTB75 LCW75:LCX75 LMS75:LMT75 LWO75:LWP75 MGK75:MGL75 MQG75:MQH75 NAC75:NAD75 NJY75:NJZ75 NTU75:NTV75 ODQ75:ODR75 ONM75:ONN75 OXI75:OXJ75 PHE75:PHF75 PRA75:PRB75 QAW75:QAX75 QKS75:QKT75 QUO75:QUP75 REK75:REL75 ROG75:ROH75 RYC75:RYD75 SHY75:SHZ75 SRU75:SRV75 TBQ75:TBR75 TLM75:TLN75 TVI75:TVJ75 UFE75:UFF75 UPA75:UPB75 UYW75:UYX75 VIS75:VIT75 VSO75:VSP75 WCK75:WCL75 WMG75:WMH75 WWC75:WWD75 U65611:V65611 JQ65611:JR65611 TM65611:TN65611 ADI65611:ADJ65611 ANE65611:ANF65611 AXA65611:AXB65611 BGW65611:BGX65611 BQS65611:BQT65611 CAO65611:CAP65611 CKK65611:CKL65611 CUG65611:CUH65611 DEC65611:DED65611 DNY65611:DNZ65611 DXU65611:DXV65611 EHQ65611:EHR65611 ERM65611:ERN65611 FBI65611:FBJ65611 FLE65611:FLF65611 FVA65611:FVB65611 GEW65611:GEX65611 GOS65611:GOT65611 GYO65611:GYP65611 HIK65611:HIL65611 HSG65611:HSH65611 ICC65611:ICD65611 ILY65611:ILZ65611 IVU65611:IVV65611 JFQ65611:JFR65611 JPM65611:JPN65611 JZI65611:JZJ65611 KJE65611:KJF65611 KTA65611:KTB65611 LCW65611:LCX65611 LMS65611:LMT65611 LWO65611:LWP65611 MGK65611:MGL65611 MQG65611:MQH65611 NAC65611:NAD65611 NJY65611:NJZ65611 NTU65611:NTV65611 ODQ65611:ODR65611 ONM65611:ONN65611 OXI65611:OXJ65611 PHE65611:PHF65611 PRA65611:PRB65611 QAW65611:QAX65611 QKS65611:QKT65611 QUO65611:QUP65611 REK65611:REL65611 ROG65611:ROH65611 RYC65611:RYD65611 SHY65611:SHZ65611 SRU65611:SRV65611 TBQ65611:TBR65611 TLM65611:TLN65611 TVI65611:TVJ65611 UFE65611:UFF65611 UPA65611:UPB65611 UYW65611:UYX65611 VIS65611:VIT65611 VSO65611:VSP65611 WCK65611:WCL65611 WMG65611:WMH65611 WWC65611:WWD65611 U131147:V131147 JQ131147:JR131147 TM131147:TN131147 ADI131147:ADJ131147 ANE131147:ANF131147 AXA131147:AXB131147 BGW131147:BGX131147 BQS131147:BQT131147 CAO131147:CAP131147 CKK131147:CKL131147 CUG131147:CUH131147 DEC131147:DED131147 DNY131147:DNZ131147 DXU131147:DXV131147 EHQ131147:EHR131147 ERM131147:ERN131147 FBI131147:FBJ131147 FLE131147:FLF131147 FVA131147:FVB131147 GEW131147:GEX131147 GOS131147:GOT131147 GYO131147:GYP131147 HIK131147:HIL131147 HSG131147:HSH131147 ICC131147:ICD131147 ILY131147:ILZ131147 IVU131147:IVV131147 JFQ131147:JFR131147 JPM131147:JPN131147 JZI131147:JZJ131147 KJE131147:KJF131147 KTA131147:KTB131147 LCW131147:LCX131147 LMS131147:LMT131147 LWO131147:LWP131147 MGK131147:MGL131147 MQG131147:MQH131147 NAC131147:NAD131147 NJY131147:NJZ131147 NTU131147:NTV131147 ODQ131147:ODR131147 ONM131147:ONN131147 OXI131147:OXJ131147 PHE131147:PHF131147 PRA131147:PRB131147 QAW131147:QAX131147 QKS131147:QKT131147 QUO131147:QUP131147 REK131147:REL131147 ROG131147:ROH131147 RYC131147:RYD131147 SHY131147:SHZ131147 SRU131147:SRV131147 TBQ131147:TBR131147 TLM131147:TLN131147 TVI131147:TVJ131147 UFE131147:UFF131147 UPA131147:UPB131147 UYW131147:UYX131147 VIS131147:VIT131147 VSO131147:VSP131147 WCK131147:WCL131147 WMG131147:WMH131147 WWC131147:WWD131147 U196683:V196683 JQ196683:JR196683 TM196683:TN196683 ADI196683:ADJ196683 ANE196683:ANF196683 AXA196683:AXB196683 BGW196683:BGX196683 BQS196683:BQT196683 CAO196683:CAP196683 CKK196683:CKL196683 CUG196683:CUH196683 DEC196683:DED196683 DNY196683:DNZ196683 DXU196683:DXV196683 EHQ196683:EHR196683 ERM196683:ERN196683 FBI196683:FBJ196683 FLE196683:FLF196683 FVA196683:FVB196683 GEW196683:GEX196683 GOS196683:GOT196683 GYO196683:GYP196683 HIK196683:HIL196683 HSG196683:HSH196683 ICC196683:ICD196683 ILY196683:ILZ196683 IVU196683:IVV196683 JFQ196683:JFR196683 JPM196683:JPN196683 JZI196683:JZJ196683 KJE196683:KJF196683 KTA196683:KTB196683 LCW196683:LCX196683 LMS196683:LMT196683 LWO196683:LWP196683 MGK196683:MGL196683 MQG196683:MQH196683 NAC196683:NAD196683 NJY196683:NJZ196683 NTU196683:NTV196683 ODQ196683:ODR196683 ONM196683:ONN196683 OXI196683:OXJ196683 PHE196683:PHF196683 PRA196683:PRB196683 QAW196683:QAX196683 QKS196683:QKT196683 QUO196683:QUP196683 REK196683:REL196683 ROG196683:ROH196683 RYC196683:RYD196683 SHY196683:SHZ196683 SRU196683:SRV196683 TBQ196683:TBR196683 TLM196683:TLN196683 TVI196683:TVJ196683 UFE196683:UFF196683 UPA196683:UPB196683 UYW196683:UYX196683 VIS196683:VIT196683 VSO196683:VSP196683 WCK196683:WCL196683 WMG196683:WMH196683 WWC196683:WWD196683 U262219:V262219 JQ262219:JR262219 TM262219:TN262219 ADI262219:ADJ262219 ANE262219:ANF262219 AXA262219:AXB262219 BGW262219:BGX262219 BQS262219:BQT262219 CAO262219:CAP262219 CKK262219:CKL262219 CUG262219:CUH262219 DEC262219:DED262219 DNY262219:DNZ262219 DXU262219:DXV262219 EHQ262219:EHR262219 ERM262219:ERN262219 FBI262219:FBJ262219 FLE262219:FLF262219 FVA262219:FVB262219 GEW262219:GEX262219 GOS262219:GOT262219 GYO262219:GYP262219 HIK262219:HIL262219 HSG262219:HSH262219 ICC262219:ICD262219 ILY262219:ILZ262219 IVU262219:IVV262219 JFQ262219:JFR262219 JPM262219:JPN262219 JZI262219:JZJ262219 KJE262219:KJF262219 KTA262219:KTB262219 LCW262219:LCX262219 LMS262219:LMT262219 LWO262219:LWP262219 MGK262219:MGL262219 MQG262219:MQH262219 NAC262219:NAD262219 NJY262219:NJZ262219 NTU262219:NTV262219 ODQ262219:ODR262219 ONM262219:ONN262219 OXI262219:OXJ262219 PHE262219:PHF262219 PRA262219:PRB262219 QAW262219:QAX262219 QKS262219:QKT262219 QUO262219:QUP262219 REK262219:REL262219 ROG262219:ROH262219 RYC262219:RYD262219 SHY262219:SHZ262219 SRU262219:SRV262219 TBQ262219:TBR262219 TLM262219:TLN262219 TVI262219:TVJ262219 UFE262219:UFF262219 UPA262219:UPB262219 UYW262219:UYX262219 VIS262219:VIT262219 VSO262219:VSP262219 WCK262219:WCL262219 WMG262219:WMH262219 WWC262219:WWD262219 U327755:V327755 JQ327755:JR327755 TM327755:TN327755 ADI327755:ADJ327755 ANE327755:ANF327755 AXA327755:AXB327755 BGW327755:BGX327755 BQS327755:BQT327755 CAO327755:CAP327755 CKK327755:CKL327755 CUG327755:CUH327755 DEC327755:DED327755 DNY327755:DNZ327755 DXU327755:DXV327755 EHQ327755:EHR327755 ERM327755:ERN327755 FBI327755:FBJ327755 FLE327755:FLF327755 FVA327755:FVB327755 GEW327755:GEX327755 GOS327755:GOT327755 GYO327755:GYP327755 HIK327755:HIL327755 HSG327755:HSH327755 ICC327755:ICD327755 ILY327755:ILZ327755 IVU327755:IVV327755 JFQ327755:JFR327755 JPM327755:JPN327755 JZI327755:JZJ327755 KJE327755:KJF327755 KTA327755:KTB327755 LCW327755:LCX327755 LMS327755:LMT327755 LWO327755:LWP327755 MGK327755:MGL327755 MQG327755:MQH327755 NAC327755:NAD327755 NJY327755:NJZ327755 NTU327755:NTV327755 ODQ327755:ODR327755 ONM327755:ONN327755 OXI327755:OXJ327755 PHE327755:PHF327755 PRA327755:PRB327755 QAW327755:QAX327755 QKS327755:QKT327755 QUO327755:QUP327755 REK327755:REL327755 ROG327755:ROH327755 RYC327755:RYD327755 SHY327755:SHZ327755 SRU327755:SRV327755 TBQ327755:TBR327755 TLM327755:TLN327755 TVI327755:TVJ327755 UFE327755:UFF327755 UPA327755:UPB327755 UYW327755:UYX327755 VIS327755:VIT327755 VSO327755:VSP327755 WCK327755:WCL327755 WMG327755:WMH327755 WWC327755:WWD327755 U393291:V393291 JQ393291:JR393291 TM393291:TN393291 ADI393291:ADJ393291 ANE393291:ANF393291 AXA393291:AXB393291 BGW393291:BGX393291 BQS393291:BQT393291 CAO393291:CAP393291 CKK393291:CKL393291 CUG393291:CUH393291 DEC393291:DED393291 DNY393291:DNZ393291 DXU393291:DXV393291 EHQ393291:EHR393291 ERM393291:ERN393291 FBI393291:FBJ393291 FLE393291:FLF393291 FVA393291:FVB393291 GEW393291:GEX393291 GOS393291:GOT393291 GYO393291:GYP393291 HIK393291:HIL393291 HSG393291:HSH393291 ICC393291:ICD393291 ILY393291:ILZ393291 IVU393291:IVV393291 JFQ393291:JFR393291 JPM393291:JPN393291 JZI393291:JZJ393291 KJE393291:KJF393291 KTA393291:KTB393291 LCW393291:LCX393291 LMS393291:LMT393291 LWO393291:LWP393291 MGK393291:MGL393291 MQG393291:MQH393291 NAC393291:NAD393291 NJY393291:NJZ393291 NTU393291:NTV393291 ODQ393291:ODR393291 ONM393291:ONN393291 OXI393291:OXJ393291 PHE393291:PHF393291 PRA393291:PRB393291 QAW393291:QAX393291 QKS393291:QKT393291 QUO393291:QUP393291 REK393291:REL393291 ROG393291:ROH393291 RYC393291:RYD393291 SHY393291:SHZ393291 SRU393291:SRV393291 TBQ393291:TBR393291 TLM393291:TLN393291 TVI393291:TVJ393291 UFE393291:UFF393291 UPA393291:UPB393291 UYW393291:UYX393291 VIS393291:VIT393291 VSO393291:VSP393291 WCK393291:WCL393291 WMG393291:WMH393291 WWC393291:WWD393291 U458827:V458827 JQ458827:JR458827 TM458827:TN458827 ADI458827:ADJ458827 ANE458827:ANF458827 AXA458827:AXB458827 BGW458827:BGX458827 BQS458827:BQT458827 CAO458827:CAP458827 CKK458827:CKL458827 CUG458827:CUH458827 DEC458827:DED458827 DNY458827:DNZ458827 DXU458827:DXV458827 EHQ458827:EHR458827 ERM458827:ERN458827 FBI458827:FBJ458827 FLE458827:FLF458827 FVA458827:FVB458827 GEW458827:GEX458827 GOS458827:GOT458827 GYO458827:GYP458827 HIK458827:HIL458827 HSG458827:HSH458827 ICC458827:ICD458827 ILY458827:ILZ458827 IVU458827:IVV458827 JFQ458827:JFR458827 JPM458827:JPN458827 JZI458827:JZJ458827 KJE458827:KJF458827 KTA458827:KTB458827 LCW458827:LCX458827 LMS458827:LMT458827 LWO458827:LWP458827 MGK458827:MGL458827 MQG458827:MQH458827 NAC458827:NAD458827 NJY458827:NJZ458827 NTU458827:NTV458827 ODQ458827:ODR458827 ONM458827:ONN458827 OXI458827:OXJ458827 PHE458827:PHF458827 PRA458827:PRB458827 QAW458827:QAX458827 QKS458827:QKT458827 QUO458827:QUP458827 REK458827:REL458827 ROG458827:ROH458827 RYC458827:RYD458827 SHY458827:SHZ458827 SRU458827:SRV458827 TBQ458827:TBR458827 TLM458827:TLN458827 TVI458827:TVJ458827 UFE458827:UFF458827 UPA458827:UPB458827 UYW458827:UYX458827 VIS458827:VIT458827 VSO458827:VSP458827 WCK458827:WCL458827 WMG458827:WMH458827 WWC458827:WWD458827 U524363:V524363 JQ524363:JR524363 TM524363:TN524363 ADI524363:ADJ524363 ANE524363:ANF524363 AXA524363:AXB524363 BGW524363:BGX524363 BQS524363:BQT524363 CAO524363:CAP524363 CKK524363:CKL524363 CUG524363:CUH524363 DEC524363:DED524363 DNY524363:DNZ524363 DXU524363:DXV524363 EHQ524363:EHR524363 ERM524363:ERN524363 FBI524363:FBJ524363 FLE524363:FLF524363 FVA524363:FVB524363 GEW524363:GEX524363 GOS524363:GOT524363 GYO524363:GYP524363 HIK524363:HIL524363 HSG524363:HSH524363 ICC524363:ICD524363 ILY524363:ILZ524363 IVU524363:IVV524363 JFQ524363:JFR524363 JPM524363:JPN524363 JZI524363:JZJ524363 KJE524363:KJF524363 KTA524363:KTB524363 LCW524363:LCX524363 LMS524363:LMT524363 LWO524363:LWP524363 MGK524363:MGL524363 MQG524363:MQH524363 NAC524363:NAD524363 NJY524363:NJZ524363 NTU524363:NTV524363 ODQ524363:ODR524363 ONM524363:ONN524363 OXI524363:OXJ524363 PHE524363:PHF524363 PRA524363:PRB524363 QAW524363:QAX524363 QKS524363:QKT524363 QUO524363:QUP524363 REK524363:REL524363 ROG524363:ROH524363 RYC524363:RYD524363 SHY524363:SHZ524363 SRU524363:SRV524363 TBQ524363:TBR524363 TLM524363:TLN524363 TVI524363:TVJ524363 UFE524363:UFF524363 UPA524363:UPB524363 UYW524363:UYX524363 VIS524363:VIT524363 VSO524363:VSP524363 WCK524363:WCL524363 WMG524363:WMH524363 WWC524363:WWD524363 U589899:V589899 JQ589899:JR589899 TM589899:TN589899 ADI589899:ADJ589899 ANE589899:ANF589899 AXA589899:AXB589899 BGW589899:BGX589899 BQS589899:BQT589899 CAO589899:CAP589899 CKK589899:CKL589899 CUG589899:CUH589899 DEC589899:DED589899 DNY589899:DNZ589899 DXU589899:DXV589899 EHQ589899:EHR589899 ERM589899:ERN589899 FBI589899:FBJ589899 FLE589899:FLF589899 FVA589899:FVB589899 GEW589899:GEX589899 GOS589899:GOT589899 GYO589899:GYP589899 HIK589899:HIL589899 HSG589899:HSH589899 ICC589899:ICD589899 ILY589899:ILZ589899 IVU589899:IVV589899 JFQ589899:JFR589899 JPM589899:JPN589899 JZI589899:JZJ589899 KJE589899:KJF589899 KTA589899:KTB589899 LCW589899:LCX589899 LMS589899:LMT589899 LWO589899:LWP589899 MGK589899:MGL589899 MQG589899:MQH589899 NAC589899:NAD589899 NJY589899:NJZ589899 NTU589899:NTV589899 ODQ589899:ODR589899 ONM589899:ONN589899 OXI589899:OXJ589899 PHE589899:PHF589899 PRA589899:PRB589899 QAW589899:QAX589899 QKS589899:QKT589899 QUO589899:QUP589899 REK589899:REL589899 ROG589899:ROH589899 RYC589899:RYD589899 SHY589899:SHZ589899 SRU589899:SRV589899 TBQ589899:TBR589899 TLM589899:TLN589899 TVI589899:TVJ589899 UFE589899:UFF589899 UPA589899:UPB589899 UYW589899:UYX589899 VIS589899:VIT589899 VSO589899:VSP589899 WCK589899:WCL589899 WMG589899:WMH589899 WWC589899:WWD589899 U655435:V655435 JQ655435:JR655435 TM655435:TN655435 ADI655435:ADJ655435 ANE655435:ANF655435 AXA655435:AXB655435 BGW655435:BGX655435 BQS655435:BQT655435 CAO655435:CAP655435 CKK655435:CKL655435 CUG655435:CUH655435 DEC655435:DED655435 DNY655435:DNZ655435 DXU655435:DXV655435 EHQ655435:EHR655435 ERM655435:ERN655435 FBI655435:FBJ655435 FLE655435:FLF655435 FVA655435:FVB655435 GEW655435:GEX655435 GOS655435:GOT655435 GYO655435:GYP655435 HIK655435:HIL655435 HSG655435:HSH655435 ICC655435:ICD655435 ILY655435:ILZ655435 IVU655435:IVV655435 JFQ655435:JFR655435 JPM655435:JPN655435 JZI655435:JZJ655435 KJE655435:KJF655435 KTA655435:KTB655435 LCW655435:LCX655435 LMS655435:LMT655435 LWO655435:LWP655435 MGK655435:MGL655435 MQG655435:MQH655435 NAC655435:NAD655435 NJY655435:NJZ655435 NTU655435:NTV655435 ODQ655435:ODR655435 ONM655435:ONN655435 OXI655435:OXJ655435 PHE655435:PHF655435 PRA655435:PRB655435 QAW655435:QAX655435 QKS655435:QKT655435 QUO655435:QUP655435 REK655435:REL655435 ROG655435:ROH655435 RYC655435:RYD655435 SHY655435:SHZ655435 SRU655435:SRV655435 TBQ655435:TBR655435 TLM655435:TLN655435 TVI655435:TVJ655435 UFE655435:UFF655435 UPA655435:UPB655435 UYW655435:UYX655435 VIS655435:VIT655435 VSO655435:VSP655435 WCK655435:WCL655435 WMG655435:WMH655435 WWC655435:WWD655435 U720971:V720971 JQ720971:JR720971 TM720971:TN720971 ADI720971:ADJ720971 ANE720971:ANF720971 AXA720971:AXB720971 BGW720971:BGX720971 BQS720971:BQT720971 CAO720971:CAP720971 CKK720971:CKL720971 CUG720971:CUH720971 DEC720971:DED720971 DNY720971:DNZ720971 DXU720971:DXV720971 EHQ720971:EHR720971 ERM720971:ERN720971 FBI720971:FBJ720971 FLE720971:FLF720971 FVA720971:FVB720971 GEW720971:GEX720971 GOS720971:GOT720971 GYO720971:GYP720971 HIK720971:HIL720971 HSG720971:HSH720971 ICC720971:ICD720971 ILY720971:ILZ720971 IVU720971:IVV720971 JFQ720971:JFR720971 JPM720971:JPN720971 JZI720971:JZJ720971 KJE720971:KJF720971 KTA720971:KTB720971 LCW720971:LCX720971 LMS720971:LMT720971 LWO720971:LWP720971 MGK720971:MGL720971 MQG720971:MQH720971 NAC720971:NAD720971 NJY720971:NJZ720971 NTU720971:NTV720971 ODQ720971:ODR720971 ONM720971:ONN720971 OXI720971:OXJ720971 PHE720971:PHF720971 PRA720971:PRB720971 QAW720971:QAX720971 QKS720971:QKT720971 QUO720971:QUP720971 REK720971:REL720971 ROG720971:ROH720971 RYC720971:RYD720971 SHY720971:SHZ720971 SRU720971:SRV720971 TBQ720971:TBR720971 TLM720971:TLN720971 TVI720971:TVJ720971 UFE720971:UFF720971 UPA720971:UPB720971 UYW720971:UYX720971 VIS720971:VIT720971 VSO720971:VSP720971 WCK720971:WCL720971 WMG720971:WMH720971 WWC720971:WWD720971 U786507:V786507 JQ786507:JR786507 TM786507:TN786507 ADI786507:ADJ786507 ANE786507:ANF786507 AXA786507:AXB786507 BGW786507:BGX786507 BQS786507:BQT786507 CAO786507:CAP786507 CKK786507:CKL786507 CUG786507:CUH786507 DEC786507:DED786507 DNY786507:DNZ786507 DXU786507:DXV786507 EHQ786507:EHR786507 ERM786507:ERN786507 FBI786507:FBJ786507 FLE786507:FLF786507 FVA786507:FVB786507 GEW786507:GEX786507 GOS786507:GOT786507 GYO786507:GYP786507 HIK786507:HIL786507 HSG786507:HSH786507 ICC786507:ICD786507 ILY786507:ILZ786507 IVU786507:IVV786507 JFQ786507:JFR786507 JPM786507:JPN786507 JZI786507:JZJ786507 KJE786507:KJF786507 KTA786507:KTB786507 LCW786507:LCX786507 LMS786507:LMT786507 LWO786507:LWP786507 MGK786507:MGL786507 MQG786507:MQH786507 NAC786507:NAD786507 NJY786507:NJZ786507 NTU786507:NTV786507 ODQ786507:ODR786507 ONM786507:ONN786507 OXI786507:OXJ786507 PHE786507:PHF786507 PRA786507:PRB786507 QAW786507:QAX786507 QKS786507:QKT786507 QUO786507:QUP786507 REK786507:REL786507 ROG786507:ROH786507 RYC786507:RYD786507 SHY786507:SHZ786507 SRU786507:SRV786507 TBQ786507:TBR786507 TLM786507:TLN786507 TVI786507:TVJ786507 UFE786507:UFF786507 UPA786507:UPB786507 UYW786507:UYX786507 VIS786507:VIT786507 VSO786507:VSP786507 WCK786507:WCL786507 WMG786507:WMH786507 WWC786507:WWD786507 U852043:V852043 JQ852043:JR852043 TM852043:TN852043 ADI852043:ADJ852043 ANE852043:ANF852043 AXA852043:AXB852043 BGW852043:BGX852043 BQS852043:BQT852043 CAO852043:CAP852043 CKK852043:CKL852043 CUG852043:CUH852043 DEC852043:DED852043 DNY852043:DNZ852043 DXU852043:DXV852043 EHQ852043:EHR852043 ERM852043:ERN852043 FBI852043:FBJ852043 FLE852043:FLF852043 FVA852043:FVB852043 GEW852043:GEX852043 GOS852043:GOT852043 GYO852043:GYP852043 HIK852043:HIL852043 HSG852043:HSH852043 ICC852043:ICD852043 ILY852043:ILZ852043 IVU852043:IVV852043 JFQ852043:JFR852043 JPM852043:JPN852043 JZI852043:JZJ852043 KJE852043:KJF852043 KTA852043:KTB852043 LCW852043:LCX852043 LMS852043:LMT852043 LWO852043:LWP852043 MGK852043:MGL852043 MQG852043:MQH852043 NAC852043:NAD852043 NJY852043:NJZ852043 NTU852043:NTV852043 ODQ852043:ODR852043 ONM852043:ONN852043 OXI852043:OXJ852043 PHE852043:PHF852043 PRA852043:PRB852043 QAW852043:QAX852043 QKS852043:QKT852043 QUO852043:QUP852043 REK852043:REL852043 ROG852043:ROH852043 RYC852043:RYD852043 SHY852043:SHZ852043 SRU852043:SRV852043 TBQ852043:TBR852043 TLM852043:TLN852043 TVI852043:TVJ852043 UFE852043:UFF852043 UPA852043:UPB852043 UYW852043:UYX852043 VIS852043:VIT852043 VSO852043:VSP852043 WCK852043:WCL852043 WMG852043:WMH852043 WWC852043:WWD852043 U917579:V917579 JQ917579:JR917579 TM917579:TN917579 ADI917579:ADJ917579 ANE917579:ANF917579 AXA917579:AXB917579 BGW917579:BGX917579 BQS917579:BQT917579 CAO917579:CAP917579 CKK917579:CKL917579 CUG917579:CUH917579 DEC917579:DED917579 DNY917579:DNZ917579 DXU917579:DXV917579 EHQ917579:EHR917579 ERM917579:ERN917579 FBI917579:FBJ917579 FLE917579:FLF917579 FVA917579:FVB917579 GEW917579:GEX917579 GOS917579:GOT917579 GYO917579:GYP917579 HIK917579:HIL917579 HSG917579:HSH917579 ICC917579:ICD917579 ILY917579:ILZ917579 IVU917579:IVV917579 JFQ917579:JFR917579 JPM917579:JPN917579 JZI917579:JZJ917579 KJE917579:KJF917579 KTA917579:KTB917579 LCW917579:LCX917579 LMS917579:LMT917579 LWO917579:LWP917579 MGK917579:MGL917579 MQG917579:MQH917579 NAC917579:NAD917579 NJY917579:NJZ917579 NTU917579:NTV917579 ODQ917579:ODR917579 ONM917579:ONN917579 OXI917579:OXJ917579 PHE917579:PHF917579 PRA917579:PRB917579 QAW917579:QAX917579 QKS917579:QKT917579 QUO917579:QUP917579 REK917579:REL917579 ROG917579:ROH917579 RYC917579:RYD917579 SHY917579:SHZ917579 SRU917579:SRV917579 TBQ917579:TBR917579 TLM917579:TLN917579 TVI917579:TVJ917579 UFE917579:UFF917579 UPA917579:UPB917579 UYW917579:UYX917579 VIS917579:VIT917579 VSO917579:VSP917579 WCK917579:WCL917579 WMG917579:WMH917579 WWC917579:WWD917579 U983115:V983115 JQ983115:JR983115 TM983115:TN983115 ADI983115:ADJ983115 ANE983115:ANF983115 AXA983115:AXB983115 BGW983115:BGX983115 BQS983115:BQT983115 CAO983115:CAP983115 CKK983115:CKL983115 CUG983115:CUH983115 DEC983115:DED983115 DNY983115:DNZ983115 DXU983115:DXV983115 EHQ983115:EHR983115 ERM983115:ERN983115 FBI983115:FBJ983115 FLE983115:FLF983115 FVA983115:FVB983115 GEW983115:GEX983115 GOS983115:GOT983115 GYO983115:GYP983115 HIK983115:HIL983115 HSG983115:HSH983115 ICC983115:ICD983115 ILY983115:ILZ983115 IVU983115:IVV983115 JFQ983115:JFR983115 JPM983115:JPN983115 JZI983115:JZJ983115 KJE983115:KJF983115 KTA983115:KTB983115 LCW983115:LCX983115 LMS983115:LMT983115 LWO983115:LWP983115 MGK983115:MGL983115 MQG983115:MQH983115 NAC983115:NAD983115 NJY983115:NJZ983115 NTU983115:NTV983115 ODQ983115:ODR983115 ONM983115:ONN983115 OXI983115:OXJ983115 PHE983115:PHF983115 PRA983115:PRB983115 QAW983115:QAX983115 QKS983115:QKT983115 QUO983115:QUP983115 REK983115:REL983115 ROG983115:ROH983115 RYC983115:RYD983115 SHY983115:SHZ983115 SRU983115:SRV983115 TBQ983115:TBR983115 TLM983115:TLN983115 TVI983115:TVJ983115 UFE983115:UFF983115 UPA983115:UPB983115 UYW983115:UYX983115 VIS983115:VIT983115 VSO983115:VSP983115 WCK983115:WCL983115 WMG983115:WMH983115 WWC983115:WWD983115 U71:V71 JQ71:JR71 TM71:TN71 ADI71:ADJ71 ANE71:ANF71 AXA71:AXB71 BGW71:BGX71 BQS71:BQT71 CAO71:CAP71 CKK71:CKL71 CUG71:CUH71 DEC71:DED71 DNY71:DNZ71 DXU71:DXV71 EHQ71:EHR71 ERM71:ERN71 FBI71:FBJ71 FLE71:FLF71 FVA71:FVB71 GEW71:GEX71 GOS71:GOT71 GYO71:GYP71 HIK71:HIL71 HSG71:HSH71 ICC71:ICD71 ILY71:ILZ71 IVU71:IVV71 JFQ71:JFR71 JPM71:JPN71 JZI71:JZJ71 KJE71:KJF71 KTA71:KTB71 LCW71:LCX71 LMS71:LMT71 LWO71:LWP71 MGK71:MGL71 MQG71:MQH71 NAC71:NAD71 NJY71:NJZ71 NTU71:NTV71 ODQ71:ODR71 ONM71:ONN71 OXI71:OXJ71 PHE71:PHF71 PRA71:PRB71 QAW71:QAX71 QKS71:QKT71 QUO71:QUP71 REK71:REL71 ROG71:ROH71 RYC71:RYD71 SHY71:SHZ71 SRU71:SRV71 TBQ71:TBR71 TLM71:TLN71 TVI71:TVJ71 UFE71:UFF71 UPA71:UPB71 UYW71:UYX71 VIS71:VIT71 VSO71:VSP71 WCK71:WCL71 WMG71:WMH71 WWC71:WWD71 U65607:V65607 JQ65607:JR65607 TM65607:TN65607 ADI65607:ADJ65607 ANE65607:ANF65607 AXA65607:AXB65607 BGW65607:BGX65607 BQS65607:BQT65607 CAO65607:CAP65607 CKK65607:CKL65607 CUG65607:CUH65607 DEC65607:DED65607 DNY65607:DNZ65607 DXU65607:DXV65607 EHQ65607:EHR65607 ERM65607:ERN65607 FBI65607:FBJ65607 FLE65607:FLF65607 FVA65607:FVB65607 GEW65607:GEX65607 GOS65607:GOT65607 GYO65607:GYP65607 HIK65607:HIL65607 HSG65607:HSH65607 ICC65607:ICD65607 ILY65607:ILZ65607 IVU65607:IVV65607 JFQ65607:JFR65607 JPM65607:JPN65607 JZI65607:JZJ65607 KJE65607:KJF65607 KTA65607:KTB65607 LCW65607:LCX65607 LMS65607:LMT65607 LWO65607:LWP65607 MGK65607:MGL65607 MQG65607:MQH65607 NAC65607:NAD65607 NJY65607:NJZ65607 NTU65607:NTV65607 ODQ65607:ODR65607 ONM65607:ONN65607 OXI65607:OXJ65607 PHE65607:PHF65607 PRA65607:PRB65607 QAW65607:QAX65607 QKS65607:QKT65607 QUO65607:QUP65607 REK65607:REL65607 ROG65607:ROH65607 RYC65607:RYD65607 SHY65607:SHZ65607 SRU65607:SRV65607 TBQ65607:TBR65607 TLM65607:TLN65607 TVI65607:TVJ65607 UFE65607:UFF65607 UPA65607:UPB65607 UYW65607:UYX65607 VIS65607:VIT65607 VSO65607:VSP65607 WCK65607:WCL65607 WMG65607:WMH65607 WWC65607:WWD65607 U131143:V131143 JQ131143:JR131143 TM131143:TN131143 ADI131143:ADJ131143 ANE131143:ANF131143 AXA131143:AXB131143 BGW131143:BGX131143 BQS131143:BQT131143 CAO131143:CAP131143 CKK131143:CKL131143 CUG131143:CUH131143 DEC131143:DED131143 DNY131143:DNZ131143 DXU131143:DXV131143 EHQ131143:EHR131143 ERM131143:ERN131143 FBI131143:FBJ131143 FLE131143:FLF131143 FVA131143:FVB131143 GEW131143:GEX131143 GOS131143:GOT131143 GYO131143:GYP131143 HIK131143:HIL131143 HSG131143:HSH131143 ICC131143:ICD131143 ILY131143:ILZ131143 IVU131143:IVV131143 JFQ131143:JFR131143 JPM131143:JPN131143 JZI131143:JZJ131143 KJE131143:KJF131143 KTA131143:KTB131143 LCW131143:LCX131143 LMS131143:LMT131143 LWO131143:LWP131143 MGK131143:MGL131143 MQG131143:MQH131143 NAC131143:NAD131143 NJY131143:NJZ131143 NTU131143:NTV131143 ODQ131143:ODR131143 ONM131143:ONN131143 OXI131143:OXJ131143 PHE131143:PHF131143 PRA131143:PRB131143 QAW131143:QAX131143 QKS131143:QKT131143 QUO131143:QUP131143 REK131143:REL131143 ROG131143:ROH131143 RYC131143:RYD131143 SHY131143:SHZ131143 SRU131143:SRV131143 TBQ131143:TBR131143 TLM131143:TLN131143 TVI131143:TVJ131143 UFE131143:UFF131143 UPA131143:UPB131143 UYW131143:UYX131143 VIS131143:VIT131143 VSO131143:VSP131143 WCK131143:WCL131143 WMG131143:WMH131143 WWC131143:WWD131143 U196679:V196679 JQ196679:JR196679 TM196679:TN196679 ADI196679:ADJ196679 ANE196679:ANF196679 AXA196679:AXB196679 BGW196679:BGX196679 BQS196679:BQT196679 CAO196679:CAP196679 CKK196679:CKL196679 CUG196679:CUH196679 DEC196679:DED196679 DNY196679:DNZ196679 DXU196679:DXV196679 EHQ196679:EHR196679 ERM196679:ERN196679 FBI196679:FBJ196679 FLE196679:FLF196679 FVA196679:FVB196679 GEW196679:GEX196679 GOS196679:GOT196679 GYO196679:GYP196679 HIK196679:HIL196679 HSG196679:HSH196679 ICC196679:ICD196679 ILY196679:ILZ196679 IVU196679:IVV196679 JFQ196679:JFR196679 JPM196679:JPN196679 JZI196679:JZJ196679 KJE196679:KJF196679 KTA196679:KTB196679 LCW196679:LCX196679 LMS196679:LMT196679 LWO196679:LWP196679 MGK196679:MGL196679 MQG196679:MQH196679 NAC196679:NAD196679 NJY196679:NJZ196679 NTU196679:NTV196679 ODQ196679:ODR196679 ONM196679:ONN196679 OXI196679:OXJ196679 PHE196679:PHF196679 PRA196679:PRB196679 QAW196679:QAX196679 QKS196679:QKT196679 QUO196679:QUP196679 REK196679:REL196679 ROG196679:ROH196679 RYC196679:RYD196679 SHY196679:SHZ196679 SRU196679:SRV196679 TBQ196679:TBR196679 TLM196679:TLN196679 TVI196679:TVJ196679 UFE196679:UFF196679 UPA196679:UPB196679 UYW196679:UYX196679 VIS196679:VIT196679 VSO196679:VSP196679 WCK196679:WCL196679 WMG196679:WMH196679 WWC196679:WWD196679 U262215:V262215 JQ262215:JR262215 TM262215:TN262215 ADI262215:ADJ262215 ANE262215:ANF262215 AXA262215:AXB262215 BGW262215:BGX262215 BQS262215:BQT262215 CAO262215:CAP262215 CKK262215:CKL262215 CUG262215:CUH262215 DEC262215:DED262215 DNY262215:DNZ262215 DXU262215:DXV262215 EHQ262215:EHR262215 ERM262215:ERN262215 FBI262215:FBJ262215 FLE262215:FLF262215 FVA262215:FVB262215 GEW262215:GEX262215 GOS262215:GOT262215 GYO262215:GYP262215 HIK262215:HIL262215 HSG262215:HSH262215 ICC262215:ICD262215 ILY262215:ILZ262215 IVU262215:IVV262215 JFQ262215:JFR262215 JPM262215:JPN262215 JZI262215:JZJ262215 KJE262215:KJF262215 KTA262215:KTB262215 LCW262215:LCX262215 LMS262215:LMT262215 LWO262215:LWP262215 MGK262215:MGL262215 MQG262215:MQH262215 NAC262215:NAD262215 NJY262215:NJZ262215 NTU262215:NTV262215 ODQ262215:ODR262215 ONM262215:ONN262215 OXI262215:OXJ262215 PHE262215:PHF262215 PRA262215:PRB262215 QAW262215:QAX262215 QKS262215:QKT262215 QUO262215:QUP262215 REK262215:REL262215 ROG262215:ROH262215 RYC262215:RYD262215 SHY262215:SHZ262215 SRU262215:SRV262215 TBQ262215:TBR262215 TLM262215:TLN262215 TVI262215:TVJ262215 UFE262215:UFF262215 UPA262215:UPB262215 UYW262215:UYX262215 VIS262215:VIT262215 VSO262215:VSP262215 WCK262215:WCL262215 WMG262215:WMH262215 WWC262215:WWD262215 U327751:V327751 JQ327751:JR327751 TM327751:TN327751 ADI327751:ADJ327751 ANE327751:ANF327751 AXA327751:AXB327751 BGW327751:BGX327751 BQS327751:BQT327751 CAO327751:CAP327751 CKK327751:CKL327751 CUG327751:CUH327751 DEC327751:DED327751 DNY327751:DNZ327751 DXU327751:DXV327751 EHQ327751:EHR327751 ERM327751:ERN327751 FBI327751:FBJ327751 FLE327751:FLF327751 FVA327751:FVB327751 GEW327751:GEX327751 GOS327751:GOT327751 GYO327751:GYP327751 HIK327751:HIL327751 HSG327751:HSH327751 ICC327751:ICD327751 ILY327751:ILZ327751 IVU327751:IVV327751 JFQ327751:JFR327751 JPM327751:JPN327751 JZI327751:JZJ327751 KJE327751:KJF327751 KTA327751:KTB327751 LCW327751:LCX327751 LMS327751:LMT327751 LWO327751:LWP327751 MGK327751:MGL327751 MQG327751:MQH327751 NAC327751:NAD327751 NJY327751:NJZ327751 NTU327751:NTV327751 ODQ327751:ODR327751 ONM327751:ONN327751 OXI327751:OXJ327751 PHE327751:PHF327751 PRA327751:PRB327751 QAW327751:QAX327751 QKS327751:QKT327751 QUO327751:QUP327751 REK327751:REL327751 ROG327751:ROH327751 RYC327751:RYD327751 SHY327751:SHZ327751 SRU327751:SRV327751 TBQ327751:TBR327751 TLM327751:TLN327751 TVI327751:TVJ327751 UFE327751:UFF327751 UPA327751:UPB327751 UYW327751:UYX327751 VIS327751:VIT327751 VSO327751:VSP327751 WCK327751:WCL327751 WMG327751:WMH327751 WWC327751:WWD327751 U393287:V393287 JQ393287:JR393287 TM393287:TN393287 ADI393287:ADJ393287 ANE393287:ANF393287 AXA393287:AXB393287 BGW393287:BGX393287 BQS393287:BQT393287 CAO393287:CAP393287 CKK393287:CKL393287 CUG393287:CUH393287 DEC393287:DED393287 DNY393287:DNZ393287 DXU393287:DXV393287 EHQ393287:EHR393287 ERM393287:ERN393287 FBI393287:FBJ393287 FLE393287:FLF393287 FVA393287:FVB393287 GEW393287:GEX393287 GOS393287:GOT393287 GYO393287:GYP393287 HIK393287:HIL393287 HSG393287:HSH393287 ICC393287:ICD393287 ILY393287:ILZ393287 IVU393287:IVV393287 JFQ393287:JFR393287 JPM393287:JPN393287 JZI393287:JZJ393287 KJE393287:KJF393287 KTA393287:KTB393287 LCW393287:LCX393287 LMS393287:LMT393287 LWO393287:LWP393287 MGK393287:MGL393287 MQG393287:MQH393287 NAC393287:NAD393287 NJY393287:NJZ393287 NTU393287:NTV393287 ODQ393287:ODR393287 ONM393287:ONN393287 OXI393287:OXJ393287 PHE393287:PHF393287 PRA393287:PRB393287 QAW393287:QAX393287 QKS393287:QKT393287 QUO393287:QUP393287 REK393287:REL393287 ROG393287:ROH393287 RYC393287:RYD393287 SHY393287:SHZ393287 SRU393287:SRV393287 TBQ393287:TBR393287 TLM393287:TLN393287 TVI393287:TVJ393287 UFE393287:UFF393287 UPA393287:UPB393287 UYW393287:UYX393287 VIS393287:VIT393287 VSO393287:VSP393287 WCK393287:WCL393287 WMG393287:WMH393287 WWC393287:WWD393287 U458823:V458823 JQ458823:JR458823 TM458823:TN458823 ADI458823:ADJ458823 ANE458823:ANF458823 AXA458823:AXB458823 BGW458823:BGX458823 BQS458823:BQT458823 CAO458823:CAP458823 CKK458823:CKL458823 CUG458823:CUH458823 DEC458823:DED458823 DNY458823:DNZ458823 DXU458823:DXV458823 EHQ458823:EHR458823 ERM458823:ERN458823 FBI458823:FBJ458823 FLE458823:FLF458823 FVA458823:FVB458823 GEW458823:GEX458823 GOS458823:GOT458823 GYO458823:GYP458823 HIK458823:HIL458823 HSG458823:HSH458823 ICC458823:ICD458823 ILY458823:ILZ458823 IVU458823:IVV458823 JFQ458823:JFR458823 JPM458823:JPN458823 JZI458823:JZJ458823 KJE458823:KJF458823 KTA458823:KTB458823 LCW458823:LCX458823 LMS458823:LMT458823 LWO458823:LWP458823 MGK458823:MGL458823 MQG458823:MQH458823 NAC458823:NAD458823 NJY458823:NJZ458823 NTU458823:NTV458823 ODQ458823:ODR458823 ONM458823:ONN458823 OXI458823:OXJ458823 PHE458823:PHF458823 PRA458823:PRB458823 QAW458823:QAX458823 QKS458823:QKT458823 QUO458823:QUP458823 REK458823:REL458823 ROG458823:ROH458823 RYC458823:RYD458823 SHY458823:SHZ458823 SRU458823:SRV458823 TBQ458823:TBR458823 TLM458823:TLN458823 TVI458823:TVJ458823 UFE458823:UFF458823 UPA458823:UPB458823 UYW458823:UYX458823 VIS458823:VIT458823 VSO458823:VSP458823 WCK458823:WCL458823 WMG458823:WMH458823 WWC458823:WWD458823 U524359:V524359 JQ524359:JR524359 TM524359:TN524359 ADI524359:ADJ524359 ANE524359:ANF524359 AXA524359:AXB524359 BGW524359:BGX524359 BQS524359:BQT524359 CAO524359:CAP524359 CKK524359:CKL524359 CUG524359:CUH524359 DEC524359:DED524359 DNY524359:DNZ524359 DXU524359:DXV524359 EHQ524359:EHR524359 ERM524359:ERN524359 FBI524359:FBJ524359 FLE524359:FLF524359 FVA524359:FVB524359 GEW524359:GEX524359 GOS524359:GOT524359 GYO524359:GYP524359 HIK524359:HIL524359 HSG524359:HSH524359 ICC524359:ICD524359 ILY524359:ILZ524359 IVU524359:IVV524359 JFQ524359:JFR524359 JPM524359:JPN524359 JZI524359:JZJ524359 KJE524359:KJF524359 KTA524359:KTB524359 LCW524359:LCX524359 LMS524359:LMT524359 LWO524359:LWP524359 MGK524359:MGL524359 MQG524359:MQH524359 NAC524359:NAD524359 NJY524359:NJZ524359 NTU524359:NTV524359 ODQ524359:ODR524359 ONM524359:ONN524359 OXI524359:OXJ524359 PHE524359:PHF524359 PRA524359:PRB524359 QAW524359:QAX524359 QKS524359:QKT524359 QUO524359:QUP524359 REK524359:REL524359 ROG524359:ROH524359 RYC524359:RYD524359 SHY524359:SHZ524359 SRU524359:SRV524359 TBQ524359:TBR524359 TLM524359:TLN524359 TVI524359:TVJ524359 UFE524359:UFF524359 UPA524359:UPB524359 UYW524359:UYX524359 VIS524359:VIT524359 VSO524359:VSP524359 WCK524359:WCL524359 WMG524359:WMH524359 WWC524359:WWD524359 U589895:V589895 JQ589895:JR589895 TM589895:TN589895 ADI589895:ADJ589895 ANE589895:ANF589895 AXA589895:AXB589895 BGW589895:BGX589895 BQS589895:BQT589895 CAO589895:CAP589895 CKK589895:CKL589895 CUG589895:CUH589895 DEC589895:DED589895 DNY589895:DNZ589895 DXU589895:DXV589895 EHQ589895:EHR589895 ERM589895:ERN589895 FBI589895:FBJ589895 FLE589895:FLF589895 FVA589895:FVB589895 GEW589895:GEX589895 GOS589895:GOT589895 GYO589895:GYP589895 HIK589895:HIL589895 HSG589895:HSH589895 ICC589895:ICD589895 ILY589895:ILZ589895 IVU589895:IVV589895 JFQ589895:JFR589895 JPM589895:JPN589895 JZI589895:JZJ589895 KJE589895:KJF589895 KTA589895:KTB589895 LCW589895:LCX589895 LMS589895:LMT589895 LWO589895:LWP589895 MGK589895:MGL589895 MQG589895:MQH589895 NAC589895:NAD589895 NJY589895:NJZ589895 NTU589895:NTV589895 ODQ589895:ODR589895 ONM589895:ONN589895 OXI589895:OXJ589895 PHE589895:PHF589895 PRA589895:PRB589895 QAW589895:QAX589895 QKS589895:QKT589895 QUO589895:QUP589895 REK589895:REL589895 ROG589895:ROH589895 RYC589895:RYD589895 SHY589895:SHZ589895 SRU589895:SRV589895 TBQ589895:TBR589895 TLM589895:TLN589895 TVI589895:TVJ589895 UFE589895:UFF589895 UPA589895:UPB589895 UYW589895:UYX589895 VIS589895:VIT589895 VSO589895:VSP589895 WCK589895:WCL589895 WMG589895:WMH589895 WWC589895:WWD589895 U655431:V655431 JQ655431:JR655431 TM655431:TN655431 ADI655431:ADJ655431 ANE655431:ANF655431 AXA655431:AXB655431 BGW655431:BGX655431 BQS655431:BQT655431 CAO655431:CAP655431 CKK655431:CKL655431 CUG655431:CUH655431 DEC655431:DED655431 DNY655431:DNZ655431 DXU655431:DXV655431 EHQ655431:EHR655431 ERM655431:ERN655431 FBI655431:FBJ655431 FLE655431:FLF655431 FVA655431:FVB655431 GEW655431:GEX655431 GOS655431:GOT655431 GYO655431:GYP655431 HIK655431:HIL655431 HSG655431:HSH655431 ICC655431:ICD655431 ILY655431:ILZ655431 IVU655431:IVV655431 JFQ655431:JFR655431 JPM655431:JPN655431 JZI655431:JZJ655431 KJE655431:KJF655431 KTA655431:KTB655431 LCW655431:LCX655431 LMS655431:LMT655431 LWO655431:LWP655431 MGK655431:MGL655431 MQG655431:MQH655431 NAC655431:NAD655431 NJY655431:NJZ655431 NTU655431:NTV655431 ODQ655431:ODR655431 ONM655431:ONN655431 OXI655431:OXJ655431 PHE655431:PHF655431 PRA655431:PRB655431 QAW655431:QAX655431 QKS655431:QKT655431 QUO655431:QUP655431 REK655431:REL655431 ROG655431:ROH655431 RYC655431:RYD655431 SHY655431:SHZ655431 SRU655431:SRV655431 TBQ655431:TBR655431 TLM655431:TLN655431 TVI655431:TVJ655431 UFE655431:UFF655431 UPA655431:UPB655431 UYW655431:UYX655431 VIS655431:VIT655431 VSO655431:VSP655431 WCK655431:WCL655431 WMG655431:WMH655431 WWC655431:WWD655431 U720967:V720967 JQ720967:JR720967 TM720967:TN720967 ADI720967:ADJ720967 ANE720967:ANF720967 AXA720967:AXB720967 BGW720967:BGX720967 BQS720967:BQT720967 CAO720967:CAP720967 CKK720967:CKL720967 CUG720967:CUH720967 DEC720967:DED720967 DNY720967:DNZ720967 DXU720967:DXV720967 EHQ720967:EHR720967 ERM720967:ERN720967 FBI720967:FBJ720967 FLE720967:FLF720967 FVA720967:FVB720967 GEW720967:GEX720967 GOS720967:GOT720967 GYO720967:GYP720967 HIK720967:HIL720967 HSG720967:HSH720967 ICC720967:ICD720967 ILY720967:ILZ720967 IVU720967:IVV720967 JFQ720967:JFR720967 JPM720967:JPN720967 JZI720967:JZJ720967 KJE720967:KJF720967 KTA720967:KTB720967 LCW720967:LCX720967 LMS720967:LMT720967 LWO720967:LWP720967 MGK720967:MGL720967 MQG720967:MQH720967 NAC720967:NAD720967 NJY720967:NJZ720967 NTU720967:NTV720967 ODQ720967:ODR720967 ONM720967:ONN720967 OXI720967:OXJ720967 PHE720967:PHF720967 PRA720967:PRB720967 QAW720967:QAX720967 QKS720967:QKT720967 QUO720967:QUP720967 REK720967:REL720967 ROG720967:ROH720967 RYC720967:RYD720967 SHY720967:SHZ720967 SRU720967:SRV720967 TBQ720967:TBR720967 TLM720967:TLN720967 TVI720967:TVJ720967 UFE720967:UFF720967 UPA720967:UPB720967 UYW720967:UYX720967 VIS720967:VIT720967 VSO720967:VSP720967 WCK720967:WCL720967 WMG720967:WMH720967 WWC720967:WWD720967 U786503:V786503 JQ786503:JR786503 TM786503:TN786503 ADI786503:ADJ786503 ANE786503:ANF786503 AXA786503:AXB786503 BGW786503:BGX786503 BQS786503:BQT786503 CAO786503:CAP786503 CKK786503:CKL786503 CUG786503:CUH786503 DEC786503:DED786503 DNY786503:DNZ786503 DXU786503:DXV786503 EHQ786503:EHR786503 ERM786503:ERN786503 FBI786503:FBJ786503 FLE786503:FLF786503 FVA786503:FVB786503 GEW786503:GEX786503 GOS786503:GOT786503 GYO786503:GYP786503 HIK786503:HIL786503 HSG786503:HSH786503 ICC786503:ICD786503 ILY786503:ILZ786503 IVU786503:IVV786503 JFQ786503:JFR786503 JPM786503:JPN786503 JZI786503:JZJ786503 KJE786503:KJF786503 KTA786503:KTB786503 LCW786503:LCX786503 LMS786503:LMT786503 LWO786503:LWP786503 MGK786503:MGL786503 MQG786503:MQH786503 NAC786503:NAD786503 NJY786503:NJZ786503 NTU786503:NTV786503 ODQ786503:ODR786503 ONM786503:ONN786503 OXI786503:OXJ786503 PHE786503:PHF786503 PRA786503:PRB786503 QAW786503:QAX786503 QKS786503:QKT786503 QUO786503:QUP786503 REK786503:REL786503 ROG786503:ROH786503 RYC786503:RYD786503 SHY786503:SHZ786503 SRU786503:SRV786503 TBQ786503:TBR786503 TLM786503:TLN786503 TVI786503:TVJ786503 UFE786503:UFF786503 UPA786503:UPB786503 UYW786503:UYX786503 VIS786503:VIT786503 VSO786503:VSP786503 WCK786503:WCL786503 WMG786503:WMH786503 WWC786503:WWD786503 U852039:V852039 JQ852039:JR852039 TM852039:TN852039 ADI852039:ADJ852039 ANE852039:ANF852039 AXA852039:AXB852039 BGW852039:BGX852039 BQS852039:BQT852039 CAO852039:CAP852039 CKK852039:CKL852039 CUG852039:CUH852039 DEC852039:DED852039 DNY852039:DNZ852039 DXU852039:DXV852039 EHQ852039:EHR852039 ERM852039:ERN852039 FBI852039:FBJ852039 FLE852039:FLF852039 FVA852039:FVB852039 GEW852039:GEX852039 GOS852039:GOT852039 GYO852039:GYP852039 HIK852039:HIL852039 HSG852039:HSH852039 ICC852039:ICD852039 ILY852039:ILZ852039 IVU852039:IVV852039 JFQ852039:JFR852039 JPM852039:JPN852039 JZI852039:JZJ852039 KJE852039:KJF852039 KTA852039:KTB852039 LCW852039:LCX852039 LMS852039:LMT852039 LWO852039:LWP852039 MGK852039:MGL852039 MQG852039:MQH852039 NAC852039:NAD852039 NJY852039:NJZ852039 NTU852039:NTV852039 ODQ852039:ODR852039 ONM852039:ONN852039 OXI852039:OXJ852039 PHE852039:PHF852039 PRA852039:PRB852039 QAW852039:QAX852039 QKS852039:QKT852039 QUO852039:QUP852039 REK852039:REL852039 ROG852039:ROH852039 RYC852039:RYD852039 SHY852039:SHZ852039 SRU852039:SRV852039 TBQ852039:TBR852039 TLM852039:TLN852039 TVI852039:TVJ852039 UFE852039:UFF852039 UPA852039:UPB852039 UYW852039:UYX852039 VIS852039:VIT852039 VSO852039:VSP852039 WCK852039:WCL852039 WMG852039:WMH852039 WWC852039:WWD852039 U917575:V917575 JQ917575:JR917575 TM917575:TN917575 ADI917575:ADJ917575 ANE917575:ANF917575 AXA917575:AXB917575 BGW917575:BGX917575 BQS917575:BQT917575 CAO917575:CAP917575 CKK917575:CKL917575 CUG917575:CUH917575 DEC917575:DED917575 DNY917575:DNZ917575 DXU917575:DXV917575 EHQ917575:EHR917575 ERM917575:ERN917575 FBI917575:FBJ917575 FLE917575:FLF917575 FVA917575:FVB917575 GEW917575:GEX917575 GOS917575:GOT917575 GYO917575:GYP917575 HIK917575:HIL917575 HSG917575:HSH917575 ICC917575:ICD917575 ILY917575:ILZ917575 IVU917575:IVV917575 JFQ917575:JFR917575 JPM917575:JPN917575 JZI917575:JZJ917575 KJE917575:KJF917575 KTA917575:KTB917575 LCW917575:LCX917575 LMS917575:LMT917575 LWO917575:LWP917575 MGK917575:MGL917575 MQG917575:MQH917575 NAC917575:NAD917575 NJY917575:NJZ917575 NTU917575:NTV917575 ODQ917575:ODR917575 ONM917575:ONN917575 OXI917575:OXJ917575 PHE917575:PHF917575 PRA917575:PRB917575 QAW917575:QAX917575 QKS917575:QKT917575 QUO917575:QUP917575 REK917575:REL917575 ROG917575:ROH917575 RYC917575:RYD917575 SHY917575:SHZ917575 SRU917575:SRV917575 TBQ917575:TBR917575 TLM917575:TLN917575 TVI917575:TVJ917575 UFE917575:UFF917575 UPA917575:UPB917575 UYW917575:UYX917575 VIS917575:VIT917575 VSO917575:VSP917575 WCK917575:WCL917575 WMG917575:WMH917575 WWC917575:WWD917575 U983111:V983111 JQ983111:JR983111 TM983111:TN983111 ADI983111:ADJ983111 ANE983111:ANF983111 AXA983111:AXB983111 BGW983111:BGX983111 BQS983111:BQT983111 CAO983111:CAP983111 CKK983111:CKL983111 CUG983111:CUH983111 DEC983111:DED983111 DNY983111:DNZ983111 DXU983111:DXV983111 EHQ983111:EHR983111 ERM983111:ERN983111 FBI983111:FBJ983111 FLE983111:FLF983111 FVA983111:FVB983111 GEW983111:GEX983111 GOS983111:GOT983111 GYO983111:GYP983111 HIK983111:HIL983111 HSG983111:HSH983111 ICC983111:ICD983111 ILY983111:ILZ983111 IVU983111:IVV983111 JFQ983111:JFR983111 JPM983111:JPN983111 JZI983111:JZJ983111 KJE983111:KJF983111 KTA983111:KTB983111 LCW983111:LCX983111 LMS983111:LMT983111 LWO983111:LWP983111 MGK983111:MGL983111 MQG983111:MQH983111 NAC983111:NAD983111 NJY983111:NJZ983111 NTU983111:NTV983111 ODQ983111:ODR983111 ONM983111:ONN983111 OXI983111:OXJ983111 PHE983111:PHF983111 PRA983111:PRB983111 QAW983111:QAX983111 QKS983111:QKT983111 QUO983111:QUP983111 REK983111:REL983111 ROG983111:ROH983111 RYC983111:RYD983111 SHY983111:SHZ983111 SRU983111:SRV983111 TBQ983111:TBR983111 TLM983111:TLN983111 TVI983111:TVJ983111 UFE983111:UFF983111 UPA983111:UPB983111 UYW983111:UYX983111 VIS983111:VIT983111 VSO983111:VSP983111 WCK983111:WCL983111 WMG983111:WMH983111 WWC983111:WWD983111 U67:V67 JQ67:JR67 TM67:TN67 ADI67:ADJ67 ANE67:ANF67 AXA67:AXB67 BGW67:BGX67 BQS67:BQT67 CAO67:CAP67 CKK67:CKL67 CUG67:CUH67 DEC67:DED67 DNY67:DNZ67 DXU67:DXV67 EHQ67:EHR67 ERM67:ERN67 FBI67:FBJ67 FLE67:FLF67 FVA67:FVB67 GEW67:GEX67 GOS67:GOT67 GYO67:GYP67 HIK67:HIL67 HSG67:HSH67 ICC67:ICD67 ILY67:ILZ67 IVU67:IVV67 JFQ67:JFR67 JPM67:JPN67 JZI67:JZJ67 KJE67:KJF67 KTA67:KTB67 LCW67:LCX67 LMS67:LMT67 LWO67:LWP67 MGK67:MGL67 MQG67:MQH67 NAC67:NAD67 NJY67:NJZ67 NTU67:NTV67 ODQ67:ODR67 ONM67:ONN67 OXI67:OXJ67 PHE67:PHF67 PRA67:PRB67 QAW67:QAX67 QKS67:QKT67 QUO67:QUP67 REK67:REL67 ROG67:ROH67 RYC67:RYD67 SHY67:SHZ67 SRU67:SRV67 TBQ67:TBR67 TLM67:TLN67 TVI67:TVJ67 UFE67:UFF67 UPA67:UPB67 UYW67:UYX67 VIS67:VIT67 VSO67:VSP67 WCK67:WCL67 WMG67:WMH67 WWC67:WWD67 U65603:V65603 JQ65603:JR65603 TM65603:TN65603 ADI65603:ADJ65603 ANE65603:ANF65603 AXA65603:AXB65603 BGW65603:BGX65603 BQS65603:BQT65603 CAO65603:CAP65603 CKK65603:CKL65603 CUG65603:CUH65603 DEC65603:DED65603 DNY65603:DNZ65603 DXU65603:DXV65603 EHQ65603:EHR65603 ERM65603:ERN65603 FBI65603:FBJ65603 FLE65603:FLF65603 FVA65603:FVB65603 GEW65603:GEX65603 GOS65603:GOT65603 GYO65603:GYP65603 HIK65603:HIL65603 HSG65603:HSH65603 ICC65603:ICD65603 ILY65603:ILZ65603 IVU65603:IVV65603 JFQ65603:JFR65603 JPM65603:JPN65603 JZI65603:JZJ65603 KJE65603:KJF65603 KTA65603:KTB65603 LCW65603:LCX65603 LMS65603:LMT65603 LWO65603:LWP65603 MGK65603:MGL65603 MQG65603:MQH65603 NAC65603:NAD65603 NJY65603:NJZ65603 NTU65603:NTV65603 ODQ65603:ODR65603 ONM65603:ONN65603 OXI65603:OXJ65603 PHE65603:PHF65603 PRA65603:PRB65603 QAW65603:QAX65603 QKS65603:QKT65603 QUO65603:QUP65603 REK65603:REL65603 ROG65603:ROH65603 RYC65603:RYD65603 SHY65603:SHZ65603 SRU65603:SRV65603 TBQ65603:TBR65603 TLM65603:TLN65603 TVI65603:TVJ65603 UFE65603:UFF65603 UPA65603:UPB65603 UYW65603:UYX65603 VIS65603:VIT65603 VSO65603:VSP65603 WCK65603:WCL65603 WMG65603:WMH65603 WWC65603:WWD65603 U131139:V131139 JQ131139:JR131139 TM131139:TN131139 ADI131139:ADJ131139 ANE131139:ANF131139 AXA131139:AXB131139 BGW131139:BGX131139 BQS131139:BQT131139 CAO131139:CAP131139 CKK131139:CKL131139 CUG131139:CUH131139 DEC131139:DED131139 DNY131139:DNZ131139 DXU131139:DXV131139 EHQ131139:EHR131139 ERM131139:ERN131139 FBI131139:FBJ131139 FLE131139:FLF131139 FVA131139:FVB131139 GEW131139:GEX131139 GOS131139:GOT131139 GYO131139:GYP131139 HIK131139:HIL131139 HSG131139:HSH131139 ICC131139:ICD131139 ILY131139:ILZ131139 IVU131139:IVV131139 JFQ131139:JFR131139 JPM131139:JPN131139 JZI131139:JZJ131139 KJE131139:KJF131139 KTA131139:KTB131139 LCW131139:LCX131139 LMS131139:LMT131139 LWO131139:LWP131139 MGK131139:MGL131139 MQG131139:MQH131139 NAC131139:NAD131139 NJY131139:NJZ131139 NTU131139:NTV131139 ODQ131139:ODR131139 ONM131139:ONN131139 OXI131139:OXJ131139 PHE131139:PHF131139 PRA131139:PRB131139 QAW131139:QAX131139 QKS131139:QKT131139 QUO131139:QUP131139 REK131139:REL131139 ROG131139:ROH131139 RYC131139:RYD131139 SHY131139:SHZ131139 SRU131139:SRV131139 TBQ131139:TBR131139 TLM131139:TLN131139 TVI131139:TVJ131139 UFE131139:UFF131139 UPA131139:UPB131139 UYW131139:UYX131139 VIS131139:VIT131139 VSO131139:VSP131139 WCK131139:WCL131139 WMG131139:WMH131139 WWC131139:WWD131139 U196675:V196675 JQ196675:JR196675 TM196675:TN196675 ADI196675:ADJ196675 ANE196675:ANF196675 AXA196675:AXB196675 BGW196675:BGX196675 BQS196675:BQT196675 CAO196675:CAP196675 CKK196675:CKL196675 CUG196675:CUH196675 DEC196675:DED196675 DNY196675:DNZ196675 DXU196675:DXV196675 EHQ196675:EHR196675 ERM196675:ERN196675 FBI196675:FBJ196675 FLE196675:FLF196675 FVA196675:FVB196675 GEW196675:GEX196675 GOS196675:GOT196675 GYO196675:GYP196675 HIK196675:HIL196675 HSG196675:HSH196675 ICC196675:ICD196675 ILY196675:ILZ196675 IVU196675:IVV196675 JFQ196675:JFR196675 JPM196675:JPN196675 JZI196675:JZJ196675 KJE196675:KJF196675 KTA196675:KTB196675 LCW196675:LCX196675 LMS196675:LMT196675 LWO196675:LWP196675 MGK196675:MGL196675 MQG196675:MQH196675 NAC196675:NAD196675 NJY196675:NJZ196675 NTU196675:NTV196675 ODQ196675:ODR196675 ONM196675:ONN196675 OXI196675:OXJ196675 PHE196675:PHF196675 PRA196675:PRB196675 QAW196675:QAX196675 QKS196675:QKT196675 QUO196675:QUP196675 REK196675:REL196675 ROG196675:ROH196675 RYC196675:RYD196675 SHY196675:SHZ196675 SRU196675:SRV196675 TBQ196675:TBR196675 TLM196675:TLN196675 TVI196675:TVJ196675 UFE196675:UFF196675 UPA196675:UPB196675 UYW196675:UYX196675 VIS196675:VIT196675 VSO196675:VSP196675 WCK196675:WCL196675 WMG196675:WMH196675 WWC196675:WWD196675 U262211:V262211 JQ262211:JR262211 TM262211:TN262211 ADI262211:ADJ262211 ANE262211:ANF262211 AXA262211:AXB262211 BGW262211:BGX262211 BQS262211:BQT262211 CAO262211:CAP262211 CKK262211:CKL262211 CUG262211:CUH262211 DEC262211:DED262211 DNY262211:DNZ262211 DXU262211:DXV262211 EHQ262211:EHR262211 ERM262211:ERN262211 FBI262211:FBJ262211 FLE262211:FLF262211 FVA262211:FVB262211 GEW262211:GEX262211 GOS262211:GOT262211 GYO262211:GYP262211 HIK262211:HIL262211 HSG262211:HSH262211 ICC262211:ICD262211 ILY262211:ILZ262211 IVU262211:IVV262211 JFQ262211:JFR262211 JPM262211:JPN262211 JZI262211:JZJ262211 KJE262211:KJF262211 KTA262211:KTB262211 LCW262211:LCX262211 LMS262211:LMT262211 LWO262211:LWP262211 MGK262211:MGL262211 MQG262211:MQH262211 NAC262211:NAD262211 NJY262211:NJZ262211 NTU262211:NTV262211 ODQ262211:ODR262211 ONM262211:ONN262211 OXI262211:OXJ262211 PHE262211:PHF262211 PRA262211:PRB262211 QAW262211:QAX262211 QKS262211:QKT262211 QUO262211:QUP262211 REK262211:REL262211 ROG262211:ROH262211 RYC262211:RYD262211 SHY262211:SHZ262211 SRU262211:SRV262211 TBQ262211:TBR262211 TLM262211:TLN262211 TVI262211:TVJ262211 UFE262211:UFF262211 UPA262211:UPB262211 UYW262211:UYX262211 VIS262211:VIT262211 VSO262211:VSP262211 WCK262211:WCL262211 WMG262211:WMH262211 WWC262211:WWD262211 U327747:V327747 JQ327747:JR327747 TM327747:TN327747 ADI327747:ADJ327747 ANE327747:ANF327747 AXA327747:AXB327747 BGW327747:BGX327747 BQS327747:BQT327747 CAO327747:CAP327747 CKK327747:CKL327747 CUG327747:CUH327747 DEC327747:DED327747 DNY327747:DNZ327747 DXU327747:DXV327747 EHQ327747:EHR327747 ERM327747:ERN327747 FBI327747:FBJ327747 FLE327747:FLF327747 FVA327747:FVB327747 GEW327747:GEX327747 GOS327747:GOT327747 GYO327747:GYP327747 HIK327747:HIL327747 HSG327747:HSH327747 ICC327747:ICD327747 ILY327747:ILZ327747 IVU327747:IVV327747 JFQ327747:JFR327747 JPM327747:JPN327747 JZI327747:JZJ327747 KJE327747:KJF327747 KTA327747:KTB327747 LCW327747:LCX327747 LMS327747:LMT327747 LWO327747:LWP327747 MGK327747:MGL327747 MQG327747:MQH327747 NAC327747:NAD327747 NJY327747:NJZ327747 NTU327747:NTV327747 ODQ327747:ODR327747 ONM327747:ONN327747 OXI327747:OXJ327747 PHE327747:PHF327747 PRA327747:PRB327747 QAW327747:QAX327747 QKS327747:QKT327747 QUO327747:QUP327747 REK327747:REL327747 ROG327747:ROH327747 RYC327747:RYD327747 SHY327747:SHZ327747 SRU327747:SRV327747 TBQ327747:TBR327747 TLM327747:TLN327747 TVI327747:TVJ327747 UFE327747:UFF327747 UPA327747:UPB327747 UYW327747:UYX327747 VIS327747:VIT327747 VSO327747:VSP327747 WCK327747:WCL327747 WMG327747:WMH327747 WWC327747:WWD327747 U393283:V393283 JQ393283:JR393283 TM393283:TN393283 ADI393283:ADJ393283 ANE393283:ANF393283 AXA393283:AXB393283 BGW393283:BGX393283 BQS393283:BQT393283 CAO393283:CAP393283 CKK393283:CKL393283 CUG393283:CUH393283 DEC393283:DED393283 DNY393283:DNZ393283 DXU393283:DXV393283 EHQ393283:EHR393283 ERM393283:ERN393283 FBI393283:FBJ393283 FLE393283:FLF393283 FVA393283:FVB393283 GEW393283:GEX393283 GOS393283:GOT393283 GYO393283:GYP393283 HIK393283:HIL393283 HSG393283:HSH393283 ICC393283:ICD393283 ILY393283:ILZ393283 IVU393283:IVV393283 JFQ393283:JFR393283 JPM393283:JPN393283 JZI393283:JZJ393283 KJE393283:KJF393283 KTA393283:KTB393283 LCW393283:LCX393283 LMS393283:LMT393283 LWO393283:LWP393283 MGK393283:MGL393283 MQG393283:MQH393283 NAC393283:NAD393283 NJY393283:NJZ393283 NTU393283:NTV393283 ODQ393283:ODR393283 ONM393283:ONN393283 OXI393283:OXJ393283 PHE393283:PHF393283 PRA393283:PRB393283 QAW393283:QAX393283 QKS393283:QKT393283 QUO393283:QUP393283 REK393283:REL393283 ROG393283:ROH393283 RYC393283:RYD393283 SHY393283:SHZ393283 SRU393283:SRV393283 TBQ393283:TBR393283 TLM393283:TLN393283 TVI393283:TVJ393283 UFE393283:UFF393283 UPA393283:UPB393283 UYW393283:UYX393283 VIS393283:VIT393283 VSO393283:VSP393283 WCK393283:WCL393283 WMG393283:WMH393283 WWC393283:WWD393283 U458819:V458819 JQ458819:JR458819 TM458819:TN458819 ADI458819:ADJ458819 ANE458819:ANF458819 AXA458819:AXB458819 BGW458819:BGX458819 BQS458819:BQT458819 CAO458819:CAP458819 CKK458819:CKL458819 CUG458819:CUH458819 DEC458819:DED458819 DNY458819:DNZ458819 DXU458819:DXV458819 EHQ458819:EHR458819 ERM458819:ERN458819 FBI458819:FBJ458819 FLE458819:FLF458819 FVA458819:FVB458819 GEW458819:GEX458819 GOS458819:GOT458819 GYO458819:GYP458819 HIK458819:HIL458819 HSG458819:HSH458819 ICC458819:ICD458819 ILY458819:ILZ458819 IVU458819:IVV458819 JFQ458819:JFR458819 JPM458819:JPN458819 JZI458819:JZJ458819 KJE458819:KJF458819 KTA458819:KTB458819 LCW458819:LCX458819 LMS458819:LMT458819 LWO458819:LWP458819 MGK458819:MGL458819 MQG458819:MQH458819 NAC458819:NAD458819 NJY458819:NJZ458819 NTU458819:NTV458819 ODQ458819:ODR458819 ONM458819:ONN458819 OXI458819:OXJ458819 PHE458819:PHF458819 PRA458819:PRB458819 QAW458819:QAX458819 QKS458819:QKT458819 QUO458819:QUP458819 REK458819:REL458819 ROG458819:ROH458819 RYC458819:RYD458819 SHY458819:SHZ458819 SRU458819:SRV458819 TBQ458819:TBR458819 TLM458819:TLN458819 TVI458819:TVJ458819 UFE458819:UFF458819 UPA458819:UPB458819 UYW458819:UYX458819 VIS458819:VIT458819 VSO458819:VSP458819 WCK458819:WCL458819 WMG458819:WMH458819 WWC458819:WWD458819 U524355:V524355 JQ524355:JR524355 TM524355:TN524355 ADI524355:ADJ524355 ANE524355:ANF524355 AXA524355:AXB524355 BGW524355:BGX524355 BQS524355:BQT524355 CAO524355:CAP524355 CKK524355:CKL524355 CUG524355:CUH524355 DEC524355:DED524355 DNY524355:DNZ524355 DXU524355:DXV524355 EHQ524355:EHR524355 ERM524355:ERN524355 FBI524355:FBJ524355 FLE524355:FLF524355 FVA524355:FVB524355 GEW524355:GEX524355 GOS524355:GOT524355 GYO524355:GYP524355 HIK524355:HIL524355 HSG524355:HSH524355 ICC524355:ICD524355 ILY524355:ILZ524355 IVU524355:IVV524355 JFQ524355:JFR524355 JPM524355:JPN524355 JZI524355:JZJ524355 KJE524355:KJF524355 KTA524355:KTB524355 LCW524355:LCX524355 LMS524355:LMT524355 LWO524355:LWP524355 MGK524355:MGL524355 MQG524355:MQH524355 NAC524355:NAD524355 NJY524355:NJZ524355 NTU524355:NTV524355 ODQ524355:ODR524355 ONM524355:ONN524355 OXI524355:OXJ524355 PHE524355:PHF524355 PRA524355:PRB524355 QAW524355:QAX524355 QKS524355:QKT524355 QUO524355:QUP524355 REK524355:REL524355 ROG524355:ROH524355 RYC524355:RYD524355 SHY524355:SHZ524355 SRU524355:SRV524355 TBQ524355:TBR524355 TLM524355:TLN524355 TVI524355:TVJ524355 UFE524355:UFF524355 UPA524355:UPB524355 UYW524355:UYX524355 VIS524355:VIT524355 VSO524355:VSP524355 WCK524355:WCL524355 WMG524355:WMH524355 WWC524355:WWD524355 U589891:V589891 JQ589891:JR589891 TM589891:TN589891 ADI589891:ADJ589891 ANE589891:ANF589891 AXA589891:AXB589891 BGW589891:BGX589891 BQS589891:BQT589891 CAO589891:CAP589891 CKK589891:CKL589891 CUG589891:CUH589891 DEC589891:DED589891 DNY589891:DNZ589891 DXU589891:DXV589891 EHQ589891:EHR589891 ERM589891:ERN589891 FBI589891:FBJ589891 FLE589891:FLF589891 FVA589891:FVB589891 GEW589891:GEX589891 GOS589891:GOT589891 GYO589891:GYP589891 HIK589891:HIL589891 HSG589891:HSH589891 ICC589891:ICD589891 ILY589891:ILZ589891 IVU589891:IVV589891 JFQ589891:JFR589891 JPM589891:JPN589891 JZI589891:JZJ589891 KJE589891:KJF589891 KTA589891:KTB589891 LCW589891:LCX589891 LMS589891:LMT589891 LWO589891:LWP589891 MGK589891:MGL589891 MQG589891:MQH589891 NAC589891:NAD589891 NJY589891:NJZ589891 NTU589891:NTV589891 ODQ589891:ODR589891 ONM589891:ONN589891 OXI589891:OXJ589891 PHE589891:PHF589891 PRA589891:PRB589891 QAW589891:QAX589891 QKS589891:QKT589891 QUO589891:QUP589891 REK589891:REL589891 ROG589891:ROH589891 RYC589891:RYD589891 SHY589891:SHZ589891 SRU589891:SRV589891 TBQ589891:TBR589891 TLM589891:TLN589891 TVI589891:TVJ589891 UFE589891:UFF589891 UPA589891:UPB589891 UYW589891:UYX589891 VIS589891:VIT589891 VSO589891:VSP589891 WCK589891:WCL589891 WMG589891:WMH589891 WWC589891:WWD589891 U655427:V655427 JQ655427:JR655427 TM655427:TN655427 ADI655427:ADJ655427 ANE655427:ANF655427 AXA655427:AXB655427 BGW655427:BGX655427 BQS655427:BQT655427 CAO655427:CAP655427 CKK655427:CKL655427 CUG655427:CUH655427 DEC655427:DED655427 DNY655427:DNZ655427 DXU655427:DXV655427 EHQ655427:EHR655427 ERM655427:ERN655427 FBI655427:FBJ655427 FLE655427:FLF655427 FVA655427:FVB655427 GEW655427:GEX655427 GOS655427:GOT655427 GYO655427:GYP655427 HIK655427:HIL655427 HSG655427:HSH655427 ICC655427:ICD655427 ILY655427:ILZ655427 IVU655427:IVV655427 JFQ655427:JFR655427 JPM655427:JPN655427 JZI655427:JZJ655427 KJE655427:KJF655427 KTA655427:KTB655427 LCW655427:LCX655427 LMS655427:LMT655427 LWO655427:LWP655427 MGK655427:MGL655427 MQG655427:MQH655427 NAC655427:NAD655427 NJY655427:NJZ655427 NTU655427:NTV655427 ODQ655427:ODR655427 ONM655427:ONN655427 OXI655427:OXJ655427 PHE655427:PHF655427 PRA655427:PRB655427 QAW655427:QAX655427 QKS655427:QKT655427 QUO655427:QUP655427 REK655427:REL655427 ROG655427:ROH655427 RYC655427:RYD655427 SHY655427:SHZ655427 SRU655427:SRV655427 TBQ655427:TBR655427 TLM655427:TLN655427 TVI655427:TVJ655427 UFE655427:UFF655427 UPA655427:UPB655427 UYW655427:UYX655427 VIS655427:VIT655427 VSO655427:VSP655427 WCK655427:WCL655427 WMG655427:WMH655427 WWC655427:WWD655427 U720963:V720963 JQ720963:JR720963 TM720963:TN720963 ADI720963:ADJ720963 ANE720963:ANF720963 AXA720963:AXB720963 BGW720963:BGX720963 BQS720963:BQT720963 CAO720963:CAP720963 CKK720963:CKL720963 CUG720963:CUH720963 DEC720963:DED720963 DNY720963:DNZ720963 DXU720963:DXV720963 EHQ720963:EHR720963 ERM720963:ERN720963 FBI720963:FBJ720963 FLE720963:FLF720963 FVA720963:FVB720963 GEW720963:GEX720963 GOS720963:GOT720963 GYO720963:GYP720963 HIK720963:HIL720963 HSG720963:HSH720963 ICC720963:ICD720963 ILY720963:ILZ720963 IVU720963:IVV720963 JFQ720963:JFR720963 JPM720963:JPN720963 JZI720963:JZJ720963 KJE720963:KJF720963 KTA720963:KTB720963 LCW720963:LCX720963 LMS720963:LMT720963 LWO720963:LWP720963 MGK720963:MGL720963 MQG720963:MQH720963 NAC720963:NAD720963 NJY720963:NJZ720963 NTU720963:NTV720963 ODQ720963:ODR720963 ONM720963:ONN720963 OXI720963:OXJ720963 PHE720963:PHF720963 PRA720963:PRB720963 QAW720963:QAX720963 QKS720963:QKT720963 QUO720963:QUP720963 REK720963:REL720963 ROG720963:ROH720963 RYC720963:RYD720963 SHY720963:SHZ720963 SRU720963:SRV720963 TBQ720963:TBR720963 TLM720963:TLN720963 TVI720963:TVJ720963 UFE720963:UFF720963 UPA720963:UPB720963 UYW720963:UYX720963 VIS720963:VIT720963 VSO720963:VSP720963 WCK720963:WCL720963 WMG720963:WMH720963 WWC720963:WWD720963 U786499:V786499 JQ786499:JR786499 TM786499:TN786499 ADI786499:ADJ786499 ANE786499:ANF786499 AXA786499:AXB786499 BGW786499:BGX786499 BQS786499:BQT786499 CAO786499:CAP786499 CKK786499:CKL786499 CUG786499:CUH786499 DEC786499:DED786499 DNY786499:DNZ786499 DXU786499:DXV786499 EHQ786499:EHR786499 ERM786499:ERN786499 FBI786499:FBJ786499 FLE786499:FLF786499 FVA786499:FVB786499 GEW786499:GEX786499 GOS786499:GOT786499 GYO786499:GYP786499 HIK786499:HIL786499 HSG786499:HSH786499 ICC786499:ICD786499 ILY786499:ILZ786499 IVU786499:IVV786499 JFQ786499:JFR786499 JPM786499:JPN786499 JZI786499:JZJ786499 KJE786499:KJF786499 KTA786499:KTB786499 LCW786499:LCX786499 LMS786499:LMT786499 LWO786499:LWP786499 MGK786499:MGL786499 MQG786499:MQH786499 NAC786499:NAD786499 NJY786499:NJZ786499 NTU786499:NTV786499 ODQ786499:ODR786499 ONM786499:ONN786499 OXI786499:OXJ786499 PHE786499:PHF786499 PRA786499:PRB786499 QAW786499:QAX786499 QKS786499:QKT786499 QUO786499:QUP786499 REK786499:REL786499 ROG786499:ROH786499 RYC786499:RYD786499 SHY786499:SHZ786499 SRU786499:SRV786499 TBQ786499:TBR786499 TLM786499:TLN786499 TVI786499:TVJ786499 UFE786499:UFF786499 UPA786499:UPB786499 UYW786499:UYX786499 VIS786499:VIT786499 VSO786499:VSP786499 WCK786499:WCL786499 WMG786499:WMH786499 WWC786499:WWD786499 U852035:V852035 JQ852035:JR852035 TM852035:TN852035 ADI852035:ADJ852035 ANE852035:ANF852035 AXA852035:AXB852035 BGW852035:BGX852035 BQS852035:BQT852035 CAO852035:CAP852035 CKK852035:CKL852035 CUG852035:CUH852035 DEC852035:DED852035 DNY852035:DNZ852035 DXU852035:DXV852035 EHQ852035:EHR852035 ERM852035:ERN852035 FBI852035:FBJ852035 FLE852035:FLF852035 FVA852035:FVB852035 GEW852035:GEX852035 GOS852035:GOT852035 GYO852035:GYP852035 HIK852035:HIL852035 HSG852035:HSH852035 ICC852035:ICD852035 ILY852035:ILZ852035 IVU852035:IVV852035 JFQ852035:JFR852035 JPM852035:JPN852035 JZI852035:JZJ852035 KJE852035:KJF852035 KTA852035:KTB852035 LCW852035:LCX852035 LMS852035:LMT852035 LWO852035:LWP852035 MGK852035:MGL852035 MQG852035:MQH852035 NAC852035:NAD852035 NJY852035:NJZ852035 NTU852035:NTV852035 ODQ852035:ODR852035 ONM852035:ONN852035 OXI852035:OXJ852035 PHE852035:PHF852035 PRA852035:PRB852035 QAW852035:QAX852035 QKS852035:QKT852035 QUO852035:QUP852035 REK852035:REL852035 ROG852035:ROH852035 RYC852035:RYD852035 SHY852035:SHZ852035 SRU852035:SRV852035 TBQ852035:TBR852035 TLM852035:TLN852035 TVI852035:TVJ852035 UFE852035:UFF852035 UPA852035:UPB852035 UYW852035:UYX852035 VIS852035:VIT852035 VSO852035:VSP852035 WCK852035:WCL852035 WMG852035:WMH852035 WWC852035:WWD852035 U917571:V917571 JQ917571:JR917571 TM917571:TN917571 ADI917571:ADJ917571 ANE917571:ANF917571 AXA917571:AXB917571 BGW917571:BGX917571 BQS917571:BQT917571 CAO917571:CAP917571 CKK917571:CKL917571 CUG917571:CUH917571 DEC917571:DED917571 DNY917571:DNZ917571 DXU917571:DXV917571 EHQ917571:EHR917571 ERM917571:ERN917571 FBI917571:FBJ917571 FLE917571:FLF917571 FVA917571:FVB917571 GEW917571:GEX917571 GOS917571:GOT917571 GYO917571:GYP917571 HIK917571:HIL917571 HSG917571:HSH917571 ICC917571:ICD917571 ILY917571:ILZ917571 IVU917571:IVV917571 JFQ917571:JFR917571 JPM917571:JPN917571 JZI917571:JZJ917571 KJE917571:KJF917571 KTA917571:KTB917571 LCW917571:LCX917571 LMS917571:LMT917571 LWO917571:LWP917571 MGK917571:MGL917571 MQG917571:MQH917571 NAC917571:NAD917571 NJY917571:NJZ917571 NTU917571:NTV917571 ODQ917571:ODR917571 ONM917571:ONN917571 OXI917571:OXJ917571 PHE917571:PHF917571 PRA917571:PRB917571 QAW917571:QAX917571 QKS917571:QKT917571 QUO917571:QUP917571 REK917571:REL917571 ROG917571:ROH917571 RYC917571:RYD917571 SHY917571:SHZ917571 SRU917571:SRV917571 TBQ917571:TBR917571 TLM917571:TLN917571 TVI917571:TVJ917571 UFE917571:UFF917571 UPA917571:UPB917571 UYW917571:UYX917571 VIS917571:VIT917571 VSO917571:VSP917571 WCK917571:WCL917571 WMG917571:WMH917571 WWC917571:WWD917571 U983107:V983107 JQ983107:JR983107 TM983107:TN983107 ADI983107:ADJ983107 ANE983107:ANF983107 AXA983107:AXB983107 BGW983107:BGX983107 BQS983107:BQT983107 CAO983107:CAP983107 CKK983107:CKL983107 CUG983107:CUH983107 DEC983107:DED983107 DNY983107:DNZ983107 DXU983107:DXV983107 EHQ983107:EHR983107 ERM983107:ERN983107 FBI983107:FBJ983107 FLE983107:FLF983107 FVA983107:FVB983107 GEW983107:GEX983107 GOS983107:GOT983107 GYO983107:GYP983107 HIK983107:HIL983107 HSG983107:HSH983107 ICC983107:ICD983107 ILY983107:ILZ983107 IVU983107:IVV983107 JFQ983107:JFR983107 JPM983107:JPN983107 JZI983107:JZJ983107 KJE983107:KJF983107 KTA983107:KTB983107 LCW983107:LCX983107 LMS983107:LMT983107 LWO983107:LWP983107 MGK983107:MGL983107 MQG983107:MQH983107 NAC983107:NAD983107 NJY983107:NJZ983107 NTU983107:NTV983107 ODQ983107:ODR983107 ONM983107:ONN983107 OXI983107:OXJ983107 PHE983107:PHF983107 PRA983107:PRB983107 QAW983107:QAX983107 QKS983107:QKT983107 QUO983107:QUP983107 REK983107:REL983107 ROG983107:ROH983107 RYC983107:RYD983107 SHY983107:SHZ983107 SRU983107:SRV983107 TBQ983107:TBR983107 TLM983107:TLN983107 TVI983107:TVJ983107 UFE983107:UFF983107 UPA983107:UPB983107 UYW983107:UYX983107 VIS983107:VIT983107 VSO983107:VSP983107 WCK983107:WCL983107 WMG983107:WMH983107 WWC983107:WWD983107 U63:V63 JQ63:JR63 TM63:TN63 ADI63:ADJ63 ANE63:ANF63 AXA63:AXB63 BGW63:BGX63 BQS63:BQT63 CAO63:CAP63 CKK63:CKL63 CUG63:CUH63 DEC63:DED63 DNY63:DNZ63 DXU63:DXV63 EHQ63:EHR63 ERM63:ERN63 FBI63:FBJ63 FLE63:FLF63 FVA63:FVB63 GEW63:GEX63 GOS63:GOT63 GYO63:GYP63 HIK63:HIL63 HSG63:HSH63 ICC63:ICD63 ILY63:ILZ63 IVU63:IVV63 JFQ63:JFR63 JPM63:JPN63 JZI63:JZJ63 KJE63:KJF63 KTA63:KTB63 LCW63:LCX63 LMS63:LMT63 LWO63:LWP63 MGK63:MGL63 MQG63:MQH63 NAC63:NAD63 NJY63:NJZ63 NTU63:NTV63 ODQ63:ODR63 ONM63:ONN63 OXI63:OXJ63 PHE63:PHF63 PRA63:PRB63 QAW63:QAX63 QKS63:QKT63 QUO63:QUP63 REK63:REL63 ROG63:ROH63 RYC63:RYD63 SHY63:SHZ63 SRU63:SRV63 TBQ63:TBR63 TLM63:TLN63 TVI63:TVJ63 UFE63:UFF63 UPA63:UPB63 UYW63:UYX63 VIS63:VIT63 VSO63:VSP63 WCK63:WCL63 WMG63:WMH63 WWC63:WWD63 U65599:V65599 JQ65599:JR65599 TM65599:TN65599 ADI65599:ADJ65599 ANE65599:ANF65599 AXA65599:AXB65599 BGW65599:BGX65599 BQS65599:BQT65599 CAO65599:CAP65599 CKK65599:CKL65599 CUG65599:CUH65599 DEC65599:DED65599 DNY65599:DNZ65599 DXU65599:DXV65599 EHQ65599:EHR65599 ERM65599:ERN65599 FBI65599:FBJ65599 FLE65599:FLF65599 FVA65599:FVB65599 GEW65599:GEX65599 GOS65599:GOT65599 GYO65599:GYP65599 HIK65599:HIL65599 HSG65599:HSH65599 ICC65599:ICD65599 ILY65599:ILZ65599 IVU65599:IVV65599 JFQ65599:JFR65599 JPM65599:JPN65599 JZI65599:JZJ65599 KJE65599:KJF65599 KTA65599:KTB65599 LCW65599:LCX65599 LMS65599:LMT65599 LWO65599:LWP65599 MGK65599:MGL65599 MQG65599:MQH65599 NAC65599:NAD65599 NJY65599:NJZ65599 NTU65599:NTV65599 ODQ65599:ODR65599 ONM65599:ONN65599 OXI65599:OXJ65599 PHE65599:PHF65599 PRA65599:PRB65599 QAW65599:QAX65599 QKS65599:QKT65599 QUO65599:QUP65599 REK65599:REL65599 ROG65599:ROH65599 RYC65599:RYD65599 SHY65599:SHZ65599 SRU65599:SRV65599 TBQ65599:TBR65599 TLM65599:TLN65599 TVI65599:TVJ65599 UFE65599:UFF65599 UPA65599:UPB65599 UYW65599:UYX65599 VIS65599:VIT65599 VSO65599:VSP65599 WCK65599:WCL65599 WMG65599:WMH65599 WWC65599:WWD65599 U131135:V131135 JQ131135:JR131135 TM131135:TN131135 ADI131135:ADJ131135 ANE131135:ANF131135 AXA131135:AXB131135 BGW131135:BGX131135 BQS131135:BQT131135 CAO131135:CAP131135 CKK131135:CKL131135 CUG131135:CUH131135 DEC131135:DED131135 DNY131135:DNZ131135 DXU131135:DXV131135 EHQ131135:EHR131135 ERM131135:ERN131135 FBI131135:FBJ131135 FLE131135:FLF131135 FVA131135:FVB131135 GEW131135:GEX131135 GOS131135:GOT131135 GYO131135:GYP131135 HIK131135:HIL131135 HSG131135:HSH131135 ICC131135:ICD131135 ILY131135:ILZ131135 IVU131135:IVV131135 JFQ131135:JFR131135 JPM131135:JPN131135 JZI131135:JZJ131135 KJE131135:KJF131135 KTA131135:KTB131135 LCW131135:LCX131135 LMS131135:LMT131135 LWO131135:LWP131135 MGK131135:MGL131135 MQG131135:MQH131135 NAC131135:NAD131135 NJY131135:NJZ131135 NTU131135:NTV131135 ODQ131135:ODR131135 ONM131135:ONN131135 OXI131135:OXJ131135 PHE131135:PHF131135 PRA131135:PRB131135 QAW131135:QAX131135 QKS131135:QKT131135 QUO131135:QUP131135 REK131135:REL131135 ROG131135:ROH131135 RYC131135:RYD131135 SHY131135:SHZ131135 SRU131135:SRV131135 TBQ131135:TBR131135 TLM131135:TLN131135 TVI131135:TVJ131135 UFE131135:UFF131135 UPA131135:UPB131135 UYW131135:UYX131135 VIS131135:VIT131135 VSO131135:VSP131135 WCK131135:WCL131135 WMG131135:WMH131135 WWC131135:WWD131135 U196671:V196671 JQ196671:JR196671 TM196671:TN196671 ADI196671:ADJ196671 ANE196671:ANF196671 AXA196671:AXB196671 BGW196671:BGX196671 BQS196671:BQT196671 CAO196671:CAP196671 CKK196671:CKL196671 CUG196671:CUH196671 DEC196671:DED196671 DNY196671:DNZ196671 DXU196671:DXV196671 EHQ196671:EHR196671 ERM196671:ERN196671 FBI196671:FBJ196671 FLE196671:FLF196671 FVA196671:FVB196671 GEW196671:GEX196671 GOS196671:GOT196671 GYO196671:GYP196671 HIK196671:HIL196671 HSG196671:HSH196671 ICC196671:ICD196671 ILY196671:ILZ196671 IVU196671:IVV196671 JFQ196671:JFR196671 JPM196671:JPN196671 JZI196671:JZJ196671 KJE196671:KJF196671 KTA196671:KTB196671 LCW196671:LCX196671 LMS196671:LMT196671 LWO196671:LWP196671 MGK196671:MGL196671 MQG196671:MQH196671 NAC196671:NAD196671 NJY196671:NJZ196671 NTU196671:NTV196671 ODQ196671:ODR196671 ONM196671:ONN196671 OXI196671:OXJ196671 PHE196671:PHF196671 PRA196671:PRB196671 QAW196671:QAX196671 QKS196671:QKT196671 QUO196671:QUP196671 REK196671:REL196671 ROG196671:ROH196671 RYC196671:RYD196671 SHY196671:SHZ196671 SRU196671:SRV196671 TBQ196671:TBR196671 TLM196671:TLN196671 TVI196671:TVJ196671 UFE196671:UFF196671 UPA196671:UPB196671 UYW196671:UYX196671 VIS196671:VIT196671 VSO196671:VSP196671 WCK196671:WCL196671 WMG196671:WMH196671 WWC196671:WWD196671 U262207:V262207 JQ262207:JR262207 TM262207:TN262207 ADI262207:ADJ262207 ANE262207:ANF262207 AXA262207:AXB262207 BGW262207:BGX262207 BQS262207:BQT262207 CAO262207:CAP262207 CKK262207:CKL262207 CUG262207:CUH262207 DEC262207:DED262207 DNY262207:DNZ262207 DXU262207:DXV262207 EHQ262207:EHR262207 ERM262207:ERN262207 FBI262207:FBJ262207 FLE262207:FLF262207 FVA262207:FVB262207 GEW262207:GEX262207 GOS262207:GOT262207 GYO262207:GYP262207 HIK262207:HIL262207 HSG262207:HSH262207 ICC262207:ICD262207 ILY262207:ILZ262207 IVU262207:IVV262207 JFQ262207:JFR262207 JPM262207:JPN262207 JZI262207:JZJ262207 KJE262207:KJF262207 KTA262207:KTB262207 LCW262207:LCX262207 LMS262207:LMT262207 LWO262207:LWP262207 MGK262207:MGL262207 MQG262207:MQH262207 NAC262207:NAD262207 NJY262207:NJZ262207 NTU262207:NTV262207 ODQ262207:ODR262207 ONM262207:ONN262207 OXI262207:OXJ262207 PHE262207:PHF262207 PRA262207:PRB262207 QAW262207:QAX262207 QKS262207:QKT262207 QUO262207:QUP262207 REK262207:REL262207 ROG262207:ROH262207 RYC262207:RYD262207 SHY262207:SHZ262207 SRU262207:SRV262207 TBQ262207:TBR262207 TLM262207:TLN262207 TVI262207:TVJ262207 UFE262207:UFF262207 UPA262207:UPB262207 UYW262207:UYX262207 VIS262207:VIT262207 VSO262207:VSP262207 WCK262207:WCL262207 WMG262207:WMH262207 WWC262207:WWD262207 U327743:V327743 JQ327743:JR327743 TM327743:TN327743 ADI327743:ADJ327743 ANE327743:ANF327743 AXA327743:AXB327743 BGW327743:BGX327743 BQS327743:BQT327743 CAO327743:CAP327743 CKK327743:CKL327743 CUG327743:CUH327743 DEC327743:DED327743 DNY327743:DNZ327743 DXU327743:DXV327743 EHQ327743:EHR327743 ERM327743:ERN327743 FBI327743:FBJ327743 FLE327743:FLF327743 FVA327743:FVB327743 GEW327743:GEX327743 GOS327743:GOT327743 GYO327743:GYP327743 HIK327743:HIL327743 HSG327743:HSH327743 ICC327743:ICD327743 ILY327743:ILZ327743 IVU327743:IVV327743 JFQ327743:JFR327743 JPM327743:JPN327743 JZI327743:JZJ327743 KJE327743:KJF327743 KTA327743:KTB327743 LCW327743:LCX327743 LMS327743:LMT327743 LWO327743:LWP327743 MGK327743:MGL327743 MQG327743:MQH327743 NAC327743:NAD327743 NJY327743:NJZ327743 NTU327743:NTV327743 ODQ327743:ODR327743 ONM327743:ONN327743 OXI327743:OXJ327743 PHE327743:PHF327743 PRA327743:PRB327743 QAW327743:QAX327743 QKS327743:QKT327743 QUO327743:QUP327743 REK327743:REL327743 ROG327743:ROH327743 RYC327743:RYD327743 SHY327743:SHZ327743 SRU327743:SRV327743 TBQ327743:TBR327743 TLM327743:TLN327743 TVI327743:TVJ327743 UFE327743:UFF327743 UPA327743:UPB327743 UYW327743:UYX327743 VIS327743:VIT327743 VSO327743:VSP327743 WCK327743:WCL327743 WMG327743:WMH327743 WWC327743:WWD327743 U393279:V393279 JQ393279:JR393279 TM393279:TN393279 ADI393279:ADJ393279 ANE393279:ANF393279 AXA393279:AXB393279 BGW393279:BGX393279 BQS393279:BQT393279 CAO393279:CAP393279 CKK393279:CKL393279 CUG393279:CUH393279 DEC393279:DED393279 DNY393279:DNZ393279 DXU393279:DXV393279 EHQ393279:EHR393279 ERM393279:ERN393279 FBI393279:FBJ393279 FLE393279:FLF393279 FVA393279:FVB393279 GEW393279:GEX393279 GOS393279:GOT393279 GYO393279:GYP393279 HIK393279:HIL393279 HSG393279:HSH393279 ICC393279:ICD393279 ILY393279:ILZ393279 IVU393279:IVV393279 JFQ393279:JFR393279 JPM393279:JPN393279 JZI393279:JZJ393279 KJE393279:KJF393279 KTA393279:KTB393279 LCW393279:LCX393279 LMS393279:LMT393279 LWO393279:LWP393279 MGK393279:MGL393279 MQG393279:MQH393279 NAC393279:NAD393279 NJY393279:NJZ393279 NTU393279:NTV393279 ODQ393279:ODR393279 ONM393279:ONN393279 OXI393279:OXJ393279 PHE393279:PHF393279 PRA393279:PRB393279 QAW393279:QAX393279 QKS393279:QKT393279 QUO393279:QUP393279 REK393279:REL393279 ROG393279:ROH393279 RYC393279:RYD393279 SHY393279:SHZ393279 SRU393279:SRV393279 TBQ393279:TBR393279 TLM393279:TLN393279 TVI393279:TVJ393279 UFE393279:UFF393279 UPA393279:UPB393279 UYW393279:UYX393279 VIS393279:VIT393279 VSO393279:VSP393279 WCK393279:WCL393279 WMG393279:WMH393279 WWC393279:WWD393279 U458815:V458815 JQ458815:JR458815 TM458815:TN458815 ADI458815:ADJ458815 ANE458815:ANF458815 AXA458815:AXB458815 BGW458815:BGX458815 BQS458815:BQT458815 CAO458815:CAP458815 CKK458815:CKL458815 CUG458815:CUH458815 DEC458815:DED458815 DNY458815:DNZ458815 DXU458815:DXV458815 EHQ458815:EHR458815 ERM458815:ERN458815 FBI458815:FBJ458815 FLE458815:FLF458815 FVA458815:FVB458815 GEW458815:GEX458815 GOS458815:GOT458815 GYO458815:GYP458815 HIK458815:HIL458815 HSG458815:HSH458815 ICC458815:ICD458815 ILY458815:ILZ458815 IVU458815:IVV458815 JFQ458815:JFR458815 JPM458815:JPN458815 JZI458815:JZJ458815 KJE458815:KJF458815 KTA458815:KTB458815 LCW458815:LCX458815 LMS458815:LMT458815 LWO458815:LWP458815 MGK458815:MGL458815 MQG458815:MQH458815 NAC458815:NAD458815 NJY458815:NJZ458815 NTU458815:NTV458815 ODQ458815:ODR458815 ONM458815:ONN458815 OXI458815:OXJ458815 PHE458815:PHF458815 PRA458815:PRB458815 QAW458815:QAX458815 QKS458815:QKT458815 QUO458815:QUP458815 REK458815:REL458815 ROG458815:ROH458815 RYC458815:RYD458815 SHY458815:SHZ458815 SRU458815:SRV458815 TBQ458815:TBR458815 TLM458815:TLN458815 TVI458815:TVJ458815 UFE458815:UFF458815 UPA458815:UPB458815 UYW458815:UYX458815 VIS458815:VIT458815 VSO458815:VSP458815 WCK458815:WCL458815 WMG458815:WMH458815 WWC458815:WWD458815 U524351:V524351 JQ524351:JR524351 TM524351:TN524351 ADI524351:ADJ524351 ANE524351:ANF524351 AXA524351:AXB524351 BGW524351:BGX524351 BQS524351:BQT524351 CAO524351:CAP524351 CKK524351:CKL524351 CUG524351:CUH524351 DEC524351:DED524351 DNY524351:DNZ524351 DXU524351:DXV524351 EHQ524351:EHR524351 ERM524351:ERN524351 FBI524351:FBJ524351 FLE524351:FLF524351 FVA524351:FVB524351 GEW524351:GEX524351 GOS524351:GOT524351 GYO524351:GYP524351 HIK524351:HIL524351 HSG524351:HSH524351 ICC524351:ICD524351 ILY524351:ILZ524351 IVU524351:IVV524351 JFQ524351:JFR524351 JPM524351:JPN524351 JZI524351:JZJ524351 KJE524351:KJF524351 KTA524351:KTB524351 LCW524351:LCX524351 LMS524351:LMT524351 LWO524351:LWP524351 MGK524351:MGL524351 MQG524351:MQH524351 NAC524351:NAD524351 NJY524351:NJZ524351 NTU524351:NTV524351 ODQ524351:ODR524351 ONM524351:ONN524351 OXI524351:OXJ524351 PHE524351:PHF524351 PRA524351:PRB524351 QAW524351:QAX524351 QKS524351:QKT524351 QUO524351:QUP524351 REK524351:REL524351 ROG524351:ROH524351 RYC524351:RYD524351 SHY524351:SHZ524351 SRU524351:SRV524351 TBQ524351:TBR524351 TLM524351:TLN524351 TVI524351:TVJ524351 UFE524351:UFF524351 UPA524351:UPB524351 UYW524351:UYX524351 VIS524351:VIT524351 VSO524351:VSP524351 WCK524351:WCL524351 WMG524351:WMH524351 WWC524351:WWD524351 U589887:V589887 JQ589887:JR589887 TM589887:TN589887 ADI589887:ADJ589887 ANE589887:ANF589887 AXA589887:AXB589887 BGW589887:BGX589887 BQS589887:BQT589887 CAO589887:CAP589887 CKK589887:CKL589887 CUG589887:CUH589887 DEC589887:DED589887 DNY589887:DNZ589887 DXU589887:DXV589887 EHQ589887:EHR589887 ERM589887:ERN589887 FBI589887:FBJ589887 FLE589887:FLF589887 FVA589887:FVB589887 GEW589887:GEX589887 GOS589887:GOT589887 GYO589887:GYP589887 HIK589887:HIL589887 HSG589887:HSH589887 ICC589887:ICD589887 ILY589887:ILZ589887 IVU589887:IVV589887 JFQ589887:JFR589887 JPM589887:JPN589887 JZI589887:JZJ589887 KJE589887:KJF589887 KTA589887:KTB589887 LCW589887:LCX589887 LMS589887:LMT589887 LWO589887:LWP589887 MGK589887:MGL589887 MQG589887:MQH589887 NAC589887:NAD589887 NJY589887:NJZ589887 NTU589887:NTV589887 ODQ589887:ODR589887 ONM589887:ONN589887 OXI589887:OXJ589887 PHE589887:PHF589887 PRA589887:PRB589887 QAW589887:QAX589887 QKS589887:QKT589887 QUO589887:QUP589887 REK589887:REL589887 ROG589887:ROH589887 RYC589887:RYD589887 SHY589887:SHZ589887 SRU589887:SRV589887 TBQ589887:TBR589887 TLM589887:TLN589887 TVI589887:TVJ589887 UFE589887:UFF589887 UPA589887:UPB589887 UYW589887:UYX589887 VIS589887:VIT589887 VSO589887:VSP589887 WCK589887:WCL589887 WMG589887:WMH589887 WWC589887:WWD589887 U655423:V655423 JQ655423:JR655423 TM655423:TN655423 ADI655423:ADJ655423 ANE655423:ANF655423 AXA655423:AXB655423 BGW655423:BGX655423 BQS655423:BQT655423 CAO655423:CAP655423 CKK655423:CKL655423 CUG655423:CUH655423 DEC655423:DED655423 DNY655423:DNZ655423 DXU655423:DXV655423 EHQ655423:EHR655423 ERM655423:ERN655423 FBI655423:FBJ655423 FLE655423:FLF655423 FVA655423:FVB655423 GEW655423:GEX655423 GOS655423:GOT655423 GYO655423:GYP655423 HIK655423:HIL655423 HSG655423:HSH655423 ICC655423:ICD655423 ILY655423:ILZ655423 IVU655423:IVV655423 JFQ655423:JFR655423 JPM655423:JPN655423 JZI655423:JZJ655423 KJE655423:KJF655423 KTA655423:KTB655423 LCW655423:LCX655423 LMS655423:LMT655423 LWO655423:LWP655423 MGK655423:MGL655423 MQG655423:MQH655423 NAC655423:NAD655423 NJY655423:NJZ655423 NTU655423:NTV655423 ODQ655423:ODR655423 ONM655423:ONN655423 OXI655423:OXJ655423 PHE655423:PHF655423 PRA655423:PRB655423 QAW655423:QAX655423 QKS655423:QKT655423 QUO655423:QUP655423 REK655423:REL655423 ROG655423:ROH655423 RYC655423:RYD655423 SHY655423:SHZ655423 SRU655423:SRV655423 TBQ655423:TBR655423 TLM655423:TLN655423 TVI655423:TVJ655423 UFE655423:UFF655423 UPA655423:UPB655423 UYW655423:UYX655423 VIS655423:VIT655423 VSO655423:VSP655423 WCK655423:WCL655423 WMG655423:WMH655423 WWC655423:WWD655423 U720959:V720959 JQ720959:JR720959 TM720959:TN720959 ADI720959:ADJ720959 ANE720959:ANF720959 AXA720959:AXB720959 BGW720959:BGX720959 BQS720959:BQT720959 CAO720959:CAP720959 CKK720959:CKL720959 CUG720959:CUH720959 DEC720959:DED720959 DNY720959:DNZ720959 DXU720959:DXV720959 EHQ720959:EHR720959 ERM720959:ERN720959 FBI720959:FBJ720959 FLE720959:FLF720959 FVA720959:FVB720959 GEW720959:GEX720959 GOS720959:GOT720959 GYO720959:GYP720959 HIK720959:HIL720959 HSG720959:HSH720959 ICC720959:ICD720959 ILY720959:ILZ720959 IVU720959:IVV720959 JFQ720959:JFR720959 JPM720959:JPN720959 JZI720959:JZJ720959 KJE720959:KJF720959 KTA720959:KTB720959 LCW720959:LCX720959 LMS720959:LMT720959 LWO720959:LWP720959 MGK720959:MGL720959 MQG720959:MQH720959 NAC720959:NAD720959 NJY720959:NJZ720959 NTU720959:NTV720959 ODQ720959:ODR720959 ONM720959:ONN720959 OXI720959:OXJ720959 PHE720959:PHF720959 PRA720959:PRB720959 QAW720959:QAX720959 QKS720959:QKT720959 QUO720959:QUP720959 REK720959:REL720959 ROG720959:ROH720959 RYC720959:RYD720959 SHY720959:SHZ720959 SRU720959:SRV720959 TBQ720959:TBR720959 TLM720959:TLN720959 TVI720959:TVJ720959 UFE720959:UFF720959 UPA720959:UPB720959 UYW720959:UYX720959 VIS720959:VIT720959 VSO720959:VSP720959 WCK720959:WCL720959 WMG720959:WMH720959 WWC720959:WWD720959 U786495:V786495 JQ786495:JR786495 TM786495:TN786495 ADI786495:ADJ786495 ANE786495:ANF786495 AXA786495:AXB786495 BGW786495:BGX786495 BQS786495:BQT786495 CAO786495:CAP786495 CKK786495:CKL786495 CUG786495:CUH786495 DEC786495:DED786495 DNY786495:DNZ786495 DXU786495:DXV786495 EHQ786495:EHR786495 ERM786495:ERN786495 FBI786495:FBJ786495 FLE786495:FLF786495 FVA786495:FVB786495 GEW786495:GEX786495 GOS786495:GOT786495 GYO786495:GYP786495 HIK786495:HIL786495 HSG786495:HSH786495 ICC786495:ICD786495 ILY786495:ILZ786495 IVU786495:IVV786495 JFQ786495:JFR786495 JPM786495:JPN786495 JZI786495:JZJ786495 KJE786495:KJF786495 KTA786495:KTB786495 LCW786495:LCX786495 LMS786495:LMT786495 LWO786495:LWP786495 MGK786495:MGL786495 MQG786495:MQH786495 NAC786495:NAD786495 NJY786495:NJZ786495 NTU786495:NTV786495 ODQ786495:ODR786495 ONM786495:ONN786495 OXI786495:OXJ786495 PHE786495:PHF786495 PRA786495:PRB786495 QAW786495:QAX786495 QKS786495:QKT786495 QUO786495:QUP786495 REK786495:REL786495 ROG786495:ROH786495 RYC786495:RYD786495 SHY786495:SHZ786495 SRU786495:SRV786495 TBQ786495:TBR786495 TLM786495:TLN786495 TVI786495:TVJ786495 UFE786495:UFF786495 UPA786495:UPB786495 UYW786495:UYX786495 VIS786495:VIT786495 VSO786495:VSP786495 WCK786495:WCL786495 WMG786495:WMH786495 WWC786495:WWD786495 U852031:V852031 JQ852031:JR852031 TM852031:TN852031 ADI852031:ADJ852031 ANE852031:ANF852031 AXA852031:AXB852031 BGW852031:BGX852031 BQS852031:BQT852031 CAO852031:CAP852031 CKK852031:CKL852031 CUG852031:CUH852031 DEC852031:DED852031 DNY852031:DNZ852031 DXU852031:DXV852031 EHQ852031:EHR852031 ERM852031:ERN852031 FBI852031:FBJ852031 FLE852031:FLF852031 FVA852031:FVB852031 GEW852031:GEX852031 GOS852031:GOT852031 GYO852031:GYP852031 HIK852031:HIL852031 HSG852031:HSH852031 ICC852031:ICD852031 ILY852031:ILZ852031 IVU852031:IVV852031 JFQ852031:JFR852031 JPM852031:JPN852031 JZI852031:JZJ852031 KJE852031:KJF852031 KTA852031:KTB852031 LCW852031:LCX852031 LMS852031:LMT852031 LWO852031:LWP852031 MGK852031:MGL852031 MQG852031:MQH852031 NAC852031:NAD852031 NJY852031:NJZ852031 NTU852031:NTV852031 ODQ852031:ODR852031 ONM852031:ONN852031 OXI852031:OXJ852031 PHE852031:PHF852031 PRA852031:PRB852031 QAW852031:QAX852031 QKS852031:QKT852031 QUO852031:QUP852031 REK852031:REL852031 ROG852031:ROH852031 RYC852031:RYD852031 SHY852031:SHZ852031 SRU852031:SRV852031 TBQ852031:TBR852031 TLM852031:TLN852031 TVI852031:TVJ852031 UFE852031:UFF852031 UPA852031:UPB852031 UYW852031:UYX852031 VIS852031:VIT852031 VSO852031:VSP852031 WCK852031:WCL852031 WMG852031:WMH852031 WWC852031:WWD852031 U917567:V917567 JQ917567:JR917567 TM917567:TN917567 ADI917567:ADJ917567 ANE917567:ANF917567 AXA917567:AXB917567 BGW917567:BGX917567 BQS917567:BQT917567 CAO917567:CAP917567 CKK917567:CKL917567 CUG917567:CUH917567 DEC917567:DED917567 DNY917567:DNZ917567 DXU917567:DXV917567 EHQ917567:EHR917567 ERM917567:ERN917567 FBI917567:FBJ917567 FLE917567:FLF917567 FVA917567:FVB917567 GEW917567:GEX917567 GOS917567:GOT917567 GYO917567:GYP917567 HIK917567:HIL917567 HSG917567:HSH917567 ICC917567:ICD917567 ILY917567:ILZ917567 IVU917567:IVV917567 JFQ917567:JFR917567 JPM917567:JPN917567 JZI917567:JZJ917567 KJE917567:KJF917567 KTA917567:KTB917567 LCW917567:LCX917567 LMS917567:LMT917567 LWO917567:LWP917567 MGK917567:MGL917567 MQG917567:MQH917567 NAC917567:NAD917567 NJY917567:NJZ917567 NTU917567:NTV917567 ODQ917567:ODR917567 ONM917567:ONN917567 OXI917567:OXJ917567 PHE917567:PHF917567 PRA917567:PRB917567 QAW917567:QAX917567 QKS917567:QKT917567 QUO917567:QUP917567 REK917567:REL917567 ROG917567:ROH917567 RYC917567:RYD917567 SHY917567:SHZ917567 SRU917567:SRV917567 TBQ917567:TBR917567 TLM917567:TLN917567 TVI917567:TVJ917567 UFE917567:UFF917567 UPA917567:UPB917567 UYW917567:UYX917567 VIS917567:VIT917567 VSO917567:VSP917567 WCK917567:WCL917567 WMG917567:WMH917567 WWC917567:WWD917567 U983103:V983103 JQ983103:JR983103 TM983103:TN983103 ADI983103:ADJ983103 ANE983103:ANF983103 AXA983103:AXB983103 BGW983103:BGX983103 BQS983103:BQT983103 CAO983103:CAP983103 CKK983103:CKL983103 CUG983103:CUH983103 DEC983103:DED983103 DNY983103:DNZ983103 DXU983103:DXV983103 EHQ983103:EHR983103 ERM983103:ERN983103 FBI983103:FBJ983103 FLE983103:FLF983103 FVA983103:FVB983103 GEW983103:GEX983103 GOS983103:GOT983103 GYO983103:GYP983103 HIK983103:HIL983103 HSG983103:HSH983103 ICC983103:ICD983103 ILY983103:ILZ983103 IVU983103:IVV983103 JFQ983103:JFR983103 JPM983103:JPN983103 JZI983103:JZJ983103 KJE983103:KJF983103 KTA983103:KTB983103 LCW983103:LCX983103 LMS983103:LMT983103 LWO983103:LWP983103 MGK983103:MGL983103 MQG983103:MQH983103 NAC983103:NAD983103 NJY983103:NJZ983103 NTU983103:NTV983103 ODQ983103:ODR983103 ONM983103:ONN983103 OXI983103:OXJ983103 PHE983103:PHF983103 PRA983103:PRB983103 QAW983103:QAX983103 QKS983103:QKT983103 QUO983103:QUP983103 REK983103:REL983103 ROG983103:ROH983103 RYC983103:RYD983103 SHY983103:SHZ983103 SRU983103:SRV983103 TBQ983103:TBR983103 TLM983103:TLN983103 TVI983103:TVJ983103 UFE983103:UFF983103 UPA983103:UPB983103 UYW983103:UYX983103 VIS983103:VIT983103 VSO983103:VSP983103 WCK983103:WCL983103 WMG983103:WMH983103 WWC983103:WWD983103 U59:V59 JQ59:JR59 TM59:TN59 ADI59:ADJ59 ANE59:ANF59 AXA59:AXB59 BGW59:BGX59 BQS59:BQT59 CAO59:CAP59 CKK59:CKL59 CUG59:CUH59 DEC59:DED59 DNY59:DNZ59 DXU59:DXV59 EHQ59:EHR59 ERM59:ERN59 FBI59:FBJ59 FLE59:FLF59 FVA59:FVB59 GEW59:GEX59 GOS59:GOT59 GYO59:GYP59 HIK59:HIL59 HSG59:HSH59 ICC59:ICD59 ILY59:ILZ59 IVU59:IVV59 JFQ59:JFR59 JPM59:JPN59 JZI59:JZJ59 KJE59:KJF59 KTA59:KTB59 LCW59:LCX59 LMS59:LMT59 LWO59:LWP59 MGK59:MGL59 MQG59:MQH59 NAC59:NAD59 NJY59:NJZ59 NTU59:NTV59 ODQ59:ODR59 ONM59:ONN59 OXI59:OXJ59 PHE59:PHF59 PRA59:PRB59 QAW59:QAX59 QKS59:QKT59 QUO59:QUP59 REK59:REL59 ROG59:ROH59 RYC59:RYD59 SHY59:SHZ59 SRU59:SRV59 TBQ59:TBR59 TLM59:TLN59 TVI59:TVJ59 UFE59:UFF59 UPA59:UPB59 UYW59:UYX59 VIS59:VIT59 VSO59:VSP59 WCK59:WCL59 WMG59:WMH59 WWC59:WWD59 U65595:V65595 JQ65595:JR65595 TM65595:TN65595 ADI65595:ADJ65595 ANE65595:ANF65595 AXA65595:AXB65595 BGW65595:BGX65595 BQS65595:BQT65595 CAO65595:CAP65595 CKK65595:CKL65595 CUG65595:CUH65595 DEC65595:DED65595 DNY65595:DNZ65595 DXU65595:DXV65595 EHQ65595:EHR65595 ERM65595:ERN65595 FBI65595:FBJ65595 FLE65595:FLF65595 FVA65595:FVB65595 GEW65595:GEX65595 GOS65595:GOT65595 GYO65595:GYP65595 HIK65595:HIL65595 HSG65595:HSH65595 ICC65595:ICD65595 ILY65595:ILZ65595 IVU65595:IVV65595 JFQ65595:JFR65595 JPM65595:JPN65595 JZI65595:JZJ65595 KJE65595:KJF65595 KTA65595:KTB65595 LCW65595:LCX65595 LMS65595:LMT65595 LWO65595:LWP65595 MGK65595:MGL65595 MQG65595:MQH65595 NAC65595:NAD65595 NJY65595:NJZ65595 NTU65595:NTV65595 ODQ65595:ODR65595 ONM65595:ONN65595 OXI65595:OXJ65595 PHE65595:PHF65595 PRA65595:PRB65595 QAW65595:QAX65595 QKS65595:QKT65595 QUO65595:QUP65595 REK65595:REL65595 ROG65595:ROH65595 RYC65595:RYD65595 SHY65595:SHZ65595 SRU65595:SRV65595 TBQ65595:TBR65595 TLM65595:TLN65595 TVI65595:TVJ65595 UFE65595:UFF65595 UPA65595:UPB65595 UYW65595:UYX65595 VIS65595:VIT65595 VSO65595:VSP65595 WCK65595:WCL65595 WMG65595:WMH65595 WWC65595:WWD65595 U131131:V131131 JQ131131:JR131131 TM131131:TN131131 ADI131131:ADJ131131 ANE131131:ANF131131 AXA131131:AXB131131 BGW131131:BGX131131 BQS131131:BQT131131 CAO131131:CAP131131 CKK131131:CKL131131 CUG131131:CUH131131 DEC131131:DED131131 DNY131131:DNZ131131 DXU131131:DXV131131 EHQ131131:EHR131131 ERM131131:ERN131131 FBI131131:FBJ131131 FLE131131:FLF131131 FVA131131:FVB131131 GEW131131:GEX131131 GOS131131:GOT131131 GYO131131:GYP131131 HIK131131:HIL131131 HSG131131:HSH131131 ICC131131:ICD131131 ILY131131:ILZ131131 IVU131131:IVV131131 JFQ131131:JFR131131 JPM131131:JPN131131 JZI131131:JZJ131131 KJE131131:KJF131131 KTA131131:KTB131131 LCW131131:LCX131131 LMS131131:LMT131131 LWO131131:LWP131131 MGK131131:MGL131131 MQG131131:MQH131131 NAC131131:NAD131131 NJY131131:NJZ131131 NTU131131:NTV131131 ODQ131131:ODR131131 ONM131131:ONN131131 OXI131131:OXJ131131 PHE131131:PHF131131 PRA131131:PRB131131 QAW131131:QAX131131 QKS131131:QKT131131 QUO131131:QUP131131 REK131131:REL131131 ROG131131:ROH131131 RYC131131:RYD131131 SHY131131:SHZ131131 SRU131131:SRV131131 TBQ131131:TBR131131 TLM131131:TLN131131 TVI131131:TVJ131131 UFE131131:UFF131131 UPA131131:UPB131131 UYW131131:UYX131131 VIS131131:VIT131131 VSO131131:VSP131131 WCK131131:WCL131131 WMG131131:WMH131131 WWC131131:WWD131131 U196667:V196667 JQ196667:JR196667 TM196667:TN196667 ADI196667:ADJ196667 ANE196667:ANF196667 AXA196667:AXB196667 BGW196667:BGX196667 BQS196667:BQT196667 CAO196667:CAP196667 CKK196667:CKL196667 CUG196667:CUH196667 DEC196667:DED196667 DNY196667:DNZ196667 DXU196667:DXV196667 EHQ196667:EHR196667 ERM196667:ERN196667 FBI196667:FBJ196667 FLE196667:FLF196667 FVA196667:FVB196667 GEW196667:GEX196667 GOS196667:GOT196667 GYO196667:GYP196667 HIK196667:HIL196667 HSG196667:HSH196667 ICC196667:ICD196667 ILY196667:ILZ196667 IVU196667:IVV196667 JFQ196667:JFR196667 JPM196667:JPN196667 JZI196667:JZJ196667 KJE196667:KJF196667 KTA196667:KTB196667 LCW196667:LCX196667 LMS196667:LMT196667 LWO196667:LWP196667 MGK196667:MGL196667 MQG196667:MQH196667 NAC196667:NAD196667 NJY196667:NJZ196667 NTU196667:NTV196667 ODQ196667:ODR196667 ONM196667:ONN196667 OXI196667:OXJ196667 PHE196667:PHF196667 PRA196667:PRB196667 QAW196667:QAX196667 QKS196667:QKT196667 QUO196667:QUP196667 REK196667:REL196667 ROG196667:ROH196667 RYC196667:RYD196667 SHY196667:SHZ196667 SRU196667:SRV196667 TBQ196667:TBR196667 TLM196667:TLN196667 TVI196667:TVJ196667 UFE196667:UFF196667 UPA196667:UPB196667 UYW196667:UYX196667 VIS196667:VIT196667 VSO196667:VSP196667 WCK196667:WCL196667 WMG196667:WMH196667 WWC196667:WWD196667 U262203:V262203 JQ262203:JR262203 TM262203:TN262203 ADI262203:ADJ262203 ANE262203:ANF262203 AXA262203:AXB262203 BGW262203:BGX262203 BQS262203:BQT262203 CAO262203:CAP262203 CKK262203:CKL262203 CUG262203:CUH262203 DEC262203:DED262203 DNY262203:DNZ262203 DXU262203:DXV262203 EHQ262203:EHR262203 ERM262203:ERN262203 FBI262203:FBJ262203 FLE262203:FLF262203 FVA262203:FVB262203 GEW262203:GEX262203 GOS262203:GOT262203 GYO262203:GYP262203 HIK262203:HIL262203 HSG262203:HSH262203 ICC262203:ICD262203 ILY262203:ILZ262203 IVU262203:IVV262203 JFQ262203:JFR262203 JPM262203:JPN262203 JZI262203:JZJ262203 KJE262203:KJF262203 KTA262203:KTB262203 LCW262203:LCX262203 LMS262203:LMT262203 LWO262203:LWP262203 MGK262203:MGL262203 MQG262203:MQH262203 NAC262203:NAD262203 NJY262203:NJZ262203 NTU262203:NTV262203 ODQ262203:ODR262203 ONM262203:ONN262203 OXI262203:OXJ262203 PHE262203:PHF262203 PRA262203:PRB262203 QAW262203:QAX262203 QKS262203:QKT262203 QUO262203:QUP262203 REK262203:REL262203 ROG262203:ROH262203 RYC262203:RYD262203 SHY262203:SHZ262203 SRU262203:SRV262203 TBQ262203:TBR262203 TLM262203:TLN262203 TVI262203:TVJ262203 UFE262203:UFF262203 UPA262203:UPB262203 UYW262203:UYX262203 VIS262203:VIT262203 VSO262203:VSP262203 WCK262203:WCL262203 WMG262203:WMH262203 WWC262203:WWD262203 U327739:V327739 JQ327739:JR327739 TM327739:TN327739 ADI327739:ADJ327739 ANE327739:ANF327739 AXA327739:AXB327739 BGW327739:BGX327739 BQS327739:BQT327739 CAO327739:CAP327739 CKK327739:CKL327739 CUG327739:CUH327739 DEC327739:DED327739 DNY327739:DNZ327739 DXU327739:DXV327739 EHQ327739:EHR327739 ERM327739:ERN327739 FBI327739:FBJ327739 FLE327739:FLF327739 FVA327739:FVB327739 GEW327739:GEX327739 GOS327739:GOT327739 GYO327739:GYP327739 HIK327739:HIL327739 HSG327739:HSH327739 ICC327739:ICD327739 ILY327739:ILZ327739 IVU327739:IVV327739 JFQ327739:JFR327739 JPM327739:JPN327739 JZI327739:JZJ327739 KJE327739:KJF327739 KTA327739:KTB327739 LCW327739:LCX327739 LMS327739:LMT327739 LWO327739:LWP327739 MGK327739:MGL327739 MQG327739:MQH327739 NAC327739:NAD327739 NJY327739:NJZ327739 NTU327739:NTV327739 ODQ327739:ODR327739 ONM327739:ONN327739 OXI327739:OXJ327739 PHE327739:PHF327739 PRA327739:PRB327739 QAW327739:QAX327739 QKS327739:QKT327739 QUO327739:QUP327739 REK327739:REL327739 ROG327739:ROH327739 RYC327739:RYD327739 SHY327739:SHZ327739 SRU327739:SRV327739 TBQ327739:TBR327739 TLM327739:TLN327739 TVI327739:TVJ327739 UFE327739:UFF327739 UPA327739:UPB327739 UYW327739:UYX327739 VIS327739:VIT327739 VSO327739:VSP327739 WCK327739:WCL327739 WMG327739:WMH327739 WWC327739:WWD327739 U393275:V393275 JQ393275:JR393275 TM393275:TN393275 ADI393275:ADJ393275 ANE393275:ANF393275 AXA393275:AXB393275 BGW393275:BGX393275 BQS393275:BQT393275 CAO393275:CAP393275 CKK393275:CKL393275 CUG393275:CUH393275 DEC393275:DED393275 DNY393275:DNZ393275 DXU393275:DXV393275 EHQ393275:EHR393275 ERM393275:ERN393275 FBI393275:FBJ393275 FLE393275:FLF393275 FVA393275:FVB393275 GEW393275:GEX393275 GOS393275:GOT393275 GYO393275:GYP393275 HIK393275:HIL393275 HSG393275:HSH393275 ICC393275:ICD393275 ILY393275:ILZ393275 IVU393275:IVV393275 JFQ393275:JFR393275 JPM393275:JPN393275 JZI393275:JZJ393275 KJE393275:KJF393275 KTA393275:KTB393275 LCW393275:LCX393275 LMS393275:LMT393275 LWO393275:LWP393275 MGK393275:MGL393275 MQG393275:MQH393275 NAC393275:NAD393275 NJY393275:NJZ393275 NTU393275:NTV393275 ODQ393275:ODR393275 ONM393275:ONN393275 OXI393275:OXJ393275 PHE393275:PHF393275 PRA393275:PRB393275 QAW393275:QAX393275 QKS393275:QKT393275 QUO393275:QUP393275 REK393275:REL393275 ROG393275:ROH393275 RYC393275:RYD393275 SHY393275:SHZ393275 SRU393275:SRV393275 TBQ393275:TBR393275 TLM393275:TLN393275 TVI393275:TVJ393275 UFE393275:UFF393275 UPA393275:UPB393275 UYW393275:UYX393275 VIS393275:VIT393275 VSO393275:VSP393275 WCK393275:WCL393275 WMG393275:WMH393275 WWC393275:WWD393275 U458811:V458811 JQ458811:JR458811 TM458811:TN458811 ADI458811:ADJ458811 ANE458811:ANF458811 AXA458811:AXB458811 BGW458811:BGX458811 BQS458811:BQT458811 CAO458811:CAP458811 CKK458811:CKL458811 CUG458811:CUH458811 DEC458811:DED458811 DNY458811:DNZ458811 DXU458811:DXV458811 EHQ458811:EHR458811 ERM458811:ERN458811 FBI458811:FBJ458811 FLE458811:FLF458811 FVA458811:FVB458811 GEW458811:GEX458811 GOS458811:GOT458811 GYO458811:GYP458811 HIK458811:HIL458811 HSG458811:HSH458811 ICC458811:ICD458811 ILY458811:ILZ458811 IVU458811:IVV458811 JFQ458811:JFR458811 JPM458811:JPN458811 JZI458811:JZJ458811 KJE458811:KJF458811 KTA458811:KTB458811 LCW458811:LCX458811 LMS458811:LMT458811 LWO458811:LWP458811 MGK458811:MGL458811 MQG458811:MQH458811 NAC458811:NAD458811 NJY458811:NJZ458811 NTU458811:NTV458811 ODQ458811:ODR458811 ONM458811:ONN458811 OXI458811:OXJ458811 PHE458811:PHF458811 PRA458811:PRB458811 QAW458811:QAX458811 QKS458811:QKT458811 QUO458811:QUP458811 REK458811:REL458811 ROG458811:ROH458811 RYC458811:RYD458811 SHY458811:SHZ458811 SRU458811:SRV458811 TBQ458811:TBR458811 TLM458811:TLN458811 TVI458811:TVJ458811 UFE458811:UFF458811 UPA458811:UPB458811 UYW458811:UYX458811 VIS458811:VIT458811 VSO458811:VSP458811 WCK458811:WCL458811 WMG458811:WMH458811 WWC458811:WWD458811 U524347:V524347 JQ524347:JR524347 TM524347:TN524347 ADI524347:ADJ524347 ANE524347:ANF524347 AXA524347:AXB524347 BGW524347:BGX524347 BQS524347:BQT524347 CAO524347:CAP524347 CKK524347:CKL524347 CUG524347:CUH524347 DEC524347:DED524347 DNY524347:DNZ524347 DXU524347:DXV524347 EHQ524347:EHR524347 ERM524347:ERN524347 FBI524347:FBJ524347 FLE524347:FLF524347 FVA524347:FVB524347 GEW524347:GEX524347 GOS524347:GOT524347 GYO524347:GYP524347 HIK524347:HIL524347 HSG524347:HSH524347 ICC524347:ICD524347 ILY524347:ILZ524347 IVU524347:IVV524347 JFQ524347:JFR524347 JPM524347:JPN524347 JZI524347:JZJ524347 KJE524347:KJF524347 KTA524347:KTB524347 LCW524347:LCX524347 LMS524347:LMT524347 LWO524347:LWP524347 MGK524347:MGL524347 MQG524347:MQH524347 NAC524347:NAD524347 NJY524347:NJZ524347 NTU524347:NTV524347 ODQ524347:ODR524347 ONM524347:ONN524347 OXI524347:OXJ524347 PHE524347:PHF524347 PRA524347:PRB524347 QAW524347:QAX524347 QKS524347:QKT524347 QUO524347:QUP524347 REK524347:REL524347 ROG524347:ROH524347 RYC524347:RYD524347 SHY524347:SHZ524347 SRU524347:SRV524347 TBQ524347:TBR524347 TLM524347:TLN524347 TVI524347:TVJ524347 UFE524347:UFF524347 UPA524347:UPB524347 UYW524347:UYX524347 VIS524347:VIT524347 VSO524347:VSP524347 WCK524347:WCL524347 WMG524347:WMH524347 WWC524347:WWD524347 U589883:V589883 JQ589883:JR589883 TM589883:TN589883 ADI589883:ADJ589883 ANE589883:ANF589883 AXA589883:AXB589883 BGW589883:BGX589883 BQS589883:BQT589883 CAO589883:CAP589883 CKK589883:CKL589883 CUG589883:CUH589883 DEC589883:DED589883 DNY589883:DNZ589883 DXU589883:DXV589883 EHQ589883:EHR589883 ERM589883:ERN589883 FBI589883:FBJ589883 FLE589883:FLF589883 FVA589883:FVB589883 GEW589883:GEX589883 GOS589883:GOT589883 GYO589883:GYP589883 HIK589883:HIL589883 HSG589883:HSH589883 ICC589883:ICD589883 ILY589883:ILZ589883 IVU589883:IVV589883 JFQ589883:JFR589883 JPM589883:JPN589883 JZI589883:JZJ589883 KJE589883:KJF589883 KTA589883:KTB589883 LCW589883:LCX589883 LMS589883:LMT589883 LWO589883:LWP589883 MGK589883:MGL589883 MQG589883:MQH589883 NAC589883:NAD589883 NJY589883:NJZ589883 NTU589883:NTV589883 ODQ589883:ODR589883 ONM589883:ONN589883 OXI589883:OXJ589883 PHE589883:PHF589883 PRA589883:PRB589883 QAW589883:QAX589883 QKS589883:QKT589883 QUO589883:QUP589883 REK589883:REL589883 ROG589883:ROH589883 RYC589883:RYD589883 SHY589883:SHZ589883 SRU589883:SRV589883 TBQ589883:TBR589883 TLM589883:TLN589883 TVI589883:TVJ589883 UFE589883:UFF589883 UPA589883:UPB589883 UYW589883:UYX589883 VIS589883:VIT589883 VSO589883:VSP589883 WCK589883:WCL589883 WMG589883:WMH589883 WWC589883:WWD589883 U655419:V655419 JQ655419:JR655419 TM655419:TN655419 ADI655419:ADJ655419 ANE655419:ANF655419 AXA655419:AXB655419 BGW655419:BGX655419 BQS655419:BQT655419 CAO655419:CAP655419 CKK655419:CKL655419 CUG655419:CUH655419 DEC655419:DED655419 DNY655419:DNZ655419 DXU655419:DXV655419 EHQ655419:EHR655419 ERM655419:ERN655419 FBI655419:FBJ655419 FLE655419:FLF655419 FVA655419:FVB655419 GEW655419:GEX655419 GOS655419:GOT655419 GYO655419:GYP655419 HIK655419:HIL655419 HSG655419:HSH655419 ICC655419:ICD655419 ILY655419:ILZ655419 IVU655419:IVV655419 JFQ655419:JFR655419 JPM655419:JPN655419 JZI655419:JZJ655419 KJE655419:KJF655419 KTA655419:KTB655419 LCW655419:LCX655419 LMS655419:LMT655419 LWO655419:LWP655419 MGK655419:MGL655419 MQG655419:MQH655419 NAC655419:NAD655419 NJY655419:NJZ655419 NTU655419:NTV655419 ODQ655419:ODR655419 ONM655419:ONN655419 OXI655419:OXJ655419 PHE655419:PHF655419 PRA655419:PRB655419 QAW655419:QAX655419 QKS655419:QKT655419 QUO655419:QUP655419 REK655419:REL655419 ROG655419:ROH655419 RYC655419:RYD655419 SHY655419:SHZ655419 SRU655419:SRV655419 TBQ655419:TBR655419 TLM655419:TLN655419 TVI655419:TVJ655419 UFE655419:UFF655419 UPA655419:UPB655419 UYW655419:UYX655419 VIS655419:VIT655419 VSO655419:VSP655419 WCK655419:WCL655419 WMG655419:WMH655419 WWC655419:WWD655419 U720955:V720955 JQ720955:JR720955 TM720955:TN720955 ADI720955:ADJ720955 ANE720955:ANF720955 AXA720955:AXB720955 BGW720955:BGX720955 BQS720955:BQT720955 CAO720955:CAP720955 CKK720955:CKL720955 CUG720955:CUH720955 DEC720955:DED720955 DNY720955:DNZ720955 DXU720955:DXV720955 EHQ720955:EHR720955 ERM720955:ERN720955 FBI720955:FBJ720955 FLE720955:FLF720955 FVA720955:FVB720955 GEW720955:GEX720955 GOS720955:GOT720955 GYO720955:GYP720955 HIK720955:HIL720955 HSG720955:HSH720955 ICC720955:ICD720955 ILY720955:ILZ720955 IVU720955:IVV720955 JFQ720955:JFR720955 JPM720955:JPN720955 JZI720955:JZJ720955 KJE720955:KJF720955 KTA720955:KTB720955 LCW720955:LCX720955 LMS720955:LMT720955 LWO720955:LWP720955 MGK720955:MGL720955 MQG720955:MQH720955 NAC720955:NAD720955 NJY720955:NJZ720955 NTU720955:NTV720955 ODQ720955:ODR720955 ONM720955:ONN720955 OXI720955:OXJ720955 PHE720955:PHF720955 PRA720955:PRB720955 QAW720955:QAX720955 QKS720955:QKT720955 QUO720955:QUP720955 REK720955:REL720955 ROG720955:ROH720955 RYC720955:RYD720955 SHY720955:SHZ720955 SRU720955:SRV720955 TBQ720955:TBR720955 TLM720955:TLN720955 TVI720955:TVJ720955 UFE720955:UFF720955 UPA720955:UPB720955 UYW720955:UYX720955 VIS720955:VIT720955 VSO720955:VSP720955 WCK720955:WCL720955 WMG720955:WMH720955 WWC720955:WWD720955 U786491:V786491 JQ786491:JR786491 TM786491:TN786491 ADI786491:ADJ786491 ANE786491:ANF786491 AXA786491:AXB786491 BGW786491:BGX786491 BQS786491:BQT786491 CAO786491:CAP786491 CKK786491:CKL786491 CUG786491:CUH786491 DEC786491:DED786491 DNY786491:DNZ786491 DXU786491:DXV786491 EHQ786491:EHR786491 ERM786491:ERN786491 FBI786491:FBJ786491 FLE786491:FLF786491 FVA786491:FVB786491 GEW786491:GEX786491 GOS786491:GOT786491 GYO786491:GYP786491 HIK786491:HIL786491 HSG786491:HSH786491 ICC786491:ICD786491 ILY786491:ILZ786491 IVU786491:IVV786491 JFQ786491:JFR786491 JPM786491:JPN786491 JZI786491:JZJ786491 KJE786491:KJF786491 KTA786491:KTB786491 LCW786491:LCX786491 LMS786491:LMT786491 LWO786491:LWP786491 MGK786491:MGL786491 MQG786491:MQH786491 NAC786491:NAD786491 NJY786491:NJZ786491 NTU786491:NTV786491 ODQ786491:ODR786491 ONM786491:ONN786491 OXI786491:OXJ786491 PHE786491:PHF786491 PRA786491:PRB786491 QAW786491:QAX786491 QKS786491:QKT786491 QUO786491:QUP786491 REK786491:REL786491 ROG786491:ROH786491 RYC786491:RYD786491 SHY786491:SHZ786491 SRU786491:SRV786491 TBQ786491:TBR786491 TLM786491:TLN786491 TVI786491:TVJ786491 UFE786491:UFF786491 UPA786491:UPB786491 UYW786491:UYX786491 VIS786491:VIT786491 VSO786491:VSP786491 WCK786491:WCL786491 WMG786491:WMH786491 WWC786491:WWD786491 U852027:V852027 JQ852027:JR852027 TM852027:TN852027 ADI852027:ADJ852027 ANE852027:ANF852027 AXA852027:AXB852027 BGW852027:BGX852027 BQS852027:BQT852027 CAO852027:CAP852027 CKK852027:CKL852027 CUG852027:CUH852027 DEC852027:DED852027 DNY852027:DNZ852027 DXU852027:DXV852027 EHQ852027:EHR852027 ERM852027:ERN852027 FBI852027:FBJ852027 FLE852027:FLF852027 FVA852027:FVB852027 GEW852027:GEX852027 GOS852027:GOT852027 GYO852027:GYP852027 HIK852027:HIL852027 HSG852027:HSH852027 ICC852027:ICD852027 ILY852027:ILZ852027 IVU852027:IVV852027 JFQ852027:JFR852027 JPM852027:JPN852027 JZI852027:JZJ852027 KJE852027:KJF852027 KTA852027:KTB852027 LCW852027:LCX852027 LMS852027:LMT852027 LWO852027:LWP852027 MGK852027:MGL852027 MQG852027:MQH852027 NAC852027:NAD852027 NJY852027:NJZ852027 NTU852027:NTV852027 ODQ852027:ODR852027 ONM852027:ONN852027 OXI852027:OXJ852027 PHE852027:PHF852027 PRA852027:PRB852027 QAW852027:QAX852027 QKS852027:QKT852027 QUO852027:QUP852027 REK852027:REL852027 ROG852027:ROH852027 RYC852027:RYD852027 SHY852027:SHZ852027 SRU852027:SRV852027 TBQ852027:TBR852027 TLM852027:TLN852027 TVI852027:TVJ852027 UFE852027:UFF852027 UPA852027:UPB852027 UYW852027:UYX852027 VIS852027:VIT852027 VSO852027:VSP852027 WCK852027:WCL852027 WMG852027:WMH852027 WWC852027:WWD852027 U917563:V917563 JQ917563:JR917563 TM917563:TN917563 ADI917563:ADJ917563 ANE917563:ANF917563 AXA917563:AXB917563 BGW917563:BGX917563 BQS917563:BQT917563 CAO917563:CAP917563 CKK917563:CKL917563 CUG917563:CUH917563 DEC917563:DED917563 DNY917563:DNZ917563 DXU917563:DXV917563 EHQ917563:EHR917563 ERM917563:ERN917563 FBI917563:FBJ917563 FLE917563:FLF917563 FVA917563:FVB917563 GEW917563:GEX917563 GOS917563:GOT917563 GYO917563:GYP917563 HIK917563:HIL917563 HSG917563:HSH917563 ICC917563:ICD917563 ILY917563:ILZ917563 IVU917563:IVV917563 JFQ917563:JFR917563 JPM917563:JPN917563 JZI917563:JZJ917563 KJE917563:KJF917563 KTA917563:KTB917563 LCW917563:LCX917563 LMS917563:LMT917563 LWO917563:LWP917563 MGK917563:MGL917563 MQG917563:MQH917563 NAC917563:NAD917563 NJY917563:NJZ917563 NTU917563:NTV917563 ODQ917563:ODR917563 ONM917563:ONN917563 OXI917563:OXJ917563 PHE917563:PHF917563 PRA917563:PRB917563 QAW917563:QAX917563 QKS917563:QKT917563 QUO917563:QUP917563 REK917563:REL917563 ROG917563:ROH917563 RYC917563:RYD917563 SHY917563:SHZ917563 SRU917563:SRV917563 TBQ917563:TBR917563 TLM917563:TLN917563 TVI917563:TVJ917563 UFE917563:UFF917563 UPA917563:UPB917563 UYW917563:UYX917563 VIS917563:VIT917563 VSO917563:VSP917563 WCK917563:WCL917563 WMG917563:WMH917563 WWC917563:WWD917563 U983099:V983099 JQ983099:JR983099 TM983099:TN983099 ADI983099:ADJ983099 ANE983099:ANF983099 AXA983099:AXB983099 BGW983099:BGX983099 BQS983099:BQT983099 CAO983099:CAP983099 CKK983099:CKL983099 CUG983099:CUH983099 DEC983099:DED983099 DNY983099:DNZ983099 DXU983099:DXV983099 EHQ983099:EHR983099 ERM983099:ERN983099 FBI983099:FBJ983099 FLE983099:FLF983099 FVA983099:FVB983099 GEW983099:GEX983099 GOS983099:GOT983099 GYO983099:GYP983099 HIK983099:HIL983099 HSG983099:HSH983099 ICC983099:ICD983099 ILY983099:ILZ983099 IVU983099:IVV983099 JFQ983099:JFR983099 JPM983099:JPN983099 JZI983099:JZJ983099 KJE983099:KJF983099 KTA983099:KTB983099 LCW983099:LCX983099 LMS983099:LMT983099 LWO983099:LWP983099 MGK983099:MGL983099 MQG983099:MQH983099 NAC983099:NAD983099 NJY983099:NJZ983099 NTU983099:NTV983099 ODQ983099:ODR983099 ONM983099:ONN983099 OXI983099:OXJ983099 PHE983099:PHF983099 PRA983099:PRB983099 QAW983099:QAX983099 QKS983099:QKT983099 QUO983099:QUP983099 REK983099:REL983099 ROG983099:ROH983099 RYC983099:RYD983099 SHY983099:SHZ983099 SRU983099:SRV983099 TBQ983099:TBR983099 TLM983099:TLN983099 TVI983099:TVJ983099 UFE983099:UFF983099 UPA983099:UPB983099 UYW983099:UYX983099 VIS983099:VIT983099 VSO983099:VSP983099 WCK983099:WCL983099 WMG983099:WMH983099 WWC983099:WWD983099 U55:V55 JQ55:JR55 TM55:TN55 ADI55:ADJ55 ANE55:ANF55 AXA55:AXB55 BGW55:BGX55 BQS55:BQT55 CAO55:CAP55 CKK55:CKL55 CUG55:CUH55 DEC55:DED55 DNY55:DNZ55 DXU55:DXV55 EHQ55:EHR55 ERM55:ERN55 FBI55:FBJ55 FLE55:FLF55 FVA55:FVB55 GEW55:GEX55 GOS55:GOT55 GYO55:GYP55 HIK55:HIL55 HSG55:HSH55 ICC55:ICD55 ILY55:ILZ55 IVU55:IVV55 JFQ55:JFR55 JPM55:JPN55 JZI55:JZJ55 KJE55:KJF55 KTA55:KTB55 LCW55:LCX55 LMS55:LMT55 LWO55:LWP55 MGK55:MGL55 MQG55:MQH55 NAC55:NAD55 NJY55:NJZ55 NTU55:NTV55 ODQ55:ODR55 ONM55:ONN55 OXI55:OXJ55 PHE55:PHF55 PRA55:PRB55 QAW55:QAX55 QKS55:QKT55 QUO55:QUP55 REK55:REL55 ROG55:ROH55 RYC55:RYD55 SHY55:SHZ55 SRU55:SRV55 TBQ55:TBR55 TLM55:TLN55 TVI55:TVJ55 UFE55:UFF55 UPA55:UPB55 UYW55:UYX55 VIS55:VIT55 VSO55:VSP55 WCK55:WCL55 WMG55:WMH55 WWC55:WWD55 U65591:V65591 JQ65591:JR65591 TM65591:TN65591 ADI65591:ADJ65591 ANE65591:ANF65591 AXA65591:AXB65591 BGW65591:BGX65591 BQS65591:BQT65591 CAO65591:CAP65591 CKK65591:CKL65591 CUG65591:CUH65591 DEC65591:DED65591 DNY65591:DNZ65591 DXU65591:DXV65591 EHQ65591:EHR65591 ERM65591:ERN65591 FBI65591:FBJ65591 FLE65591:FLF65591 FVA65591:FVB65591 GEW65591:GEX65591 GOS65591:GOT65591 GYO65591:GYP65591 HIK65591:HIL65591 HSG65591:HSH65591 ICC65591:ICD65591 ILY65591:ILZ65591 IVU65591:IVV65591 JFQ65591:JFR65591 JPM65591:JPN65591 JZI65591:JZJ65591 KJE65591:KJF65591 KTA65591:KTB65591 LCW65591:LCX65591 LMS65591:LMT65591 LWO65591:LWP65591 MGK65591:MGL65591 MQG65591:MQH65591 NAC65591:NAD65591 NJY65591:NJZ65591 NTU65591:NTV65591 ODQ65591:ODR65591 ONM65591:ONN65591 OXI65591:OXJ65591 PHE65591:PHF65591 PRA65591:PRB65591 QAW65591:QAX65591 QKS65591:QKT65591 QUO65591:QUP65591 REK65591:REL65591 ROG65591:ROH65591 RYC65591:RYD65591 SHY65591:SHZ65591 SRU65591:SRV65591 TBQ65591:TBR65591 TLM65591:TLN65591 TVI65591:TVJ65591 UFE65591:UFF65591 UPA65591:UPB65591 UYW65591:UYX65591 VIS65591:VIT65591 VSO65591:VSP65591 WCK65591:WCL65591 WMG65591:WMH65591 WWC65591:WWD65591 U131127:V131127 JQ131127:JR131127 TM131127:TN131127 ADI131127:ADJ131127 ANE131127:ANF131127 AXA131127:AXB131127 BGW131127:BGX131127 BQS131127:BQT131127 CAO131127:CAP131127 CKK131127:CKL131127 CUG131127:CUH131127 DEC131127:DED131127 DNY131127:DNZ131127 DXU131127:DXV131127 EHQ131127:EHR131127 ERM131127:ERN131127 FBI131127:FBJ131127 FLE131127:FLF131127 FVA131127:FVB131127 GEW131127:GEX131127 GOS131127:GOT131127 GYO131127:GYP131127 HIK131127:HIL131127 HSG131127:HSH131127 ICC131127:ICD131127 ILY131127:ILZ131127 IVU131127:IVV131127 JFQ131127:JFR131127 JPM131127:JPN131127 JZI131127:JZJ131127 KJE131127:KJF131127 KTA131127:KTB131127 LCW131127:LCX131127 LMS131127:LMT131127 LWO131127:LWP131127 MGK131127:MGL131127 MQG131127:MQH131127 NAC131127:NAD131127 NJY131127:NJZ131127 NTU131127:NTV131127 ODQ131127:ODR131127 ONM131127:ONN131127 OXI131127:OXJ131127 PHE131127:PHF131127 PRA131127:PRB131127 QAW131127:QAX131127 QKS131127:QKT131127 QUO131127:QUP131127 REK131127:REL131127 ROG131127:ROH131127 RYC131127:RYD131127 SHY131127:SHZ131127 SRU131127:SRV131127 TBQ131127:TBR131127 TLM131127:TLN131127 TVI131127:TVJ131127 UFE131127:UFF131127 UPA131127:UPB131127 UYW131127:UYX131127 VIS131127:VIT131127 VSO131127:VSP131127 WCK131127:WCL131127 WMG131127:WMH131127 WWC131127:WWD131127 U196663:V196663 JQ196663:JR196663 TM196663:TN196663 ADI196663:ADJ196663 ANE196663:ANF196663 AXA196663:AXB196663 BGW196663:BGX196663 BQS196663:BQT196663 CAO196663:CAP196663 CKK196663:CKL196663 CUG196663:CUH196663 DEC196663:DED196663 DNY196663:DNZ196663 DXU196663:DXV196663 EHQ196663:EHR196663 ERM196663:ERN196663 FBI196663:FBJ196663 FLE196663:FLF196663 FVA196663:FVB196663 GEW196663:GEX196663 GOS196663:GOT196663 GYO196663:GYP196663 HIK196663:HIL196663 HSG196663:HSH196663 ICC196663:ICD196663 ILY196663:ILZ196663 IVU196663:IVV196663 JFQ196663:JFR196663 JPM196663:JPN196663 JZI196663:JZJ196663 KJE196663:KJF196663 KTA196663:KTB196663 LCW196663:LCX196663 LMS196663:LMT196663 LWO196663:LWP196663 MGK196663:MGL196663 MQG196663:MQH196663 NAC196663:NAD196663 NJY196663:NJZ196663 NTU196663:NTV196663 ODQ196663:ODR196663 ONM196663:ONN196663 OXI196663:OXJ196663 PHE196663:PHF196663 PRA196663:PRB196663 QAW196663:QAX196663 QKS196663:QKT196663 QUO196663:QUP196663 REK196663:REL196663 ROG196663:ROH196663 RYC196663:RYD196663 SHY196663:SHZ196663 SRU196663:SRV196663 TBQ196663:TBR196663 TLM196663:TLN196663 TVI196663:TVJ196663 UFE196663:UFF196663 UPA196663:UPB196663 UYW196663:UYX196663 VIS196663:VIT196663 VSO196663:VSP196663 WCK196663:WCL196663 WMG196663:WMH196663 WWC196663:WWD196663 U262199:V262199 JQ262199:JR262199 TM262199:TN262199 ADI262199:ADJ262199 ANE262199:ANF262199 AXA262199:AXB262199 BGW262199:BGX262199 BQS262199:BQT262199 CAO262199:CAP262199 CKK262199:CKL262199 CUG262199:CUH262199 DEC262199:DED262199 DNY262199:DNZ262199 DXU262199:DXV262199 EHQ262199:EHR262199 ERM262199:ERN262199 FBI262199:FBJ262199 FLE262199:FLF262199 FVA262199:FVB262199 GEW262199:GEX262199 GOS262199:GOT262199 GYO262199:GYP262199 HIK262199:HIL262199 HSG262199:HSH262199 ICC262199:ICD262199 ILY262199:ILZ262199 IVU262199:IVV262199 JFQ262199:JFR262199 JPM262199:JPN262199 JZI262199:JZJ262199 KJE262199:KJF262199 KTA262199:KTB262199 LCW262199:LCX262199 LMS262199:LMT262199 LWO262199:LWP262199 MGK262199:MGL262199 MQG262199:MQH262199 NAC262199:NAD262199 NJY262199:NJZ262199 NTU262199:NTV262199 ODQ262199:ODR262199 ONM262199:ONN262199 OXI262199:OXJ262199 PHE262199:PHF262199 PRA262199:PRB262199 QAW262199:QAX262199 QKS262199:QKT262199 QUO262199:QUP262199 REK262199:REL262199 ROG262199:ROH262199 RYC262199:RYD262199 SHY262199:SHZ262199 SRU262199:SRV262199 TBQ262199:TBR262199 TLM262199:TLN262199 TVI262199:TVJ262199 UFE262199:UFF262199 UPA262199:UPB262199 UYW262199:UYX262199 VIS262199:VIT262199 VSO262199:VSP262199 WCK262199:WCL262199 WMG262199:WMH262199 WWC262199:WWD262199 U327735:V327735 JQ327735:JR327735 TM327735:TN327735 ADI327735:ADJ327735 ANE327735:ANF327735 AXA327735:AXB327735 BGW327735:BGX327735 BQS327735:BQT327735 CAO327735:CAP327735 CKK327735:CKL327735 CUG327735:CUH327735 DEC327735:DED327735 DNY327735:DNZ327735 DXU327735:DXV327735 EHQ327735:EHR327735 ERM327735:ERN327735 FBI327735:FBJ327735 FLE327735:FLF327735 FVA327735:FVB327735 GEW327735:GEX327735 GOS327735:GOT327735 GYO327735:GYP327735 HIK327735:HIL327735 HSG327735:HSH327735 ICC327735:ICD327735 ILY327735:ILZ327735 IVU327735:IVV327735 JFQ327735:JFR327735 JPM327735:JPN327735 JZI327735:JZJ327735 KJE327735:KJF327735 KTA327735:KTB327735 LCW327735:LCX327735 LMS327735:LMT327735 LWO327735:LWP327735 MGK327735:MGL327735 MQG327735:MQH327735 NAC327735:NAD327735 NJY327735:NJZ327735 NTU327735:NTV327735 ODQ327735:ODR327735 ONM327735:ONN327735 OXI327735:OXJ327735 PHE327735:PHF327735 PRA327735:PRB327735 QAW327735:QAX327735 QKS327735:QKT327735 QUO327735:QUP327735 REK327735:REL327735 ROG327735:ROH327735 RYC327735:RYD327735 SHY327735:SHZ327735 SRU327735:SRV327735 TBQ327735:TBR327735 TLM327735:TLN327735 TVI327735:TVJ327735 UFE327735:UFF327735 UPA327735:UPB327735 UYW327735:UYX327735 VIS327735:VIT327735 VSO327735:VSP327735 WCK327735:WCL327735 WMG327735:WMH327735 WWC327735:WWD327735 U393271:V393271 JQ393271:JR393271 TM393271:TN393271 ADI393271:ADJ393271 ANE393271:ANF393271 AXA393271:AXB393271 BGW393271:BGX393271 BQS393271:BQT393271 CAO393271:CAP393271 CKK393271:CKL393271 CUG393271:CUH393271 DEC393271:DED393271 DNY393271:DNZ393271 DXU393271:DXV393271 EHQ393271:EHR393271 ERM393271:ERN393271 FBI393271:FBJ393271 FLE393271:FLF393271 FVA393271:FVB393271 GEW393271:GEX393271 GOS393271:GOT393271 GYO393271:GYP393271 HIK393271:HIL393271 HSG393271:HSH393271 ICC393271:ICD393271 ILY393271:ILZ393271 IVU393271:IVV393271 JFQ393271:JFR393271 JPM393271:JPN393271 JZI393271:JZJ393271 KJE393271:KJF393271 KTA393271:KTB393271 LCW393271:LCX393271 LMS393271:LMT393271 LWO393271:LWP393271 MGK393271:MGL393271 MQG393271:MQH393271 NAC393271:NAD393271 NJY393271:NJZ393271 NTU393271:NTV393271 ODQ393271:ODR393271 ONM393271:ONN393271 OXI393271:OXJ393271 PHE393271:PHF393271 PRA393271:PRB393271 QAW393271:QAX393271 QKS393271:QKT393271 QUO393271:QUP393271 REK393271:REL393271 ROG393271:ROH393271 RYC393271:RYD393271 SHY393271:SHZ393271 SRU393271:SRV393271 TBQ393271:TBR393271 TLM393271:TLN393271 TVI393271:TVJ393271 UFE393271:UFF393271 UPA393271:UPB393271 UYW393271:UYX393271 VIS393271:VIT393271 VSO393271:VSP393271 WCK393271:WCL393271 WMG393271:WMH393271 WWC393271:WWD393271 U458807:V458807 JQ458807:JR458807 TM458807:TN458807 ADI458807:ADJ458807 ANE458807:ANF458807 AXA458807:AXB458807 BGW458807:BGX458807 BQS458807:BQT458807 CAO458807:CAP458807 CKK458807:CKL458807 CUG458807:CUH458807 DEC458807:DED458807 DNY458807:DNZ458807 DXU458807:DXV458807 EHQ458807:EHR458807 ERM458807:ERN458807 FBI458807:FBJ458807 FLE458807:FLF458807 FVA458807:FVB458807 GEW458807:GEX458807 GOS458807:GOT458807 GYO458807:GYP458807 HIK458807:HIL458807 HSG458807:HSH458807 ICC458807:ICD458807 ILY458807:ILZ458807 IVU458807:IVV458807 JFQ458807:JFR458807 JPM458807:JPN458807 JZI458807:JZJ458807 KJE458807:KJF458807 KTA458807:KTB458807 LCW458807:LCX458807 LMS458807:LMT458807 LWO458807:LWP458807 MGK458807:MGL458807 MQG458807:MQH458807 NAC458807:NAD458807 NJY458807:NJZ458807 NTU458807:NTV458807 ODQ458807:ODR458807 ONM458807:ONN458807 OXI458807:OXJ458807 PHE458807:PHF458807 PRA458807:PRB458807 QAW458807:QAX458807 QKS458807:QKT458807 QUO458807:QUP458807 REK458807:REL458807 ROG458807:ROH458807 RYC458807:RYD458807 SHY458807:SHZ458807 SRU458807:SRV458807 TBQ458807:TBR458807 TLM458807:TLN458807 TVI458807:TVJ458807 UFE458807:UFF458807 UPA458807:UPB458807 UYW458807:UYX458807 VIS458807:VIT458807 VSO458807:VSP458807 WCK458807:WCL458807 WMG458807:WMH458807 WWC458807:WWD458807 U524343:V524343 JQ524343:JR524343 TM524343:TN524343 ADI524343:ADJ524343 ANE524343:ANF524343 AXA524343:AXB524343 BGW524343:BGX524343 BQS524343:BQT524343 CAO524343:CAP524343 CKK524343:CKL524343 CUG524343:CUH524343 DEC524343:DED524343 DNY524343:DNZ524343 DXU524343:DXV524343 EHQ524343:EHR524343 ERM524343:ERN524343 FBI524343:FBJ524343 FLE524343:FLF524343 FVA524343:FVB524343 GEW524343:GEX524343 GOS524343:GOT524343 GYO524343:GYP524343 HIK524343:HIL524343 HSG524343:HSH524343 ICC524343:ICD524343 ILY524343:ILZ524343 IVU524343:IVV524343 JFQ524343:JFR524343 JPM524343:JPN524343 JZI524343:JZJ524343 KJE524343:KJF524343 KTA524343:KTB524343 LCW524343:LCX524343 LMS524343:LMT524343 LWO524343:LWP524343 MGK524343:MGL524343 MQG524343:MQH524343 NAC524343:NAD524343 NJY524343:NJZ524343 NTU524343:NTV524343 ODQ524343:ODR524343 ONM524343:ONN524343 OXI524343:OXJ524343 PHE524343:PHF524343 PRA524343:PRB524343 QAW524343:QAX524343 QKS524343:QKT524343 QUO524343:QUP524343 REK524343:REL524343 ROG524343:ROH524343 RYC524343:RYD524343 SHY524343:SHZ524343 SRU524343:SRV524343 TBQ524343:TBR524343 TLM524343:TLN524343 TVI524343:TVJ524343 UFE524343:UFF524343 UPA524343:UPB524343 UYW524343:UYX524343 VIS524343:VIT524343 VSO524343:VSP524343 WCK524343:WCL524343 WMG524343:WMH524343 WWC524343:WWD524343 U589879:V589879 JQ589879:JR589879 TM589879:TN589879 ADI589879:ADJ589879 ANE589879:ANF589879 AXA589879:AXB589879 BGW589879:BGX589879 BQS589879:BQT589879 CAO589879:CAP589879 CKK589879:CKL589879 CUG589879:CUH589879 DEC589879:DED589879 DNY589879:DNZ589879 DXU589879:DXV589879 EHQ589879:EHR589879 ERM589879:ERN589879 FBI589879:FBJ589879 FLE589879:FLF589879 FVA589879:FVB589879 GEW589879:GEX589879 GOS589879:GOT589879 GYO589879:GYP589879 HIK589879:HIL589879 HSG589879:HSH589879 ICC589879:ICD589879 ILY589879:ILZ589879 IVU589879:IVV589879 JFQ589879:JFR589879 JPM589879:JPN589879 JZI589879:JZJ589879 KJE589879:KJF589879 KTA589879:KTB589879 LCW589879:LCX589879 LMS589879:LMT589879 LWO589879:LWP589879 MGK589879:MGL589879 MQG589879:MQH589879 NAC589879:NAD589879 NJY589879:NJZ589879 NTU589879:NTV589879 ODQ589879:ODR589879 ONM589879:ONN589879 OXI589879:OXJ589879 PHE589879:PHF589879 PRA589879:PRB589879 QAW589879:QAX589879 QKS589879:QKT589879 QUO589879:QUP589879 REK589879:REL589879 ROG589879:ROH589879 RYC589879:RYD589879 SHY589879:SHZ589879 SRU589879:SRV589879 TBQ589879:TBR589879 TLM589879:TLN589879 TVI589879:TVJ589879 UFE589879:UFF589879 UPA589879:UPB589879 UYW589879:UYX589879 VIS589879:VIT589879 VSO589879:VSP589879 WCK589879:WCL589879 WMG589879:WMH589879 WWC589879:WWD589879 U655415:V655415 JQ655415:JR655415 TM655415:TN655415 ADI655415:ADJ655415 ANE655415:ANF655415 AXA655415:AXB655415 BGW655415:BGX655415 BQS655415:BQT655415 CAO655415:CAP655415 CKK655415:CKL655415 CUG655415:CUH655415 DEC655415:DED655415 DNY655415:DNZ655415 DXU655415:DXV655415 EHQ655415:EHR655415 ERM655415:ERN655415 FBI655415:FBJ655415 FLE655415:FLF655415 FVA655415:FVB655415 GEW655415:GEX655415 GOS655415:GOT655415 GYO655415:GYP655415 HIK655415:HIL655415 HSG655415:HSH655415 ICC655415:ICD655415 ILY655415:ILZ655415 IVU655415:IVV655415 JFQ655415:JFR655415 JPM655415:JPN655415 JZI655415:JZJ655415 KJE655415:KJF655415 KTA655415:KTB655415 LCW655415:LCX655415 LMS655415:LMT655415 LWO655415:LWP655415 MGK655415:MGL655415 MQG655415:MQH655415 NAC655415:NAD655415 NJY655415:NJZ655415 NTU655415:NTV655415 ODQ655415:ODR655415 ONM655415:ONN655415 OXI655415:OXJ655415 PHE655415:PHF655415 PRA655415:PRB655415 QAW655415:QAX655415 QKS655415:QKT655415 QUO655415:QUP655415 REK655415:REL655415 ROG655415:ROH655415 RYC655415:RYD655415 SHY655415:SHZ655415 SRU655415:SRV655415 TBQ655415:TBR655415 TLM655415:TLN655415 TVI655415:TVJ655415 UFE655415:UFF655415 UPA655415:UPB655415 UYW655415:UYX655415 VIS655415:VIT655415 VSO655415:VSP655415 WCK655415:WCL655415 WMG655415:WMH655415 WWC655415:WWD655415 U720951:V720951 JQ720951:JR720951 TM720951:TN720951 ADI720951:ADJ720951 ANE720951:ANF720951 AXA720951:AXB720951 BGW720951:BGX720951 BQS720951:BQT720951 CAO720951:CAP720951 CKK720951:CKL720951 CUG720951:CUH720951 DEC720951:DED720951 DNY720951:DNZ720951 DXU720951:DXV720951 EHQ720951:EHR720951 ERM720951:ERN720951 FBI720951:FBJ720951 FLE720951:FLF720951 FVA720951:FVB720951 GEW720951:GEX720951 GOS720951:GOT720951 GYO720951:GYP720951 HIK720951:HIL720951 HSG720951:HSH720951 ICC720951:ICD720951 ILY720951:ILZ720951 IVU720951:IVV720951 JFQ720951:JFR720951 JPM720951:JPN720951 JZI720951:JZJ720951 KJE720951:KJF720951 KTA720951:KTB720951 LCW720951:LCX720951 LMS720951:LMT720951 LWO720951:LWP720951 MGK720951:MGL720951 MQG720951:MQH720951 NAC720951:NAD720951 NJY720951:NJZ720951 NTU720951:NTV720951 ODQ720951:ODR720951 ONM720951:ONN720951 OXI720951:OXJ720951 PHE720951:PHF720951 PRA720951:PRB720951 QAW720951:QAX720951 QKS720951:QKT720951 QUO720951:QUP720951 REK720951:REL720951 ROG720951:ROH720951 RYC720951:RYD720951 SHY720951:SHZ720951 SRU720951:SRV720951 TBQ720951:TBR720951 TLM720951:TLN720951 TVI720951:TVJ720951 UFE720951:UFF720951 UPA720951:UPB720951 UYW720951:UYX720951 VIS720951:VIT720951 VSO720951:VSP720951 WCK720951:WCL720951 WMG720951:WMH720951 WWC720951:WWD720951 U786487:V786487 JQ786487:JR786487 TM786487:TN786487 ADI786487:ADJ786487 ANE786487:ANF786487 AXA786487:AXB786487 BGW786487:BGX786487 BQS786487:BQT786487 CAO786487:CAP786487 CKK786487:CKL786487 CUG786487:CUH786487 DEC786487:DED786487 DNY786487:DNZ786487 DXU786487:DXV786487 EHQ786487:EHR786487 ERM786487:ERN786487 FBI786487:FBJ786487 FLE786487:FLF786487 FVA786487:FVB786487 GEW786487:GEX786487 GOS786487:GOT786487 GYO786487:GYP786487 HIK786487:HIL786487 HSG786487:HSH786487 ICC786487:ICD786487 ILY786487:ILZ786487 IVU786487:IVV786487 JFQ786487:JFR786487 JPM786487:JPN786487 JZI786487:JZJ786487 KJE786487:KJF786487 KTA786487:KTB786487 LCW786487:LCX786487 LMS786487:LMT786487 LWO786487:LWP786487 MGK786487:MGL786487 MQG786487:MQH786487 NAC786487:NAD786487 NJY786487:NJZ786487 NTU786487:NTV786487 ODQ786487:ODR786487 ONM786487:ONN786487 OXI786487:OXJ786487 PHE786487:PHF786487 PRA786487:PRB786487 QAW786487:QAX786487 QKS786487:QKT786487 QUO786487:QUP786487 REK786487:REL786487 ROG786487:ROH786487 RYC786487:RYD786487 SHY786487:SHZ786487 SRU786487:SRV786487 TBQ786487:TBR786487 TLM786487:TLN786487 TVI786487:TVJ786487 UFE786487:UFF786487 UPA786487:UPB786487 UYW786487:UYX786487 VIS786487:VIT786487 VSO786487:VSP786487 WCK786487:WCL786487 WMG786487:WMH786487 WWC786487:WWD786487 U852023:V852023 JQ852023:JR852023 TM852023:TN852023 ADI852023:ADJ852023 ANE852023:ANF852023 AXA852023:AXB852023 BGW852023:BGX852023 BQS852023:BQT852023 CAO852023:CAP852023 CKK852023:CKL852023 CUG852023:CUH852023 DEC852023:DED852023 DNY852023:DNZ852023 DXU852023:DXV852023 EHQ852023:EHR852023 ERM852023:ERN852023 FBI852023:FBJ852023 FLE852023:FLF852023 FVA852023:FVB852023 GEW852023:GEX852023 GOS852023:GOT852023 GYO852023:GYP852023 HIK852023:HIL852023 HSG852023:HSH852023 ICC852023:ICD852023 ILY852023:ILZ852023 IVU852023:IVV852023 JFQ852023:JFR852023 JPM852023:JPN852023 JZI852023:JZJ852023 KJE852023:KJF852023 KTA852023:KTB852023 LCW852023:LCX852023 LMS852023:LMT852023 LWO852023:LWP852023 MGK852023:MGL852023 MQG852023:MQH852023 NAC852023:NAD852023 NJY852023:NJZ852023 NTU852023:NTV852023 ODQ852023:ODR852023 ONM852023:ONN852023 OXI852023:OXJ852023 PHE852023:PHF852023 PRA852023:PRB852023 QAW852023:QAX852023 QKS852023:QKT852023 QUO852023:QUP852023 REK852023:REL852023 ROG852023:ROH852023 RYC852023:RYD852023 SHY852023:SHZ852023 SRU852023:SRV852023 TBQ852023:TBR852023 TLM852023:TLN852023 TVI852023:TVJ852023 UFE852023:UFF852023 UPA852023:UPB852023 UYW852023:UYX852023 VIS852023:VIT852023 VSO852023:VSP852023 WCK852023:WCL852023 WMG852023:WMH852023 WWC852023:WWD852023 U917559:V917559 JQ917559:JR917559 TM917559:TN917559 ADI917559:ADJ917559 ANE917559:ANF917559 AXA917559:AXB917559 BGW917559:BGX917559 BQS917559:BQT917559 CAO917559:CAP917559 CKK917559:CKL917559 CUG917559:CUH917559 DEC917559:DED917559 DNY917559:DNZ917559 DXU917559:DXV917559 EHQ917559:EHR917559 ERM917559:ERN917559 FBI917559:FBJ917559 FLE917559:FLF917559 FVA917559:FVB917559 GEW917559:GEX917559 GOS917559:GOT917559 GYO917559:GYP917559 HIK917559:HIL917559 HSG917559:HSH917559 ICC917559:ICD917559 ILY917559:ILZ917559 IVU917559:IVV917559 JFQ917559:JFR917559 JPM917559:JPN917559 JZI917559:JZJ917559 KJE917559:KJF917559 KTA917559:KTB917559 LCW917559:LCX917559 LMS917559:LMT917559 LWO917559:LWP917559 MGK917559:MGL917559 MQG917559:MQH917559 NAC917559:NAD917559 NJY917559:NJZ917559 NTU917559:NTV917559 ODQ917559:ODR917559 ONM917559:ONN917559 OXI917559:OXJ917559 PHE917559:PHF917559 PRA917559:PRB917559 QAW917559:QAX917559 QKS917559:QKT917559 QUO917559:QUP917559 REK917559:REL917559 ROG917559:ROH917559 RYC917559:RYD917559 SHY917559:SHZ917559 SRU917559:SRV917559 TBQ917559:TBR917559 TLM917559:TLN917559 TVI917559:TVJ917559 UFE917559:UFF917559 UPA917559:UPB917559 UYW917559:UYX917559 VIS917559:VIT917559 VSO917559:VSP917559 WCK917559:WCL917559 WMG917559:WMH917559 WWC917559:WWD917559 U983095:V983095 JQ983095:JR983095 TM983095:TN983095 ADI983095:ADJ983095 ANE983095:ANF983095 AXA983095:AXB983095 BGW983095:BGX983095 BQS983095:BQT983095 CAO983095:CAP983095 CKK983095:CKL983095 CUG983095:CUH983095 DEC983095:DED983095 DNY983095:DNZ983095 DXU983095:DXV983095 EHQ983095:EHR983095 ERM983095:ERN983095 FBI983095:FBJ983095 FLE983095:FLF983095 FVA983095:FVB983095 GEW983095:GEX983095 GOS983095:GOT983095 GYO983095:GYP983095 HIK983095:HIL983095 HSG983095:HSH983095 ICC983095:ICD983095 ILY983095:ILZ983095 IVU983095:IVV983095 JFQ983095:JFR983095 JPM983095:JPN983095 JZI983095:JZJ983095 KJE983095:KJF983095 KTA983095:KTB983095 LCW983095:LCX983095 LMS983095:LMT983095 LWO983095:LWP983095 MGK983095:MGL983095 MQG983095:MQH983095 NAC983095:NAD983095 NJY983095:NJZ983095 NTU983095:NTV983095 ODQ983095:ODR983095 ONM983095:ONN983095 OXI983095:OXJ983095 PHE983095:PHF983095 PRA983095:PRB983095 QAW983095:QAX983095 QKS983095:QKT983095 QUO983095:QUP983095 REK983095:REL983095 ROG983095:ROH983095 RYC983095:RYD983095 SHY983095:SHZ983095 SRU983095:SRV983095 TBQ983095:TBR983095 TLM983095:TLN983095 TVI983095:TVJ983095 UFE983095:UFF983095 UPA983095:UPB983095 UYW983095:UYX983095 VIS983095:VIT983095 VSO983095:VSP983095 WCK983095:WCL983095 WMG983095:WMH983095 WWC983095:WWD983095">
      <formula1>0</formula1>
    </dataValidation>
    <dataValidation type="decimal" operator="greaterThanOrEqual" allowBlank="1" showInputMessage="1" showErrorMessage="1" errorTitle="Volume data error" error="The volume must be a non-negative number." sqref="U137:V137 JQ137:JR137 TM137:TN137 ADI137:ADJ137 ANE137:ANF137 AXA137:AXB137 BGW137:BGX137 BQS137:BQT137 CAO137:CAP137 CKK137:CKL137 CUG137:CUH137 DEC137:DED137 DNY137:DNZ137 DXU137:DXV137 EHQ137:EHR137 ERM137:ERN137 FBI137:FBJ137 FLE137:FLF137 FVA137:FVB137 GEW137:GEX137 GOS137:GOT137 GYO137:GYP137 HIK137:HIL137 HSG137:HSH137 ICC137:ICD137 ILY137:ILZ137 IVU137:IVV137 JFQ137:JFR137 JPM137:JPN137 JZI137:JZJ137 KJE137:KJF137 KTA137:KTB137 LCW137:LCX137 LMS137:LMT137 LWO137:LWP137 MGK137:MGL137 MQG137:MQH137 NAC137:NAD137 NJY137:NJZ137 NTU137:NTV137 ODQ137:ODR137 ONM137:ONN137 OXI137:OXJ137 PHE137:PHF137 PRA137:PRB137 QAW137:QAX137 QKS137:QKT137 QUO137:QUP137 REK137:REL137 ROG137:ROH137 RYC137:RYD137 SHY137:SHZ137 SRU137:SRV137 TBQ137:TBR137 TLM137:TLN137 TVI137:TVJ137 UFE137:UFF137 UPA137:UPB137 UYW137:UYX137 VIS137:VIT137 VSO137:VSP137 WCK137:WCL137 WMG137:WMH137 WWC137:WWD137 U65673:V65673 JQ65673:JR65673 TM65673:TN65673 ADI65673:ADJ65673 ANE65673:ANF65673 AXA65673:AXB65673 BGW65673:BGX65673 BQS65673:BQT65673 CAO65673:CAP65673 CKK65673:CKL65673 CUG65673:CUH65673 DEC65673:DED65673 DNY65673:DNZ65673 DXU65673:DXV65673 EHQ65673:EHR65673 ERM65673:ERN65673 FBI65673:FBJ65673 FLE65673:FLF65673 FVA65673:FVB65673 GEW65673:GEX65673 GOS65673:GOT65673 GYO65673:GYP65673 HIK65673:HIL65673 HSG65673:HSH65673 ICC65673:ICD65673 ILY65673:ILZ65673 IVU65673:IVV65673 JFQ65673:JFR65673 JPM65673:JPN65673 JZI65673:JZJ65673 KJE65673:KJF65673 KTA65673:KTB65673 LCW65673:LCX65673 LMS65673:LMT65673 LWO65673:LWP65673 MGK65673:MGL65673 MQG65673:MQH65673 NAC65673:NAD65673 NJY65673:NJZ65673 NTU65673:NTV65673 ODQ65673:ODR65673 ONM65673:ONN65673 OXI65673:OXJ65673 PHE65673:PHF65673 PRA65673:PRB65673 QAW65673:QAX65673 QKS65673:QKT65673 QUO65673:QUP65673 REK65673:REL65673 ROG65673:ROH65673 RYC65673:RYD65673 SHY65673:SHZ65673 SRU65673:SRV65673 TBQ65673:TBR65673 TLM65673:TLN65673 TVI65673:TVJ65673 UFE65673:UFF65673 UPA65673:UPB65673 UYW65673:UYX65673 VIS65673:VIT65673 VSO65673:VSP65673 WCK65673:WCL65673 WMG65673:WMH65673 WWC65673:WWD65673 U131209:V131209 JQ131209:JR131209 TM131209:TN131209 ADI131209:ADJ131209 ANE131209:ANF131209 AXA131209:AXB131209 BGW131209:BGX131209 BQS131209:BQT131209 CAO131209:CAP131209 CKK131209:CKL131209 CUG131209:CUH131209 DEC131209:DED131209 DNY131209:DNZ131209 DXU131209:DXV131209 EHQ131209:EHR131209 ERM131209:ERN131209 FBI131209:FBJ131209 FLE131209:FLF131209 FVA131209:FVB131209 GEW131209:GEX131209 GOS131209:GOT131209 GYO131209:GYP131209 HIK131209:HIL131209 HSG131209:HSH131209 ICC131209:ICD131209 ILY131209:ILZ131209 IVU131209:IVV131209 JFQ131209:JFR131209 JPM131209:JPN131209 JZI131209:JZJ131209 KJE131209:KJF131209 KTA131209:KTB131209 LCW131209:LCX131209 LMS131209:LMT131209 LWO131209:LWP131209 MGK131209:MGL131209 MQG131209:MQH131209 NAC131209:NAD131209 NJY131209:NJZ131209 NTU131209:NTV131209 ODQ131209:ODR131209 ONM131209:ONN131209 OXI131209:OXJ131209 PHE131209:PHF131209 PRA131209:PRB131209 QAW131209:QAX131209 QKS131209:QKT131209 QUO131209:QUP131209 REK131209:REL131209 ROG131209:ROH131209 RYC131209:RYD131209 SHY131209:SHZ131209 SRU131209:SRV131209 TBQ131209:TBR131209 TLM131209:TLN131209 TVI131209:TVJ131209 UFE131209:UFF131209 UPA131209:UPB131209 UYW131209:UYX131209 VIS131209:VIT131209 VSO131209:VSP131209 WCK131209:WCL131209 WMG131209:WMH131209 WWC131209:WWD131209 U196745:V196745 JQ196745:JR196745 TM196745:TN196745 ADI196745:ADJ196745 ANE196745:ANF196745 AXA196745:AXB196745 BGW196745:BGX196745 BQS196745:BQT196745 CAO196745:CAP196745 CKK196745:CKL196745 CUG196745:CUH196745 DEC196745:DED196745 DNY196745:DNZ196745 DXU196745:DXV196745 EHQ196745:EHR196745 ERM196745:ERN196745 FBI196745:FBJ196745 FLE196745:FLF196745 FVA196745:FVB196745 GEW196745:GEX196745 GOS196745:GOT196745 GYO196745:GYP196745 HIK196745:HIL196745 HSG196745:HSH196745 ICC196745:ICD196745 ILY196745:ILZ196745 IVU196745:IVV196745 JFQ196745:JFR196745 JPM196745:JPN196745 JZI196745:JZJ196745 KJE196745:KJF196745 KTA196745:KTB196745 LCW196745:LCX196745 LMS196745:LMT196745 LWO196745:LWP196745 MGK196745:MGL196745 MQG196745:MQH196745 NAC196745:NAD196745 NJY196745:NJZ196745 NTU196745:NTV196745 ODQ196745:ODR196745 ONM196745:ONN196745 OXI196745:OXJ196745 PHE196745:PHF196745 PRA196745:PRB196745 QAW196745:QAX196745 QKS196745:QKT196745 QUO196745:QUP196745 REK196745:REL196745 ROG196745:ROH196745 RYC196745:RYD196745 SHY196745:SHZ196745 SRU196745:SRV196745 TBQ196745:TBR196745 TLM196745:TLN196745 TVI196745:TVJ196745 UFE196745:UFF196745 UPA196745:UPB196745 UYW196745:UYX196745 VIS196745:VIT196745 VSO196745:VSP196745 WCK196745:WCL196745 WMG196745:WMH196745 WWC196745:WWD196745 U262281:V262281 JQ262281:JR262281 TM262281:TN262281 ADI262281:ADJ262281 ANE262281:ANF262281 AXA262281:AXB262281 BGW262281:BGX262281 BQS262281:BQT262281 CAO262281:CAP262281 CKK262281:CKL262281 CUG262281:CUH262281 DEC262281:DED262281 DNY262281:DNZ262281 DXU262281:DXV262281 EHQ262281:EHR262281 ERM262281:ERN262281 FBI262281:FBJ262281 FLE262281:FLF262281 FVA262281:FVB262281 GEW262281:GEX262281 GOS262281:GOT262281 GYO262281:GYP262281 HIK262281:HIL262281 HSG262281:HSH262281 ICC262281:ICD262281 ILY262281:ILZ262281 IVU262281:IVV262281 JFQ262281:JFR262281 JPM262281:JPN262281 JZI262281:JZJ262281 KJE262281:KJF262281 KTA262281:KTB262281 LCW262281:LCX262281 LMS262281:LMT262281 LWO262281:LWP262281 MGK262281:MGL262281 MQG262281:MQH262281 NAC262281:NAD262281 NJY262281:NJZ262281 NTU262281:NTV262281 ODQ262281:ODR262281 ONM262281:ONN262281 OXI262281:OXJ262281 PHE262281:PHF262281 PRA262281:PRB262281 QAW262281:QAX262281 QKS262281:QKT262281 QUO262281:QUP262281 REK262281:REL262281 ROG262281:ROH262281 RYC262281:RYD262281 SHY262281:SHZ262281 SRU262281:SRV262281 TBQ262281:TBR262281 TLM262281:TLN262281 TVI262281:TVJ262281 UFE262281:UFF262281 UPA262281:UPB262281 UYW262281:UYX262281 VIS262281:VIT262281 VSO262281:VSP262281 WCK262281:WCL262281 WMG262281:WMH262281 WWC262281:WWD262281 U327817:V327817 JQ327817:JR327817 TM327817:TN327817 ADI327817:ADJ327817 ANE327817:ANF327817 AXA327817:AXB327817 BGW327817:BGX327817 BQS327817:BQT327817 CAO327817:CAP327817 CKK327817:CKL327817 CUG327817:CUH327817 DEC327817:DED327817 DNY327817:DNZ327817 DXU327817:DXV327817 EHQ327817:EHR327817 ERM327817:ERN327817 FBI327817:FBJ327817 FLE327817:FLF327817 FVA327817:FVB327817 GEW327817:GEX327817 GOS327817:GOT327817 GYO327817:GYP327817 HIK327817:HIL327817 HSG327817:HSH327817 ICC327817:ICD327817 ILY327817:ILZ327817 IVU327817:IVV327817 JFQ327817:JFR327817 JPM327817:JPN327817 JZI327817:JZJ327817 KJE327817:KJF327817 KTA327817:KTB327817 LCW327817:LCX327817 LMS327817:LMT327817 LWO327817:LWP327817 MGK327817:MGL327817 MQG327817:MQH327817 NAC327817:NAD327817 NJY327817:NJZ327817 NTU327817:NTV327817 ODQ327817:ODR327817 ONM327817:ONN327817 OXI327817:OXJ327817 PHE327817:PHF327817 PRA327817:PRB327817 QAW327817:QAX327817 QKS327817:QKT327817 QUO327817:QUP327817 REK327817:REL327817 ROG327817:ROH327817 RYC327817:RYD327817 SHY327817:SHZ327817 SRU327817:SRV327817 TBQ327817:TBR327817 TLM327817:TLN327817 TVI327817:TVJ327817 UFE327817:UFF327817 UPA327817:UPB327817 UYW327817:UYX327817 VIS327817:VIT327817 VSO327817:VSP327817 WCK327817:WCL327817 WMG327817:WMH327817 WWC327817:WWD327817 U393353:V393353 JQ393353:JR393353 TM393353:TN393353 ADI393353:ADJ393353 ANE393353:ANF393353 AXA393353:AXB393353 BGW393353:BGX393353 BQS393353:BQT393353 CAO393353:CAP393353 CKK393353:CKL393353 CUG393353:CUH393353 DEC393353:DED393353 DNY393353:DNZ393353 DXU393353:DXV393353 EHQ393353:EHR393353 ERM393353:ERN393353 FBI393353:FBJ393353 FLE393353:FLF393353 FVA393353:FVB393353 GEW393353:GEX393353 GOS393353:GOT393353 GYO393353:GYP393353 HIK393353:HIL393353 HSG393353:HSH393353 ICC393353:ICD393353 ILY393353:ILZ393353 IVU393353:IVV393353 JFQ393353:JFR393353 JPM393353:JPN393353 JZI393353:JZJ393353 KJE393353:KJF393353 KTA393353:KTB393353 LCW393353:LCX393353 LMS393353:LMT393353 LWO393353:LWP393353 MGK393353:MGL393353 MQG393353:MQH393353 NAC393353:NAD393353 NJY393353:NJZ393353 NTU393353:NTV393353 ODQ393353:ODR393353 ONM393353:ONN393353 OXI393353:OXJ393353 PHE393353:PHF393353 PRA393353:PRB393353 QAW393353:QAX393353 QKS393353:QKT393353 QUO393353:QUP393353 REK393353:REL393353 ROG393353:ROH393353 RYC393353:RYD393353 SHY393353:SHZ393353 SRU393353:SRV393353 TBQ393353:TBR393353 TLM393353:TLN393353 TVI393353:TVJ393353 UFE393353:UFF393353 UPA393353:UPB393353 UYW393353:UYX393353 VIS393353:VIT393353 VSO393353:VSP393353 WCK393353:WCL393353 WMG393353:WMH393353 WWC393353:WWD393353 U458889:V458889 JQ458889:JR458889 TM458889:TN458889 ADI458889:ADJ458889 ANE458889:ANF458889 AXA458889:AXB458889 BGW458889:BGX458889 BQS458889:BQT458889 CAO458889:CAP458889 CKK458889:CKL458889 CUG458889:CUH458889 DEC458889:DED458889 DNY458889:DNZ458889 DXU458889:DXV458889 EHQ458889:EHR458889 ERM458889:ERN458889 FBI458889:FBJ458889 FLE458889:FLF458889 FVA458889:FVB458889 GEW458889:GEX458889 GOS458889:GOT458889 GYO458889:GYP458889 HIK458889:HIL458889 HSG458889:HSH458889 ICC458889:ICD458889 ILY458889:ILZ458889 IVU458889:IVV458889 JFQ458889:JFR458889 JPM458889:JPN458889 JZI458889:JZJ458889 KJE458889:KJF458889 KTA458889:KTB458889 LCW458889:LCX458889 LMS458889:LMT458889 LWO458889:LWP458889 MGK458889:MGL458889 MQG458889:MQH458889 NAC458889:NAD458889 NJY458889:NJZ458889 NTU458889:NTV458889 ODQ458889:ODR458889 ONM458889:ONN458889 OXI458889:OXJ458889 PHE458889:PHF458889 PRA458889:PRB458889 QAW458889:QAX458889 QKS458889:QKT458889 QUO458889:QUP458889 REK458889:REL458889 ROG458889:ROH458889 RYC458889:RYD458889 SHY458889:SHZ458889 SRU458889:SRV458889 TBQ458889:TBR458889 TLM458889:TLN458889 TVI458889:TVJ458889 UFE458889:UFF458889 UPA458889:UPB458889 UYW458889:UYX458889 VIS458889:VIT458889 VSO458889:VSP458889 WCK458889:WCL458889 WMG458889:WMH458889 WWC458889:WWD458889 U524425:V524425 JQ524425:JR524425 TM524425:TN524425 ADI524425:ADJ524425 ANE524425:ANF524425 AXA524425:AXB524425 BGW524425:BGX524425 BQS524425:BQT524425 CAO524425:CAP524425 CKK524425:CKL524425 CUG524425:CUH524425 DEC524425:DED524425 DNY524425:DNZ524425 DXU524425:DXV524425 EHQ524425:EHR524425 ERM524425:ERN524425 FBI524425:FBJ524425 FLE524425:FLF524425 FVA524425:FVB524425 GEW524425:GEX524425 GOS524425:GOT524425 GYO524425:GYP524425 HIK524425:HIL524425 HSG524425:HSH524425 ICC524425:ICD524425 ILY524425:ILZ524425 IVU524425:IVV524425 JFQ524425:JFR524425 JPM524425:JPN524425 JZI524425:JZJ524425 KJE524425:KJF524425 KTA524425:KTB524425 LCW524425:LCX524425 LMS524425:LMT524425 LWO524425:LWP524425 MGK524425:MGL524425 MQG524425:MQH524425 NAC524425:NAD524425 NJY524425:NJZ524425 NTU524425:NTV524425 ODQ524425:ODR524425 ONM524425:ONN524425 OXI524425:OXJ524425 PHE524425:PHF524425 PRA524425:PRB524425 QAW524425:QAX524425 QKS524425:QKT524425 QUO524425:QUP524425 REK524425:REL524425 ROG524425:ROH524425 RYC524425:RYD524425 SHY524425:SHZ524425 SRU524425:SRV524425 TBQ524425:TBR524425 TLM524425:TLN524425 TVI524425:TVJ524425 UFE524425:UFF524425 UPA524425:UPB524425 UYW524425:UYX524425 VIS524425:VIT524425 VSO524425:VSP524425 WCK524425:WCL524425 WMG524425:WMH524425 WWC524425:WWD524425 U589961:V589961 JQ589961:JR589961 TM589961:TN589961 ADI589961:ADJ589961 ANE589961:ANF589961 AXA589961:AXB589961 BGW589961:BGX589961 BQS589961:BQT589961 CAO589961:CAP589961 CKK589961:CKL589961 CUG589961:CUH589961 DEC589961:DED589961 DNY589961:DNZ589961 DXU589961:DXV589961 EHQ589961:EHR589961 ERM589961:ERN589961 FBI589961:FBJ589961 FLE589961:FLF589961 FVA589961:FVB589961 GEW589961:GEX589961 GOS589961:GOT589961 GYO589961:GYP589961 HIK589961:HIL589961 HSG589961:HSH589961 ICC589961:ICD589961 ILY589961:ILZ589961 IVU589961:IVV589961 JFQ589961:JFR589961 JPM589961:JPN589961 JZI589961:JZJ589961 KJE589961:KJF589961 KTA589961:KTB589961 LCW589961:LCX589961 LMS589961:LMT589961 LWO589961:LWP589961 MGK589961:MGL589961 MQG589961:MQH589961 NAC589961:NAD589961 NJY589961:NJZ589961 NTU589961:NTV589961 ODQ589961:ODR589961 ONM589961:ONN589961 OXI589961:OXJ589961 PHE589961:PHF589961 PRA589961:PRB589961 QAW589961:QAX589961 QKS589961:QKT589961 QUO589961:QUP589961 REK589961:REL589961 ROG589961:ROH589961 RYC589961:RYD589961 SHY589961:SHZ589961 SRU589961:SRV589961 TBQ589961:TBR589961 TLM589961:TLN589961 TVI589961:TVJ589961 UFE589961:UFF589961 UPA589961:UPB589961 UYW589961:UYX589961 VIS589961:VIT589961 VSO589961:VSP589961 WCK589961:WCL589961 WMG589961:WMH589961 WWC589961:WWD589961 U655497:V655497 JQ655497:JR655497 TM655497:TN655497 ADI655497:ADJ655497 ANE655497:ANF655497 AXA655497:AXB655497 BGW655497:BGX655497 BQS655497:BQT655497 CAO655497:CAP655497 CKK655497:CKL655497 CUG655497:CUH655497 DEC655497:DED655497 DNY655497:DNZ655497 DXU655497:DXV655497 EHQ655497:EHR655497 ERM655497:ERN655497 FBI655497:FBJ655497 FLE655497:FLF655497 FVA655497:FVB655497 GEW655497:GEX655497 GOS655497:GOT655497 GYO655497:GYP655497 HIK655497:HIL655497 HSG655497:HSH655497 ICC655497:ICD655497 ILY655497:ILZ655497 IVU655497:IVV655497 JFQ655497:JFR655497 JPM655497:JPN655497 JZI655497:JZJ655497 KJE655497:KJF655497 KTA655497:KTB655497 LCW655497:LCX655497 LMS655497:LMT655497 LWO655497:LWP655497 MGK655497:MGL655497 MQG655497:MQH655497 NAC655497:NAD655497 NJY655497:NJZ655497 NTU655497:NTV655497 ODQ655497:ODR655497 ONM655497:ONN655497 OXI655497:OXJ655497 PHE655497:PHF655497 PRA655497:PRB655497 QAW655497:QAX655497 QKS655497:QKT655497 QUO655497:QUP655497 REK655497:REL655497 ROG655497:ROH655497 RYC655497:RYD655497 SHY655497:SHZ655497 SRU655497:SRV655497 TBQ655497:TBR655497 TLM655497:TLN655497 TVI655497:TVJ655497 UFE655497:UFF655497 UPA655497:UPB655497 UYW655497:UYX655497 VIS655497:VIT655497 VSO655497:VSP655497 WCK655497:WCL655497 WMG655497:WMH655497 WWC655497:WWD655497 U721033:V721033 JQ721033:JR721033 TM721033:TN721033 ADI721033:ADJ721033 ANE721033:ANF721033 AXA721033:AXB721033 BGW721033:BGX721033 BQS721033:BQT721033 CAO721033:CAP721033 CKK721033:CKL721033 CUG721033:CUH721033 DEC721033:DED721033 DNY721033:DNZ721033 DXU721033:DXV721033 EHQ721033:EHR721033 ERM721033:ERN721033 FBI721033:FBJ721033 FLE721033:FLF721033 FVA721033:FVB721033 GEW721033:GEX721033 GOS721033:GOT721033 GYO721033:GYP721033 HIK721033:HIL721033 HSG721033:HSH721033 ICC721033:ICD721033 ILY721033:ILZ721033 IVU721033:IVV721033 JFQ721033:JFR721033 JPM721033:JPN721033 JZI721033:JZJ721033 KJE721033:KJF721033 KTA721033:KTB721033 LCW721033:LCX721033 LMS721033:LMT721033 LWO721033:LWP721033 MGK721033:MGL721033 MQG721033:MQH721033 NAC721033:NAD721033 NJY721033:NJZ721033 NTU721033:NTV721033 ODQ721033:ODR721033 ONM721033:ONN721033 OXI721033:OXJ721033 PHE721033:PHF721033 PRA721033:PRB721033 QAW721033:QAX721033 QKS721033:QKT721033 QUO721033:QUP721033 REK721033:REL721033 ROG721033:ROH721033 RYC721033:RYD721033 SHY721033:SHZ721033 SRU721033:SRV721033 TBQ721033:TBR721033 TLM721033:TLN721033 TVI721033:TVJ721033 UFE721033:UFF721033 UPA721033:UPB721033 UYW721033:UYX721033 VIS721033:VIT721033 VSO721033:VSP721033 WCK721033:WCL721033 WMG721033:WMH721033 WWC721033:WWD721033 U786569:V786569 JQ786569:JR786569 TM786569:TN786569 ADI786569:ADJ786569 ANE786569:ANF786569 AXA786569:AXB786569 BGW786569:BGX786569 BQS786569:BQT786569 CAO786569:CAP786569 CKK786569:CKL786569 CUG786569:CUH786569 DEC786569:DED786569 DNY786569:DNZ786569 DXU786569:DXV786569 EHQ786569:EHR786569 ERM786569:ERN786569 FBI786569:FBJ786569 FLE786569:FLF786569 FVA786569:FVB786569 GEW786569:GEX786569 GOS786569:GOT786569 GYO786569:GYP786569 HIK786569:HIL786569 HSG786569:HSH786569 ICC786569:ICD786569 ILY786569:ILZ786569 IVU786569:IVV786569 JFQ786569:JFR786569 JPM786569:JPN786569 JZI786569:JZJ786569 KJE786569:KJF786569 KTA786569:KTB786569 LCW786569:LCX786569 LMS786569:LMT786569 LWO786569:LWP786569 MGK786569:MGL786569 MQG786569:MQH786569 NAC786569:NAD786569 NJY786569:NJZ786569 NTU786569:NTV786569 ODQ786569:ODR786569 ONM786569:ONN786569 OXI786569:OXJ786569 PHE786569:PHF786569 PRA786569:PRB786569 QAW786569:QAX786569 QKS786569:QKT786569 QUO786569:QUP786569 REK786569:REL786569 ROG786569:ROH786569 RYC786569:RYD786569 SHY786569:SHZ786569 SRU786569:SRV786569 TBQ786569:TBR786569 TLM786569:TLN786569 TVI786569:TVJ786569 UFE786569:UFF786569 UPA786569:UPB786569 UYW786569:UYX786569 VIS786569:VIT786569 VSO786569:VSP786569 WCK786569:WCL786569 WMG786569:WMH786569 WWC786569:WWD786569 U852105:V852105 JQ852105:JR852105 TM852105:TN852105 ADI852105:ADJ852105 ANE852105:ANF852105 AXA852105:AXB852105 BGW852105:BGX852105 BQS852105:BQT852105 CAO852105:CAP852105 CKK852105:CKL852105 CUG852105:CUH852105 DEC852105:DED852105 DNY852105:DNZ852105 DXU852105:DXV852105 EHQ852105:EHR852105 ERM852105:ERN852105 FBI852105:FBJ852105 FLE852105:FLF852105 FVA852105:FVB852105 GEW852105:GEX852105 GOS852105:GOT852105 GYO852105:GYP852105 HIK852105:HIL852105 HSG852105:HSH852105 ICC852105:ICD852105 ILY852105:ILZ852105 IVU852105:IVV852105 JFQ852105:JFR852105 JPM852105:JPN852105 JZI852105:JZJ852105 KJE852105:KJF852105 KTA852105:KTB852105 LCW852105:LCX852105 LMS852105:LMT852105 LWO852105:LWP852105 MGK852105:MGL852105 MQG852105:MQH852105 NAC852105:NAD852105 NJY852105:NJZ852105 NTU852105:NTV852105 ODQ852105:ODR852105 ONM852105:ONN852105 OXI852105:OXJ852105 PHE852105:PHF852105 PRA852105:PRB852105 QAW852105:QAX852105 QKS852105:QKT852105 QUO852105:QUP852105 REK852105:REL852105 ROG852105:ROH852105 RYC852105:RYD852105 SHY852105:SHZ852105 SRU852105:SRV852105 TBQ852105:TBR852105 TLM852105:TLN852105 TVI852105:TVJ852105 UFE852105:UFF852105 UPA852105:UPB852105 UYW852105:UYX852105 VIS852105:VIT852105 VSO852105:VSP852105 WCK852105:WCL852105 WMG852105:WMH852105 WWC852105:WWD852105 U917641:V917641 JQ917641:JR917641 TM917641:TN917641 ADI917641:ADJ917641 ANE917641:ANF917641 AXA917641:AXB917641 BGW917641:BGX917641 BQS917641:BQT917641 CAO917641:CAP917641 CKK917641:CKL917641 CUG917641:CUH917641 DEC917641:DED917641 DNY917641:DNZ917641 DXU917641:DXV917641 EHQ917641:EHR917641 ERM917641:ERN917641 FBI917641:FBJ917641 FLE917641:FLF917641 FVA917641:FVB917641 GEW917641:GEX917641 GOS917641:GOT917641 GYO917641:GYP917641 HIK917641:HIL917641 HSG917641:HSH917641 ICC917641:ICD917641 ILY917641:ILZ917641 IVU917641:IVV917641 JFQ917641:JFR917641 JPM917641:JPN917641 JZI917641:JZJ917641 KJE917641:KJF917641 KTA917641:KTB917641 LCW917641:LCX917641 LMS917641:LMT917641 LWO917641:LWP917641 MGK917641:MGL917641 MQG917641:MQH917641 NAC917641:NAD917641 NJY917641:NJZ917641 NTU917641:NTV917641 ODQ917641:ODR917641 ONM917641:ONN917641 OXI917641:OXJ917641 PHE917641:PHF917641 PRA917641:PRB917641 QAW917641:QAX917641 QKS917641:QKT917641 QUO917641:QUP917641 REK917641:REL917641 ROG917641:ROH917641 RYC917641:RYD917641 SHY917641:SHZ917641 SRU917641:SRV917641 TBQ917641:TBR917641 TLM917641:TLN917641 TVI917641:TVJ917641 UFE917641:UFF917641 UPA917641:UPB917641 UYW917641:UYX917641 VIS917641:VIT917641 VSO917641:VSP917641 WCK917641:WCL917641 WMG917641:WMH917641 WWC917641:WWD917641 U983177:V983177 JQ983177:JR983177 TM983177:TN983177 ADI983177:ADJ983177 ANE983177:ANF983177 AXA983177:AXB983177 BGW983177:BGX983177 BQS983177:BQT983177 CAO983177:CAP983177 CKK983177:CKL983177 CUG983177:CUH983177 DEC983177:DED983177 DNY983177:DNZ983177 DXU983177:DXV983177 EHQ983177:EHR983177 ERM983177:ERN983177 FBI983177:FBJ983177 FLE983177:FLF983177 FVA983177:FVB983177 GEW983177:GEX983177 GOS983177:GOT983177 GYO983177:GYP983177 HIK983177:HIL983177 HSG983177:HSH983177 ICC983177:ICD983177 ILY983177:ILZ983177 IVU983177:IVV983177 JFQ983177:JFR983177 JPM983177:JPN983177 JZI983177:JZJ983177 KJE983177:KJF983177 KTA983177:KTB983177 LCW983177:LCX983177 LMS983177:LMT983177 LWO983177:LWP983177 MGK983177:MGL983177 MQG983177:MQH983177 NAC983177:NAD983177 NJY983177:NJZ983177 NTU983177:NTV983177 ODQ983177:ODR983177 ONM983177:ONN983177 OXI983177:OXJ983177 PHE983177:PHF983177 PRA983177:PRB983177 QAW983177:QAX983177 QKS983177:QKT983177 QUO983177:QUP983177 REK983177:REL983177 ROG983177:ROH983177 RYC983177:RYD983177 SHY983177:SHZ983177 SRU983177:SRV983177 TBQ983177:TBR983177 TLM983177:TLN983177 TVI983177:TVJ983177 UFE983177:UFF983177 UPA983177:UPB983177 UYW983177:UYX983177 VIS983177:VIT983177 VSO983177:VSP983177 WCK983177:WCL983177 WMG983177:WMH983177 WWC983177:WWD983177 U135:V135 JQ135:JR135 TM135:TN135 ADI135:ADJ135 ANE135:ANF135 AXA135:AXB135 BGW135:BGX135 BQS135:BQT135 CAO135:CAP135 CKK135:CKL135 CUG135:CUH135 DEC135:DED135 DNY135:DNZ135 DXU135:DXV135 EHQ135:EHR135 ERM135:ERN135 FBI135:FBJ135 FLE135:FLF135 FVA135:FVB135 GEW135:GEX135 GOS135:GOT135 GYO135:GYP135 HIK135:HIL135 HSG135:HSH135 ICC135:ICD135 ILY135:ILZ135 IVU135:IVV135 JFQ135:JFR135 JPM135:JPN135 JZI135:JZJ135 KJE135:KJF135 KTA135:KTB135 LCW135:LCX135 LMS135:LMT135 LWO135:LWP135 MGK135:MGL135 MQG135:MQH135 NAC135:NAD135 NJY135:NJZ135 NTU135:NTV135 ODQ135:ODR135 ONM135:ONN135 OXI135:OXJ135 PHE135:PHF135 PRA135:PRB135 QAW135:QAX135 QKS135:QKT135 QUO135:QUP135 REK135:REL135 ROG135:ROH135 RYC135:RYD135 SHY135:SHZ135 SRU135:SRV135 TBQ135:TBR135 TLM135:TLN135 TVI135:TVJ135 UFE135:UFF135 UPA135:UPB135 UYW135:UYX135 VIS135:VIT135 VSO135:VSP135 WCK135:WCL135 WMG135:WMH135 WWC135:WWD135 U65671:V65671 JQ65671:JR65671 TM65671:TN65671 ADI65671:ADJ65671 ANE65671:ANF65671 AXA65671:AXB65671 BGW65671:BGX65671 BQS65671:BQT65671 CAO65671:CAP65671 CKK65671:CKL65671 CUG65671:CUH65671 DEC65671:DED65671 DNY65671:DNZ65671 DXU65671:DXV65671 EHQ65671:EHR65671 ERM65671:ERN65671 FBI65671:FBJ65671 FLE65671:FLF65671 FVA65671:FVB65671 GEW65671:GEX65671 GOS65671:GOT65671 GYO65671:GYP65671 HIK65671:HIL65671 HSG65671:HSH65671 ICC65671:ICD65671 ILY65671:ILZ65671 IVU65671:IVV65671 JFQ65671:JFR65671 JPM65671:JPN65671 JZI65671:JZJ65671 KJE65671:KJF65671 KTA65671:KTB65671 LCW65671:LCX65671 LMS65671:LMT65671 LWO65671:LWP65671 MGK65671:MGL65671 MQG65671:MQH65671 NAC65671:NAD65671 NJY65671:NJZ65671 NTU65671:NTV65671 ODQ65671:ODR65671 ONM65671:ONN65671 OXI65671:OXJ65671 PHE65671:PHF65671 PRA65671:PRB65671 QAW65671:QAX65671 QKS65671:QKT65671 QUO65671:QUP65671 REK65671:REL65671 ROG65671:ROH65671 RYC65671:RYD65671 SHY65671:SHZ65671 SRU65671:SRV65671 TBQ65671:TBR65671 TLM65671:TLN65671 TVI65671:TVJ65671 UFE65671:UFF65671 UPA65671:UPB65671 UYW65671:UYX65671 VIS65671:VIT65671 VSO65671:VSP65671 WCK65671:WCL65671 WMG65671:WMH65671 WWC65671:WWD65671 U131207:V131207 JQ131207:JR131207 TM131207:TN131207 ADI131207:ADJ131207 ANE131207:ANF131207 AXA131207:AXB131207 BGW131207:BGX131207 BQS131207:BQT131207 CAO131207:CAP131207 CKK131207:CKL131207 CUG131207:CUH131207 DEC131207:DED131207 DNY131207:DNZ131207 DXU131207:DXV131207 EHQ131207:EHR131207 ERM131207:ERN131207 FBI131207:FBJ131207 FLE131207:FLF131207 FVA131207:FVB131207 GEW131207:GEX131207 GOS131207:GOT131207 GYO131207:GYP131207 HIK131207:HIL131207 HSG131207:HSH131207 ICC131207:ICD131207 ILY131207:ILZ131207 IVU131207:IVV131207 JFQ131207:JFR131207 JPM131207:JPN131207 JZI131207:JZJ131207 KJE131207:KJF131207 KTA131207:KTB131207 LCW131207:LCX131207 LMS131207:LMT131207 LWO131207:LWP131207 MGK131207:MGL131207 MQG131207:MQH131207 NAC131207:NAD131207 NJY131207:NJZ131207 NTU131207:NTV131207 ODQ131207:ODR131207 ONM131207:ONN131207 OXI131207:OXJ131207 PHE131207:PHF131207 PRA131207:PRB131207 QAW131207:QAX131207 QKS131207:QKT131207 QUO131207:QUP131207 REK131207:REL131207 ROG131207:ROH131207 RYC131207:RYD131207 SHY131207:SHZ131207 SRU131207:SRV131207 TBQ131207:TBR131207 TLM131207:TLN131207 TVI131207:TVJ131207 UFE131207:UFF131207 UPA131207:UPB131207 UYW131207:UYX131207 VIS131207:VIT131207 VSO131207:VSP131207 WCK131207:WCL131207 WMG131207:WMH131207 WWC131207:WWD131207 U196743:V196743 JQ196743:JR196743 TM196743:TN196743 ADI196743:ADJ196743 ANE196743:ANF196743 AXA196743:AXB196743 BGW196743:BGX196743 BQS196743:BQT196743 CAO196743:CAP196743 CKK196743:CKL196743 CUG196743:CUH196743 DEC196743:DED196743 DNY196743:DNZ196743 DXU196743:DXV196743 EHQ196743:EHR196743 ERM196743:ERN196743 FBI196743:FBJ196743 FLE196743:FLF196743 FVA196743:FVB196743 GEW196743:GEX196743 GOS196743:GOT196743 GYO196743:GYP196743 HIK196743:HIL196743 HSG196743:HSH196743 ICC196743:ICD196743 ILY196743:ILZ196743 IVU196743:IVV196743 JFQ196743:JFR196743 JPM196743:JPN196743 JZI196743:JZJ196743 KJE196743:KJF196743 KTA196743:KTB196743 LCW196743:LCX196743 LMS196743:LMT196743 LWO196743:LWP196743 MGK196743:MGL196743 MQG196743:MQH196743 NAC196743:NAD196743 NJY196743:NJZ196743 NTU196743:NTV196743 ODQ196743:ODR196743 ONM196743:ONN196743 OXI196743:OXJ196743 PHE196743:PHF196743 PRA196743:PRB196743 QAW196743:QAX196743 QKS196743:QKT196743 QUO196743:QUP196743 REK196743:REL196743 ROG196743:ROH196743 RYC196743:RYD196743 SHY196743:SHZ196743 SRU196743:SRV196743 TBQ196743:TBR196743 TLM196743:TLN196743 TVI196743:TVJ196743 UFE196743:UFF196743 UPA196743:UPB196743 UYW196743:UYX196743 VIS196743:VIT196743 VSO196743:VSP196743 WCK196743:WCL196743 WMG196743:WMH196743 WWC196743:WWD196743 U262279:V262279 JQ262279:JR262279 TM262279:TN262279 ADI262279:ADJ262279 ANE262279:ANF262279 AXA262279:AXB262279 BGW262279:BGX262279 BQS262279:BQT262279 CAO262279:CAP262279 CKK262279:CKL262279 CUG262279:CUH262279 DEC262279:DED262279 DNY262279:DNZ262279 DXU262279:DXV262279 EHQ262279:EHR262279 ERM262279:ERN262279 FBI262279:FBJ262279 FLE262279:FLF262279 FVA262279:FVB262279 GEW262279:GEX262279 GOS262279:GOT262279 GYO262279:GYP262279 HIK262279:HIL262279 HSG262279:HSH262279 ICC262279:ICD262279 ILY262279:ILZ262279 IVU262279:IVV262279 JFQ262279:JFR262279 JPM262279:JPN262279 JZI262279:JZJ262279 KJE262279:KJF262279 KTA262279:KTB262279 LCW262279:LCX262279 LMS262279:LMT262279 LWO262279:LWP262279 MGK262279:MGL262279 MQG262279:MQH262279 NAC262279:NAD262279 NJY262279:NJZ262279 NTU262279:NTV262279 ODQ262279:ODR262279 ONM262279:ONN262279 OXI262279:OXJ262279 PHE262279:PHF262279 PRA262279:PRB262279 QAW262279:QAX262279 QKS262279:QKT262279 QUO262279:QUP262279 REK262279:REL262279 ROG262279:ROH262279 RYC262279:RYD262279 SHY262279:SHZ262279 SRU262279:SRV262279 TBQ262279:TBR262279 TLM262279:TLN262279 TVI262279:TVJ262279 UFE262279:UFF262279 UPA262279:UPB262279 UYW262279:UYX262279 VIS262279:VIT262279 VSO262279:VSP262279 WCK262279:WCL262279 WMG262279:WMH262279 WWC262279:WWD262279 U327815:V327815 JQ327815:JR327815 TM327815:TN327815 ADI327815:ADJ327815 ANE327815:ANF327815 AXA327815:AXB327815 BGW327815:BGX327815 BQS327815:BQT327815 CAO327815:CAP327815 CKK327815:CKL327815 CUG327815:CUH327815 DEC327815:DED327815 DNY327815:DNZ327815 DXU327815:DXV327815 EHQ327815:EHR327815 ERM327815:ERN327815 FBI327815:FBJ327815 FLE327815:FLF327815 FVA327815:FVB327815 GEW327815:GEX327815 GOS327815:GOT327815 GYO327815:GYP327815 HIK327815:HIL327815 HSG327815:HSH327815 ICC327815:ICD327815 ILY327815:ILZ327815 IVU327815:IVV327815 JFQ327815:JFR327815 JPM327815:JPN327815 JZI327815:JZJ327815 KJE327815:KJF327815 KTA327815:KTB327815 LCW327815:LCX327815 LMS327815:LMT327815 LWO327815:LWP327815 MGK327815:MGL327815 MQG327815:MQH327815 NAC327815:NAD327815 NJY327815:NJZ327815 NTU327815:NTV327815 ODQ327815:ODR327815 ONM327815:ONN327815 OXI327815:OXJ327815 PHE327815:PHF327815 PRA327815:PRB327815 QAW327815:QAX327815 QKS327815:QKT327815 QUO327815:QUP327815 REK327815:REL327815 ROG327815:ROH327815 RYC327815:RYD327815 SHY327815:SHZ327815 SRU327815:SRV327815 TBQ327815:TBR327815 TLM327815:TLN327815 TVI327815:TVJ327815 UFE327815:UFF327815 UPA327815:UPB327815 UYW327815:UYX327815 VIS327815:VIT327815 VSO327815:VSP327815 WCK327815:WCL327815 WMG327815:WMH327815 WWC327815:WWD327815 U393351:V393351 JQ393351:JR393351 TM393351:TN393351 ADI393351:ADJ393351 ANE393351:ANF393351 AXA393351:AXB393351 BGW393351:BGX393351 BQS393351:BQT393351 CAO393351:CAP393351 CKK393351:CKL393351 CUG393351:CUH393351 DEC393351:DED393351 DNY393351:DNZ393351 DXU393351:DXV393351 EHQ393351:EHR393351 ERM393351:ERN393351 FBI393351:FBJ393351 FLE393351:FLF393351 FVA393351:FVB393351 GEW393351:GEX393351 GOS393351:GOT393351 GYO393351:GYP393351 HIK393351:HIL393351 HSG393351:HSH393351 ICC393351:ICD393351 ILY393351:ILZ393351 IVU393351:IVV393351 JFQ393351:JFR393351 JPM393351:JPN393351 JZI393351:JZJ393351 KJE393351:KJF393351 KTA393351:KTB393351 LCW393351:LCX393351 LMS393351:LMT393351 LWO393351:LWP393351 MGK393351:MGL393351 MQG393351:MQH393351 NAC393351:NAD393351 NJY393351:NJZ393351 NTU393351:NTV393351 ODQ393351:ODR393351 ONM393351:ONN393351 OXI393351:OXJ393351 PHE393351:PHF393351 PRA393351:PRB393351 QAW393351:QAX393351 QKS393351:QKT393351 QUO393351:QUP393351 REK393351:REL393351 ROG393351:ROH393351 RYC393351:RYD393351 SHY393351:SHZ393351 SRU393351:SRV393351 TBQ393351:TBR393351 TLM393351:TLN393351 TVI393351:TVJ393351 UFE393351:UFF393351 UPA393351:UPB393351 UYW393351:UYX393351 VIS393351:VIT393351 VSO393351:VSP393351 WCK393351:WCL393351 WMG393351:WMH393351 WWC393351:WWD393351 U458887:V458887 JQ458887:JR458887 TM458887:TN458887 ADI458887:ADJ458887 ANE458887:ANF458887 AXA458887:AXB458887 BGW458887:BGX458887 BQS458887:BQT458887 CAO458887:CAP458887 CKK458887:CKL458887 CUG458887:CUH458887 DEC458887:DED458887 DNY458887:DNZ458887 DXU458887:DXV458887 EHQ458887:EHR458887 ERM458887:ERN458887 FBI458887:FBJ458887 FLE458887:FLF458887 FVA458887:FVB458887 GEW458887:GEX458887 GOS458887:GOT458887 GYO458887:GYP458887 HIK458887:HIL458887 HSG458887:HSH458887 ICC458887:ICD458887 ILY458887:ILZ458887 IVU458887:IVV458887 JFQ458887:JFR458887 JPM458887:JPN458887 JZI458887:JZJ458887 KJE458887:KJF458887 KTA458887:KTB458887 LCW458887:LCX458887 LMS458887:LMT458887 LWO458887:LWP458887 MGK458887:MGL458887 MQG458887:MQH458887 NAC458887:NAD458887 NJY458887:NJZ458887 NTU458887:NTV458887 ODQ458887:ODR458887 ONM458887:ONN458887 OXI458887:OXJ458887 PHE458887:PHF458887 PRA458887:PRB458887 QAW458887:QAX458887 QKS458887:QKT458887 QUO458887:QUP458887 REK458887:REL458887 ROG458887:ROH458887 RYC458887:RYD458887 SHY458887:SHZ458887 SRU458887:SRV458887 TBQ458887:TBR458887 TLM458887:TLN458887 TVI458887:TVJ458887 UFE458887:UFF458887 UPA458887:UPB458887 UYW458887:UYX458887 VIS458887:VIT458887 VSO458887:VSP458887 WCK458887:WCL458887 WMG458887:WMH458887 WWC458887:WWD458887 U524423:V524423 JQ524423:JR524423 TM524423:TN524423 ADI524423:ADJ524423 ANE524423:ANF524423 AXA524423:AXB524423 BGW524423:BGX524423 BQS524423:BQT524423 CAO524423:CAP524423 CKK524423:CKL524423 CUG524423:CUH524423 DEC524423:DED524423 DNY524423:DNZ524423 DXU524423:DXV524423 EHQ524423:EHR524423 ERM524423:ERN524423 FBI524423:FBJ524423 FLE524423:FLF524423 FVA524423:FVB524423 GEW524423:GEX524423 GOS524423:GOT524423 GYO524423:GYP524423 HIK524423:HIL524423 HSG524423:HSH524423 ICC524423:ICD524423 ILY524423:ILZ524423 IVU524423:IVV524423 JFQ524423:JFR524423 JPM524423:JPN524423 JZI524423:JZJ524423 KJE524423:KJF524423 KTA524423:KTB524423 LCW524423:LCX524423 LMS524423:LMT524423 LWO524423:LWP524423 MGK524423:MGL524423 MQG524423:MQH524423 NAC524423:NAD524423 NJY524423:NJZ524423 NTU524423:NTV524423 ODQ524423:ODR524423 ONM524423:ONN524423 OXI524423:OXJ524423 PHE524423:PHF524423 PRA524423:PRB524423 QAW524423:QAX524423 QKS524423:QKT524423 QUO524423:QUP524423 REK524423:REL524423 ROG524423:ROH524423 RYC524423:RYD524423 SHY524423:SHZ524423 SRU524423:SRV524423 TBQ524423:TBR524423 TLM524423:TLN524423 TVI524423:TVJ524423 UFE524423:UFF524423 UPA524423:UPB524423 UYW524423:UYX524423 VIS524423:VIT524423 VSO524423:VSP524423 WCK524423:WCL524423 WMG524423:WMH524423 WWC524423:WWD524423 U589959:V589959 JQ589959:JR589959 TM589959:TN589959 ADI589959:ADJ589959 ANE589959:ANF589959 AXA589959:AXB589959 BGW589959:BGX589959 BQS589959:BQT589959 CAO589959:CAP589959 CKK589959:CKL589959 CUG589959:CUH589959 DEC589959:DED589959 DNY589959:DNZ589959 DXU589959:DXV589959 EHQ589959:EHR589959 ERM589959:ERN589959 FBI589959:FBJ589959 FLE589959:FLF589959 FVA589959:FVB589959 GEW589959:GEX589959 GOS589959:GOT589959 GYO589959:GYP589959 HIK589959:HIL589959 HSG589959:HSH589959 ICC589959:ICD589959 ILY589959:ILZ589959 IVU589959:IVV589959 JFQ589959:JFR589959 JPM589959:JPN589959 JZI589959:JZJ589959 KJE589959:KJF589959 KTA589959:KTB589959 LCW589959:LCX589959 LMS589959:LMT589959 LWO589959:LWP589959 MGK589959:MGL589959 MQG589959:MQH589959 NAC589959:NAD589959 NJY589959:NJZ589959 NTU589959:NTV589959 ODQ589959:ODR589959 ONM589959:ONN589959 OXI589959:OXJ589959 PHE589959:PHF589959 PRA589959:PRB589959 QAW589959:QAX589959 QKS589959:QKT589959 QUO589959:QUP589959 REK589959:REL589959 ROG589959:ROH589959 RYC589959:RYD589959 SHY589959:SHZ589959 SRU589959:SRV589959 TBQ589959:TBR589959 TLM589959:TLN589959 TVI589959:TVJ589959 UFE589959:UFF589959 UPA589959:UPB589959 UYW589959:UYX589959 VIS589959:VIT589959 VSO589959:VSP589959 WCK589959:WCL589959 WMG589959:WMH589959 WWC589959:WWD589959 U655495:V655495 JQ655495:JR655495 TM655495:TN655495 ADI655495:ADJ655495 ANE655495:ANF655495 AXA655495:AXB655495 BGW655495:BGX655495 BQS655495:BQT655495 CAO655495:CAP655495 CKK655495:CKL655495 CUG655495:CUH655495 DEC655495:DED655495 DNY655495:DNZ655495 DXU655495:DXV655495 EHQ655495:EHR655495 ERM655495:ERN655495 FBI655495:FBJ655495 FLE655495:FLF655495 FVA655495:FVB655495 GEW655495:GEX655495 GOS655495:GOT655495 GYO655495:GYP655495 HIK655495:HIL655495 HSG655495:HSH655495 ICC655495:ICD655495 ILY655495:ILZ655495 IVU655495:IVV655495 JFQ655495:JFR655495 JPM655495:JPN655495 JZI655495:JZJ655495 KJE655495:KJF655495 KTA655495:KTB655495 LCW655495:LCX655495 LMS655495:LMT655495 LWO655495:LWP655495 MGK655495:MGL655495 MQG655495:MQH655495 NAC655495:NAD655495 NJY655495:NJZ655495 NTU655495:NTV655495 ODQ655495:ODR655495 ONM655495:ONN655495 OXI655495:OXJ655495 PHE655495:PHF655495 PRA655495:PRB655495 QAW655495:QAX655495 QKS655495:QKT655495 QUO655495:QUP655495 REK655495:REL655495 ROG655495:ROH655495 RYC655495:RYD655495 SHY655495:SHZ655495 SRU655495:SRV655495 TBQ655495:TBR655495 TLM655495:TLN655495 TVI655495:TVJ655495 UFE655495:UFF655495 UPA655495:UPB655495 UYW655495:UYX655495 VIS655495:VIT655495 VSO655495:VSP655495 WCK655495:WCL655495 WMG655495:WMH655495 WWC655495:WWD655495 U721031:V721031 JQ721031:JR721031 TM721031:TN721031 ADI721031:ADJ721031 ANE721031:ANF721031 AXA721031:AXB721031 BGW721031:BGX721031 BQS721031:BQT721031 CAO721031:CAP721031 CKK721031:CKL721031 CUG721031:CUH721031 DEC721031:DED721031 DNY721031:DNZ721031 DXU721031:DXV721031 EHQ721031:EHR721031 ERM721031:ERN721031 FBI721031:FBJ721031 FLE721031:FLF721031 FVA721031:FVB721031 GEW721031:GEX721031 GOS721031:GOT721031 GYO721031:GYP721031 HIK721031:HIL721031 HSG721031:HSH721031 ICC721031:ICD721031 ILY721031:ILZ721031 IVU721031:IVV721031 JFQ721031:JFR721031 JPM721031:JPN721031 JZI721031:JZJ721031 KJE721031:KJF721031 KTA721031:KTB721031 LCW721031:LCX721031 LMS721031:LMT721031 LWO721031:LWP721031 MGK721031:MGL721031 MQG721031:MQH721031 NAC721031:NAD721031 NJY721031:NJZ721031 NTU721031:NTV721031 ODQ721031:ODR721031 ONM721031:ONN721031 OXI721031:OXJ721031 PHE721031:PHF721031 PRA721031:PRB721031 QAW721031:QAX721031 QKS721031:QKT721031 QUO721031:QUP721031 REK721031:REL721031 ROG721031:ROH721031 RYC721031:RYD721031 SHY721031:SHZ721031 SRU721031:SRV721031 TBQ721031:TBR721031 TLM721031:TLN721031 TVI721031:TVJ721031 UFE721031:UFF721031 UPA721031:UPB721031 UYW721031:UYX721031 VIS721031:VIT721031 VSO721031:VSP721031 WCK721031:WCL721031 WMG721031:WMH721031 WWC721031:WWD721031 U786567:V786567 JQ786567:JR786567 TM786567:TN786567 ADI786567:ADJ786567 ANE786567:ANF786567 AXA786567:AXB786567 BGW786567:BGX786567 BQS786567:BQT786567 CAO786567:CAP786567 CKK786567:CKL786567 CUG786567:CUH786567 DEC786567:DED786567 DNY786567:DNZ786567 DXU786567:DXV786567 EHQ786567:EHR786567 ERM786567:ERN786567 FBI786567:FBJ786567 FLE786567:FLF786567 FVA786567:FVB786567 GEW786567:GEX786567 GOS786567:GOT786567 GYO786567:GYP786567 HIK786567:HIL786567 HSG786567:HSH786567 ICC786567:ICD786567 ILY786567:ILZ786567 IVU786567:IVV786567 JFQ786567:JFR786567 JPM786567:JPN786567 JZI786567:JZJ786567 KJE786567:KJF786567 KTA786567:KTB786567 LCW786567:LCX786567 LMS786567:LMT786567 LWO786567:LWP786567 MGK786567:MGL786567 MQG786567:MQH786567 NAC786567:NAD786567 NJY786567:NJZ786567 NTU786567:NTV786567 ODQ786567:ODR786567 ONM786567:ONN786567 OXI786567:OXJ786567 PHE786567:PHF786567 PRA786567:PRB786567 QAW786567:QAX786567 QKS786567:QKT786567 QUO786567:QUP786567 REK786567:REL786567 ROG786567:ROH786567 RYC786567:RYD786567 SHY786567:SHZ786567 SRU786567:SRV786567 TBQ786567:TBR786567 TLM786567:TLN786567 TVI786567:TVJ786567 UFE786567:UFF786567 UPA786567:UPB786567 UYW786567:UYX786567 VIS786567:VIT786567 VSO786567:VSP786567 WCK786567:WCL786567 WMG786567:WMH786567 WWC786567:WWD786567 U852103:V852103 JQ852103:JR852103 TM852103:TN852103 ADI852103:ADJ852103 ANE852103:ANF852103 AXA852103:AXB852103 BGW852103:BGX852103 BQS852103:BQT852103 CAO852103:CAP852103 CKK852103:CKL852103 CUG852103:CUH852103 DEC852103:DED852103 DNY852103:DNZ852103 DXU852103:DXV852103 EHQ852103:EHR852103 ERM852103:ERN852103 FBI852103:FBJ852103 FLE852103:FLF852103 FVA852103:FVB852103 GEW852103:GEX852103 GOS852103:GOT852103 GYO852103:GYP852103 HIK852103:HIL852103 HSG852103:HSH852103 ICC852103:ICD852103 ILY852103:ILZ852103 IVU852103:IVV852103 JFQ852103:JFR852103 JPM852103:JPN852103 JZI852103:JZJ852103 KJE852103:KJF852103 KTA852103:KTB852103 LCW852103:LCX852103 LMS852103:LMT852103 LWO852103:LWP852103 MGK852103:MGL852103 MQG852103:MQH852103 NAC852103:NAD852103 NJY852103:NJZ852103 NTU852103:NTV852103 ODQ852103:ODR852103 ONM852103:ONN852103 OXI852103:OXJ852103 PHE852103:PHF852103 PRA852103:PRB852103 QAW852103:QAX852103 QKS852103:QKT852103 QUO852103:QUP852103 REK852103:REL852103 ROG852103:ROH852103 RYC852103:RYD852103 SHY852103:SHZ852103 SRU852103:SRV852103 TBQ852103:TBR852103 TLM852103:TLN852103 TVI852103:TVJ852103 UFE852103:UFF852103 UPA852103:UPB852103 UYW852103:UYX852103 VIS852103:VIT852103 VSO852103:VSP852103 WCK852103:WCL852103 WMG852103:WMH852103 WWC852103:WWD852103 U917639:V917639 JQ917639:JR917639 TM917639:TN917639 ADI917639:ADJ917639 ANE917639:ANF917639 AXA917639:AXB917639 BGW917639:BGX917639 BQS917639:BQT917639 CAO917639:CAP917639 CKK917639:CKL917639 CUG917639:CUH917639 DEC917639:DED917639 DNY917639:DNZ917639 DXU917639:DXV917639 EHQ917639:EHR917639 ERM917639:ERN917639 FBI917639:FBJ917639 FLE917639:FLF917639 FVA917639:FVB917639 GEW917639:GEX917639 GOS917639:GOT917639 GYO917639:GYP917639 HIK917639:HIL917639 HSG917639:HSH917639 ICC917639:ICD917639 ILY917639:ILZ917639 IVU917639:IVV917639 JFQ917639:JFR917639 JPM917639:JPN917639 JZI917639:JZJ917639 KJE917639:KJF917639 KTA917639:KTB917639 LCW917639:LCX917639 LMS917639:LMT917639 LWO917639:LWP917639 MGK917639:MGL917639 MQG917639:MQH917639 NAC917639:NAD917639 NJY917639:NJZ917639 NTU917639:NTV917639 ODQ917639:ODR917639 ONM917639:ONN917639 OXI917639:OXJ917639 PHE917639:PHF917639 PRA917639:PRB917639 QAW917639:QAX917639 QKS917639:QKT917639 QUO917639:QUP917639 REK917639:REL917639 ROG917639:ROH917639 RYC917639:RYD917639 SHY917639:SHZ917639 SRU917639:SRV917639 TBQ917639:TBR917639 TLM917639:TLN917639 TVI917639:TVJ917639 UFE917639:UFF917639 UPA917639:UPB917639 UYW917639:UYX917639 VIS917639:VIT917639 VSO917639:VSP917639 WCK917639:WCL917639 WMG917639:WMH917639 WWC917639:WWD917639 U983175:V983175 JQ983175:JR983175 TM983175:TN983175 ADI983175:ADJ983175 ANE983175:ANF983175 AXA983175:AXB983175 BGW983175:BGX983175 BQS983175:BQT983175 CAO983175:CAP983175 CKK983175:CKL983175 CUG983175:CUH983175 DEC983175:DED983175 DNY983175:DNZ983175 DXU983175:DXV983175 EHQ983175:EHR983175 ERM983175:ERN983175 FBI983175:FBJ983175 FLE983175:FLF983175 FVA983175:FVB983175 GEW983175:GEX983175 GOS983175:GOT983175 GYO983175:GYP983175 HIK983175:HIL983175 HSG983175:HSH983175 ICC983175:ICD983175 ILY983175:ILZ983175 IVU983175:IVV983175 JFQ983175:JFR983175 JPM983175:JPN983175 JZI983175:JZJ983175 KJE983175:KJF983175 KTA983175:KTB983175 LCW983175:LCX983175 LMS983175:LMT983175 LWO983175:LWP983175 MGK983175:MGL983175 MQG983175:MQH983175 NAC983175:NAD983175 NJY983175:NJZ983175 NTU983175:NTV983175 ODQ983175:ODR983175 ONM983175:ONN983175 OXI983175:OXJ983175 PHE983175:PHF983175 PRA983175:PRB983175 QAW983175:QAX983175 QKS983175:QKT983175 QUO983175:QUP983175 REK983175:REL983175 ROG983175:ROH983175 RYC983175:RYD983175 SHY983175:SHZ983175 SRU983175:SRV983175 TBQ983175:TBR983175 TLM983175:TLN983175 TVI983175:TVJ983175 UFE983175:UFF983175 UPA983175:UPB983175 UYW983175:UYX983175 VIS983175:VIT983175 VSO983175:VSP983175 WCK983175:WCL983175 WMG983175:WMH983175 WWC983175:WWD983175 U132:V133 JQ132:JR133 TM132:TN133 ADI132:ADJ133 ANE132:ANF133 AXA132:AXB133 BGW132:BGX133 BQS132:BQT133 CAO132:CAP133 CKK132:CKL133 CUG132:CUH133 DEC132:DED133 DNY132:DNZ133 DXU132:DXV133 EHQ132:EHR133 ERM132:ERN133 FBI132:FBJ133 FLE132:FLF133 FVA132:FVB133 GEW132:GEX133 GOS132:GOT133 GYO132:GYP133 HIK132:HIL133 HSG132:HSH133 ICC132:ICD133 ILY132:ILZ133 IVU132:IVV133 JFQ132:JFR133 JPM132:JPN133 JZI132:JZJ133 KJE132:KJF133 KTA132:KTB133 LCW132:LCX133 LMS132:LMT133 LWO132:LWP133 MGK132:MGL133 MQG132:MQH133 NAC132:NAD133 NJY132:NJZ133 NTU132:NTV133 ODQ132:ODR133 ONM132:ONN133 OXI132:OXJ133 PHE132:PHF133 PRA132:PRB133 QAW132:QAX133 QKS132:QKT133 QUO132:QUP133 REK132:REL133 ROG132:ROH133 RYC132:RYD133 SHY132:SHZ133 SRU132:SRV133 TBQ132:TBR133 TLM132:TLN133 TVI132:TVJ133 UFE132:UFF133 UPA132:UPB133 UYW132:UYX133 VIS132:VIT133 VSO132:VSP133 WCK132:WCL133 WMG132:WMH133 WWC132:WWD133 U65668:V65669 JQ65668:JR65669 TM65668:TN65669 ADI65668:ADJ65669 ANE65668:ANF65669 AXA65668:AXB65669 BGW65668:BGX65669 BQS65668:BQT65669 CAO65668:CAP65669 CKK65668:CKL65669 CUG65668:CUH65669 DEC65668:DED65669 DNY65668:DNZ65669 DXU65668:DXV65669 EHQ65668:EHR65669 ERM65668:ERN65669 FBI65668:FBJ65669 FLE65668:FLF65669 FVA65668:FVB65669 GEW65668:GEX65669 GOS65668:GOT65669 GYO65668:GYP65669 HIK65668:HIL65669 HSG65668:HSH65669 ICC65668:ICD65669 ILY65668:ILZ65669 IVU65668:IVV65669 JFQ65668:JFR65669 JPM65668:JPN65669 JZI65668:JZJ65669 KJE65668:KJF65669 KTA65668:KTB65669 LCW65668:LCX65669 LMS65668:LMT65669 LWO65668:LWP65669 MGK65668:MGL65669 MQG65668:MQH65669 NAC65668:NAD65669 NJY65668:NJZ65669 NTU65668:NTV65669 ODQ65668:ODR65669 ONM65668:ONN65669 OXI65668:OXJ65669 PHE65668:PHF65669 PRA65668:PRB65669 QAW65668:QAX65669 QKS65668:QKT65669 QUO65668:QUP65669 REK65668:REL65669 ROG65668:ROH65669 RYC65668:RYD65669 SHY65668:SHZ65669 SRU65668:SRV65669 TBQ65668:TBR65669 TLM65668:TLN65669 TVI65668:TVJ65669 UFE65668:UFF65669 UPA65668:UPB65669 UYW65668:UYX65669 VIS65668:VIT65669 VSO65668:VSP65669 WCK65668:WCL65669 WMG65668:WMH65669 WWC65668:WWD65669 U131204:V131205 JQ131204:JR131205 TM131204:TN131205 ADI131204:ADJ131205 ANE131204:ANF131205 AXA131204:AXB131205 BGW131204:BGX131205 BQS131204:BQT131205 CAO131204:CAP131205 CKK131204:CKL131205 CUG131204:CUH131205 DEC131204:DED131205 DNY131204:DNZ131205 DXU131204:DXV131205 EHQ131204:EHR131205 ERM131204:ERN131205 FBI131204:FBJ131205 FLE131204:FLF131205 FVA131204:FVB131205 GEW131204:GEX131205 GOS131204:GOT131205 GYO131204:GYP131205 HIK131204:HIL131205 HSG131204:HSH131205 ICC131204:ICD131205 ILY131204:ILZ131205 IVU131204:IVV131205 JFQ131204:JFR131205 JPM131204:JPN131205 JZI131204:JZJ131205 KJE131204:KJF131205 KTA131204:KTB131205 LCW131204:LCX131205 LMS131204:LMT131205 LWO131204:LWP131205 MGK131204:MGL131205 MQG131204:MQH131205 NAC131204:NAD131205 NJY131204:NJZ131205 NTU131204:NTV131205 ODQ131204:ODR131205 ONM131204:ONN131205 OXI131204:OXJ131205 PHE131204:PHF131205 PRA131204:PRB131205 QAW131204:QAX131205 QKS131204:QKT131205 QUO131204:QUP131205 REK131204:REL131205 ROG131204:ROH131205 RYC131204:RYD131205 SHY131204:SHZ131205 SRU131204:SRV131205 TBQ131204:TBR131205 TLM131204:TLN131205 TVI131204:TVJ131205 UFE131204:UFF131205 UPA131204:UPB131205 UYW131204:UYX131205 VIS131204:VIT131205 VSO131204:VSP131205 WCK131204:WCL131205 WMG131204:WMH131205 WWC131204:WWD131205 U196740:V196741 JQ196740:JR196741 TM196740:TN196741 ADI196740:ADJ196741 ANE196740:ANF196741 AXA196740:AXB196741 BGW196740:BGX196741 BQS196740:BQT196741 CAO196740:CAP196741 CKK196740:CKL196741 CUG196740:CUH196741 DEC196740:DED196741 DNY196740:DNZ196741 DXU196740:DXV196741 EHQ196740:EHR196741 ERM196740:ERN196741 FBI196740:FBJ196741 FLE196740:FLF196741 FVA196740:FVB196741 GEW196740:GEX196741 GOS196740:GOT196741 GYO196740:GYP196741 HIK196740:HIL196741 HSG196740:HSH196741 ICC196740:ICD196741 ILY196740:ILZ196741 IVU196740:IVV196741 JFQ196740:JFR196741 JPM196740:JPN196741 JZI196740:JZJ196741 KJE196740:KJF196741 KTA196740:KTB196741 LCW196740:LCX196741 LMS196740:LMT196741 LWO196740:LWP196741 MGK196740:MGL196741 MQG196740:MQH196741 NAC196740:NAD196741 NJY196740:NJZ196741 NTU196740:NTV196741 ODQ196740:ODR196741 ONM196740:ONN196741 OXI196740:OXJ196741 PHE196740:PHF196741 PRA196740:PRB196741 QAW196740:QAX196741 QKS196740:QKT196741 QUO196740:QUP196741 REK196740:REL196741 ROG196740:ROH196741 RYC196740:RYD196741 SHY196740:SHZ196741 SRU196740:SRV196741 TBQ196740:TBR196741 TLM196740:TLN196741 TVI196740:TVJ196741 UFE196740:UFF196741 UPA196740:UPB196741 UYW196740:UYX196741 VIS196740:VIT196741 VSO196740:VSP196741 WCK196740:WCL196741 WMG196740:WMH196741 WWC196740:WWD196741 U262276:V262277 JQ262276:JR262277 TM262276:TN262277 ADI262276:ADJ262277 ANE262276:ANF262277 AXA262276:AXB262277 BGW262276:BGX262277 BQS262276:BQT262277 CAO262276:CAP262277 CKK262276:CKL262277 CUG262276:CUH262277 DEC262276:DED262277 DNY262276:DNZ262277 DXU262276:DXV262277 EHQ262276:EHR262277 ERM262276:ERN262277 FBI262276:FBJ262277 FLE262276:FLF262277 FVA262276:FVB262277 GEW262276:GEX262277 GOS262276:GOT262277 GYO262276:GYP262277 HIK262276:HIL262277 HSG262276:HSH262277 ICC262276:ICD262277 ILY262276:ILZ262277 IVU262276:IVV262277 JFQ262276:JFR262277 JPM262276:JPN262277 JZI262276:JZJ262277 KJE262276:KJF262277 KTA262276:KTB262277 LCW262276:LCX262277 LMS262276:LMT262277 LWO262276:LWP262277 MGK262276:MGL262277 MQG262276:MQH262277 NAC262276:NAD262277 NJY262276:NJZ262277 NTU262276:NTV262277 ODQ262276:ODR262277 ONM262276:ONN262277 OXI262276:OXJ262277 PHE262276:PHF262277 PRA262276:PRB262277 QAW262276:QAX262277 QKS262276:QKT262277 QUO262276:QUP262277 REK262276:REL262277 ROG262276:ROH262277 RYC262276:RYD262277 SHY262276:SHZ262277 SRU262276:SRV262277 TBQ262276:TBR262277 TLM262276:TLN262277 TVI262276:TVJ262277 UFE262276:UFF262277 UPA262276:UPB262277 UYW262276:UYX262277 VIS262276:VIT262277 VSO262276:VSP262277 WCK262276:WCL262277 WMG262276:WMH262277 WWC262276:WWD262277 U327812:V327813 JQ327812:JR327813 TM327812:TN327813 ADI327812:ADJ327813 ANE327812:ANF327813 AXA327812:AXB327813 BGW327812:BGX327813 BQS327812:BQT327813 CAO327812:CAP327813 CKK327812:CKL327813 CUG327812:CUH327813 DEC327812:DED327813 DNY327812:DNZ327813 DXU327812:DXV327813 EHQ327812:EHR327813 ERM327812:ERN327813 FBI327812:FBJ327813 FLE327812:FLF327813 FVA327812:FVB327813 GEW327812:GEX327813 GOS327812:GOT327813 GYO327812:GYP327813 HIK327812:HIL327813 HSG327812:HSH327813 ICC327812:ICD327813 ILY327812:ILZ327813 IVU327812:IVV327813 JFQ327812:JFR327813 JPM327812:JPN327813 JZI327812:JZJ327813 KJE327812:KJF327813 KTA327812:KTB327813 LCW327812:LCX327813 LMS327812:LMT327813 LWO327812:LWP327813 MGK327812:MGL327813 MQG327812:MQH327813 NAC327812:NAD327813 NJY327812:NJZ327813 NTU327812:NTV327813 ODQ327812:ODR327813 ONM327812:ONN327813 OXI327812:OXJ327813 PHE327812:PHF327813 PRA327812:PRB327813 QAW327812:QAX327813 QKS327812:QKT327813 QUO327812:QUP327813 REK327812:REL327813 ROG327812:ROH327813 RYC327812:RYD327813 SHY327812:SHZ327813 SRU327812:SRV327813 TBQ327812:TBR327813 TLM327812:TLN327813 TVI327812:TVJ327813 UFE327812:UFF327813 UPA327812:UPB327813 UYW327812:UYX327813 VIS327812:VIT327813 VSO327812:VSP327813 WCK327812:WCL327813 WMG327812:WMH327813 WWC327812:WWD327813 U393348:V393349 JQ393348:JR393349 TM393348:TN393349 ADI393348:ADJ393349 ANE393348:ANF393349 AXA393348:AXB393349 BGW393348:BGX393349 BQS393348:BQT393349 CAO393348:CAP393349 CKK393348:CKL393349 CUG393348:CUH393349 DEC393348:DED393349 DNY393348:DNZ393349 DXU393348:DXV393349 EHQ393348:EHR393349 ERM393348:ERN393349 FBI393348:FBJ393349 FLE393348:FLF393349 FVA393348:FVB393349 GEW393348:GEX393349 GOS393348:GOT393349 GYO393348:GYP393349 HIK393348:HIL393349 HSG393348:HSH393349 ICC393348:ICD393349 ILY393348:ILZ393349 IVU393348:IVV393349 JFQ393348:JFR393349 JPM393348:JPN393349 JZI393348:JZJ393349 KJE393348:KJF393349 KTA393348:KTB393349 LCW393348:LCX393349 LMS393348:LMT393349 LWO393348:LWP393349 MGK393348:MGL393349 MQG393348:MQH393349 NAC393348:NAD393349 NJY393348:NJZ393349 NTU393348:NTV393349 ODQ393348:ODR393349 ONM393348:ONN393349 OXI393348:OXJ393349 PHE393348:PHF393349 PRA393348:PRB393349 QAW393348:QAX393349 QKS393348:QKT393349 QUO393348:QUP393349 REK393348:REL393349 ROG393348:ROH393349 RYC393348:RYD393349 SHY393348:SHZ393349 SRU393348:SRV393349 TBQ393348:TBR393349 TLM393348:TLN393349 TVI393348:TVJ393349 UFE393348:UFF393349 UPA393348:UPB393349 UYW393348:UYX393349 VIS393348:VIT393349 VSO393348:VSP393349 WCK393348:WCL393349 WMG393348:WMH393349 WWC393348:WWD393349 U458884:V458885 JQ458884:JR458885 TM458884:TN458885 ADI458884:ADJ458885 ANE458884:ANF458885 AXA458884:AXB458885 BGW458884:BGX458885 BQS458884:BQT458885 CAO458884:CAP458885 CKK458884:CKL458885 CUG458884:CUH458885 DEC458884:DED458885 DNY458884:DNZ458885 DXU458884:DXV458885 EHQ458884:EHR458885 ERM458884:ERN458885 FBI458884:FBJ458885 FLE458884:FLF458885 FVA458884:FVB458885 GEW458884:GEX458885 GOS458884:GOT458885 GYO458884:GYP458885 HIK458884:HIL458885 HSG458884:HSH458885 ICC458884:ICD458885 ILY458884:ILZ458885 IVU458884:IVV458885 JFQ458884:JFR458885 JPM458884:JPN458885 JZI458884:JZJ458885 KJE458884:KJF458885 KTA458884:KTB458885 LCW458884:LCX458885 LMS458884:LMT458885 LWO458884:LWP458885 MGK458884:MGL458885 MQG458884:MQH458885 NAC458884:NAD458885 NJY458884:NJZ458885 NTU458884:NTV458885 ODQ458884:ODR458885 ONM458884:ONN458885 OXI458884:OXJ458885 PHE458884:PHF458885 PRA458884:PRB458885 QAW458884:QAX458885 QKS458884:QKT458885 QUO458884:QUP458885 REK458884:REL458885 ROG458884:ROH458885 RYC458884:RYD458885 SHY458884:SHZ458885 SRU458884:SRV458885 TBQ458884:TBR458885 TLM458884:TLN458885 TVI458884:TVJ458885 UFE458884:UFF458885 UPA458884:UPB458885 UYW458884:UYX458885 VIS458884:VIT458885 VSO458884:VSP458885 WCK458884:WCL458885 WMG458884:WMH458885 WWC458884:WWD458885 U524420:V524421 JQ524420:JR524421 TM524420:TN524421 ADI524420:ADJ524421 ANE524420:ANF524421 AXA524420:AXB524421 BGW524420:BGX524421 BQS524420:BQT524421 CAO524420:CAP524421 CKK524420:CKL524421 CUG524420:CUH524421 DEC524420:DED524421 DNY524420:DNZ524421 DXU524420:DXV524421 EHQ524420:EHR524421 ERM524420:ERN524421 FBI524420:FBJ524421 FLE524420:FLF524421 FVA524420:FVB524421 GEW524420:GEX524421 GOS524420:GOT524421 GYO524420:GYP524421 HIK524420:HIL524421 HSG524420:HSH524421 ICC524420:ICD524421 ILY524420:ILZ524421 IVU524420:IVV524421 JFQ524420:JFR524421 JPM524420:JPN524421 JZI524420:JZJ524421 KJE524420:KJF524421 KTA524420:KTB524421 LCW524420:LCX524421 LMS524420:LMT524421 LWO524420:LWP524421 MGK524420:MGL524421 MQG524420:MQH524421 NAC524420:NAD524421 NJY524420:NJZ524421 NTU524420:NTV524421 ODQ524420:ODR524421 ONM524420:ONN524421 OXI524420:OXJ524421 PHE524420:PHF524421 PRA524420:PRB524421 QAW524420:QAX524421 QKS524420:QKT524421 QUO524420:QUP524421 REK524420:REL524421 ROG524420:ROH524421 RYC524420:RYD524421 SHY524420:SHZ524421 SRU524420:SRV524421 TBQ524420:TBR524421 TLM524420:TLN524421 TVI524420:TVJ524421 UFE524420:UFF524421 UPA524420:UPB524421 UYW524420:UYX524421 VIS524420:VIT524421 VSO524420:VSP524421 WCK524420:WCL524421 WMG524420:WMH524421 WWC524420:WWD524421 U589956:V589957 JQ589956:JR589957 TM589956:TN589957 ADI589956:ADJ589957 ANE589956:ANF589957 AXA589956:AXB589957 BGW589956:BGX589957 BQS589956:BQT589957 CAO589956:CAP589957 CKK589956:CKL589957 CUG589956:CUH589957 DEC589956:DED589957 DNY589956:DNZ589957 DXU589956:DXV589957 EHQ589956:EHR589957 ERM589956:ERN589957 FBI589956:FBJ589957 FLE589956:FLF589957 FVA589956:FVB589957 GEW589956:GEX589957 GOS589956:GOT589957 GYO589956:GYP589957 HIK589956:HIL589957 HSG589956:HSH589957 ICC589956:ICD589957 ILY589956:ILZ589957 IVU589956:IVV589957 JFQ589956:JFR589957 JPM589956:JPN589957 JZI589956:JZJ589957 KJE589956:KJF589957 KTA589956:KTB589957 LCW589956:LCX589957 LMS589956:LMT589957 LWO589956:LWP589957 MGK589956:MGL589957 MQG589956:MQH589957 NAC589956:NAD589957 NJY589956:NJZ589957 NTU589956:NTV589957 ODQ589956:ODR589957 ONM589956:ONN589957 OXI589956:OXJ589957 PHE589956:PHF589957 PRA589956:PRB589957 QAW589956:QAX589957 QKS589956:QKT589957 QUO589956:QUP589957 REK589956:REL589957 ROG589956:ROH589957 RYC589956:RYD589957 SHY589956:SHZ589957 SRU589956:SRV589957 TBQ589956:TBR589957 TLM589956:TLN589957 TVI589956:TVJ589957 UFE589956:UFF589957 UPA589956:UPB589957 UYW589956:UYX589957 VIS589956:VIT589957 VSO589956:VSP589957 WCK589956:WCL589957 WMG589956:WMH589957 WWC589956:WWD589957 U655492:V655493 JQ655492:JR655493 TM655492:TN655493 ADI655492:ADJ655493 ANE655492:ANF655493 AXA655492:AXB655493 BGW655492:BGX655493 BQS655492:BQT655493 CAO655492:CAP655493 CKK655492:CKL655493 CUG655492:CUH655493 DEC655492:DED655493 DNY655492:DNZ655493 DXU655492:DXV655493 EHQ655492:EHR655493 ERM655492:ERN655493 FBI655492:FBJ655493 FLE655492:FLF655493 FVA655492:FVB655493 GEW655492:GEX655493 GOS655492:GOT655493 GYO655492:GYP655493 HIK655492:HIL655493 HSG655492:HSH655493 ICC655492:ICD655493 ILY655492:ILZ655493 IVU655492:IVV655493 JFQ655492:JFR655493 JPM655492:JPN655493 JZI655492:JZJ655493 KJE655492:KJF655493 KTA655492:KTB655493 LCW655492:LCX655493 LMS655492:LMT655493 LWO655492:LWP655493 MGK655492:MGL655493 MQG655492:MQH655493 NAC655492:NAD655493 NJY655492:NJZ655493 NTU655492:NTV655493 ODQ655492:ODR655493 ONM655492:ONN655493 OXI655492:OXJ655493 PHE655492:PHF655493 PRA655492:PRB655493 QAW655492:QAX655493 QKS655492:QKT655493 QUO655492:QUP655493 REK655492:REL655493 ROG655492:ROH655493 RYC655492:RYD655493 SHY655492:SHZ655493 SRU655492:SRV655493 TBQ655492:TBR655493 TLM655492:TLN655493 TVI655492:TVJ655493 UFE655492:UFF655493 UPA655492:UPB655493 UYW655492:UYX655493 VIS655492:VIT655493 VSO655492:VSP655493 WCK655492:WCL655493 WMG655492:WMH655493 WWC655492:WWD655493 U721028:V721029 JQ721028:JR721029 TM721028:TN721029 ADI721028:ADJ721029 ANE721028:ANF721029 AXA721028:AXB721029 BGW721028:BGX721029 BQS721028:BQT721029 CAO721028:CAP721029 CKK721028:CKL721029 CUG721028:CUH721029 DEC721028:DED721029 DNY721028:DNZ721029 DXU721028:DXV721029 EHQ721028:EHR721029 ERM721028:ERN721029 FBI721028:FBJ721029 FLE721028:FLF721029 FVA721028:FVB721029 GEW721028:GEX721029 GOS721028:GOT721029 GYO721028:GYP721029 HIK721028:HIL721029 HSG721028:HSH721029 ICC721028:ICD721029 ILY721028:ILZ721029 IVU721028:IVV721029 JFQ721028:JFR721029 JPM721028:JPN721029 JZI721028:JZJ721029 KJE721028:KJF721029 KTA721028:KTB721029 LCW721028:LCX721029 LMS721028:LMT721029 LWO721028:LWP721029 MGK721028:MGL721029 MQG721028:MQH721029 NAC721028:NAD721029 NJY721028:NJZ721029 NTU721028:NTV721029 ODQ721028:ODR721029 ONM721028:ONN721029 OXI721028:OXJ721029 PHE721028:PHF721029 PRA721028:PRB721029 QAW721028:QAX721029 QKS721028:QKT721029 QUO721028:QUP721029 REK721028:REL721029 ROG721028:ROH721029 RYC721028:RYD721029 SHY721028:SHZ721029 SRU721028:SRV721029 TBQ721028:TBR721029 TLM721028:TLN721029 TVI721028:TVJ721029 UFE721028:UFF721029 UPA721028:UPB721029 UYW721028:UYX721029 VIS721028:VIT721029 VSO721028:VSP721029 WCK721028:WCL721029 WMG721028:WMH721029 WWC721028:WWD721029 U786564:V786565 JQ786564:JR786565 TM786564:TN786565 ADI786564:ADJ786565 ANE786564:ANF786565 AXA786564:AXB786565 BGW786564:BGX786565 BQS786564:BQT786565 CAO786564:CAP786565 CKK786564:CKL786565 CUG786564:CUH786565 DEC786564:DED786565 DNY786564:DNZ786565 DXU786564:DXV786565 EHQ786564:EHR786565 ERM786564:ERN786565 FBI786564:FBJ786565 FLE786564:FLF786565 FVA786564:FVB786565 GEW786564:GEX786565 GOS786564:GOT786565 GYO786564:GYP786565 HIK786564:HIL786565 HSG786564:HSH786565 ICC786564:ICD786565 ILY786564:ILZ786565 IVU786564:IVV786565 JFQ786564:JFR786565 JPM786564:JPN786565 JZI786564:JZJ786565 KJE786564:KJF786565 KTA786564:KTB786565 LCW786564:LCX786565 LMS786564:LMT786565 LWO786564:LWP786565 MGK786564:MGL786565 MQG786564:MQH786565 NAC786564:NAD786565 NJY786564:NJZ786565 NTU786564:NTV786565 ODQ786564:ODR786565 ONM786564:ONN786565 OXI786564:OXJ786565 PHE786564:PHF786565 PRA786564:PRB786565 QAW786564:QAX786565 QKS786564:QKT786565 QUO786564:QUP786565 REK786564:REL786565 ROG786564:ROH786565 RYC786564:RYD786565 SHY786564:SHZ786565 SRU786564:SRV786565 TBQ786564:TBR786565 TLM786564:TLN786565 TVI786564:TVJ786565 UFE786564:UFF786565 UPA786564:UPB786565 UYW786564:UYX786565 VIS786564:VIT786565 VSO786564:VSP786565 WCK786564:WCL786565 WMG786564:WMH786565 WWC786564:WWD786565 U852100:V852101 JQ852100:JR852101 TM852100:TN852101 ADI852100:ADJ852101 ANE852100:ANF852101 AXA852100:AXB852101 BGW852100:BGX852101 BQS852100:BQT852101 CAO852100:CAP852101 CKK852100:CKL852101 CUG852100:CUH852101 DEC852100:DED852101 DNY852100:DNZ852101 DXU852100:DXV852101 EHQ852100:EHR852101 ERM852100:ERN852101 FBI852100:FBJ852101 FLE852100:FLF852101 FVA852100:FVB852101 GEW852100:GEX852101 GOS852100:GOT852101 GYO852100:GYP852101 HIK852100:HIL852101 HSG852100:HSH852101 ICC852100:ICD852101 ILY852100:ILZ852101 IVU852100:IVV852101 JFQ852100:JFR852101 JPM852100:JPN852101 JZI852100:JZJ852101 KJE852100:KJF852101 KTA852100:KTB852101 LCW852100:LCX852101 LMS852100:LMT852101 LWO852100:LWP852101 MGK852100:MGL852101 MQG852100:MQH852101 NAC852100:NAD852101 NJY852100:NJZ852101 NTU852100:NTV852101 ODQ852100:ODR852101 ONM852100:ONN852101 OXI852100:OXJ852101 PHE852100:PHF852101 PRA852100:PRB852101 QAW852100:QAX852101 QKS852100:QKT852101 QUO852100:QUP852101 REK852100:REL852101 ROG852100:ROH852101 RYC852100:RYD852101 SHY852100:SHZ852101 SRU852100:SRV852101 TBQ852100:TBR852101 TLM852100:TLN852101 TVI852100:TVJ852101 UFE852100:UFF852101 UPA852100:UPB852101 UYW852100:UYX852101 VIS852100:VIT852101 VSO852100:VSP852101 WCK852100:WCL852101 WMG852100:WMH852101 WWC852100:WWD852101 U917636:V917637 JQ917636:JR917637 TM917636:TN917637 ADI917636:ADJ917637 ANE917636:ANF917637 AXA917636:AXB917637 BGW917636:BGX917637 BQS917636:BQT917637 CAO917636:CAP917637 CKK917636:CKL917637 CUG917636:CUH917637 DEC917636:DED917637 DNY917636:DNZ917637 DXU917636:DXV917637 EHQ917636:EHR917637 ERM917636:ERN917637 FBI917636:FBJ917637 FLE917636:FLF917637 FVA917636:FVB917637 GEW917636:GEX917637 GOS917636:GOT917637 GYO917636:GYP917637 HIK917636:HIL917637 HSG917636:HSH917637 ICC917636:ICD917637 ILY917636:ILZ917637 IVU917636:IVV917637 JFQ917636:JFR917637 JPM917636:JPN917637 JZI917636:JZJ917637 KJE917636:KJF917637 KTA917636:KTB917637 LCW917636:LCX917637 LMS917636:LMT917637 LWO917636:LWP917637 MGK917636:MGL917637 MQG917636:MQH917637 NAC917636:NAD917637 NJY917636:NJZ917637 NTU917636:NTV917637 ODQ917636:ODR917637 ONM917636:ONN917637 OXI917636:OXJ917637 PHE917636:PHF917637 PRA917636:PRB917637 QAW917636:QAX917637 QKS917636:QKT917637 QUO917636:QUP917637 REK917636:REL917637 ROG917636:ROH917637 RYC917636:RYD917637 SHY917636:SHZ917637 SRU917636:SRV917637 TBQ917636:TBR917637 TLM917636:TLN917637 TVI917636:TVJ917637 UFE917636:UFF917637 UPA917636:UPB917637 UYW917636:UYX917637 VIS917636:VIT917637 VSO917636:VSP917637 WCK917636:WCL917637 WMG917636:WMH917637 WWC917636:WWD917637 U983172:V983173 JQ983172:JR983173 TM983172:TN983173 ADI983172:ADJ983173 ANE983172:ANF983173 AXA983172:AXB983173 BGW983172:BGX983173 BQS983172:BQT983173 CAO983172:CAP983173 CKK983172:CKL983173 CUG983172:CUH983173 DEC983172:DED983173 DNY983172:DNZ983173 DXU983172:DXV983173 EHQ983172:EHR983173 ERM983172:ERN983173 FBI983172:FBJ983173 FLE983172:FLF983173 FVA983172:FVB983173 GEW983172:GEX983173 GOS983172:GOT983173 GYO983172:GYP983173 HIK983172:HIL983173 HSG983172:HSH983173 ICC983172:ICD983173 ILY983172:ILZ983173 IVU983172:IVV983173 JFQ983172:JFR983173 JPM983172:JPN983173 JZI983172:JZJ983173 KJE983172:KJF983173 KTA983172:KTB983173 LCW983172:LCX983173 LMS983172:LMT983173 LWO983172:LWP983173 MGK983172:MGL983173 MQG983172:MQH983173 NAC983172:NAD983173 NJY983172:NJZ983173 NTU983172:NTV983173 ODQ983172:ODR983173 ONM983172:ONN983173 OXI983172:OXJ983173 PHE983172:PHF983173 PRA983172:PRB983173 QAW983172:QAX983173 QKS983172:QKT983173 QUO983172:QUP983173 REK983172:REL983173 ROG983172:ROH983173 RYC983172:RYD983173 SHY983172:SHZ983173 SRU983172:SRV983173 TBQ983172:TBR983173 TLM983172:TLN983173 TVI983172:TVJ983173 UFE983172:UFF983173 UPA983172:UPB983173 UYW983172:UYX983173 VIS983172:VIT983173 VSO983172:VSP983173 WCK983172:WCL983173 WMG983172:WMH983173 WWC983172:WWD983173 U129:V130 JQ129:JR130 TM129:TN130 ADI129:ADJ130 ANE129:ANF130 AXA129:AXB130 BGW129:BGX130 BQS129:BQT130 CAO129:CAP130 CKK129:CKL130 CUG129:CUH130 DEC129:DED130 DNY129:DNZ130 DXU129:DXV130 EHQ129:EHR130 ERM129:ERN130 FBI129:FBJ130 FLE129:FLF130 FVA129:FVB130 GEW129:GEX130 GOS129:GOT130 GYO129:GYP130 HIK129:HIL130 HSG129:HSH130 ICC129:ICD130 ILY129:ILZ130 IVU129:IVV130 JFQ129:JFR130 JPM129:JPN130 JZI129:JZJ130 KJE129:KJF130 KTA129:KTB130 LCW129:LCX130 LMS129:LMT130 LWO129:LWP130 MGK129:MGL130 MQG129:MQH130 NAC129:NAD130 NJY129:NJZ130 NTU129:NTV130 ODQ129:ODR130 ONM129:ONN130 OXI129:OXJ130 PHE129:PHF130 PRA129:PRB130 QAW129:QAX130 QKS129:QKT130 QUO129:QUP130 REK129:REL130 ROG129:ROH130 RYC129:RYD130 SHY129:SHZ130 SRU129:SRV130 TBQ129:TBR130 TLM129:TLN130 TVI129:TVJ130 UFE129:UFF130 UPA129:UPB130 UYW129:UYX130 VIS129:VIT130 VSO129:VSP130 WCK129:WCL130 WMG129:WMH130 WWC129:WWD130 U65665:V65666 JQ65665:JR65666 TM65665:TN65666 ADI65665:ADJ65666 ANE65665:ANF65666 AXA65665:AXB65666 BGW65665:BGX65666 BQS65665:BQT65666 CAO65665:CAP65666 CKK65665:CKL65666 CUG65665:CUH65666 DEC65665:DED65666 DNY65665:DNZ65666 DXU65665:DXV65666 EHQ65665:EHR65666 ERM65665:ERN65666 FBI65665:FBJ65666 FLE65665:FLF65666 FVA65665:FVB65666 GEW65665:GEX65666 GOS65665:GOT65666 GYO65665:GYP65666 HIK65665:HIL65666 HSG65665:HSH65666 ICC65665:ICD65666 ILY65665:ILZ65666 IVU65665:IVV65666 JFQ65665:JFR65666 JPM65665:JPN65666 JZI65665:JZJ65666 KJE65665:KJF65666 KTA65665:KTB65666 LCW65665:LCX65666 LMS65665:LMT65666 LWO65665:LWP65666 MGK65665:MGL65666 MQG65665:MQH65666 NAC65665:NAD65666 NJY65665:NJZ65666 NTU65665:NTV65666 ODQ65665:ODR65666 ONM65665:ONN65666 OXI65665:OXJ65666 PHE65665:PHF65666 PRA65665:PRB65666 QAW65665:QAX65666 QKS65665:QKT65666 QUO65665:QUP65666 REK65665:REL65666 ROG65665:ROH65666 RYC65665:RYD65666 SHY65665:SHZ65666 SRU65665:SRV65666 TBQ65665:TBR65666 TLM65665:TLN65666 TVI65665:TVJ65666 UFE65665:UFF65666 UPA65665:UPB65666 UYW65665:UYX65666 VIS65665:VIT65666 VSO65665:VSP65666 WCK65665:WCL65666 WMG65665:WMH65666 WWC65665:WWD65666 U131201:V131202 JQ131201:JR131202 TM131201:TN131202 ADI131201:ADJ131202 ANE131201:ANF131202 AXA131201:AXB131202 BGW131201:BGX131202 BQS131201:BQT131202 CAO131201:CAP131202 CKK131201:CKL131202 CUG131201:CUH131202 DEC131201:DED131202 DNY131201:DNZ131202 DXU131201:DXV131202 EHQ131201:EHR131202 ERM131201:ERN131202 FBI131201:FBJ131202 FLE131201:FLF131202 FVA131201:FVB131202 GEW131201:GEX131202 GOS131201:GOT131202 GYO131201:GYP131202 HIK131201:HIL131202 HSG131201:HSH131202 ICC131201:ICD131202 ILY131201:ILZ131202 IVU131201:IVV131202 JFQ131201:JFR131202 JPM131201:JPN131202 JZI131201:JZJ131202 KJE131201:KJF131202 KTA131201:KTB131202 LCW131201:LCX131202 LMS131201:LMT131202 LWO131201:LWP131202 MGK131201:MGL131202 MQG131201:MQH131202 NAC131201:NAD131202 NJY131201:NJZ131202 NTU131201:NTV131202 ODQ131201:ODR131202 ONM131201:ONN131202 OXI131201:OXJ131202 PHE131201:PHF131202 PRA131201:PRB131202 QAW131201:QAX131202 QKS131201:QKT131202 QUO131201:QUP131202 REK131201:REL131202 ROG131201:ROH131202 RYC131201:RYD131202 SHY131201:SHZ131202 SRU131201:SRV131202 TBQ131201:TBR131202 TLM131201:TLN131202 TVI131201:TVJ131202 UFE131201:UFF131202 UPA131201:UPB131202 UYW131201:UYX131202 VIS131201:VIT131202 VSO131201:VSP131202 WCK131201:WCL131202 WMG131201:WMH131202 WWC131201:WWD131202 U196737:V196738 JQ196737:JR196738 TM196737:TN196738 ADI196737:ADJ196738 ANE196737:ANF196738 AXA196737:AXB196738 BGW196737:BGX196738 BQS196737:BQT196738 CAO196737:CAP196738 CKK196737:CKL196738 CUG196737:CUH196738 DEC196737:DED196738 DNY196737:DNZ196738 DXU196737:DXV196738 EHQ196737:EHR196738 ERM196737:ERN196738 FBI196737:FBJ196738 FLE196737:FLF196738 FVA196737:FVB196738 GEW196737:GEX196738 GOS196737:GOT196738 GYO196737:GYP196738 HIK196737:HIL196738 HSG196737:HSH196738 ICC196737:ICD196738 ILY196737:ILZ196738 IVU196737:IVV196738 JFQ196737:JFR196738 JPM196737:JPN196738 JZI196737:JZJ196738 KJE196737:KJF196738 KTA196737:KTB196738 LCW196737:LCX196738 LMS196737:LMT196738 LWO196737:LWP196738 MGK196737:MGL196738 MQG196737:MQH196738 NAC196737:NAD196738 NJY196737:NJZ196738 NTU196737:NTV196738 ODQ196737:ODR196738 ONM196737:ONN196738 OXI196737:OXJ196738 PHE196737:PHF196738 PRA196737:PRB196738 QAW196737:QAX196738 QKS196737:QKT196738 QUO196737:QUP196738 REK196737:REL196738 ROG196737:ROH196738 RYC196737:RYD196738 SHY196737:SHZ196738 SRU196737:SRV196738 TBQ196737:TBR196738 TLM196737:TLN196738 TVI196737:TVJ196738 UFE196737:UFF196738 UPA196737:UPB196738 UYW196737:UYX196738 VIS196737:VIT196738 VSO196737:VSP196738 WCK196737:WCL196738 WMG196737:WMH196738 WWC196737:WWD196738 U262273:V262274 JQ262273:JR262274 TM262273:TN262274 ADI262273:ADJ262274 ANE262273:ANF262274 AXA262273:AXB262274 BGW262273:BGX262274 BQS262273:BQT262274 CAO262273:CAP262274 CKK262273:CKL262274 CUG262273:CUH262274 DEC262273:DED262274 DNY262273:DNZ262274 DXU262273:DXV262274 EHQ262273:EHR262274 ERM262273:ERN262274 FBI262273:FBJ262274 FLE262273:FLF262274 FVA262273:FVB262274 GEW262273:GEX262274 GOS262273:GOT262274 GYO262273:GYP262274 HIK262273:HIL262274 HSG262273:HSH262274 ICC262273:ICD262274 ILY262273:ILZ262274 IVU262273:IVV262274 JFQ262273:JFR262274 JPM262273:JPN262274 JZI262273:JZJ262274 KJE262273:KJF262274 KTA262273:KTB262274 LCW262273:LCX262274 LMS262273:LMT262274 LWO262273:LWP262274 MGK262273:MGL262274 MQG262273:MQH262274 NAC262273:NAD262274 NJY262273:NJZ262274 NTU262273:NTV262274 ODQ262273:ODR262274 ONM262273:ONN262274 OXI262273:OXJ262274 PHE262273:PHF262274 PRA262273:PRB262274 QAW262273:QAX262274 QKS262273:QKT262274 QUO262273:QUP262274 REK262273:REL262274 ROG262273:ROH262274 RYC262273:RYD262274 SHY262273:SHZ262274 SRU262273:SRV262274 TBQ262273:TBR262274 TLM262273:TLN262274 TVI262273:TVJ262274 UFE262273:UFF262274 UPA262273:UPB262274 UYW262273:UYX262274 VIS262273:VIT262274 VSO262273:VSP262274 WCK262273:WCL262274 WMG262273:WMH262274 WWC262273:WWD262274 U327809:V327810 JQ327809:JR327810 TM327809:TN327810 ADI327809:ADJ327810 ANE327809:ANF327810 AXA327809:AXB327810 BGW327809:BGX327810 BQS327809:BQT327810 CAO327809:CAP327810 CKK327809:CKL327810 CUG327809:CUH327810 DEC327809:DED327810 DNY327809:DNZ327810 DXU327809:DXV327810 EHQ327809:EHR327810 ERM327809:ERN327810 FBI327809:FBJ327810 FLE327809:FLF327810 FVA327809:FVB327810 GEW327809:GEX327810 GOS327809:GOT327810 GYO327809:GYP327810 HIK327809:HIL327810 HSG327809:HSH327810 ICC327809:ICD327810 ILY327809:ILZ327810 IVU327809:IVV327810 JFQ327809:JFR327810 JPM327809:JPN327810 JZI327809:JZJ327810 KJE327809:KJF327810 KTA327809:KTB327810 LCW327809:LCX327810 LMS327809:LMT327810 LWO327809:LWP327810 MGK327809:MGL327810 MQG327809:MQH327810 NAC327809:NAD327810 NJY327809:NJZ327810 NTU327809:NTV327810 ODQ327809:ODR327810 ONM327809:ONN327810 OXI327809:OXJ327810 PHE327809:PHF327810 PRA327809:PRB327810 QAW327809:QAX327810 QKS327809:QKT327810 QUO327809:QUP327810 REK327809:REL327810 ROG327809:ROH327810 RYC327809:RYD327810 SHY327809:SHZ327810 SRU327809:SRV327810 TBQ327809:TBR327810 TLM327809:TLN327810 TVI327809:TVJ327810 UFE327809:UFF327810 UPA327809:UPB327810 UYW327809:UYX327810 VIS327809:VIT327810 VSO327809:VSP327810 WCK327809:WCL327810 WMG327809:WMH327810 WWC327809:WWD327810 U393345:V393346 JQ393345:JR393346 TM393345:TN393346 ADI393345:ADJ393346 ANE393345:ANF393346 AXA393345:AXB393346 BGW393345:BGX393346 BQS393345:BQT393346 CAO393345:CAP393346 CKK393345:CKL393346 CUG393345:CUH393346 DEC393345:DED393346 DNY393345:DNZ393346 DXU393345:DXV393346 EHQ393345:EHR393346 ERM393345:ERN393346 FBI393345:FBJ393346 FLE393345:FLF393346 FVA393345:FVB393346 GEW393345:GEX393346 GOS393345:GOT393346 GYO393345:GYP393346 HIK393345:HIL393346 HSG393345:HSH393346 ICC393345:ICD393346 ILY393345:ILZ393346 IVU393345:IVV393346 JFQ393345:JFR393346 JPM393345:JPN393346 JZI393345:JZJ393346 KJE393345:KJF393346 KTA393345:KTB393346 LCW393345:LCX393346 LMS393345:LMT393346 LWO393345:LWP393346 MGK393345:MGL393346 MQG393345:MQH393346 NAC393345:NAD393346 NJY393345:NJZ393346 NTU393345:NTV393346 ODQ393345:ODR393346 ONM393345:ONN393346 OXI393345:OXJ393346 PHE393345:PHF393346 PRA393345:PRB393346 QAW393345:QAX393346 QKS393345:QKT393346 QUO393345:QUP393346 REK393345:REL393346 ROG393345:ROH393346 RYC393345:RYD393346 SHY393345:SHZ393346 SRU393345:SRV393346 TBQ393345:TBR393346 TLM393345:TLN393346 TVI393345:TVJ393346 UFE393345:UFF393346 UPA393345:UPB393346 UYW393345:UYX393346 VIS393345:VIT393346 VSO393345:VSP393346 WCK393345:WCL393346 WMG393345:WMH393346 WWC393345:WWD393346 U458881:V458882 JQ458881:JR458882 TM458881:TN458882 ADI458881:ADJ458882 ANE458881:ANF458882 AXA458881:AXB458882 BGW458881:BGX458882 BQS458881:BQT458882 CAO458881:CAP458882 CKK458881:CKL458882 CUG458881:CUH458882 DEC458881:DED458882 DNY458881:DNZ458882 DXU458881:DXV458882 EHQ458881:EHR458882 ERM458881:ERN458882 FBI458881:FBJ458882 FLE458881:FLF458882 FVA458881:FVB458882 GEW458881:GEX458882 GOS458881:GOT458882 GYO458881:GYP458882 HIK458881:HIL458882 HSG458881:HSH458882 ICC458881:ICD458882 ILY458881:ILZ458882 IVU458881:IVV458882 JFQ458881:JFR458882 JPM458881:JPN458882 JZI458881:JZJ458882 KJE458881:KJF458882 KTA458881:KTB458882 LCW458881:LCX458882 LMS458881:LMT458882 LWO458881:LWP458882 MGK458881:MGL458882 MQG458881:MQH458882 NAC458881:NAD458882 NJY458881:NJZ458882 NTU458881:NTV458882 ODQ458881:ODR458882 ONM458881:ONN458882 OXI458881:OXJ458882 PHE458881:PHF458882 PRA458881:PRB458882 QAW458881:QAX458882 QKS458881:QKT458882 QUO458881:QUP458882 REK458881:REL458882 ROG458881:ROH458882 RYC458881:RYD458882 SHY458881:SHZ458882 SRU458881:SRV458882 TBQ458881:TBR458882 TLM458881:TLN458882 TVI458881:TVJ458882 UFE458881:UFF458882 UPA458881:UPB458882 UYW458881:UYX458882 VIS458881:VIT458882 VSO458881:VSP458882 WCK458881:WCL458882 WMG458881:WMH458882 WWC458881:WWD458882 U524417:V524418 JQ524417:JR524418 TM524417:TN524418 ADI524417:ADJ524418 ANE524417:ANF524418 AXA524417:AXB524418 BGW524417:BGX524418 BQS524417:BQT524418 CAO524417:CAP524418 CKK524417:CKL524418 CUG524417:CUH524418 DEC524417:DED524418 DNY524417:DNZ524418 DXU524417:DXV524418 EHQ524417:EHR524418 ERM524417:ERN524418 FBI524417:FBJ524418 FLE524417:FLF524418 FVA524417:FVB524418 GEW524417:GEX524418 GOS524417:GOT524418 GYO524417:GYP524418 HIK524417:HIL524418 HSG524417:HSH524418 ICC524417:ICD524418 ILY524417:ILZ524418 IVU524417:IVV524418 JFQ524417:JFR524418 JPM524417:JPN524418 JZI524417:JZJ524418 KJE524417:KJF524418 KTA524417:KTB524418 LCW524417:LCX524418 LMS524417:LMT524418 LWO524417:LWP524418 MGK524417:MGL524418 MQG524417:MQH524418 NAC524417:NAD524418 NJY524417:NJZ524418 NTU524417:NTV524418 ODQ524417:ODR524418 ONM524417:ONN524418 OXI524417:OXJ524418 PHE524417:PHF524418 PRA524417:PRB524418 QAW524417:QAX524418 QKS524417:QKT524418 QUO524417:QUP524418 REK524417:REL524418 ROG524417:ROH524418 RYC524417:RYD524418 SHY524417:SHZ524418 SRU524417:SRV524418 TBQ524417:TBR524418 TLM524417:TLN524418 TVI524417:TVJ524418 UFE524417:UFF524418 UPA524417:UPB524418 UYW524417:UYX524418 VIS524417:VIT524418 VSO524417:VSP524418 WCK524417:WCL524418 WMG524417:WMH524418 WWC524417:WWD524418 U589953:V589954 JQ589953:JR589954 TM589953:TN589954 ADI589953:ADJ589954 ANE589953:ANF589954 AXA589953:AXB589954 BGW589953:BGX589954 BQS589953:BQT589954 CAO589953:CAP589954 CKK589953:CKL589954 CUG589953:CUH589954 DEC589953:DED589954 DNY589953:DNZ589954 DXU589953:DXV589954 EHQ589953:EHR589954 ERM589953:ERN589954 FBI589953:FBJ589954 FLE589953:FLF589954 FVA589953:FVB589954 GEW589953:GEX589954 GOS589953:GOT589954 GYO589953:GYP589954 HIK589953:HIL589954 HSG589953:HSH589954 ICC589953:ICD589954 ILY589953:ILZ589954 IVU589953:IVV589954 JFQ589953:JFR589954 JPM589953:JPN589954 JZI589953:JZJ589954 KJE589953:KJF589954 KTA589953:KTB589954 LCW589953:LCX589954 LMS589953:LMT589954 LWO589953:LWP589954 MGK589953:MGL589954 MQG589953:MQH589954 NAC589953:NAD589954 NJY589953:NJZ589954 NTU589953:NTV589954 ODQ589953:ODR589954 ONM589953:ONN589954 OXI589953:OXJ589954 PHE589953:PHF589954 PRA589953:PRB589954 QAW589953:QAX589954 QKS589953:QKT589954 QUO589953:QUP589954 REK589953:REL589954 ROG589953:ROH589954 RYC589953:RYD589954 SHY589953:SHZ589954 SRU589953:SRV589954 TBQ589953:TBR589954 TLM589953:TLN589954 TVI589953:TVJ589954 UFE589953:UFF589954 UPA589953:UPB589954 UYW589953:UYX589954 VIS589953:VIT589954 VSO589953:VSP589954 WCK589953:WCL589954 WMG589953:WMH589954 WWC589953:WWD589954 U655489:V655490 JQ655489:JR655490 TM655489:TN655490 ADI655489:ADJ655490 ANE655489:ANF655490 AXA655489:AXB655490 BGW655489:BGX655490 BQS655489:BQT655490 CAO655489:CAP655490 CKK655489:CKL655490 CUG655489:CUH655490 DEC655489:DED655490 DNY655489:DNZ655490 DXU655489:DXV655490 EHQ655489:EHR655490 ERM655489:ERN655490 FBI655489:FBJ655490 FLE655489:FLF655490 FVA655489:FVB655490 GEW655489:GEX655490 GOS655489:GOT655490 GYO655489:GYP655490 HIK655489:HIL655490 HSG655489:HSH655490 ICC655489:ICD655490 ILY655489:ILZ655490 IVU655489:IVV655490 JFQ655489:JFR655490 JPM655489:JPN655490 JZI655489:JZJ655490 KJE655489:KJF655490 KTA655489:KTB655490 LCW655489:LCX655490 LMS655489:LMT655490 LWO655489:LWP655490 MGK655489:MGL655490 MQG655489:MQH655490 NAC655489:NAD655490 NJY655489:NJZ655490 NTU655489:NTV655490 ODQ655489:ODR655490 ONM655489:ONN655490 OXI655489:OXJ655490 PHE655489:PHF655490 PRA655489:PRB655490 QAW655489:QAX655490 QKS655489:QKT655490 QUO655489:QUP655490 REK655489:REL655490 ROG655489:ROH655490 RYC655489:RYD655490 SHY655489:SHZ655490 SRU655489:SRV655490 TBQ655489:TBR655490 TLM655489:TLN655490 TVI655489:TVJ655490 UFE655489:UFF655490 UPA655489:UPB655490 UYW655489:UYX655490 VIS655489:VIT655490 VSO655489:VSP655490 WCK655489:WCL655490 WMG655489:WMH655490 WWC655489:WWD655490 U721025:V721026 JQ721025:JR721026 TM721025:TN721026 ADI721025:ADJ721026 ANE721025:ANF721026 AXA721025:AXB721026 BGW721025:BGX721026 BQS721025:BQT721026 CAO721025:CAP721026 CKK721025:CKL721026 CUG721025:CUH721026 DEC721025:DED721026 DNY721025:DNZ721026 DXU721025:DXV721026 EHQ721025:EHR721026 ERM721025:ERN721026 FBI721025:FBJ721026 FLE721025:FLF721026 FVA721025:FVB721026 GEW721025:GEX721026 GOS721025:GOT721026 GYO721025:GYP721026 HIK721025:HIL721026 HSG721025:HSH721026 ICC721025:ICD721026 ILY721025:ILZ721026 IVU721025:IVV721026 JFQ721025:JFR721026 JPM721025:JPN721026 JZI721025:JZJ721026 KJE721025:KJF721026 KTA721025:KTB721026 LCW721025:LCX721026 LMS721025:LMT721026 LWO721025:LWP721026 MGK721025:MGL721026 MQG721025:MQH721026 NAC721025:NAD721026 NJY721025:NJZ721026 NTU721025:NTV721026 ODQ721025:ODR721026 ONM721025:ONN721026 OXI721025:OXJ721026 PHE721025:PHF721026 PRA721025:PRB721026 QAW721025:QAX721026 QKS721025:QKT721026 QUO721025:QUP721026 REK721025:REL721026 ROG721025:ROH721026 RYC721025:RYD721026 SHY721025:SHZ721026 SRU721025:SRV721026 TBQ721025:TBR721026 TLM721025:TLN721026 TVI721025:TVJ721026 UFE721025:UFF721026 UPA721025:UPB721026 UYW721025:UYX721026 VIS721025:VIT721026 VSO721025:VSP721026 WCK721025:WCL721026 WMG721025:WMH721026 WWC721025:WWD721026 U786561:V786562 JQ786561:JR786562 TM786561:TN786562 ADI786561:ADJ786562 ANE786561:ANF786562 AXA786561:AXB786562 BGW786561:BGX786562 BQS786561:BQT786562 CAO786561:CAP786562 CKK786561:CKL786562 CUG786561:CUH786562 DEC786561:DED786562 DNY786561:DNZ786562 DXU786561:DXV786562 EHQ786561:EHR786562 ERM786561:ERN786562 FBI786561:FBJ786562 FLE786561:FLF786562 FVA786561:FVB786562 GEW786561:GEX786562 GOS786561:GOT786562 GYO786561:GYP786562 HIK786561:HIL786562 HSG786561:HSH786562 ICC786561:ICD786562 ILY786561:ILZ786562 IVU786561:IVV786562 JFQ786561:JFR786562 JPM786561:JPN786562 JZI786561:JZJ786562 KJE786561:KJF786562 KTA786561:KTB786562 LCW786561:LCX786562 LMS786561:LMT786562 LWO786561:LWP786562 MGK786561:MGL786562 MQG786561:MQH786562 NAC786561:NAD786562 NJY786561:NJZ786562 NTU786561:NTV786562 ODQ786561:ODR786562 ONM786561:ONN786562 OXI786561:OXJ786562 PHE786561:PHF786562 PRA786561:PRB786562 QAW786561:QAX786562 QKS786561:QKT786562 QUO786561:QUP786562 REK786561:REL786562 ROG786561:ROH786562 RYC786561:RYD786562 SHY786561:SHZ786562 SRU786561:SRV786562 TBQ786561:TBR786562 TLM786561:TLN786562 TVI786561:TVJ786562 UFE786561:UFF786562 UPA786561:UPB786562 UYW786561:UYX786562 VIS786561:VIT786562 VSO786561:VSP786562 WCK786561:WCL786562 WMG786561:WMH786562 WWC786561:WWD786562 U852097:V852098 JQ852097:JR852098 TM852097:TN852098 ADI852097:ADJ852098 ANE852097:ANF852098 AXA852097:AXB852098 BGW852097:BGX852098 BQS852097:BQT852098 CAO852097:CAP852098 CKK852097:CKL852098 CUG852097:CUH852098 DEC852097:DED852098 DNY852097:DNZ852098 DXU852097:DXV852098 EHQ852097:EHR852098 ERM852097:ERN852098 FBI852097:FBJ852098 FLE852097:FLF852098 FVA852097:FVB852098 GEW852097:GEX852098 GOS852097:GOT852098 GYO852097:GYP852098 HIK852097:HIL852098 HSG852097:HSH852098 ICC852097:ICD852098 ILY852097:ILZ852098 IVU852097:IVV852098 JFQ852097:JFR852098 JPM852097:JPN852098 JZI852097:JZJ852098 KJE852097:KJF852098 KTA852097:KTB852098 LCW852097:LCX852098 LMS852097:LMT852098 LWO852097:LWP852098 MGK852097:MGL852098 MQG852097:MQH852098 NAC852097:NAD852098 NJY852097:NJZ852098 NTU852097:NTV852098 ODQ852097:ODR852098 ONM852097:ONN852098 OXI852097:OXJ852098 PHE852097:PHF852098 PRA852097:PRB852098 QAW852097:QAX852098 QKS852097:QKT852098 QUO852097:QUP852098 REK852097:REL852098 ROG852097:ROH852098 RYC852097:RYD852098 SHY852097:SHZ852098 SRU852097:SRV852098 TBQ852097:TBR852098 TLM852097:TLN852098 TVI852097:TVJ852098 UFE852097:UFF852098 UPA852097:UPB852098 UYW852097:UYX852098 VIS852097:VIT852098 VSO852097:VSP852098 WCK852097:WCL852098 WMG852097:WMH852098 WWC852097:WWD852098 U917633:V917634 JQ917633:JR917634 TM917633:TN917634 ADI917633:ADJ917634 ANE917633:ANF917634 AXA917633:AXB917634 BGW917633:BGX917634 BQS917633:BQT917634 CAO917633:CAP917634 CKK917633:CKL917634 CUG917633:CUH917634 DEC917633:DED917634 DNY917633:DNZ917634 DXU917633:DXV917634 EHQ917633:EHR917634 ERM917633:ERN917634 FBI917633:FBJ917634 FLE917633:FLF917634 FVA917633:FVB917634 GEW917633:GEX917634 GOS917633:GOT917634 GYO917633:GYP917634 HIK917633:HIL917634 HSG917633:HSH917634 ICC917633:ICD917634 ILY917633:ILZ917634 IVU917633:IVV917634 JFQ917633:JFR917634 JPM917633:JPN917634 JZI917633:JZJ917634 KJE917633:KJF917634 KTA917633:KTB917634 LCW917633:LCX917634 LMS917633:LMT917634 LWO917633:LWP917634 MGK917633:MGL917634 MQG917633:MQH917634 NAC917633:NAD917634 NJY917633:NJZ917634 NTU917633:NTV917634 ODQ917633:ODR917634 ONM917633:ONN917634 OXI917633:OXJ917634 PHE917633:PHF917634 PRA917633:PRB917634 QAW917633:QAX917634 QKS917633:QKT917634 QUO917633:QUP917634 REK917633:REL917634 ROG917633:ROH917634 RYC917633:RYD917634 SHY917633:SHZ917634 SRU917633:SRV917634 TBQ917633:TBR917634 TLM917633:TLN917634 TVI917633:TVJ917634 UFE917633:UFF917634 UPA917633:UPB917634 UYW917633:UYX917634 VIS917633:VIT917634 VSO917633:VSP917634 WCK917633:WCL917634 WMG917633:WMH917634 WWC917633:WWD917634 U983169:V983170 JQ983169:JR983170 TM983169:TN983170 ADI983169:ADJ983170 ANE983169:ANF983170 AXA983169:AXB983170 BGW983169:BGX983170 BQS983169:BQT983170 CAO983169:CAP983170 CKK983169:CKL983170 CUG983169:CUH983170 DEC983169:DED983170 DNY983169:DNZ983170 DXU983169:DXV983170 EHQ983169:EHR983170 ERM983169:ERN983170 FBI983169:FBJ983170 FLE983169:FLF983170 FVA983169:FVB983170 GEW983169:GEX983170 GOS983169:GOT983170 GYO983169:GYP983170 HIK983169:HIL983170 HSG983169:HSH983170 ICC983169:ICD983170 ILY983169:ILZ983170 IVU983169:IVV983170 JFQ983169:JFR983170 JPM983169:JPN983170 JZI983169:JZJ983170 KJE983169:KJF983170 KTA983169:KTB983170 LCW983169:LCX983170 LMS983169:LMT983170 LWO983169:LWP983170 MGK983169:MGL983170 MQG983169:MQH983170 NAC983169:NAD983170 NJY983169:NJZ983170 NTU983169:NTV983170 ODQ983169:ODR983170 ONM983169:ONN983170 OXI983169:OXJ983170 PHE983169:PHF983170 PRA983169:PRB983170 QAW983169:QAX983170 QKS983169:QKT983170 QUO983169:QUP983170 REK983169:REL983170 ROG983169:ROH983170 RYC983169:RYD983170 SHY983169:SHZ983170 SRU983169:SRV983170 TBQ983169:TBR983170 TLM983169:TLN983170 TVI983169:TVJ983170 UFE983169:UFF983170 UPA983169:UPB983170 UYW983169:UYX983170 VIS983169:VIT983170 VSO983169:VSP983170 WCK983169:WCL983170 WMG983169:WMH983170 WWC983169:WWD983170 U126:V127 JQ126:JR127 TM126:TN127 ADI126:ADJ127 ANE126:ANF127 AXA126:AXB127 BGW126:BGX127 BQS126:BQT127 CAO126:CAP127 CKK126:CKL127 CUG126:CUH127 DEC126:DED127 DNY126:DNZ127 DXU126:DXV127 EHQ126:EHR127 ERM126:ERN127 FBI126:FBJ127 FLE126:FLF127 FVA126:FVB127 GEW126:GEX127 GOS126:GOT127 GYO126:GYP127 HIK126:HIL127 HSG126:HSH127 ICC126:ICD127 ILY126:ILZ127 IVU126:IVV127 JFQ126:JFR127 JPM126:JPN127 JZI126:JZJ127 KJE126:KJF127 KTA126:KTB127 LCW126:LCX127 LMS126:LMT127 LWO126:LWP127 MGK126:MGL127 MQG126:MQH127 NAC126:NAD127 NJY126:NJZ127 NTU126:NTV127 ODQ126:ODR127 ONM126:ONN127 OXI126:OXJ127 PHE126:PHF127 PRA126:PRB127 QAW126:QAX127 QKS126:QKT127 QUO126:QUP127 REK126:REL127 ROG126:ROH127 RYC126:RYD127 SHY126:SHZ127 SRU126:SRV127 TBQ126:TBR127 TLM126:TLN127 TVI126:TVJ127 UFE126:UFF127 UPA126:UPB127 UYW126:UYX127 VIS126:VIT127 VSO126:VSP127 WCK126:WCL127 WMG126:WMH127 WWC126:WWD127 U65662:V65663 JQ65662:JR65663 TM65662:TN65663 ADI65662:ADJ65663 ANE65662:ANF65663 AXA65662:AXB65663 BGW65662:BGX65663 BQS65662:BQT65663 CAO65662:CAP65663 CKK65662:CKL65663 CUG65662:CUH65663 DEC65662:DED65663 DNY65662:DNZ65663 DXU65662:DXV65663 EHQ65662:EHR65663 ERM65662:ERN65663 FBI65662:FBJ65663 FLE65662:FLF65663 FVA65662:FVB65663 GEW65662:GEX65663 GOS65662:GOT65663 GYO65662:GYP65663 HIK65662:HIL65663 HSG65662:HSH65663 ICC65662:ICD65663 ILY65662:ILZ65663 IVU65662:IVV65663 JFQ65662:JFR65663 JPM65662:JPN65663 JZI65662:JZJ65663 KJE65662:KJF65663 KTA65662:KTB65663 LCW65662:LCX65663 LMS65662:LMT65663 LWO65662:LWP65663 MGK65662:MGL65663 MQG65662:MQH65663 NAC65662:NAD65663 NJY65662:NJZ65663 NTU65662:NTV65663 ODQ65662:ODR65663 ONM65662:ONN65663 OXI65662:OXJ65663 PHE65662:PHF65663 PRA65662:PRB65663 QAW65662:QAX65663 QKS65662:QKT65663 QUO65662:QUP65663 REK65662:REL65663 ROG65662:ROH65663 RYC65662:RYD65663 SHY65662:SHZ65663 SRU65662:SRV65663 TBQ65662:TBR65663 TLM65662:TLN65663 TVI65662:TVJ65663 UFE65662:UFF65663 UPA65662:UPB65663 UYW65662:UYX65663 VIS65662:VIT65663 VSO65662:VSP65663 WCK65662:WCL65663 WMG65662:WMH65663 WWC65662:WWD65663 U131198:V131199 JQ131198:JR131199 TM131198:TN131199 ADI131198:ADJ131199 ANE131198:ANF131199 AXA131198:AXB131199 BGW131198:BGX131199 BQS131198:BQT131199 CAO131198:CAP131199 CKK131198:CKL131199 CUG131198:CUH131199 DEC131198:DED131199 DNY131198:DNZ131199 DXU131198:DXV131199 EHQ131198:EHR131199 ERM131198:ERN131199 FBI131198:FBJ131199 FLE131198:FLF131199 FVA131198:FVB131199 GEW131198:GEX131199 GOS131198:GOT131199 GYO131198:GYP131199 HIK131198:HIL131199 HSG131198:HSH131199 ICC131198:ICD131199 ILY131198:ILZ131199 IVU131198:IVV131199 JFQ131198:JFR131199 JPM131198:JPN131199 JZI131198:JZJ131199 KJE131198:KJF131199 KTA131198:KTB131199 LCW131198:LCX131199 LMS131198:LMT131199 LWO131198:LWP131199 MGK131198:MGL131199 MQG131198:MQH131199 NAC131198:NAD131199 NJY131198:NJZ131199 NTU131198:NTV131199 ODQ131198:ODR131199 ONM131198:ONN131199 OXI131198:OXJ131199 PHE131198:PHF131199 PRA131198:PRB131199 QAW131198:QAX131199 QKS131198:QKT131199 QUO131198:QUP131199 REK131198:REL131199 ROG131198:ROH131199 RYC131198:RYD131199 SHY131198:SHZ131199 SRU131198:SRV131199 TBQ131198:TBR131199 TLM131198:TLN131199 TVI131198:TVJ131199 UFE131198:UFF131199 UPA131198:UPB131199 UYW131198:UYX131199 VIS131198:VIT131199 VSO131198:VSP131199 WCK131198:WCL131199 WMG131198:WMH131199 WWC131198:WWD131199 U196734:V196735 JQ196734:JR196735 TM196734:TN196735 ADI196734:ADJ196735 ANE196734:ANF196735 AXA196734:AXB196735 BGW196734:BGX196735 BQS196734:BQT196735 CAO196734:CAP196735 CKK196734:CKL196735 CUG196734:CUH196735 DEC196734:DED196735 DNY196734:DNZ196735 DXU196734:DXV196735 EHQ196734:EHR196735 ERM196734:ERN196735 FBI196734:FBJ196735 FLE196734:FLF196735 FVA196734:FVB196735 GEW196734:GEX196735 GOS196734:GOT196735 GYO196734:GYP196735 HIK196734:HIL196735 HSG196734:HSH196735 ICC196734:ICD196735 ILY196734:ILZ196735 IVU196734:IVV196735 JFQ196734:JFR196735 JPM196734:JPN196735 JZI196734:JZJ196735 KJE196734:KJF196735 KTA196734:KTB196735 LCW196734:LCX196735 LMS196734:LMT196735 LWO196734:LWP196735 MGK196734:MGL196735 MQG196734:MQH196735 NAC196734:NAD196735 NJY196734:NJZ196735 NTU196734:NTV196735 ODQ196734:ODR196735 ONM196734:ONN196735 OXI196734:OXJ196735 PHE196734:PHF196735 PRA196734:PRB196735 QAW196734:QAX196735 QKS196734:QKT196735 QUO196734:QUP196735 REK196734:REL196735 ROG196734:ROH196735 RYC196734:RYD196735 SHY196734:SHZ196735 SRU196734:SRV196735 TBQ196734:TBR196735 TLM196734:TLN196735 TVI196734:TVJ196735 UFE196734:UFF196735 UPA196734:UPB196735 UYW196734:UYX196735 VIS196734:VIT196735 VSO196734:VSP196735 WCK196734:WCL196735 WMG196734:WMH196735 WWC196734:WWD196735 U262270:V262271 JQ262270:JR262271 TM262270:TN262271 ADI262270:ADJ262271 ANE262270:ANF262271 AXA262270:AXB262271 BGW262270:BGX262271 BQS262270:BQT262271 CAO262270:CAP262271 CKK262270:CKL262271 CUG262270:CUH262271 DEC262270:DED262271 DNY262270:DNZ262271 DXU262270:DXV262271 EHQ262270:EHR262271 ERM262270:ERN262271 FBI262270:FBJ262271 FLE262270:FLF262271 FVA262270:FVB262271 GEW262270:GEX262271 GOS262270:GOT262271 GYO262270:GYP262271 HIK262270:HIL262271 HSG262270:HSH262271 ICC262270:ICD262271 ILY262270:ILZ262271 IVU262270:IVV262271 JFQ262270:JFR262271 JPM262270:JPN262271 JZI262270:JZJ262271 KJE262270:KJF262271 KTA262270:KTB262271 LCW262270:LCX262271 LMS262270:LMT262271 LWO262270:LWP262271 MGK262270:MGL262271 MQG262270:MQH262271 NAC262270:NAD262271 NJY262270:NJZ262271 NTU262270:NTV262271 ODQ262270:ODR262271 ONM262270:ONN262271 OXI262270:OXJ262271 PHE262270:PHF262271 PRA262270:PRB262271 QAW262270:QAX262271 QKS262270:QKT262271 QUO262270:QUP262271 REK262270:REL262271 ROG262270:ROH262271 RYC262270:RYD262271 SHY262270:SHZ262271 SRU262270:SRV262271 TBQ262270:TBR262271 TLM262270:TLN262271 TVI262270:TVJ262271 UFE262270:UFF262271 UPA262270:UPB262271 UYW262270:UYX262271 VIS262270:VIT262271 VSO262270:VSP262271 WCK262270:WCL262271 WMG262270:WMH262271 WWC262270:WWD262271 U327806:V327807 JQ327806:JR327807 TM327806:TN327807 ADI327806:ADJ327807 ANE327806:ANF327807 AXA327806:AXB327807 BGW327806:BGX327807 BQS327806:BQT327807 CAO327806:CAP327807 CKK327806:CKL327807 CUG327806:CUH327807 DEC327806:DED327807 DNY327806:DNZ327807 DXU327806:DXV327807 EHQ327806:EHR327807 ERM327806:ERN327807 FBI327806:FBJ327807 FLE327806:FLF327807 FVA327806:FVB327807 GEW327806:GEX327807 GOS327806:GOT327807 GYO327806:GYP327807 HIK327806:HIL327807 HSG327806:HSH327807 ICC327806:ICD327807 ILY327806:ILZ327807 IVU327806:IVV327807 JFQ327806:JFR327807 JPM327806:JPN327807 JZI327806:JZJ327807 KJE327806:KJF327807 KTA327806:KTB327807 LCW327806:LCX327807 LMS327806:LMT327807 LWO327806:LWP327807 MGK327806:MGL327807 MQG327806:MQH327807 NAC327806:NAD327807 NJY327806:NJZ327807 NTU327806:NTV327807 ODQ327806:ODR327807 ONM327806:ONN327807 OXI327806:OXJ327807 PHE327806:PHF327807 PRA327806:PRB327807 QAW327806:QAX327807 QKS327806:QKT327807 QUO327806:QUP327807 REK327806:REL327807 ROG327806:ROH327807 RYC327806:RYD327807 SHY327806:SHZ327807 SRU327806:SRV327807 TBQ327806:TBR327807 TLM327806:TLN327807 TVI327806:TVJ327807 UFE327806:UFF327807 UPA327806:UPB327807 UYW327806:UYX327807 VIS327806:VIT327807 VSO327806:VSP327807 WCK327806:WCL327807 WMG327806:WMH327807 WWC327806:WWD327807 U393342:V393343 JQ393342:JR393343 TM393342:TN393343 ADI393342:ADJ393343 ANE393342:ANF393343 AXA393342:AXB393343 BGW393342:BGX393343 BQS393342:BQT393343 CAO393342:CAP393343 CKK393342:CKL393343 CUG393342:CUH393343 DEC393342:DED393343 DNY393342:DNZ393343 DXU393342:DXV393343 EHQ393342:EHR393343 ERM393342:ERN393343 FBI393342:FBJ393343 FLE393342:FLF393343 FVA393342:FVB393343 GEW393342:GEX393343 GOS393342:GOT393343 GYO393342:GYP393343 HIK393342:HIL393343 HSG393342:HSH393343 ICC393342:ICD393343 ILY393342:ILZ393343 IVU393342:IVV393343 JFQ393342:JFR393343 JPM393342:JPN393343 JZI393342:JZJ393343 KJE393342:KJF393343 KTA393342:KTB393343 LCW393342:LCX393343 LMS393342:LMT393343 LWO393342:LWP393343 MGK393342:MGL393343 MQG393342:MQH393343 NAC393342:NAD393343 NJY393342:NJZ393343 NTU393342:NTV393343 ODQ393342:ODR393343 ONM393342:ONN393343 OXI393342:OXJ393343 PHE393342:PHF393343 PRA393342:PRB393343 QAW393342:QAX393343 QKS393342:QKT393343 QUO393342:QUP393343 REK393342:REL393343 ROG393342:ROH393343 RYC393342:RYD393343 SHY393342:SHZ393343 SRU393342:SRV393343 TBQ393342:TBR393343 TLM393342:TLN393343 TVI393342:TVJ393343 UFE393342:UFF393343 UPA393342:UPB393343 UYW393342:UYX393343 VIS393342:VIT393343 VSO393342:VSP393343 WCK393342:WCL393343 WMG393342:WMH393343 WWC393342:WWD393343 U458878:V458879 JQ458878:JR458879 TM458878:TN458879 ADI458878:ADJ458879 ANE458878:ANF458879 AXA458878:AXB458879 BGW458878:BGX458879 BQS458878:BQT458879 CAO458878:CAP458879 CKK458878:CKL458879 CUG458878:CUH458879 DEC458878:DED458879 DNY458878:DNZ458879 DXU458878:DXV458879 EHQ458878:EHR458879 ERM458878:ERN458879 FBI458878:FBJ458879 FLE458878:FLF458879 FVA458878:FVB458879 GEW458878:GEX458879 GOS458878:GOT458879 GYO458878:GYP458879 HIK458878:HIL458879 HSG458878:HSH458879 ICC458878:ICD458879 ILY458878:ILZ458879 IVU458878:IVV458879 JFQ458878:JFR458879 JPM458878:JPN458879 JZI458878:JZJ458879 KJE458878:KJF458879 KTA458878:KTB458879 LCW458878:LCX458879 LMS458878:LMT458879 LWO458878:LWP458879 MGK458878:MGL458879 MQG458878:MQH458879 NAC458878:NAD458879 NJY458878:NJZ458879 NTU458878:NTV458879 ODQ458878:ODR458879 ONM458878:ONN458879 OXI458878:OXJ458879 PHE458878:PHF458879 PRA458878:PRB458879 QAW458878:QAX458879 QKS458878:QKT458879 QUO458878:QUP458879 REK458878:REL458879 ROG458878:ROH458879 RYC458878:RYD458879 SHY458878:SHZ458879 SRU458878:SRV458879 TBQ458878:TBR458879 TLM458878:TLN458879 TVI458878:TVJ458879 UFE458878:UFF458879 UPA458878:UPB458879 UYW458878:UYX458879 VIS458878:VIT458879 VSO458878:VSP458879 WCK458878:WCL458879 WMG458878:WMH458879 WWC458878:WWD458879 U524414:V524415 JQ524414:JR524415 TM524414:TN524415 ADI524414:ADJ524415 ANE524414:ANF524415 AXA524414:AXB524415 BGW524414:BGX524415 BQS524414:BQT524415 CAO524414:CAP524415 CKK524414:CKL524415 CUG524414:CUH524415 DEC524414:DED524415 DNY524414:DNZ524415 DXU524414:DXV524415 EHQ524414:EHR524415 ERM524414:ERN524415 FBI524414:FBJ524415 FLE524414:FLF524415 FVA524414:FVB524415 GEW524414:GEX524415 GOS524414:GOT524415 GYO524414:GYP524415 HIK524414:HIL524415 HSG524414:HSH524415 ICC524414:ICD524415 ILY524414:ILZ524415 IVU524414:IVV524415 JFQ524414:JFR524415 JPM524414:JPN524415 JZI524414:JZJ524415 KJE524414:KJF524415 KTA524414:KTB524415 LCW524414:LCX524415 LMS524414:LMT524415 LWO524414:LWP524415 MGK524414:MGL524415 MQG524414:MQH524415 NAC524414:NAD524415 NJY524414:NJZ524415 NTU524414:NTV524415 ODQ524414:ODR524415 ONM524414:ONN524415 OXI524414:OXJ524415 PHE524414:PHF524415 PRA524414:PRB524415 QAW524414:QAX524415 QKS524414:QKT524415 QUO524414:QUP524415 REK524414:REL524415 ROG524414:ROH524415 RYC524414:RYD524415 SHY524414:SHZ524415 SRU524414:SRV524415 TBQ524414:TBR524415 TLM524414:TLN524415 TVI524414:TVJ524415 UFE524414:UFF524415 UPA524414:UPB524415 UYW524414:UYX524415 VIS524414:VIT524415 VSO524414:VSP524415 WCK524414:WCL524415 WMG524414:WMH524415 WWC524414:WWD524415 U589950:V589951 JQ589950:JR589951 TM589950:TN589951 ADI589950:ADJ589951 ANE589950:ANF589951 AXA589950:AXB589951 BGW589950:BGX589951 BQS589950:BQT589951 CAO589950:CAP589951 CKK589950:CKL589951 CUG589950:CUH589951 DEC589950:DED589951 DNY589950:DNZ589951 DXU589950:DXV589951 EHQ589950:EHR589951 ERM589950:ERN589951 FBI589950:FBJ589951 FLE589950:FLF589951 FVA589950:FVB589951 GEW589950:GEX589951 GOS589950:GOT589951 GYO589950:GYP589951 HIK589950:HIL589951 HSG589950:HSH589951 ICC589950:ICD589951 ILY589950:ILZ589951 IVU589950:IVV589951 JFQ589950:JFR589951 JPM589950:JPN589951 JZI589950:JZJ589951 KJE589950:KJF589951 KTA589950:KTB589951 LCW589950:LCX589951 LMS589950:LMT589951 LWO589950:LWP589951 MGK589950:MGL589951 MQG589950:MQH589951 NAC589950:NAD589951 NJY589950:NJZ589951 NTU589950:NTV589951 ODQ589950:ODR589951 ONM589950:ONN589951 OXI589950:OXJ589951 PHE589950:PHF589951 PRA589950:PRB589951 QAW589950:QAX589951 QKS589950:QKT589951 QUO589950:QUP589951 REK589950:REL589951 ROG589950:ROH589951 RYC589950:RYD589951 SHY589950:SHZ589951 SRU589950:SRV589951 TBQ589950:TBR589951 TLM589950:TLN589951 TVI589950:TVJ589951 UFE589950:UFF589951 UPA589950:UPB589951 UYW589950:UYX589951 VIS589950:VIT589951 VSO589950:VSP589951 WCK589950:WCL589951 WMG589950:WMH589951 WWC589950:WWD589951 U655486:V655487 JQ655486:JR655487 TM655486:TN655487 ADI655486:ADJ655487 ANE655486:ANF655487 AXA655486:AXB655487 BGW655486:BGX655487 BQS655486:BQT655487 CAO655486:CAP655487 CKK655486:CKL655487 CUG655486:CUH655487 DEC655486:DED655487 DNY655486:DNZ655487 DXU655486:DXV655487 EHQ655486:EHR655487 ERM655486:ERN655487 FBI655486:FBJ655487 FLE655486:FLF655487 FVA655486:FVB655487 GEW655486:GEX655487 GOS655486:GOT655487 GYO655486:GYP655487 HIK655486:HIL655487 HSG655486:HSH655487 ICC655486:ICD655487 ILY655486:ILZ655487 IVU655486:IVV655487 JFQ655486:JFR655487 JPM655486:JPN655487 JZI655486:JZJ655487 KJE655486:KJF655487 KTA655486:KTB655487 LCW655486:LCX655487 LMS655486:LMT655487 LWO655486:LWP655487 MGK655486:MGL655487 MQG655486:MQH655487 NAC655486:NAD655487 NJY655486:NJZ655487 NTU655486:NTV655487 ODQ655486:ODR655487 ONM655486:ONN655487 OXI655486:OXJ655487 PHE655486:PHF655487 PRA655486:PRB655487 QAW655486:QAX655487 QKS655486:QKT655487 QUO655486:QUP655487 REK655486:REL655487 ROG655486:ROH655487 RYC655486:RYD655487 SHY655486:SHZ655487 SRU655486:SRV655487 TBQ655486:TBR655487 TLM655486:TLN655487 TVI655486:TVJ655487 UFE655486:UFF655487 UPA655486:UPB655487 UYW655486:UYX655487 VIS655486:VIT655487 VSO655486:VSP655487 WCK655486:WCL655487 WMG655486:WMH655487 WWC655486:WWD655487 U721022:V721023 JQ721022:JR721023 TM721022:TN721023 ADI721022:ADJ721023 ANE721022:ANF721023 AXA721022:AXB721023 BGW721022:BGX721023 BQS721022:BQT721023 CAO721022:CAP721023 CKK721022:CKL721023 CUG721022:CUH721023 DEC721022:DED721023 DNY721022:DNZ721023 DXU721022:DXV721023 EHQ721022:EHR721023 ERM721022:ERN721023 FBI721022:FBJ721023 FLE721022:FLF721023 FVA721022:FVB721023 GEW721022:GEX721023 GOS721022:GOT721023 GYO721022:GYP721023 HIK721022:HIL721023 HSG721022:HSH721023 ICC721022:ICD721023 ILY721022:ILZ721023 IVU721022:IVV721023 JFQ721022:JFR721023 JPM721022:JPN721023 JZI721022:JZJ721023 KJE721022:KJF721023 KTA721022:KTB721023 LCW721022:LCX721023 LMS721022:LMT721023 LWO721022:LWP721023 MGK721022:MGL721023 MQG721022:MQH721023 NAC721022:NAD721023 NJY721022:NJZ721023 NTU721022:NTV721023 ODQ721022:ODR721023 ONM721022:ONN721023 OXI721022:OXJ721023 PHE721022:PHF721023 PRA721022:PRB721023 QAW721022:QAX721023 QKS721022:QKT721023 QUO721022:QUP721023 REK721022:REL721023 ROG721022:ROH721023 RYC721022:RYD721023 SHY721022:SHZ721023 SRU721022:SRV721023 TBQ721022:TBR721023 TLM721022:TLN721023 TVI721022:TVJ721023 UFE721022:UFF721023 UPA721022:UPB721023 UYW721022:UYX721023 VIS721022:VIT721023 VSO721022:VSP721023 WCK721022:WCL721023 WMG721022:WMH721023 WWC721022:WWD721023 U786558:V786559 JQ786558:JR786559 TM786558:TN786559 ADI786558:ADJ786559 ANE786558:ANF786559 AXA786558:AXB786559 BGW786558:BGX786559 BQS786558:BQT786559 CAO786558:CAP786559 CKK786558:CKL786559 CUG786558:CUH786559 DEC786558:DED786559 DNY786558:DNZ786559 DXU786558:DXV786559 EHQ786558:EHR786559 ERM786558:ERN786559 FBI786558:FBJ786559 FLE786558:FLF786559 FVA786558:FVB786559 GEW786558:GEX786559 GOS786558:GOT786559 GYO786558:GYP786559 HIK786558:HIL786559 HSG786558:HSH786559 ICC786558:ICD786559 ILY786558:ILZ786559 IVU786558:IVV786559 JFQ786558:JFR786559 JPM786558:JPN786559 JZI786558:JZJ786559 KJE786558:KJF786559 KTA786558:KTB786559 LCW786558:LCX786559 LMS786558:LMT786559 LWO786558:LWP786559 MGK786558:MGL786559 MQG786558:MQH786559 NAC786558:NAD786559 NJY786558:NJZ786559 NTU786558:NTV786559 ODQ786558:ODR786559 ONM786558:ONN786559 OXI786558:OXJ786559 PHE786558:PHF786559 PRA786558:PRB786559 QAW786558:QAX786559 QKS786558:QKT786559 QUO786558:QUP786559 REK786558:REL786559 ROG786558:ROH786559 RYC786558:RYD786559 SHY786558:SHZ786559 SRU786558:SRV786559 TBQ786558:TBR786559 TLM786558:TLN786559 TVI786558:TVJ786559 UFE786558:UFF786559 UPA786558:UPB786559 UYW786558:UYX786559 VIS786558:VIT786559 VSO786558:VSP786559 WCK786558:WCL786559 WMG786558:WMH786559 WWC786558:WWD786559 U852094:V852095 JQ852094:JR852095 TM852094:TN852095 ADI852094:ADJ852095 ANE852094:ANF852095 AXA852094:AXB852095 BGW852094:BGX852095 BQS852094:BQT852095 CAO852094:CAP852095 CKK852094:CKL852095 CUG852094:CUH852095 DEC852094:DED852095 DNY852094:DNZ852095 DXU852094:DXV852095 EHQ852094:EHR852095 ERM852094:ERN852095 FBI852094:FBJ852095 FLE852094:FLF852095 FVA852094:FVB852095 GEW852094:GEX852095 GOS852094:GOT852095 GYO852094:GYP852095 HIK852094:HIL852095 HSG852094:HSH852095 ICC852094:ICD852095 ILY852094:ILZ852095 IVU852094:IVV852095 JFQ852094:JFR852095 JPM852094:JPN852095 JZI852094:JZJ852095 KJE852094:KJF852095 KTA852094:KTB852095 LCW852094:LCX852095 LMS852094:LMT852095 LWO852094:LWP852095 MGK852094:MGL852095 MQG852094:MQH852095 NAC852094:NAD852095 NJY852094:NJZ852095 NTU852094:NTV852095 ODQ852094:ODR852095 ONM852094:ONN852095 OXI852094:OXJ852095 PHE852094:PHF852095 PRA852094:PRB852095 QAW852094:QAX852095 QKS852094:QKT852095 QUO852094:QUP852095 REK852094:REL852095 ROG852094:ROH852095 RYC852094:RYD852095 SHY852094:SHZ852095 SRU852094:SRV852095 TBQ852094:TBR852095 TLM852094:TLN852095 TVI852094:TVJ852095 UFE852094:UFF852095 UPA852094:UPB852095 UYW852094:UYX852095 VIS852094:VIT852095 VSO852094:VSP852095 WCK852094:WCL852095 WMG852094:WMH852095 WWC852094:WWD852095 U917630:V917631 JQ917630:JR917631 TM917630:TN917631 ADI917630:ADJ917631 ANE917630:ANF917631 AXA917630:AXB917631 BGW917630:BGX917631 BQS917630:BQT917631 CAO917630:CAP917631 CKK917630:CKL917631 CUG917630:CUH917631 DEC917630:DED917631 DNY917630:DNZ917631 DXU917630:DXV917631 EHQ917630:EHR917631 ERM917630:ERN917631 FBI917630:FBJ917631 FLE917630:FLF917631 FVA917630:FVB917631 GEW917630:GEX917631 GOS917630:GOT917631 GYO917630:GYP917631 HIK917630:HIL917631 HSG917630:HSH917631 ICC917630:ICD917631 ILY917630:ILZ917631 IVU917630:IVV917631 JFQ917630:JFR917631 JPM917630:JPN917631 JZI917630:JZJ917631 KJE917630:KJF917631 KTA917630:KTB917631 LCW917630:LCX917631 LMS917630:LMT917631 LWO917630:LWP917631 MGK917630:MGL917631 MQG917630:MQH917631 NAC917630:NAD917631 NJY917630:NJZ917631 NTU917630:NTV917631 ODQ917630:ODR917631 ONM917630:ONN917631 OXI917630:OXJ917631 PHE917630:PHF917631 PRA917630:PRB917631 QAW917630:QAX917631 QKS917630:QKT917631 QUO917630:QUP917631 REK917630:REL917631 ROG917630:ROH917631 RYC917630:RYD917631 SHY917630:SHZ917631 SRU917630:SRV917631 TBQ917630:TBR917631 TLM917630:TLN917631 TVI917630:TVJ917631 UFE917630:UFF917631 UPA917630:UPB917631 UYW917630:UYX917631 VIS917630:VIT917631 VSO917630:VSP917631 WCK917630:WCL917631 WMG917630:WMH917631 WWC917630:WWD917631 U983166:V983167 JQ983166:JR983167 TM983166:TN983167 ADI983166:ADJ983167 ANE983166:ANF983167 AXA983166:AXB983167 BGW983166:BGX983167 BQS983166:BQT983167 CAO983166:CAP983167 CKK983166:CKL983167 CUG983166:CUH983167 DEC983166:DED983167 DNY983166:DNZ983167 DXU983166:DXV983167 EHQ983166:EHR983167 ERM983166:ERN983167 FBI983166:FBJ983167 FLE983166:FLF983167 FVA983166:FVB983167 GEW983166:GEX983167 GOS983166:GOT983167 GYO983166:GYP983167 HIK983166:HIL983167 HSG983166:HSH983167 ICC983166:ICD983167 ILY983166:ILZ983167 IVU983166:IVV983167 JFQ983166:JFR983167 JPM983166:JPN983167 JZI983166:JZJ983167 KJE983166:KJF983167 KTA983166:KTB983167 LCW983166:LCX983167 LMS983166:LMT983167 LWO983166:LWP983167 MGK983166:MGL983167 MQG983166:MQH983167 NAC983166:NAD983167 NJY983166:NJZ983167 NTU983166:NTV983167 ODQ983166:ODR983167 ONM983166:ONN983167 OXI983166:OXJ983167 PHE983166:PHF983167 PRA983166:PRB983167 QAW983166:QAX983167 QKS983166:QKT983167 QUO983166:QUP983167 REK983166:REL983167 ROG983166:ROH983167 RYC983166:RYD983167 SHY983166:SHZ983167 SRU983166:SRV983167 TBQ983166:TBR983167 TLM983166:TLN983167 TVI983166:TVJ983167 UFE983166:UFF983167 UPA983166:UPB983167 UYW983166:UYX983167 VIS983166:VIT983167 VSO983166:VSP983167 WCK983166:WCL983167 WMG983166:WMH983167 WWC983166:WWD983167 U123:V124 JQ123:JR124 TM123:TN124 ADI123:ADJ124 ANE123:ANF124 AXA123:AXB124 BGW123:BGX124 BQS123:BQT124 CAO123:CAP124 CKK123:CKL124 CUG123:CUH124 DEC123:DED124 DNY123:DNZ124 DXU123:DXV124 EHQ123:EHR124 ERM123:ERN124 FBI123:FBJ124 FLE123:FLF124 FVA123:FVB124 GEW123:GEX124 GOS123:GOT124 GYO123:GYP124 HIK123:HIL124 HSG123:HSH124 ICC123:ICD124 ILY123:ILZ124 IVU123:IVV124 JFQ123:JFR124 JPM123:JPN124 JZI123:JZJ124 KJE123:KJF124 KTA123:KTB124 LCW123:LCX124 LMS123:LMT124 LWO123:LWP124 MGK123:MGL124 MQG123:MQH124 NAC123:NAD124 NJY123:NJZ124 NTU123:NTV124 ODQ123:ODR124 ONM123:ONN124 OXI123:OXJ124 PHE123:PHF124 PRA123:PRB124 QAW123:QAX124 QKS123:QKT124 QUO123:QUP124 REK123:REL124 ROG123:ROH124 RYC123:RYD124 SHY123:SHZ124 SRU123:SRV124 TBQ123:TBR124 TLM123:TLN124 TVI123:TVJ124 UFE123:UFF124 UPA123:UPB124 UYW123:UYX124 VIS123:VIT124 VSO123:VSP124 WCK123:WCL124 WMG123:WMH124 WWC123:WWD124 U65659:V65660 JQ65659:JR65660 TM65659:TN65660 ADI65659:ADJ65660 ANE65659:ANF65660 AXA65659:AXB65660 BGW65659:BGX65660 BQS65659:BQT65660 CAO65659:CAP65660 CKK65659:CKL65660 CUG65659:CUH65660 DEC65659:DED65660 DNY65659:DNZ65660 DXU65659:DXV65660 EHQ65659:EHR65660 ERM65659:ERN65660 FBI65659:FBJ65660 FLE65659:FLF65660 FVA65659:FVB65660 GEW65659:GEX65660 GOS65659:GOT65660 GYO65659:GYP65660 HIK65659:HIL65660 HSG65659:HSH65660 ICC65659:ICD65660 ILY65659:ILZ65660 IVU65659:IVV65660 JFQ65659:JFR65660 JPM65659:JPN65660 JZI65659:JZJ65660 KJE65659:KJF65660 KTA65659:KTB65660 LCW65659:LCX65660 LMS65659:LMT65660 LWO65659:LWP65660 MGK65659:MGL65660 MQG65659:MQH65660 NAC65659:NAD65660 NJY65659:NJZ65660 NTU65659:NTV65660 ODQ65659:ODR65660 ONM65659:ONN65660 OXI65659:OXJ65660 PHE65659:PHF65660 PRA65659:PRB65660 QAW65659:QAX65660 QKS65659:QKT65660 QUO65659:QUP65660 REK65659:REL65660 ROG65659:ROH65660 RYC65659:RYD65660 SHY65659:SHZ65660 SRU65659:SRV65660 TBQ65659:TBR65660 TLM65659:TLN65660 TVI65659:TVJ65660 UFE65659:UFF65660 UPA65659:UPB65660 UYW65659:UYX65660 VIS65659:VIT65660 VSO65659:VSP65660 WCK65659:WCL65660 WMG65659:WMH65660 WWC65659:WWD65660 U131195:V131196 JQ131195:JR131196 TM131195:TN131196 ADI131195:ADJ131196 ANE131195:ANF131196 AXA131195:AXB131196 BGW131195:BGX131196 BQS131195:BQT131196 CAO131195:CAP131196 CKK131195:CKL131196 CUG131195:CUH131196 DEC131195:DED131196 DNY131195:DNZ131196 DXU131195:DXV131196 EHQ131195:EHR131196 ERM131195:ERN131196 FBI131195:FBJ131196 FLE131195:FLF131196 FVA131195:FVB131196 GEW131195:GEX131196 GOS131195:GOT131196 GYO131195:GYP131196 HIK131195:HIL131196 HSG131195:HSH131196 ICC131195:ICD131196 ILY131195:ILZ131196 IVU131195:IVV131196 JFQ131195:JFR131196 JPM131195:JPN131196 JZI131195:JZJ131196 KJE131195:KJF131196 KTA131195:KTB131196 LCW131195:LCX131196 LMS131195:LMT131196 LWO131195:LWP131196 MGK131195:MGL131196 MQG131195:MQH131196 NAC131195:NAD131196 NJY131195:NJZ131196 NTU131195:NTV131196 ODQ131195:ODR131196 ONM131195:ONN131196 OXI131195:OXJ131196 PHE131195:PHF131196 PRA131195:PRB131196 QAW131195:QAX131196 QKS131195:QKT131196 QUO131195:QUP131196 REK131195:REL131196 ROG131195:ROH131196 RYC131195:RYD131196 SHY131195:SHZ131196 SRU131195:SRV131196 TBQ131195:TBR131196 TLM131195:TLN131196 TVI131195:TVJ131196 UFE131195:UFF131196 UPA131195:UPB131196 UYW131195:UYX131196 VIS131195:VIT131196 VSO131195:VSP131196 WCK131195:WCL131196 WMG131195:WMH131196 WWC131195:WWD131196 U196731:V196732 JQ196731:JR196732 TM196731:TN196732 ADI196731:ADJ196732 ANE196731:ANF196732 AXA196731:AXB196732 BGW196731:BGX196732 BQS196731:BQT196732 CAO196731:CAP196732 CKK196731:CKL196732 CUG196731:CUH196732 DEC196731:DED196732 DNY196731:DNZ196732 DXU196731:DXV196732 EHQ196731:EHR196732 ERM196731:ERN196732 FBI196731:FBJ196732 FLE196731:FLF196732 FVA196731:FVB196732 GEW196731:GEX196732 GOS196731:GOT196732 GYO196731:GYP196732 HIK196731:HIL196732 HSG196731:HSH196732 ICC196731:ICD196732 ILY196731:ILZ196732 IVU196731:IVV196732 JFQ196731:JFR196732 JPM196731:JPN196732 JZI196731:JZJ196732 KJE196731:KJF196732 KTA196731:KTB196732 LCW196731:LCX196732 LMS196731:LMT196732 LWO196731:LWP196732 MGK196731:MGL196732 MQG196731:MQH196732 NAC196731:NAD196732 NJY196731:NJZ196732 NTU196731:NTV196732 ODQ196731:ODR196732 ONM196731:ONN196732 OXI196731:OXJ196732 PHE196731:PHF196732 PRA196731:PRB196732 QAW196731:QAX196732 QKS196731:QKT196732 QUO196731:QUP196732 REK196731:REL196732 ROG196731:ROH196732 RYC196731:RYD196732 SHY196731:SHZ196732 SRU196731:SRV196732 TBQ196731:TBR196732 TLM196731:TLN196732 TVI196731:TVJ196732 UFE196731:UFF196732 UPA196731:UPB196732 UYW196731:UYX196732 VIS196731:VIT196732 VSO196731:VSP196732 WCK196731:WCL196732 WMG196731:WMH196732 WWC196731:WWD196732 U262267:V262268 JQ262267:JR262268 TM262267:TN262268 ADI262267:ADJ262268 ANE262267:ANF262268 AXA262267:AXB262268 BGW262267:BGX262268 BQS262267:BQT262268 CAO262267:CAP262268 CKK262267:CKL262268 CUG262267:CUH262268 DEC262267:DED262268 DNY262267:DNZ262268 DXU262267:DXV262268 EHQ262267:EHR262268 ERM262267:ERN262268 FBI262267:FBJ262268 FLE262267:FLF262268 FVA262267:FVB262268 GEW262267:GEX262268 GOS262267:GOT262268 GYO262267:GYP262268 HIK262267:HIL262268 HSG262267:HSH262268 ICC262267:ICD262268 ILY262267:ILZ262268 IVU262267:IVV262268 JFQ262267:JFR262268 JPM262267:JPN262268 JZI262267:JZJ262268 KJE262267:KJF262268 KTA262267:KTB262268 LCW262267:LCX262268 LMS262267:LMT262268 LWO262267:LWP262268 MGK262267:MGL262268 MQG262267:MQH262268 NAC262267:NAD262268 NJY262267:NJZ262268 NTU262267:NTV262268 ODQ262267:ODR262268 ONM262267:ONN262268 OXI262267:OXJ262268 PHE262267:PHF262268 PRA262267:PRB262268 QAW262267:QAX262268 QKS262267:QKT262268 QUO262267:QUP262268 REK262267:REL262268 ROG262267:ROH262268 RYC262267:RYD262268 SHY262267:SHZ262268 SRU262267:SRV262268 TBQ262267:TBR262268 TLM262267:TLN262268 TVI262267:TVJ262268 UFE262267:UFF262268 UPA262267:UPB262268 UYW262267:UYX262268 VIS262267:VIT262268 VSO262267:VSP262268 WCK262267:WCL262268 WMG262267:WMH262268 WWC262267:WWD262268 U327803:V327804 JQ327803:JR327804 TM327803:TN327804 ADI327803:ADJ327804 ANE327803:ANF327804 AXA327803:AXB327804 BGW327803:BGX327804 BQS327803:BQT327804 CAO327803:CAP327804 CKK327803:CKL327804 CUG327803:CUH327804 DEC327803:DED327804 DNY327803:DNZ327804 DXU327803:DXV327804 EHQ327803:EHR327804 ERM327803:ERN327804 FBI327803:FBJ327804 FLE327803:FLF327804 FVA327803:FVB327804 GEW327803:GEX327804 GOS327803:GOT327804 GYO327803:GYP327804 HIK327803:HIL327804 HSG327803:HSH327804 ICC327803:ICD327804 ILY327803:ILZ327804 IVU327803:IVV327804 JFQ327803:JFR327804 JPM327803:JPN327804 JZI327803:JZJ327804 KJE327803:KJF327804 KTA327803:KTB327804 LCW327803:LCX327804 LMS327803:LMT327804 LWO327803:LWP327804 MGK327803:MGL327804 MQG327803:MQH327804 NAC327803:NAD327804 NJY327803:NJZ327804 NTU327803:NTV327804 ODQ327803:ODR327804 ONM327803:ONN327804 OXI327803:OXJ327804 PHE327803:PHF327804 PRA327803:PRB327804 QAW327803:QAX327804 QKS327803:QKT327804 QUO327803:QUP327804 REK327803:REL327804 ROG327803:ROH327804 RYC327803:RYD327804 SHY327803:SHZ327804 SRU327803:SRV327804 TBQ327803:TBR327804 TLM327803:TLN327804 TVI327803:TVJ327804 UFE327803:UFF327804 UPA327803:UPB327804 UYW327803:UYX327804 VIS327803:VIT327804 VSO327803:VSP327804 WCK327803:WCL327804 WMG327803:WMH327804 WWC327803:WWD327804 U393339:V393340 JQ393339:JR393340 TM393339:TN393340 ADI393339:ADJ393340 ANE393339:ANF393340 AXA393339:AXB393340 BGW393339:BGX393340 BQS393339:BQT393340 CAO393339:CAP393340 CKK393339:CKL393340 CUG393339:CUH393340 DEC393339:DED393340 DNY393339:DNZ393340 DXU393339:DXV393340 EHQ393339:EHR393340 ERM393339:ERN393340 FBI393339:FBJ393340 FLE393339:FLF393340 FVA393339:FVB393340 GEW393339:GEX393340 GOS393339:GOT393340 GYO393339:GYP393340 HIK393339:HIL393340 HSG393339:HSH393340 ICC393339:ICD393340 ILY393339:ILZ393340 IVU393339:IVV393340 JFQ393339:JFR393340 JPM393339:JPN393340 JZI393339:JZJ393340 KJE393339:KJF393340 KTA393339:KTB393340 LCW393339:LCX393340 LMS393339:LMT393340 LWO393339:LWP393340 MGK393339:MGL393340 MQG393339:MQH393340 NAC393339:NAD393340 NJY393339:NJZ393340 NTU393339:NTV393340 ODQ393339:ODR393340 ONM393339:ONN393340 OXI393339:OXJ393340 PHE393339:PHF393340 PRA393339:PRB393340 QAW393339:QAX393340 QKS393339:QKT393340 QUO393339:QUP393340 REK393339:REL393340 ROG393339:ROH393340 RYC393339:RYD393340 SHY393339:SHZ393340 SRU393339:SRV393340 TBQ393339:TBR393340 TLM393339:TLN393340 TVI393339:TVJ393340 UFE393339:UFF393340 UPA393339:UPB393340 UYW393339:UYX393340 VIS393339:VIT393340 VSO393339:VSP393340 WCK393339:WCL393340 WMG393339:WMH393340 WWC393339:WWD393340 U458875:V458876 JQ458875:JR458876 TM458875:TN458876 ADI458875:ADJ458876 ANE458875:ANF458876 AXA458875:AXB458876 BGW458875:BGX458876 BQS458875:BQT458876 CAO458875:CAP458876 CKK458875:CKL458876 CUG458875:CUH458876 DEC458875:DED458876 DNY458875:DNZ458876 DXU458875:DXV458876 EHQ458875:EHR458876 ERM458875:ERN458876 FBI458875:FBJ458876 FLE458875:FLF458876 FVA458875:FVB458876 GEW458875:GEX458876 GOS458875:GOT458876 GYO458875:GYP458876 HIK458875:HIL458876 HSG458875:HSH458876 ICC458875:ICD458876 ILY458875:ILZ458876 IVU458875:IVV458876 JFQ458875:JFR458876 JPM458875:JPN458876 JZI458875:JZJ458876 KJE458875:KJF458876 KTA458875:KTB458876 LCW458875:LCX458876 LMS458875:LMT458876 LWO458875:LWP458876 MGK458875:MGL458876 MQG458875:MQH458876 NAC458875:NAD458876 NJY458875:NJZ458876 NTU458875:NTV458876 ODQ458875:ODR458876 ONM458875:ONN458876 OXI458875:OXJ458876 PHE458875:PHF458876 PRA458875:PRB458876 QAW458875:QAX458876 QKS458875:QKT458876 QUO458875:QUP458876 REK458875:REL458876 ROG458875:ROH458876 RYC458875:RYD458876 SHY458875:SHZ458876 SRU458875:SRV458876 TBQ458875:TBR458876 TLM458875:TLN458876 TVI458875:TVJ458876 UFE458875:UFF458876 UPA458875:UPB458876 UYW458875:UYX458876 VIS458875:VIT458876 VSO458875:VSP458876 WCK458875:WCL458876 WMG458875:WMH458876 WWC458875:WWD458876 U524411:V524412 JQ524411:JR524412 TM524411:TN524412 ADI524411:ADJ524412 ANE524411:ANF524412 AXA524411:AXB524412 BGW524411:BGX524412 BQS524411:BQT524412 CAO524411:CAP524412 CKK524411:CKL524412 CUG524411:CUH524412 DEC524411:DED524412 DNY524411:DNZ524412 DXU524411:DXV524412 EHQ524411:EHR524412 ERM524411:ERN524412 FBI524411:FBJ524412 FLE524411:FLF524412 FVA524411:FVB524412 GEW524411:GEX524412 GOS524411:GOT524412 GYO524411:GYP524412 HIK524411:HIL524412 HSG524411:HSH524412 ICC524411:ICD524412 ILY524411:ILZ524412 IVU524411:IVV524412 JFQ524411:JFR524412 JPM524411:JPN524412 JZI524411:JZJ524412 KJE524411:KJF524412 KTA524411:KTB524412 LCW524411:LCX524412 LMS524411:LMT524412 LWO524411:LWP524412 MGK524411:MGL524412 MQG524411:MQH524412 NAC524411:NAD524412 NJY524411:NJZ524412 NTU524411:NTV524412 ODQ524411:ODR524412 ONM524411:ONN524412 OXI524411:OXJ524412 PHE524411:PHF524412 PRA524411:PRB524412 QAW524411:QAX524412 QKS524411:QKT524412 QUO524411:QUP524412 REK524411:REL524412 ROG524411:ROH524412 RYC524411:RYD524412 SHY524411:SHZ524412 SRU524411:SRV524412 TBQ524411:TBR524412 TLM524411:TLN524412 TVI524411:TVJ524412 UFE524411:UFF524412 UPA524411:UPB524412 UYW524411:UYX524412 VIS524411:VIT524412 VSO524411:VSP524412 WCK524411:WCL524412 WMG524411:WMH524412 WWC524411:WWD524412 U589947:V589948 JQ589947:JR589948 TM589947:TN589948 ADI589947:ADJ589948 ANE589947:ANF589948 AXA589947:AXB589948 BGW589947:BGX589948 BQS589947:BQT589948 CAO589947:CAP589948 CKK589947:CKL589948 CUG589947:CUH589948 DEC589947:DED589948 DNY589947:DNZ589948 DXU589947:DXV589948 EHQ589947:EHR589948 ERM589947:ERN589948 FBI589947:FBJ589948 FLE589947:FLF589948 FVA589947:FVB589948 GEW589947:GEX589948 GOS589947:GOT589948 GYO589947:GYP589948 HIK589947:HIL589948 HSG589947:HSH589948 ICC589947:ICD589948 ILY589947:ILZ589948 IVU589947:IVV589948 JFQ589947:JFR589948 JPM589947:JPN589948 JZI589947:JZJ589948 KJE589947:KJF589948 KTA589947:KTB589948 LCW589947:LCX589948 LMS589947:LMT589948 LWO589947:LWP589948 MGK589947:MGL589948 MQG589947:MQH589948 NAC589947:NAD589948 NJY589947:NJZ589948 NTU589947:NTV589948 ODQ589947:ODR589948 ONM589947:ONN589948 OXI589947:OXJ589948 PHE589947:PHF589948 PRA589947:PRB589948 QAW589947:QAX589948 QKS589947:QKT589948 QUO589947:QUP589948 REK589947:REL589948 ROG589947:ROH589948 RYC589947:RYD589948 SHY589947:SHZ589948 SRU589947:SRV589948 TBQ589947:TBR589948 TLM589947:TLN589948 TVI589947:TVJ589948 UFE589947:UFF589948 UPA589947:UPB589948 UYW589947:UYX589948 VIS589947:VIT589948 VSO589947:VSP589948 WCK589947:WCL589948 WMG589947:WMH589948 WWC589947:WWD589948 U655483:V655484 JQ655483:JR655484 TM655483:TN655484 ADI655483:ADJ655484 ANE655483:ANF655484 AXA655483:AXB655484 BGW655483:BGX655484 BQS655483:BQT655484 CAO655483:CAP655484 CKK655483:CKL655484 CUG655483:CUH655484 DEC655483:DED655484 DNY655483:DNZ655484 DXU655483:DXV655484 EHQ655483:EHR655484 ERM655483:ERN655484 FBI655483:FBJ655484 FLE655483:FLF655484 FVA655483:FVB655484 GEW655483:GEX655484 GOS655483:GOT655484 GYO655483:GYP655484 HIK655483:HIL655484 HSG655483:HSH655484 ICC655483:ICD655484 ILY655483:ILZ655484 IVU655483:IVV655484 JFQ655483:JFR655484 JPM655483:JPN655484 JZI655483:JZJ655484 KJE655483:KJF655484 KTA655483:KTB655484 LCW655483:LCX655484 LMS655483:LMT655484 LWO655483:LWP655484 MGK655483:MGL655484 MQG655483:MQH655484 NAC655483:NAD655484 NJY655483:NJZ655484 NTU655483:NTV655484 ODQ655483:ODR655484 ONM655483:ONN655484 OXI655483:OXJ655484 PHE655483:PHF655484 PRA655483:PRB655484 QAW655483:QAX655484 QKS655483:QKT655484 QUO655483:QUP655484 REK655483:REL655484 ROG655483:ROH655484 RYC655483:RYD655484 SHY655483:SHZ655484 SRU655483:SRV655484 TBQ655483:TBR655484 TLM655483:TLN655484 TVI655483:TVJ655484 UFE655483:UFF655484 UPA655483:UPB655484 UYW655483:UYX655484 VIS655483:VIT655484 VSO655483:VSP655484 WCK655483:WCL655484 WMG655483:WMH655484 WWC655483:WWD655484 U721019:V721020 JQ721019:JR721020 TM721019:TN721020 ADI721019:ADJ721020 ANE721019:ANF721020 AXA721019:AXB721020 BGW721019:BGX721020 BQS721019:BQT721020 CAO721019:CAP721020 CKK721019:CKL721020 CUG721019:CUH721020 DEC721019:DED721020 DNY721019:DNZ721020 DXU721019:DXV721020 EHQ721019:EHR721020 ERM721019:ERN721020 FBI721019:FBJ721020 FLE721019:FLF721020 FVA721019:FVB721020 GEW721019:GEX721020 GOS721019:GOT721020 GYO721019:GYP721020 HIK721019:HIL721020 HSG721019:HSH721020 ICC721019:ICD721020 ILY721019:ILZ721020 IVU721019:IVV721020 JFQ721019:JFR721020 JPM721019:JPN721020 JZI721019:JZJ721020 KJE721019:KJF721020 KTA721019:KTB721020 LCW721019:LCX721020 LMS721019:LMT721020 LWO721019:LWP721020 MGK721019:MGL721020 MQG721019:MQH721020 NAC721019:NAD721020 NJY721019:NJZ721020 NTU721019:NTV721020 ODQ721019:ODR721020 ONM721019:ONN721020 OXI721019:OXJ721020 PHE721019:PHF721020 PRA721019:PRB721020 QAW721019:QAX721020 QKS721019:QKT721020 QUO721019:QUP721020 REK721019:REL721020 ROG721019:ROH721020 RYC721019:RYD721020 SHY721019:SHZ721020 SRU721019:SRV721020 TBQ721019:TBR721020 TLM721019:TLN721020 TVI721019:TVJ721020 UFE721019:UFF721020 UPA721019:UPB721020 UYW721019:UYX721020 VIS721019:VIT721020 VSO721019:VSP721020 WCK721019:WCL721020 WMG721019:WMH721020 WWC721019:WWD721020 U786555:V786556 JQ786555:JR786556 TM786555:TN786556 ADI786555:ADJ786556 ANE786555:ANF786556 AXA786555:AXB786556 BGW786555:BGX786556 BQS786555:BQT786556 CAO786555:CAP786556 CKK786555:CKL786556 CUG786555:CUH786556 DEC786555:DED786556 DNY786555:DNZ786556 DXU786555:DXV786556 EHQ786555:EHR786556 ERM786555:ERN786556 FBI786555:FBJ786556 FLE786555:FLF786556 FVA786555:FVB786556 GEW786555:GEX786556 GOS786555:GOT786556 GYO786555:GYP786556 HIK786555:HIL786556 HSG786555:HSH786556 ICC786555:ICD786556 ILY786555:ILZ786556 IVU786555:IVV786556 JFQ786555:JFR786556 JPM786555:JPN786556 JZI786555:JZJ786556 KJE786555:KJF786556 KTA786555:KTB786556 LCW786555:LCX786556 LMS786555:LMT786556 LWO786555:LWP786556 MGK786555:MGL786556 MQG786555:MQH786556 NAC786555:NAD786556 NJY786555:NJZ786556 NTU786555:NTV786556 ODQ786555:ODR786556 ONM786555:ONN786556 OXI786555:OXJ786556 PHE786555:PHF786556 PRA786555:PRB786556 QAW786555:QAX786556 QKS786555:QKT786556 QUO786555:QUP786556 REK786555:REL786556 ROG786555:ROH786556 RYC786555:RYD786556 SHY786555:SHZ786556 SRU786555:SRV786556 TBQ786555:TBR786556 TLM786555:TLN786556 TVI786555:TVJ786556 UFE786555:UFF786556 UPA786555:UPB786556 UYW786555:UYX786556 VIS786555:VIT786556 VSO786555:VSP786556 WCK786555:WCL786556 WMG786555:WMH786556 WWC786555:WWD786556 U852091:V852092 JQ852091:JR852092 TM852091:TN852092 ADI852091:ADJ852092 ANE852091:ANF852092 AXA852091:AXB852092 BGW852091:BGX852092 BQS852091:BQT852092 CAO852091:CAP852092 CKK852091:CKL852092 CUG852091:CUH852092 DEC852091:DED852092 DNY852091:DNZ852092 DXU852091:DXV852092 EHQ852091:EHR852092 ERM852091:ERN852092 FBI852091:FBJ852092 FLE852091:FLF852092 FVA852091:FVB852092 GEW852091:GEX852092 GOS852091:GOT852092 GYO852091:GYP852092 HIK852091:HIL852092 HSG852091:HSH852092 ICC852091:ICD852092 ILY852091:ILZ852092 IVU852091:IVV852092 JFQ852091:JFR852092 JPM852091:JPN852092 JZI852091:JZJ852092 KJE852091:KJF852092 KTA852091:KTB852092 LCW852091:LCX852092 LMS852091:LMT852092 LWO852091:LWP852092 MGK852091:MGL852092 MQG852091:MQH852092 NAC852091:NAD852092 NJY852091:NJZ852092 NTU852091:NTV852092 ODQ852091:ODR852092 ONM852091:ONN852092 OXI852091:OXJ852092 PHE852091:PHF852092 PRA852091:PRB852092 QAW852091:QAX852092 QKS852091:QKT852092 QUO852091:QUP852092 REK852091:REL852092 ROG852091:ROH852092 RYC852091:RYD852092 SHY852091:SHZ852092 SRU852091:SRV852092 TBQ852091:TBR852092 TLM852091:TLN852092 TVI852091:TVJ852092 UFE852091:UFF852092 UPA852091:UPB852092 UYW852091:UYX852092 VIS852091:VIT852092 VSO852091:VSP852092 WCK852091:WCL852092 WMG852091:WMH852092 WWC852091:WWD852092 U917627:V917628 JQ917627:JR917628 TM917627:TN917628 ADI917627:ADJ917628 ANE917627:ANF917628 AXA917627:AXB917628 BGW917627:BGX917628 BQS917627:BQT917628 CAO917627:CAP917628 CKK917627:CKL917628 CUG917627:CUH917628 DEC917627:DED917628 DNY917627:DNZ917628 DXU917627:DXV917628 EHQ917627:EHR917628 ERM917627:ERN917628 FBI917627:FBJ917628 FLE917627:FLF917628 FVA917627:FVB917628 GEW917627:GEX917628 GOS917627:GOT917628 GYO917627:GYP917628 HIK917627:HIL917628 HSG917627:HSH917628 ICC917627:ICD917628 ILY917627:ILZ917628 IVU917627:IVV917628 JFQ917627:JFR917628 JPM917627:JPN917628 JZI917627:JZJ917628 KJE917627:KJF917628 KTA917627:KTB917628 LCW917627:LCX917628 LMS917627:LMT917628 LWO917627:LWP917628 MGK917627:MGL917628 MQG917627:MQH917628 NAC917627:NAD917628 NJY917627:NJZ917628 NTU917627:NTV917628 ODQ917627:ODR917628 ONM917627:ONN917628 OXI917627:OXJ917628 PHE917627:PHF917628 PRA917627:PRB917628 QAW917627:QAX917628 QKS917627:QKT917628 QUO917627:QUP917628 REK917627:REL917628 ROG917627:ROH917628 RYC917627:RYD917628 SHY917627:SHZ917628 SRU917627:SRV917628 TBQ917627:TBR917628 TLM917627:TLN917628 TVI917627:TVJ917628 UFE917627:UFF917628 UPA917627:UPB917628 UYW917627:UYX917628 VIS917627:VIT917628 VSO917627:VSP917628 WCK917627:WCL917628 WMG917627:WMH917628 WWC917627:WWD917628 U983163:V983164 JQ983163:JR983164 TM983163:TN983164 ADI983163:ADJ983164 ANE983163:ANF983164 AXA983163:AXB983164 BGW983163:BGX983164 BQS983163:BQT983164 CAO983163:CAP983164 CKK983163:CKL983164 CUG983163:CUH983164 DEC983163:DED983164 DNY983163:DNZ983164 DXU983163:DXV983164 EHQ983163:EHR983164 ERM983163:ERN983164 FBI983163:FBJ983164 FLE983163:FLF983164 FVA983163:FVB983164 GEW983163:GEX983164 GOS983163:GOT983164 GYO983163:GYP983164 HIK983163:HIL983164 HSG983163:HSH983164 ICC983163:ICD983164 ILY983163:ILZ983164 IVU983163:IVV983164 JFQ983163:JFR983164 JPM983163:JPN983164 JZI983163:JZJ983164 KJE983163:KJF983164 KTA983163:KTB983164 LCW983163:LCX983164 LMS983163:LMT983164 LWO983163:LWP983164 MGK983163:MGL983164 MQG983163:MQH983164 NAC983163:NAD983164 NJY983163:NJZ983164 NTU983163:NTV983164 ODQ983163:ODR983164 ONM983163:ONN983164 OXI983163:OXJ983164 PHE983163:PHF983164 PRA983163:PRB983164 QAW983163:QAX983164 QKS983163:QKT983164 QUO983163:QUP983164 REK983163:REL983164 ROG983163:ROH983164 RYC983163:RYD983164 SHY983163:SHZ983164 SRU983163:SRV983164 TBQ983163:TBR983164 TLM983163:TLN983164 TVI983163:TVJ983164 UFE983163:UFF983164 UPA983163:UPB983164 UYW983163:UYX983164 VIS983163:VIT983164 VSO983163:VSP983164 WCK983163:WCL983164 WMG983163:WMH983164 WWC983163:WWD983164 U119:V121 JQ119:JR121 TM119:TN121 ADI119:ADJ121 ANE119:ANF121 AXA119:AXB121 BGW119:BGX121 BQS119:BQT121 CAO119:CAP121 CKK119:CKL121 CUG119:CUH121 DEC119:DED121 DNY119:DNZ121 DXU119:DXV121 EHQ119:EHR121 ERM119:ERN121 FBI119:FBJ121 FLE119:FLF121 FVA119:FVB121 GEW119:GEX121 GOS119:GOT121 GYO119:GYP121 HIK119:HIL121 HSG119:HSH121 ICC119:ICD121 ILY119:ILZ121 IVU119:IVV121 JFQ119:JFR121 JPM119:JPN121 JZI119:JZJ121 KJE119:KJF121 KTA119:KTB121 LCW119:LCX121 LMS119:LMT121 LWO119:LWP121 MGK119:MGL121 MQG119:MQH121 NAC119:NAD121 NJY119:NJZ121 NTU119:NTV121 ODQ119:ODR121 ONM119:ONN121 OXI119:OXJ121 PHE119:PHF121 PRA119:PRB121 QAW119:QAX121 QKS119:QKT121 QUO119:QUP121 REK119:REL121 ROG119:ROH121 RYC119:RYD121 SHY119:SHZ121 SRU119:SRV121 TBQ119:TBR121 TLM119:TLN121 TVI119:TVJ121 UFE119:UFF121 UPA119:UPB121 UYW119:UYX121 VIS119:VIT121 VSO119:VSP121 WCK119:WCL121 WMG119:WMH121 WWC119:WWD121 U65655:V65657 JQ65655:JR65657 TM65655:TN65657 ADI65655:ADJ65657 ANE65655:ANF65657 AXA65655:AXB65657 BGW65655:BGX65657 BQS65655:BQT65657 CAO65655:CAP65657 CKK65655:CKL65657 CUG65655:CUH65657 DEC65655:DED65657 DNY65655:DNZ65657 DXU65655:DXV65657 EHQ65655:EHR65657 ERM65655:ERN65657 FBI65655:FBJ65657 FLE65655:FLF65657 FVA65655:FVB65657 GEW65655:GEX65657 GOS65655:GOT65657 GYO65655:GYP65657 HIK65655:HIL65657 HSG65655:HSH65657 ICC65655:ICD65657 ILY65655:ILZ65657 IVU65655:IVV65657 JFQ65655:JFR65657 JPM65655:JPN65657 JZI65655:JZJ65657 KJE65655:KJF65657 KTA65655:KTB65657 LCW65655:LCX65657 LMS65655:LMT65657 LWO65655:LWP65657 MGK65655:MGL65657 MQG65655:MQH65657 NAC65655:NAD65657 NJY65655:NJZ65657 NTU65655:NTV65657 ODQ65655:ODR65657 ONM65655:ONN65657 OXI65655:OXJ65657 PHE65655:PHF65657 PRA65655:PRB65657 QAW65655:QAX65657 QKS65655:QKT65657 QUO65655:QUP65657 REK65655:REL65657 ROG65655:ROH65657 RYC65655:RYD65657 SHY65655:SHZ65657 SRU65655:SRV65657 TBQ65655:TBR65657 TLM65655:TLN65657 TVI65655:TVJ65657 UFE65655:UFF65657 UPA65655:UPB65657 UYW65655:UYX65657 VIS65655:VIT65657 VSO65655:VSP65657 WCK65655:WCL65657 WMG65655:WMH65657 WWC65655:WWD65657 U131191:V131193 JQ131191:JR131193 TM131191:TN131193 ADI131191:ADJ131193 ANE131191:ANF131193 AXA131191:AXB131193 BGW131191:BGX131193 BQS131191:BQT131193 CAO131191:CAP131193 CKK131191:CKL131193 CUG131191:CUH131193 DEC131191:DED131193 DNY131191:DNZ131193 DXU131191:DXV131193 EHQ131191:EHR131193 ERM131191:ERN131193 FBI131191:FBJ131193 FLE131191:FLF131193 FVA131191:FVB131193 GEW131191:GEX131193 GOS131191:GOT131193 GYO131191:GYP131193 HIK131191:HIL131193 HSG131191:HSH131193 ICC131191:ICD131193 ILY131191:ILZ131193 IVU131191:IVV131193 JFQ131191:JFR131193 JPM131191:JPN131193 JZI131191:JZJ131193 KJE131191:KJF131193 KTA131191:KTB131193 LCW131191:LCX131193 LMS131191:LMT131193 LWO131191:LWP131193 MGK131191:MGL131193 MQG131191:MQH131193 NAC131191:NAD131193 NJY131191:NJZ131193 NTU131191:NTV131193 ODQ131191:ODR131193 ONM131191:ONN131193 OXI131191:OXJ131193 PHE131191:PHF131193 PRA131191:PRB131193 QAW131191:QAX131193 QKS131191:QKT131193 QUO131191:QUP131193 REK131191:REL131193 ROG131191:ROH131193 RYC131191:RYD131193 SHY131191:SHZ131193 SRU131191:SRV131193 TBQ131191:TBR131193 TLM131191:TLN131193 TVI131191:TVJ131193 UFE131191:UFF131193 UPA131191:UPB131193 UYW131191:UYX131193 VIS131191:VIT131193 VSO131191:VSP131193 WCK131191:WCL131193 WMG131191:WMH131193 WWC131191:WWD131193 U196727:V196729 JQ196727:JR196729 TM196727:TN196729 ADI196727:ADJ196729 ANE196727:ANF196729 AXA196727:AXB196729 BGW196727:BGX196729 BQS196727:BQT196729 CAO196727:CAP196729 CKK196727:CKL196729 CUG196727:CUH196729 DEC196727:DED196729 DNY196727:DNZ196729 DXU196727:DXV196729 EHQ196727:EHR196729 ERM196727:ERN196729 FBI196727:FBJ196729 FLE196727:FLF196729 FVA196727:FVB196729 GEW196727:GEX196729 GOS196727:GOT196729 GYO196727:GYP196729 HIK196727:HIL196729 HSG196727:HSH196729 ICC196727:ICD196729 ILY196727:ILZ196729 IVU196727:IVV196729 JFQ196727:JFR196729 JPM196727:JPN196729 JZI196727:JZJ196729 KJE196727:KJF196729 KTA196727:KTB196729 LCW196727:LCX196729 LMS196727:LMT196729 LWO196727:LWP196729 MGK196727:MGL196729 MQG196727:MQH196729 NAC196727:NAD196729 NJY196727:NJZ196729 NTU196727:NTV196729 ODQ196727:ODR196729 ONM196727:ONN196729 OXI196727:OXJ196729 PHE196727:PHF196729 PRA196727:PRB196729 QAW196727:QAX196729 QKS196727:QKT196729 QUO196727:QUP196729 REK196727:REL196729 ROG196727:ROH196729 RYC196727:RYD196729 SHY196727:SHZ196729 SRU196727:SRV196729 TBQ196727:TBR196729 TLM196727:TLN196729 TVI196727:TVJ196729 UFE196727:UFF196729 UPA196727:UPB196729 UYW196727:UYX196729 VIS196727:VIT196729 VSO196727:VSP196729 WCK196727:WCL196729 WMG196727:WMH196729 WWC196727:WWD196729 U262263:V262265 JQ262263:JR262265 TM262263:TN262265 ADI262263:ADJ262265 ANE262263:ANF262265 AXA262263:AXB262265 BGW262263:BGX262265 BQS262263:BQT262265 CAO262263:CAP262265 CKK262263:CKL262265 CUG262263:CUH262265 DEC262263:DED262265 DNY262263:DNZ262265 DXU262263:DXV262265 EHQ262263:EHR262265 ERM262263:ERN262265 FBI262263:FBJ262265 FLE262263:FLF262265 FVA262263:FVB262265 GEW262263:GEX262265 GOS262263:GOT262265 GYO262263:GYP262265 HIK262263:HIL262265 HSG262263:HSH262265 ICC262263:ICD262265 ILY262263:ILZ262265 IVU262263:IVV262265 JFQ262263:JFR262265 JPM262263:JPN262265 JZI262263:JZJ262265 KJE262263:KJF262265 KTA262263:KTB262265 LCW262263:LCX262265 LMS262263:LMT262265 LWO262263:LWP262265 MGK262263:MGL262265 MQG262263:MQH262265 NAC262263:NAD262265 NJY262263:NJZ262265 NTU262263:NTV262265 ODQ262263:ODR262265 ONM262263:ONN262265 OXI262263:OXJ262265 PHE262263:PHF262265 PRA262263:PRB262265 QAW262263:QAX262265 QKS262263:QKT262265 QUO262263:QUP262265 REK262263:REL262265 ROG262263:ROH262265 RYC262263:RYD262265 SHY262263:SHZ262265 SRU262263:SRV262265 TBQ262263:TBR262265 TLM262263:TLN262265 TVI262263:TVJ262265 UFE262263:UFF262265 UPA262263:UPB262265 UYW262263:UYX262265 VIS262263:VIT262265 VSO262263:VSP262265 WCK262263:WCL262265 WMG262263:WMH262265 WWC262263:WWD262265 U327799:V327801 JQ327799:JR327801 TM327799:TN327801 ADI327799:ADJ327801 ANE327799:ANF327801 AXA327799:AXB327801 BGW327799:BGX327801 BQS327799:BQT327801 CAO327799:CAP327801 CKK327799:CKL327801 CUG327799:CUH327801 DEC327799:DED327801 DNY327799:DNZ327801 DXU327799:DXV327801 EHQ327799:EHR327801 ERM327799:ERN327801 FBI327799:FBJ327801 FLE327799:FLF327801 FVA327799:FVB327801 GEW327799:GEX327801 GOS327799:GOT327801 GYO327799:GYP327801 HIK327799:HIL327801 HSG327799:HSH327801 ICC327799:ICD327801 ILY327799:ILZ327801 IVU327799:IVV327801 JFQ327799:JFR327801 JPM327799:JPN327801 JZI327799:JZJ327801 KJE327799:KJF327801 KTA327799:KTB327801 LCW327799:LCX327801 LMS327799:LMT327801 LWO327799:LWP327801 MGK327799:MGL327801 MQG327799:MQH327801 NAC327799:NAD327801 NJY327799:NJZ327801 NTU327799:NTV327801 ODQ327799:ODR327801 ONM327799:ONN327801 OXI327799:OXJ327801 PHE327799:PHF327801 PRA327799:PRB327801 QAW327799:QAX327801 QKS327799:QKT327801 QUO327799:QUP327801 REK327799:REL327801 ROG327799:ROH327801 RYC327799:RYD327801 SHY327799:SHZ327801 SRU327799:SRV327801 TBQ327799:TBR327801 TLM327799:TLN327801 TVI327799:TVJ327801 UFE327799:UFF327801 UPA327799:UPB327801 UYW327799:UYX327801 VIS327799:VIT327801 VSO327799:VSP327801 WCK327799:WCL327801 WMG327799:WMH327801 WWC327799:WWD327801 U393335:V393337 JQ393335:JR393337 TM393335:TN393337 ADI393335:ADJ393337 ANE393335:ANF393337 AXA393335:AXB393337 BGW393335:BGX393337 BQS393335:BQT393337 CAO393335:CAP393337 CKK393335:CKL393337 CUG393335:CUH393337 DEC393335:DED393337 DNY393335:DNZ393337 DXU393335:DXV393337 EHQ393335:EHR393337 ERM393335:ERN393337 FBI393335:FBJ393337 FLE393335:FLF393337 FVA393335:FVB393337 GEW393335:GEX393337 GOS393335:GOT393337 GYO393335:GYP393337 HIK393335:HIL393337 HSG393335:HSH393337 ICC393335:ICD393337 ILY393335:ILZ393337 IVU393335:IVV393337 JFQ393335:JFR393337 JPM393335:JPN393337 JZI393335:JZJ393337 KJE393335:KJF393337 KTA393335:KTB393337 LCW393335:LCX393337 LMS393335:LMT393337 LWO393335:LWP393337 MGK393335:MGL393337 MQG393335:MQH393337 NAC393335:NAD393337 NJY393335:NJZ393337 NTU393335:NTV393337 ODQ393335:ODR393337 ONM393335:ONN393337 OXI393335:OXJ393337 PHE393335:PHF393337 PRA393335:PRB393337 QAW393335:QAX393337 QKS393335:QKT393337 QUO393335:QUP393337 REK393335:REL393337 ROG393335:ROH393337 RYC393335:RYD393337 SHY393335:SHZ393337 SRU393335:SRV393337 TBQ393335:TBR393337 TLM393335:TLN393337 TVI393335:TVJ393337 UFE393335:UFF393337 UPA393335:UPB393337 UYW393335:UYX393337 VIS393335:VIT393337 VSO393335:VSP393337 WCK393335:WCL393337 WMG393335:WMH393337 WWC393335:WWD393337 U458871:V458873 JQ458871:JR458873 TM458871:TN458873 ADI458871:ADJ458873 ANE458871:ANF458873 AXA458871:AXB458873 BGW458871:BGX458873 BQS458871:BQT458873 CAO458871:CAP458873 CKK458871:CKL458873 CUG458871:CUH458873 DEC458871:DED458873 DNY458871:DNZ458873 DXU458871:DXV458873 EHQ458871:EHR458873 ERM458871:ERN458873 FBI458871:FBJ458873 FLE458871:FLF458873 FVA458871:FVB458873 GEW458871:GEX458873 GOS458871:GOT458873 GYO458871:GYP458873 HIK458871:HIL458873 HSG458871:HSH458873 ICC458871:ICD458873 ILY458871:ILZ458873 IVU458871:IVV458873 JFQ458871:JFR458873 JPM458871:JPN458873 JZI458871:JZJ458873 KJE458871:KJF458873 KTA458871:KTB458873 LCW458871:LCX458873 LMS458871:LMT458873 LWO458871:LWP458873 MGK458871:MGL458873 MQG458871:MQH458873 NAC458871:NAD458873 NJY458871:NJZ458873 NTU458871:NTV458873 ODQ458871:ODR458873 ONM458871:ONN458873 OXI458871:OXJ458873 PHE458871:PHF458873 PRA458871:PRB458873 QAW458871:QAX458873 QKS458871:QKT458873 QUO458871:QUP458873 REK458871:REL458873 ROG458871:ROH458873 RYC458871:RYD458873 SHY458871:SHZ458873 SRU458871:SRV458873 TBQ458871:TBR458873 TLM458871:TLN458873 TVI458871:TVJ458873 UFE458871:UFF458873 UPA458871:UPB458873 UYW458871:UYX458873 VIS458871:VIT458873 VSO458871:VSP458873 WCK458871:WCL458873 WMG458871:WMH458873 WWC458871:WWD458873 U524407:V524409 JQ524407:JR524409 TM524407:TN524409 ADI524407:ADJ524409 ANE524407:ANF524409 AXA524407:AXB524409 BGW524407:BGX524409 BQS524407:BQT524409 CAO524407:CAP524409 CKK524407:CKL524409 CUG524407:CUH524409 DEC524407:DED524409 DNY524407:DNZ524409 DXU524407:DXV524409 EHQ524407:EHR524409 ERM524407:ERN524409 FBI524407:FBJ524409 FLE524407:FLF524409 FVA524407:FVB524409 GEW524407:GEX524409 GOS524407:GOT524409 GYO524407:GYP524409 HIK524407:HIL524409 HSG524407:HSH524409 ICC524407:ICD524409 ILY524407:ILZ524409 IVU524407:IVV524409 JFQ524407:JFR524409 JPM524407:JPN524409 JZI524407:JZJ524409 KJE524407:KJF524409 KTA524407:KTB524409 LCW524407:LCX524409 LMS524407:LMT524409 LWO524407:LWP524409 MGK524407:MGL524409 MQG524407:MQH524409 NAC524407:NAD524409 NJY524407:NJZ524409 NTU524407:NTV524409 ODQ524407:ODR524409 ONM524407:ONN524409 OXI524407:OXJ524409 PHE524407:PHF524409 PRA524407:PRB524409 QAW524407:QAX524409 QKS524407:QKT524409 QUO524407:QUP524409 REK524407:REL524409 ROG524407:ROH524409 RYC524407:RYD524409 SHY524407:SHZ524409 SRU524407:SRV524409 TBQ524407:TBR524409 TLM524407:TLN524409 TVI524407:TVJ524409 UFE524407:UFF524409 UPA524407:UPB524409 UYW524407:UYX524409 VIS524407:VIT524409 VSO524407:VSP524409 WCK524407:WCL524409 WMG524407:WMH524409 WWC524407:WWD524409 U589943:V589945 JQ589943:JR589945 TM589943:TN589945 ADI589943:ADJ589945 ANE589943:ANF589945 AXA589943:AXB589945 BGW589943:BGX589945 BQS589943:BQT589945 CAO589943:CAP589945 CKK589943:CKL589945 CUG589943:CUH589945 DEC589943:DED589945 DNY589943:DNZ589945 DXU589943:DXV589945 EHQ589943:EHR589945 ERM589943:ERN589945 FBI589943:FBJ589945 FLE589943:FLF589945 FVA589943:FVB589945 GEW589943:GEX589945 GOS589943:GOT589945 GYO589943:GYP589945 HIK589943:HIL589945 HSG589943:HSH589945 ICC589943:ICD589945 ILY589943:ILZ589945 IVU589943:IVV589945 JFQ589943:JFR589945 JPM589943:JPN589945 JZI589943:JZJ589945 KJE589943:KJF589945 KTA589943:KTB589945 LCW589943:LCX589945 LMS589943:LMT589945 LWO589943:LWP589945 MGK589943:MGL589945 MQG589943:MQH589945 NAC589943:NAD589945 NJY589943:NJZ589945 NTU589943:NTV589945 ODQ589943:ODR589945 ONM589943:ONN589945 OXI589943:OXJ589945 PHE589943:PHF589945 PRA589943:PRB589945 QAW589943:QAX589945 QKS589943:QKT589945 QUO589943:QUP589945 REK589943:REL589945 ROG589943:ROH589945 RYC589943:RYD589945 SHY589943:SHZ589945 SRU589943:SRV589945 TBQ589943:TBR589945 TLM589943:TLN589945 TVI589943:TVJ589945 UFE589943:UFF589945 UPA589943:UPB589945 UYW589943:UYX589945 VIS589943:VIT589945 VSO589943:VSP589945 WCK589943:WCL589945 WMG589943:WMH589945 WWC589943:WWD589945 U655479:V655481 JQ655479:JR655481 TM655479:TN655481 ADI655479:ADJ655481 ANE655479:ANF655481 AXA655479:AXB655481 BGW655479:BGX655481 BQS655479:BQT655481 CAO655479:CAP655481 CKK655479:CKL655481 CUG655479:CUH655481 DEC655479:DED655481 DNY655479:DNZ655481 DXU655479:DXV655481 EHQ655479:EHR655481 ERM655479:ERN655481 FBI655479:FBJ655481 FLE655479:FLF655481 FVA655479:FVB655481 GEW655479:GEX655481 GOS655479:GOT655481 GYO655479:GYP655481 HIK655479:HIL655481 HSG655479:HSH655481 ICC655479:ICD655481 ILY655479:ILZ655481 IVU655479:IVV655481 JFQ655479:JFR655481 JPM655479:JPN655481 JZI655479:JZJ655481 KJE655479:KJF655481 KTA655479:KTB655481 LCW655479:LCX655481 LMS655479:LMT655481 LWO655479:LWP655481 MGK655479:MGL655481 MQG655479:MQH655481 NAC655479:NAD655481 NJY655479:NJZ655481 NTU655479:NTV655481 ODQ655479:ODR655481 ONM655479:ONN655481 OXI655479:OXJ655481 PHE655479:PHF655481 PRA655479:PRB655481 QAW655479:QAX655481 QKS655479:QKT655481 QUO655479:QUP655481 REK655479:REL655481 ROG655479:ROH655481 RYC655479:RYD655481 SHY655479:SHZ655481 SRU655479:SRV655481 TBQ655479:TBR655481 TLM655479:TLN655481 TVI655479:TVJ655481 UFE655479:UFF655481 UPA655479:UPB655481 UYW655479:UYX655481 VIS655479:VIT655481 VSO655479:VSP655481 WCK655479:WCL655481 WMG655479:WMH655481 WWC655479:WWD655481 U721015:V721017 JQ721015:JR721017 TM721015:TN721017 ADI721015:ADJ721017 ANE721015:ANF721017 AXA721015:AXB721017 BGW721015:BGX721017 BQS721015:BQT721017 CAO721015:CAP721017 CKK721015:CKL721017 CUG721015:CUH721017 DEC721015:DED721017 DNY721015:DNZ721017 DXU721015:DXV721017 EHQ721015:EHR721017 ERM721015:ERN721017 FBI721015:FBJ721017 FLE721015:FLF721017 FVA721015:FVB721017 GEW721015:GEX721017 GOS721015:GOT721017 GYO721015:GYP721017 HIK721015:HIL721017 HSG721015:HSH721017 ICC721015:ICD721017 ILY721015:ILZ721017 IVU721015:IVV721017 JFQ721015:JFR721017 JPM721015:JPN721017 JZI721015:JZJ721017 KJE721015:KJF721017 KTA721015:KTB721017 LCW721015:LCX721017 LMS721015:LMT721017 LWO721015:LWP721017 MGK721015:MGL721017 MQG721015:MQH721017 NAC721015:NAD721017 NJY721015:NJZ721017 NTU721015:NTV721017 ODQ721015:ODR721017 ONM721015:ONN721017 OXI721015:OXJ721017 PHE721015:PHF721017 PRA721015:PRB721017 QAW721015:QAX721017 QKS721015:QKT721017 QUO721015:QUP721017 REK721015:REL721017 ROG721015:ROH721017 RYC721015:RYD721017 SHY721015:SHZ721017 SRU721015:SRV721017 TBQ721015:TBR721017 TLM721015:TLN721017 TVI721015:TVJ721017 UFE721015:UFF721017 UPA721015:UPB721017 UYW721015:UYX721017 VIS721015:VIT721017 VSO721015:VSP721017 WCK721015:WCL721017 WMG721015:WMH721017 WWC721015:WWD721017 U786551:V786553 JQ786551:JR786553 TM786551:TN786553 ADI786551:ADJ786553 ANE786551:ANF786553 AXA786551:AXB786553 BGW786551:BGX786553 BQS786551:BQT786553 CAO786551:CAP786553 CKK786551:CKL786553 CUG786551:CUH786553 DEC786551:DED786553 DNY786551:DNZ786553 DXU786551:DXV786553 EHQ786551:EHR786553 ERM786551:ERN786553 FBI786551:FBJ786553 FLE786551:FLF786553 FVA786551:FVB786553 GEW786551:GEX786553 GOS786551:GOT786553 GYO786551:GYP786553 HIK786551:HIL786553 HSG786551:HSH786553 ICC786551:ICD786553 ILY786551:ILZ786553 IVU786551:IVV786553 JFQ786551:JFR786553 JPM786551:JPN786553 JZI786551:JZJ786553 KJE786551:KJF786553 KTA786551:KTB786553 LCW786551:LCX786553 LMS786551:LMT786553 LWO786551:LWP786553 MGK786551:MGL786553 MQG786551:MQH786553 NAC786551:NAD786553 NJY786551:NJZ786553 NTU786551:NTV786553 ODQ786551:ODR786553 ONM786551:ONN786553 OXI786551:OXJ786553 PHE786551:PHF786553 PRA786551:PRB786553 QAW786551:QAX786553 QKS786551:QKT786553 QUO786551:QUP786553 REK786551:REL786553 ROG786551:ROH786553 RYC786551:RYD786553 SHY786551:SHZ786553 SRU786551:SRV786553 TBQ786551:TBR786553 TLM786551:TLN786553 TVI786551:TVJ786553 UFE786551:UFF786553 UPA786551:UPB786553 UYW786551:UYX786553 VIS786551:VIT786553 VSO786551:VSP786553 WCK786551:WCL786553 WMG786551:WMH786553 WWC786551:WWD786553 U852087:V852089 JQ852087:JR852089 TM852087:TN852089 ADI852087:ADJ852089 ANE852087:ANF852089 AXA852087:AXB852089 BGW852087:BGX852089 BQS852087:BQT852089 CAO852087:CAP852089 CKK852087:CKL852089 CUG852087:CUH852089 DEC852087:DED852089 DNY852087:DNZ852089 DXU852087:DXV852089 EHQ852087:EHR852089 ERM852087:ERN852089 FBI852087:FBJ852089 FLE852087:FLF852089 FVA852087:FVB852089 GEW852087:GEX852089 GOS852087:GOT852089 GYO852087:GYP852089 HIK852087:HIL852089 HSG852087:HSH852089 ICC852087:ICD852089 ILY852087:ILZ852089 IVU852087:IVV852089 JFQ852087:JFR852089 JPM852087:JPN852089 JZI852087:JZJ852089 KJE852087:KJF852089 KTA852087:KTB852089 LCW852087:LCX852089 LMS852087:LMT852089 LWO852087:LWP852089 MGK852087:MGL852089 MQG852087:MQH852089 NAC852087:NAD852089 NJY852087:NJZ852089 NTU852087:NTV852089 ODQ852087:ODR852089 ONM852087:ONN852089 OXI852087:OXJ852089 PHE852087:PHF852089 PRA852087:PRB852089 QAW852087:QAX852089 QKS852087:QKT852089 QUO852087:QUP852089 REK852087:REL852089 ROG852087:ROH852089 RYC852087:RYD852089 SHY852087:SHZ852089 SRU852087:SRV852089 TBQ852087:TBR852089 TLM852087:TLN852089 TVI852087:TVJ852089 UFE852087:UFF852089 UPA852087:UPB852089 UYW852087:UYX852089 VIS852087:VIT852089 VSO852087:VSP852089 WCK852087:WCL852089 WMG852087:WMH852089 WWC852087:WWD852089 U917623:V917625 JQ917623:JR917625 TM917623:TN917625 ADI917623:ADJ917625 ANE917623:ANF917625 AXA917623:AXB917625 BGW917623:BGX917625 BQS917623:BQT917625 CAO917623:CAP917625 CKK917623:CKL917625 CUG917623:CUH917625 DEC917623:DED917625 DNY917623:DNZ917625 DXU917623:DXV917625 EHQ917623:EHR917625 ERM917623:ERN917625 FBI917623:FBJ917625 FLE917623:FLF917625 FVA917623:FVB917625 GEW917623:GEX917625 GOS917623:GOT917625 GYO917623:GYP917625 HIK917623:HIL917625 HSG917623:HSH917625 ICC917623:ICD917625 ILY917623:ILZ917625 IVU917623:IVV917625 JFQ917623:JFR917625 JPM917623:JPN917625 JZI917623:JZJ917625 KJE917623:KJF917625 KTA917623:KTB917625 LCW917623:LCX917625 LMS917623:LMT917625 LWO917623:LWP917625 MGK917623:MGL917625 MQG917623:MQH917625 NAC917623:NAD917625 NJY917623:NJZ917625 NTU917623:NTV917625 ODQ917623:ODR917625 ONM917623:ONN917625 OXI917623:OXJ917625 PHE917623:PHF917625 PRA917623:PRB917625 QAW917623:QAX917625 QKS917623:QKT917625 QUO917623:QUP917625 REK917623:REL917625 ROG917623:ROH917625 RYC917623:RYD917625 SHY917623:SHZ917625 SRU917623:SRV917625 TBQ917623:TBR917625 TLM917623:TLN917625 TVI917623:TVJ917625 UFE917623:UFF917625 UPA917623:UPB917625 UYW917623:UYX917625 VIS917623:VIT917625 VSO917623:VSP917625 WCK917623:WCL917625 WMG917623:WMH917625 WWC917623:WWD917625 U983159:V983161 JQ983159:JR983161 TM983159:TN983161 ADI983159:ADJ983161 ANE983159:ANF983161 AXA983159:AXB983161 BGW983159:BGX983161 BQS983159:BQT983161 CAO983159:CAP983161 CKK983159:CKL983161 CUG983159:CUH983161 DEC983159:DED983161 DNY983159:DNZ983161 DXU983159:DXV983161 EHQ983159:EHR983161 ERM983159:ERN983161 FBI983159:FBJ983161 FLE983159:FLF983161 FVA983159:FVB983161 GEW983159:GEX983161 GOS983159:GOT983161 GYO983159:GYP983161 HIK983159:HIL983161 HSG983159:HSH983161 ICC983159:ICD983161 ILY983159:ILZ983161 IVU983159:IVV983161 JFQ983159:JFR983161 JPM983159:JPN983161 JZI983159:JZJ983161 KJE983159:KJF983161 KTA983159:KTB983161 LCW983159:LCX983161 LMS983159:LMT983161 LWO983159:LWP983161 MGK983159:MGL983161 MQG983159:MQH983161 NAC983159:NAD983161 NJY983159:NJZ983161 NTU983159:NTV983161 ODQ983159:ODR983161 ONM983159:ONN983161 OXI983159:OXJ983161 PHE983159:PHF983161 PRA983159:PRB983161 QAW983159:QAX983161 QKS983159:QKT983161 QUO983159:QUP983161 REK983159:REL983161 ROG983159:ROH983161 RYC983159:RYD983161 SHY983159:SHZ983161 SRU983159:SRV983161 TBQ983159:TBR983161 TLM983159:TLN983161 TVI983159:TVJ983161 UFE983159:UFF983161 UPA983159:UPB983161 UYW983159:UYX983161 VIS983159:VIT983161 VSO983159:VSP983161 WCK983159:WCL983161 WMG983159:WMH983161 WWC983159:WWD983161 U115:V117 JQ115:JR117 TM115:TN117 ADI115:ADJ117 ANE115:ANF117 AXA115:AXB117 BGW115:BGX117 BQS115:BQT117 CAO115:CAP117 CKK115:CKL117 CUG115:CUH117 DEC115:DED117 DNY115:DNZ117 DXU115:DXV117 EHQ115:EHR117 ERM115:ERN117 FBI115:FBJ117 FLE115:FLF117 FVA115:FVB117 GEW115:GEX117 GOS115:GOT117 GYO115:GYP117 HIK115:HIL117 HSG115:HSH117 ICC115:ICD117 ILY115:ILZ117 IVU115:IVV117 JFQ115:JFR117 JPM115:JPN117 JZI115:JZJ117 KJE115:KJF117 KTA115:KTB117 LCW115:LCX117 LMS115:LMT117 LWO115:LWP117 MGK115:MGL117 MQG115:MQH117 NAC115:NAD117 NJY115:NJZ117 NTU115:NTV117 ODQ115:ODR117 ONM115:ONN117 OXI115:OXJ117 PHE115:PHF117 PRA115:PRB117 QAW115:QAX117 QKS115:QKT117 QUO115:QUP117 REK115:REL117 ROG115:ROH117 RYC115:RYD117 SHY115:SHZ117 SRU115:SRV117 TBQ115:TBR117 TLM115:TLN117 TVI115:TVJ117 UFE115:UFF117 UPA115:UPB117 UYW115:UYX117 VIS115:VIT117 VSO115:VSP117 WCK115:WCL117 WMG115:WMH117 WWC115:WWD117 U65651:V65653 JQ65651:JR65653 TM65651:TN65653 ADI65651:ADJ65653 ANE65651:ANF65653 AXA65651:AXB65653 BGW65651:BGX65653 BQS65651:BQT65653 CAO65651:CAP65653 CKK65651:CKL65653 CUG65651:CUH65653 DEC65651:DED65653 DNY65651:DNZ65653 DXU65651:DXV65653 EHQ65651:EHR65653 ERM65651:ERN65653 FBI65651:FBJ65653 FLE65651:FLF65653 FVA65651:FVB65653 GEW65651:GEX65653 GOS65651:GOT65653 GYO65651:GYP65653 HIK65651:HIL65653 HSG65651:HSH65653 ICC65651:ICD65653 ILY65651:ILZ65653 IVU65651:IVV65653 JFQ65651:JFR65653 JPM65651:JPN65653 JZI65651:JZJ65653 KJE65651:KJF65653 KTA65651:KTB65653 LCW65651:LCX65653 LMS65651:LMT65653 LWO65651:LWP65653 MGK65651:MGL65653 MQG65651:MQH65653 NAC65651:NAD65653 NJY65651:NJZ65653 NTU65651:NTV65653 ODQ65651:ODR65653 ONM65651:ONN65653 OXI65651:OXJ65653 PHE65651:PHF65653 PRA65651:PRB65653 QAW65651:QAX65653 QKS65651:QKT65653 QUO65651:QUP65653 REK65651:REL65653 ROG65651:ROH65653 RYC65651:RYD65653 SHY65651:SHZ65653 SRU65651:SRV65653 TBQ65651:TBR65653 TLM65651:TLN65653 TVI65651:TVJ65653 UFE65651:UFF65653 UPA65651:UPB65653 UYW65651:UYX65653 VIS65651:VIT65653 VSO65651:VSP65653 WCK65651:WCL65653 WMG65651:WMH65653 WWC65651:WWD65653 U131187:V131189 JQ131187:JR131189 TM131187:TN131189 ADI131187:ADJ131189 ANE131187:ANF131189 AXA131187:AXB131189 BGW131187:BGX131189 BQS131187:BQT131189 CAO131187:CAP131189 CKK131187:CKL131189 CUG131187:CUH131189 DEC131187:DED131189 DNY131187:DNZ131189 DXU131187:DXV131189 EHQ131187:EHR131189 ERM131187:ERN131189 FBI131187:FBJ131189 FLE131187:FLF131189 FVA131187:FVB131189 GEW131187:GEX131189 GOS131187:GOT131189 GYO131187:GYP131189 HIK131187:HIL131189 HSG131187:HSH131189 ICC131187:ICD131189 ILY131187:ILZ131189 IVU131187:IVV131189 JFQ131187:JFR131189 JPM131187:JPN131189 JZI131187:JZJ131189 KJE131187:KJF131189 KTA131187:KTB131189 LCW131187:LCX131189 LMS131187:LMT131189 LWO131187:LWP131189 MGK131187:MGL131189 MQG131187:MQH131189 NAC131187:NAD131189 NJY131187:NJZ131189 NTU131187:NTV131189 ODQ131187:ODR131189 ONM131187:ONN131189 OXI131187:OXJ131189 PHE131187:PHF131189 PRA131187:PRB131189 QAW131187:QAX131189 QKS131187:QKT131189 QUO131187:QUP131189 REK131187:REL131189 ROG131187:ROH131189 RYC131187:RYD131189 SHY131187:SHZ131189 SRU131187:SRV131189 TBQ131187:TBR131189 TLM131187:TLN131189 TVI131187:TVJ131189 UFE131187:UFF131189 UPA131187:UPB131189 UYW131187:UYX131189 VIS131187:VIT131189 VSO131187:VSP131189 WCK131187:WCL131189 WMG131187:WMH131189 WWC131187:WWD131189 U196723:V196725 JQ196723:JR196725 TM196723:TN196725 ADI196723:ADJ196725 ANE196723:ANF196725 AXA196723:AXB196725 BGW196723:BGX196725 BQS196723:BQT196725 CAO196723:CAP196725 CKK196723:CKL196725 CUG196723:CUH196725 DEC196723:DED196725 DNY196723:DNZ196725 DXU196723:DXV196725 EHQ196723:EHR196725 ERM196723:ERN196725 FBI196723:FBJ196725 FLE196723:FLF196725 FVA196723:FVB196725 GEW196723:GEX196725 GOS196723:GOT196725 GYO196723:GYP196725 HIK196723:HIL196725 HSG196723:HSH196725 ICC196723:ICD196725 ILY196723:ILZ196725 IVU196723:IVV196725 JFQ196723:JFR196725 JPM196723:JPN196725 JZI196723:JZJ196725 KJE196723:KJF196725 KTA196723:KTB196725 LCW196723:LCX196725 LMS196723:LMT196725 LWO196723:LWP196725 MGK196723:MGL196725 MQG196723:MQH196725 NAC196723:NAD196725 NJY196723:NJZ196725 NTU196723:NTV196725 ODQ196723:ODR196725 ONM196723:ONN196725 OXI196723:OXJ196725 PHE196723:PHF196725 PRA196723:PRB196725 QAW196723:QAX196725 QKS196723:QKT196725 QUO196723:QUP196725 REK196723:REL196725 ROG196723:ROH196725 RYC196723:RYD196725 SHY196723:SHZ196725 SRU196723:SRV196725 TBQ196723:TBR196725 TLM196723:TLN196725 TVI196723:TVJ196725 UFE196723:UFF196725 UPA196723:UPB196725 UYW196723:UYX196725 VIS196723:VIT196725 VSO196723:VSP196725 WCK196723:WCL196725 WMG196723:WMH196725 WWC196723:WWD196725 U262259:V262261 JQ262259:JR262261 TM262259:TN262261 ADI262259:ADJ262261 ANE262259:ANF262261 AXA262259:AXB262261 BGW262259:BGX262261 BQS262259:BQT262261 CAO262259:CAP262261 CKK262259:CKL262261 CUG262259:CUH262261 DEC262259:DED262261 DNY262259:DNZ262261 DXU262259:DXV262261 EHQ262259:EHR262261 ERM262259:ERN262261 FBI262259:FBJ262261 FLE262259:FLF262261 FVA262259:FVB262261 GEW262259:GEX262261 GOS262259:GOT262261 GYO262259:GYP262261 HIK262259:HIL262261 HSG262259:HSH262261 ICC262259:ICD262261 ILY262259:ILZ262261 IVU262259:IVV262261 JFQ262259:JFR262261 JPM262259:JPN262261 JZI262259:JZJ262261 KJE262259:KJF262261 KTA262259:KTB262261 LCW262259:LCX262261 LMS262259:LMT262261 LWO262259:LWP262261 MGK262259:MGL262261 MQG262259:MQH262261 NAC262259:NAD262261 NJY262259:NJZ262261 NTU262259:NTV262261 ODQ262259:ODR262261 ONM262259:ONN262261 OXI262259:OXJ262261 PHE262259:PHF262261 PRA262259:PRB262261 QAW262259:QAX262261 QKS262259:QKT262261 QUO262259:QUP262261 REK262259:REL262261 ROG262259:ROH262261 RYC262259:RYD262261 SHY262259:SHZ262261 SRU262259:SRV262261 TBQ262259:TBR262261 TLM262259:TLN262261 TVI262259:TVJ262261 UFE262259:UFF262261 UPA262259:UPB262261 UYW262259:UYX262261 VIS262259:VIT262261 VSO262259:VSP262261 WCK262259:WCL262261 WMG262259:WMH262261 WWC262259:WWD262261 U327795:V327797 JQ327795:JR327797 TM327795:TN327797 ADI327795:ADJ327797 ANE327795:ANF327797 AXA327795:AXB327797 BGW327795:BGX327797 BQS327795:BQT327797 CAO327795:CAP327797 CKK327795:CKL327797 CUG327795:CUH327797 DEC327795:DED327797 DNY327795:DNZ327797 DXU327795:DXV327797 EHQ327795:EHR327797 ERM327795:ERN327797 FBI327795:FBJ327797 FLE327795:FLF327797 FVA327795:FVB327797 GEW327795:GEX327797 GOS327795:GOT327797 GYO327795:GYP327797 HIK327795:HIL327797 HSG327795:HSH327797 ICC327795:ICD327797 ILY327795:ILZ327797 IVU327795:IVV327797 JFQ327795:JFR327797 JPM327795:JPN327797 JZI327795:JZJ327797 KJE327795:KJF327797 KTA327795:KTB327797 LCW327795:LCX327797 LMS327795:LMT327797 LWO327795:LWP327797 MGK327795:MGL327797 MQG327795:MQH327797 NAC327795:NAD327797 NJY327795:NJZ327797 NTU327795:NTV327797 ODQ327795:ODR327797 ONM327795:ONN327797 OXI327795:OXJ327797 PHE327795:PHF327797 PRA327795:PRB327797 QAW327795:QAX327797 QKS327795:QKT327797 QUO327795:QUP327797 REK327795:REL327797 ROG327795:ROH327797 RYC327795:RYD327797 SHY327795:SHZ327797 SRU327795:SRV327797 TBQ327795:TBR327797 TLM327795:TLN327797 TVI327795:TVJ327797 UFE327795:UFF327797 UPA327795:UPB327797 UYW327795:UYX327797 VIS327795:VIT327797 VSO327795:VSP327797 WCK327795:WCL327797 WMG327795:WMH327797 WWC327795:WWD327797 U393331:V393333 JQ393331:JR393333 TM393331:TN393333 ADI393331:ADJ393333 ANE393331:ANF393333 AXA393331:AXB393333 BGW393331:BGX393333 BQS393331:BQT393333 CAO393331:CAP393333 CKK393331:CKL393333 CUG393331:CUH393333 DEC393331:DED393333 DNY393331:DNZ393333 DXU393331:DXV393333 EHQ393331:EHR393333 ERM393331:ERN393333 FBI393331:FBJ393333 FLE393331:FLF393333 FVA393331:FVB393333 GEW393331:GEX393333 GOS393331:GOT393333 GYO393331:GYP393333 HIK393331:HIL393333 HSG393331:HSH393333 ICC393331:ICD393333 ILY393331:ILZ393333 IVU393331:IVV393333 JFQ393331:JFR393333 JPM393331:JPN393333 JZI393331:JZJ393333 KJE393331:KJF393333 KTA393331:KTB393333 LCW393331:LCX393333 LMS393331:LMT393333 LWO393331:LWP393333 MGK393331:MGL393333 MQG393331:MQH393333 NAC393331:NAD393333 NJY393331:NJZ393333 NTU393331:NTV393333 ODQ393331:ODR393333 ONM393331:ONN393333 OXI393331:OXJ393333 PHE393331:PHF393333 PRA393331:PRB393333 QAW393331:QAX393333 QKS393331:QKT393333 QUO393331:QUP393333 REK393331:REL393333 ROG393331:ROH393333 RYC393331:RYD393333 SHY393331:SHZ393333 SRU393331:SRV393333 TBQ393331:TBR393333 TLM393331:TLN393333 TVI393331:TVJ393333 UFE393331:UFF393333 UPA393331:UPB393333 UYW393331:UYX393333 VIS393331:VIT393333 VSO393331:VSP393333 WCK393331:WCL393333 WMG393331:WMH393333 WWC393331:WWD393333 U458867:V458869 JQ458867:JR458869 TM458867:TN458869 ADI458867:ADJ458869 ANE458867:ANF458869 AXA458867:AXB458869 BGW458867:BGX458869 BQS458867:BQT458869 CAO458867:CAP458869 CKK458867:CKL458869 CUG458867:CUH458869 DEC458867:DED458869 DNY458867:DNZ458869 DXU458867:DXV458869 EHQ458867:EHR458869 ERM458867:ERN458869 FBI458867:FBJ458869 FLE458867:FLF458869 FVA458867:FVB458869 GEW458867:GEX458869 GOS458867:GOT458869 GYO458867:GYP458869 HIK458867:HIL458869 HSG458867:HSH458869 ICC458867:ICD458869 ILY458867:ILZ458869 IVU458867:IVV458869 JFQ458867:JFR458869 JPM458867:JPN458869 JZI458867:JZJ458869 KJE458867:KJF458869 KTA458867:KTB458869 LCW458867:LCX458869 LMS458867:LMT458869 LWO458867:LWP458869 MGK458867:MGL458869 MQG458867:MQH458869 NAC458867:NAD458869 NJY458867:NJZ458869 NTU458867:NTV458869 ODQ458867:ODR458869 ONM458867:ONN458869 OXI458867:OXJ458869 PHE458867:PHF458869 PRA458867:PRB458869 QAW458867:QAX458869 QKS458867:QKT458869 QUO458867:QUP458869 REK458867:REL458869 ROG458867:ROH458869 RYC458867:RYD458869 SHY458867:SHZ458869 SRU458867:SRV458869 TBQ458867:TBR458869 TLM458867:TLN458869 TVI458867:TVJ458869 UFE458867:UFF458869 UPA458867:UPB458869 UYW458867:UYX458869 VIS458867:VIT458869 VSO458867:VSP458869 WCK458867:WCL458869 WMG458867:WMH458869 WWC458867:WWD458869 U524403:V524405 JQ524403:JR524405 TM524403:TN524405 ADI524403:ADJ524405 ANE524403:ANF524405 AXA524403:AXB524405 BGW524403:BGX524405 BQS524403:BQT524405 CAO524403:CAP524405 CKK524403:CKL524405 CUG524403:CUH524405 DEC524403:DED524405 DNY524403:DNZ524405 DXU524403:DXV524405 EHQ524403:EHR524405 ERM524403:ERN524405 FBI524403:FBJ524405 FLE524403:FLF524405 FVA524403:FVB524405 GEW524403:GEX524405 GOS524403:GOT524405 GYO524403:GYP524405 HIK524403:HIL524405 HSG524403:HSH524405 ICC524403:ICD524405 ILY524403:ILZ524405 IVU524403:IVV524405 JFQ524403:JFR524405 JPM524403:JPN524405 JZI524403:JZJ524405 KJE524403:KJF524405 KTA524403:KTB524405 LCW524403:LCX524405 LMS524403:LMT524405 LWO524403:LWP524405 MGK524403:MGL524405 MQG524403:MQH524405 NAC524403:NAD524405 NJY524403:NJZ524405 NTU524403:NTV524405 ODQ524403:ODR524405 ONM524403:ONN524405 OXI524403:OXJ524405 PHE524403:PHF524405 PRA524403:PRB524405 QAW524403:QAX524405 QKS524403:QKT524405 QUO524403:QUP524405 REK524403:REL524405 ROG524403:ROH524405 RYC524403:RYD524405 SHY524403:SHZ524405 SRU524403:SRV524405 TBQ524403:TBR524405 TLM524403:TLN524405 TVI524403:TVJ524405 UFE524403:UFF524405 UPA524403:UPB524405 UYW524403:UYX524405 VIS524403:VIT524405 VSO524403:VSP524405 WCK524403:WCL524405 WMG524403:WMH524405 WWC524403:WWD524405 U589939:V589941 JQ589939:JR589941 TM589939:TN589941 ADI589939:ADJ589941 ANE589939:ANF589941 AXA589939:AXB589941 BGW589939:BGX589941 BQS589939:BQT589941 CAO589939:CAP589941 CKK589939:CKL589941 CUG589939:CUH589941 DEC589939:DED589941 DNY589939:DNZ589941 DXU589939:DXV589941 EHQ589939:EHR589941 ERM589939:ERN589941 FBI589939:FBJ589941 FLE589939:FLF589941 FVA589939:FVB589941 GEW589939:GEX589941 GOS589939:GOT589941 GYO589939:GYP589941 HIK589939:HIL589941 HSG589939:HSH589941 ICC589939:ICD589941 ILY589939:ILZ589941 IVU589939:IVV589941 JFQ589939:JFR589941 JPM589939:JPN589941 JZI589939:JZJ589941 KJE589939:KJF589941 KTA589939:KTB589941 LCW589939:LCX589941 LMS589939:LMT589941 LWO589939:LWP589941 MGK589939:MGL589941 MQG589939:MQH589941 NAC589939:NAD589941 NJY589939:NJZ589941 NTU589939:NTV589941 ODQ589939:ODR589941 ONM589939:ONN589941 OXI589939:OXJ589941 PHE589939:PHF589941 PRA589939:PRB589941 QAW589939:QAX589941 QKS589939:QKT589941 QUO589939:QUP589941 REK589939:REL589941 ROG589939:ROH589941 RYC589939:RYD589941 SHY589939:SHZ589941 SRU589939:SRV589941 TBQ589939:TBR589941 TLM589939:TLN589941 TVI589939:TVJ589941 UFE589939:UFF589941 UPA589939:UPB589941 UYW589939:UYX589941 VIS589939:VIT589941 VSO589939:VSP589941 WCK589939:WCL589941 WMG589939:WMH589941 WWC589939:WWD589941 U655475:V655477 JQ655475:JR655477 TM655475:TN655477 ADI655475:ADJ655477 ANE655475:ANF655477 AXA655475:AXB655477 BGW655475:BGX655477 BQS655475:BQT655477 CAO655475:CAP655477 CKK655475:CKL655477 CUG655475:CUH655477 DEC655475:DED655477 DNY655475:DNZ655477 DXU655475:DXV655477 EHQ655475:EHR655477 ERM655475:ERN655477 FBI655475:FBJ655477 FLE655475:FLF655477 FVA655475:FVB655477 GEW655475:GEX655477 GOS655475:GOT655477 GYO655475:GYP655477 HIK655475:HIL655477 HSG655475:HSH655477 ICC655475:ICD655477 ILY655475:ILZ655477 IVU655475:IVV655477 JFQ655475:JFR655477 JPM655475:JPN655477 JZI655475:JZJ655477 KJE655475:KJF655477 KTA655475:KTB655477 LCW655475:LCX655477 LMS655475:LMT655477 LWO655475:LWP655477 MGK655475:MGL655477 MQG655475:MQH655477 NAC655475:NAD655477 NJY655475:NJZ655477 NTU655475:NTV655477 ODQ655475:ODR655477 ONM655475:ONN655477 OXI655475:OXJ655477 PHE655475:PHF655477 PRA655475:PRB655477 QAW655475:QAX655477 QKS655475:QKT655477 QUO655475:QUP655477 REK655475:REL655477 ROG655475:ROH655477 RYC655475:RYD655477 SHY655475:SHZ655477 SRU655475:SRV655477 TBQ655475:TBR655477 TLM655475:TLN655477 TVI655475:TVJ655477 UFE655475:UFF655477 UPA655475:UPB655477 UYW655475:UYX655477 VIS655475:VIT655477 VSO655475:VSP655477 WCK655475:WCL655477 WMG655475:WMH655477 WWC655475:WWD655477 U721011:V721013 JQ721011:JR721013 TM721011:TN721013 ADI721011:ADJ721013 ANE721011:ANF721013 AXA721011:AXB721013 BGW721011:BGX721013 BQS721011:BQT721013 CAO721011:CAP721013 CKK721011:CKL721013 CUG721011:CUH721013 DEC721011:DED721013 DNY721011:DNZ721013 DXU721011:DXV721013 EHQ721011:EHR721013 ERM721011:ERN721013 FBI721011:FBJ721013 FLE721011:FLF721013 FVA721011:FVB721013 GEW721011:GEX721013 GOS721011:GOT721013 GYO721011:GYP721013 HIK721011:HIL721013 HSG721011:HSH721013 ICC721011:ICD721013 ILY721011:ILZ721013 IVU721011:IVV721013 JFQ721011:JFR721013 JPM721011:JPN721013 JZI721011:JZJ721013 KJE721011:KJF721013 KTA721011:KTB721013 LCW721011:LCX721013 LMS721011:LMT721013 LWO721011:LWP721013 MGK721011:MGL721013 MQG721011:MQH721013 NAC721011:NAD721013 NJY721011:NJZ721013 NTU721011:NTV721013 ODQ721011:ODR721013 ONM721011:ONN721013 OXI721011:OXJ721013 PHE721011:PHF721013 PRA721011:PRB721013 QAW721011:QAX721013 QKS721011:QKT721013 QUO721011:QUP721013 REK721011:REL721013 ROG721011:ROH721013 RYC721011:RYD721013 SHY721011:SHZ721013 SRU721011:SRV721013 TBQ721011:TBR721013 TLM721011:TLN721013 TVI721011:TVJ721013 UFE721011:UFF721013 UPA721011:UPB721013 UYW721011:UYX721013 VIS721011:VIT721013 VSO721011:VSP721013 WCK721011:WCL721013 WMG721011:WMH721013 WWC721011:WWD721013 U786547:V786549 JQ786547:JR786549 TM786547:TN786549 ADI786547:ADJ786549 ANE786547:ANF786549 AXA786547:AXB786549 BGW786547:BGX786549 BQS786547:BQT786549 CAO786547:CAP786549 CKK786547:CKL786549 CUG786547:CUH786549 DEC786547:DED786549 DNY786547:DNZ786549 DXU786547:DXV786549 EHQ786547:EHR786549 ERM786547:ERN786549 FBI786547:FBJ786549 FLE786547:FLF786549 FVA786547:FVB786549 GEW786547:GEX786549 GOS786547:GOT786549 GYO786547:GYP786549 HIK786547:HIL786549 HSG786547:HSH786549 ICC786547:ICD786549 ILY786547:ILZ786549 IVU786547:IVV786549 JFQ786547:JFR786549 JPM786547:JPN786549 JZI786547:JZJ786549 KJE786547:KJF786549 KTA786547:KTB786549 LCW786547:LCX786549 LMS786547:LMT786549 LWO786547:LWP786549 MGK786547:MGL786549 MQG786547:MQH786549 NAC786547:NAD786549 NJY786547:NJZ786549 NTU786547:NTV786549 ODQ786547:ODR786549 ONM786547:ONN786549 OXI786547:OXJ786549 PHE786547:PHF786549 PRA786547:PRB786549 QAW786547:QAX786549 QKS786547:QKT786549 QUO786547:QUP786549 REK786547:REL786549 ROG786547:ROH786549 RYC786547:RYD786549 SHY786547:SHZ786549 SRU786547:SRV786549 TBQ786547:TBR786549 TLM786547:TLN786549 TVI786547:TVJ786549 UFE786547:UFF786549 UPA786547:UPB786549 UYW786547:UYX786549 VIS786547:VIT786549 VSO786547:VSP786549 WCK786547:WCL786549 WMG786547:WMH786549 WWC786547:WWD786549 U852083:V852085 JQ852083:JR852085 TM852083:TN852085 ADI852083:ADJ852085 ANE852083:ANF852085 AXA852083:AXB852085 BGW852083:BGX852085 BQS852083:BQT852085 CAO852083:CAP852085 CKK852083:CKL852085 CUG852083:CUH852085 DEC852083:DED852085 DNY852083:DNZ852085 DXU852083:DXV852085 EHQ852083:EHR852085 ERM852083:ERN852085 FBI852083:FBJ852085 FLE852083:FLF852085 FVA852083:FVB852085 GEW852083:GEX852085 GOS852083:GOT852085 GYO852083:GYP852085 HIK852083:HIL852085 HSG852083:HSH852085 ICC852083:ICD852085 ILY852083:ILZ852085 IVU852083:IVV852085 JFQ852083:JFR852085 JPM852083:JPN852085 JZI852083:JZJ852085 KJE852083:KJF852085 KTA852083:KTB852085 LCW852083:LCX852085 LMS852083:LMT852085 LWO852083:LWP852085 MGK852083:MGL852085 MQG852083:MQH852085 NAC852083:NAD852085 NJY852083:NJZ852085 NTU852083:NTV852085 ODQ852083:ODR852085 ONM852083:ONN852085 OXI852083:OXJ852085 PHE852083:PHF852085 PRA852083:PRB852085 QAW852083:QAX852085 QKS852083:QKT852085 QUO852083:QUP852085 REK852083:REL852085 ROG852083:ROH852085 RYC852083:RYD852085 SHY852083:SHZ852085 SRU852083:SRV852085 TBQ852083:TBR852085 TLM852083:TLN852085 TVI852083:TVJ852085 UFE852083:UFF852085 UPA852083:UPB852085 UYW852083:UYX852085 VIS852083:VIT852085 VSO852083:VSP852085 WCK852083:WCL852085 WMG852083:WMH852085 WWC852083:WWD852085 U917619:V917621 JQ917619:JR917621 TM917619:TN917621 ADI917619:ADJ917621 ANE917619:ANF917621 AXA917619:AXB917621 BGW917619:BGX917621 BQS917619:BQT917621 CAO917619:CAP917621 CKK917619:CKL917621 CUG917619:CUH917621 DEC917619:DED917621 DNY917619:DNZ917621 DXU917619:DXV917621 EHQ917619:EHR917621 ERM917619:ERN917621 FBI917619:FBJ917621 FLE917619:FLF917621 FVA917619:FVB917621 GEW917619:GEX917621 GOS917619:GOT917621 GYO917619:GYP917621 HIK917619:HIL917621 HSG917619:HSH917621 ICC917619:ICD917621 ILY917619:ILZ917621 IVU917619:IVV917621 JFQ917619:JFR917621 JPM917619:JPN917621 JZI917619:JZJ917621 KJE917619:KJF917621 KTA917619:KTB917621 LCW917619:LCX917621 LMS917619:LMT917621 LWO917619:LWP917621 MGK917619:MGL917621 MQG917619:MQH917621 NAC917619:NAD917621 NJY917619:NJZ917621 NTU917619:NTV917621 ODQ917619:ODR917621 ONM917619:ONN917621 OXI917619:OXJ917621 PHE917619:PHF917621 PRA917619:PRB917621 QAW917619:QAX917621 QKS917619:QKT917621 QUO917619:QUP917621 REK917619:REL917621 ROG917619:ROH917621 RYC917619:RYD917621 SHY917619:SHZ917621 SRU917619:SRV917621 TBQ917619:TBR917621 TLM917619:TLN917621 TVI917619:TVJ917621 UFE917619:UFF917621 UPA917619:UPB917621 UYW917619:UYX917621 VIS917619:VIT917621 VSO917619:VSP917621 WCK917619:WCL917621 WMG917619:WMH917621 WWC917619:WWD917621 U983155:V983157 JQ983155:JR983157 TM983155:TN983157 ADI983155:ADJ983157 ANE983155:ANF983157 AXA983155:AXB983157 BGW983155:BGX983157 BQS983155:BQT983157 CAO983155:CAP983157 CKK983155:CKL983157 CUG983155:CUH983157 DEC983155:DED983157 DNY983155:DNZ983157 DXU983155:DXV983157 EHQ983155:EHR983157 ERM983155:ERN983157 FBI983155:FBJ983157 FLE983155:FLF983157 FVA983155:FVB983157 GEW983155:GEX983157 GOS983155:GOT983157 GYO983155:GYP983157 HIK983155:HIL983157 HSG983155:HSH983157 ICC983155:ICD983157 ILY983155:ILZ983157 IVU983155:IVV983157 JFQ983155:JFR983157 JPM983155:JPN983157 JZI983155:JZJ983157 KJE983155:KJF983157 KTA983155:KTB983157 LCW983155:LCX983157 LMS983155:LMT983157 LWO983155:LWP983157 MGK983155:MGL983157 MQG983155:MQH983157 NAC983155:NAD983157 NJY983155:NJZ983157 NTU983155:NTV983157 ODQ983155:ODR983157 ONM983155:ONN983157 OXI983155:OXJ983157 PHE983155:PHF983157 PRA983155:PRB983157 QAW983155:QAX983157 QKS983155:QKT983157 QUO983155:QUP983157 REK983155:REL983157 ROG983155:ROH983157 RYC983155:RYD983157 SHY983155:SHZ983157 SRU983155:SRV983157 TBQ983155:TBR983157 TLM983155:TLN983157 TVI983155:TVJ983157 UFE983155:UFF983157 UPA983155:UPB983157 UYW983155:UYX983157 VIS983155:VIT983157 VSO983155:VSP983157 WCK983155:WCL983157 WMG983155:WMH983157 WWC983155:WWD983157 U112:V113 JQ112:JR113 TM112:TN113 ADI112:ADJ113 ANE112:ANF113 AXA112:AXB113 BGW112:BGX113 BQS112:BQT113 CAO112:CAP113 CKK112:CKL113 CUG112:CUH113 DEC112:DED113 DNY112:DNZ113 DXU112:DXV113 EHQ112:EHR113 ERM112:ERN113 FBI112:FBJ113 FLE112:FLF113 FVA112:FVB113 GEW112:GEX113 GOS112:GOT113 GYO112:GYP113 HIK112:HIL113 HSG112:HSH113 ICC112:ICD113 ILY112:ILZ113 IVU112:IVV113 JFQ112:JFR113 JPM112:JPN113 JZI112:JZJ113 KJE112:KJF113 KTA112:KTB113 LCW112:LCX113 LMS112:LMT113 LWO112:LWP113 MGK112:MGL113 MQG112:MQH113 NAC112:NAD113 NJY112:NJZ113 NTU112:NTV113 ODQ112:ODR113 ONM112:ONN113 OXI112:OXJ113 PHE112:PHF113 PRA112:PRB113 QAW112:QAX113 QKS112:QKT113 QUO112:QUP113 REK112:REL113 ROG112:ROH113 RYC112:RYD113 SHY112:SHZ113 SRU112:SRV113 TBQ112:TBR113 TLM112:TLN113 TVI112:TVJ113 UFE112:UFF113 UPA112:UPB113 UYW112:UYX113 VIS112:VIT113 VSO112:VSP113 WCK112:WCL113 WMG112:WMH113 WWC112:WWD113 U65648:V65649 JQ65648:JR65649 TM65648:TN65649 ADI65648:ADJ65649 ANE65648:ANF65649 AXA65648:AXB65649 BGW65648:BGX65649 BQS65648:BQT65649 CAO65648:CAP65649 CKK65648:CKL65649 CUG65648:CUH65649 DEC65648:DED65649 DNY65648:DNZ65649 DXU65648:DXV65649 EHQ65648:EHR65649 ERM65648:ERN65649 FBI65648:FBJ65649 FLE65648:FLF65649 FVA65648:FVB65649 GEW65648:GEX65649 GOS65648:GOT65649 GYO65648:GYP65649 HIK65648:HIL65649 HSG65648:HSH65649 ICC65648:ICD65649 ILY65648:ILZ65649 IVU65648:IVV65649 JFQ65648:JFR65649 JPM65648:JPN65649 JZI65648:JZJ65649 KJE65648:KJF65649 KTA65648:KTB65649 LCW65648:LCX65649 LMS65648:LMT65649 LWO65648:LWP65649 MGK65648:MGL65649 MQG65648:MQH65649 NAC65648:NAD65649 NJY65648:NJZ65649 NTU65648:NTV65649 ODQ65648:ODR65649 ONM65648:ONN65649 OXI65648:OXJ65649 PHE65648:PHF65649 PRA65648:PRB65649 QAW65648:QAX65649 QKS65648:QKT65649 QUO65648:QUP65649 REK65648:REL65649 ROG65648:ROH65649 RYC65648:RYD65649 SHY65648:SHZ65649 SRU65648:SRV65649 TBQ65648:TBR65649 TLM65648:TLN65649 TVI65648:TVJ65649 UFE65648:UFF65649 UPA65648:UPB65649 UYW65648:UYX65649 VIS65648:VIT65649 VSO65648:VSP65649 WCK65648:WCL65649 WMG65648:WMH65649 WWC65648:WWD65649 U131184:V131185 JQ131184:JR131185 TM131184:TN131185 ADI131184:ADJ131185 ANE131184:ANF131185 AXA131184:AXB131185 BGW131184:BGX131185 BQS131184:BQT131185 CAO131184:CAP131185 CKK131184:CKL131185 CUG131184:CUH131185 DEC131184:DED131185 DNY131184:DNZ131185 DXU131184:DXV131185 EHQ131184:EHR131185 ERM131184:ERN131185 FBI131184:FBJ131185 FLE131184:FLF131185 FVA131184:FVB131185 GEW131184:GEX131185 GOS131184:GOT131185 GYO131184:GYP131185 HIK131184:HIL131185 HSG131184:HSH131185 ICC131184:ICD131185 ILY131184:ILZ131185 IVU131184:IVV131185 JFQ131184:JFR131185 JPM131184:JPN131185 JZI131184:JZJ131185 KJE131184:KJF131185 KTA131184:KTB131185 LCW131184:LCX131185 LMS131184:LMT131185 LWO131184:LWP131185 MGK131184:MGL131185 MQG131184:MQH131185 NAC131184:NAD131185 NJY131184:NJZ131185 NTU131184:NTV131185 ODQ131184:ODR131185 ONM131184:ONN131185 OXI131184:OXJ131185 PHE131184:PHF131185 PRA131184:PRB131185 QAW131184:QAX131185 QKS131184:QKT131185 QUO131184:QUP131185 REK131184:REL131185 ROG131184:ROH131185 RYC131184:RYD131185 SHY131184:SHZ131185 SRU131184:SRV131185 TBQ131184:TBR131185 TLM131184:TLN131185 TVI131184:TVJ131185 UFE131184:UFF131185 UPA131184:UPB131185 UYW131184:UYX131185 VIS131184:VIT131185 VSO131184:VSP131185 WCK131184:WCL131185 WMG131184:WMH131185 WWC131184:WWD131185 U196720:V196721 JQ196720:JR196721 TM196720:TN196721 ADI196720:ADJ196721 ANE196720:ANF196721 AXA196720:AXB196721 BGW196720:BGX196721 BQS196720:BQT196721 CAO196720:CAP196721 CKK196720:CKL196721 CUG196720:CUH196721 DEC196720:DED196721 DNY196720:DNZ196721 DXU196720:DXV196721 EHQ196720:EHR196721 ERM196720:ERN196721 FBI196720:FBJ196721 FLE196720:FLF196721 FVA196720:FVB196721 GEW196720:GEX196721 GOS196720:GOT196721 GYO196720:GYP196721 HIK196720:HIL196721 HSG196720:HSH196721 ICC196720:ICD196721 ILY196720:ILZ196721 IVU196720:IVV196721 JFQ196720:JFR196721 JPM196720:JPN196721 JZI196720:JZJ196721 KJE196720:KJF196721 KTA196720:KTB196721 LCW196720:LCX196721 LMS196720:LMT196721 LWO196720:LWP196721 MGK196720:MGL196721 MQG196720:MQH196721 NAC196720:NAD196721 NJY196720:NJZ196721 NTU196720:NTV196721 ODQ196720:ODR196721 ONM196720:ONN196721 OXI196720:OXJ196721 PHE196720:PHF196721 PRA196720:PRB196721 QAW196720:QAX196721 QKS196720:QKT196721 QUO196720:QUP196721 REK196720:REL196721 ROG196720:ROH196721 RYC196720:RYD196721 SHY196720:SHZ196721 SRU196720:SRV196721 TBQ196720:TBR196721 TLM196720:TLN196721 TVI196720:TVJ196721 UFE196720:UFF196721 UPA196720:UPB196721 UYW196720:UYX196721 VIS196720:VIT196721 VSO196720:VSP196721 WCK196720:WCL196721 WMG196720:WMH196721 WWC196720:WWD196721 U262256:V262257 JQ262256:JR262257 TM262256:TN262257 ADI262256:ADJ262257 ANE262256:ANF262257 AXA262256:AXB262257 BGW262256:BGX262257 BQS262256:BQT262257 CAO262256:CAP262257 CKK262256:CKL262257 CUG262256:CUH262257 DEC262256:DED262257 DNY262256:DNZ262257 DXU262256:DXV262257 EHQ262256:EHR262257 ERM262256:ERN262257 FBI262256:FBJ262257 FLE262256:FLF262257 FVA262256:FVB262257 GEW262256:GEX262257 GOS262256:GOT262257 GYO262256:GYP262257 HIK262256:HIL262257 HSG262256:HSH262257 ICC262256:ICD262257 ILY262256:ILZ262257 IVU262256:IVV262257 JFQ262256:JFR262257 JPM262256:JPN262257 JZI262256:JZJ262257 KJE262256:KJF262257 KTA262256:KTB262257 LCW262256:LCX262257 LMS262256:LMT262257 LWO262256:LWP262257 MGK262256:MGL262257 MQG262256:MQH262257 NAC262256:NAD262257 NJY262256:NJZ262257 NTU262256:NTV262257 ODQ262256:ODR262257 ONM262256:ONN262257 OXI262256:OXJ262257 PHE262256:PHF262257 PRA262256:PRB262257 QAW262256:QAX262257 QKS262256:QKT262257 QUO262256:QUP262257 REK262256:REL262257 ROG262256:ROH262257 RYC262256:RYD262257 SHY262256:SHZ262257 SRU262256:SRV262257 TBQ262256:TBR262257 TLM262256:TLN262257 TVI262256:TVJ262257 UFE262256:UFF262257 UPA262256:UPB262257 UYW262256:UYX262257 VIS262256:VIT262257 VSO262256:VSP262257 WCK262256:WCL262257 WMG262256:WMH262257 WWC262256:WWD262257 U327792:V327793 JQ327792:JR327793 TM327792:TN327793 ADI327792:ADJ327793 ANE327792:ANF327793 AXA327792:AXB327793 BGW327792:BGX327793 BQS327792:BQT327793 CAO327792:CAP327793 CKK327792:CKL327793 CUG327792:CUH327793 DEC327792:DED327793 DNY327792:DNZ327793 DXU327792:DXV327793 EHQ327792:EHR327793 ERM327792:ERN327793 FBI327792:FBJ327793 FLE327792:FLF327793 FVA327792:FVB327793 GEW327792:GEX327793 GOS327792:GOT327793 GYO327792:GYP327793 HIK327792:HIL327793 HSG327792:HSH327793 ICC327792:ICD327793 ILY327792:ILZ327793 IVU327792:IVV327793 JFQ327792:JFR327793 JPM327792:JPN327793 JZI327792:JZJ327793 KJE327792:KJF327793 KTA327792:KTB327793 LCW327792:LCX327793 LMS327792:LMT327793 LWO327792:LWP327793 MGK327792:MGL327793 MQG327792:MQH327793 NAC327792:NAD327793 NJY327792:NJZ327793 NTU327792:NTV327793 ODQ327792:ODR327793 ONM327792:ONN327793 OXI327792:OXJ327793 PHE327792:PHF327793 PRA327792:PRB327793 QAW327792:QAX327793 QKS327792:QKT327793 QUO327792:QUP327793 REK327792:REL327793 ROG327792:ROH327793 RYC327792:RYD327793 SHY327792:SHZ327793 SRU327792:SRV327793 TBQ327792:TBR327793 TLM327792:TLN327793 TVI327792:TVJ327793 UFE327792:UFF327793 UPA327792:UPB327793 UYW327792:UYX327793 VIS327792:VIT327793 VSO327792:VSP327793 WCK327792:WCL327793 WMG327792:WMH327793 WWC327792:WWD327793 U393328:V393329 JQ393328:JR393329 TM393328:TN393329 ADI393328:ADJ393329 ANE393328:ANF393329 AXA393328:AXB393329 BGW393328:BGX393329 BQS393328:BQT393329 CAO393328:CAP393329 CKK393328:CKL393329 CUG393328:CUH393329 DEC393328:DED393329 DNY393328:DNZ393329 DXU393328:DXV393329 EHQ393328:EHR393329 ERM393328:ERN393329 FBI393328:FBJ393329 FLE393328:FLF393329 FVA393328:FVB393329 GEW393328:GEX393329 GOS393328:GOT393329 GYO393328:GYP393329 HIK393328:HIL393329 HSG393328:HSH393329 ICC393328:ICD393329 ILY393328:ILZ393329 IVU393328:IVV393329 JFQ393328:JFR393329 JPM393328:JPN393329 JZI393328:JZJ393329 KJE393328:KJF393329 KTA393328:KTB393329 LCW393328:LCX393329 LMS393328:LMT393329 LWO393328:LWP393329 MGK393328:MGL393329 MQG393328:MQH393329 NAC393328:NAD393329 NJY393328:NJZ393329 NTU393328:NTV393329 ODQ393328:ODR393329 ONM393328:ONN393329 OXI393328:OXJ393329 PHE393328:PHF393329 PRA393328:PRB393329 QAW393328:QAX393329 QKS393328:QKT393329 QUO393328:QUP393329 REK393328:REL393329 ROG393328:ROH393329 RYC393328:RYD393329 SHY393328:SHZ393329 SRU393328:SRV393329 TBQ393328:TBR393329 TLM393328:TLN393329 TVI393328:TVJ393329 UFE393328:UFF393329 UPA393328:UPB393329 UYW393328:UYX393329 VIS393328:VIT393329 VSO393328:VSP393329 WCK393328:WCL393329 WMG393328:WMH393329 WWC393328:WWD393329 U458864:V458865 JQ458864:JR458865 TM458864:TN458865 ADI458864:ADJ458865 ANE458864:ANF458865 AXA458864:AXB458865 BGW458864:BGX458865 BQS458864:BQT458865 CAO458864:CAP458865 CKK458864:CKL458865 CUG458864:CUH458865 DEC458864:DED458865 DNY458864:DNZ458865 DXU458864:DXV458865 EHQ458864:EHR458865 ERM458864:ERN458865 FBI458864:FBJ458865 FLE458864:FLF458865 FVA458864:FVB458865 GEW458864:GEX458865 GOS458864:GOT458865 GYO458864:GYP458865 HIK458864:HIL458865 HSG458864:HSH458865 ICC458864:ICD458865 ILY458864:ILZ458865 IVU458864:IVV458865 JFQ458864:JFR458865 JPM458864:JPN458865 JZI458864:JZJ458865 KJE458864:KJF458865 KTA458864:KTB458865 LCW458864:LCX458865 LMS458864:LMT458865 LWO458864:LWP458865 MGK458864:MGL458865 MQG458864:MQH458865 NAC458864:NAD458865 NJY458864:NJZ458865 NTU458864:NTV458865 ODQ458864:ODR458865 ONM458864:ONN458865 OXI458864:OXJ458865 PHE458864:PHF458865 PRA458864:PRB458865 QAW458864:QAX458865 QKS458864:QKT458865 QUO458864:QUP458865 REK458864:REL458865 ROG458864:ROH458865 RYC458864:RYD458865 SHY458864:SHZ458865 SRU458864:SRV458865 TBQ458864:TBR458865 TLM458864:TLN458865 TVI458864:TVJ458865 UFE458864:UFF458865 UPA458864:UPB458865 UYW458864:UYX458865 VIS458864:VIT458865 VSO458864:VSP458865 WCK458864:WCL458865 WMG458864:WMH458865 WWC458864:WWD458865 U524400:V524401 JQ524400:JR524401 TM524400:TN524401 ADI524400:ADJ524401 ANE524400:ANF524401 AXA524400:AXB524401 BGW524400:BGX524401 BQS524400:BQT524401 CAO524400:CAP524401 CKK524400:CKL524401 CUG524400:CUH524401 DEC524400:DED524401 DNY524400:DNZ524401 DXU524400:DXV524401 EHQ524400:EHR524401 ERM524400:ERN524401 FBI524400:FBJ524401 FLE524400:FLF524401 FVA524400:FVB524401 GEW524400:GEX524401 GOS524400:GOT524401 GYO524400:GYP524401 HIK524400:HIL524401 HSG524400:HSH524401 ICC524400:ICD524401 ILY524400:ILZ524401 IVU524400:IVV524401 JFQ524400:JFR524401 JPM524400:JPN524401 JZI524400:JZJ524401 KJE524400:KJF524401 KTA524400:KTB524401 LCW524400:LCX524401 LMS524400:LMT524401 LWO524400:LWP524401 MGK524400:MGL524401 MQG524400:MQH524401 NAC524400:NAD524401 NJY524400:NJZ524401 NTU524400:NTV524401 ODQ524400:ODR524401 ONM524400:ONN524401 OXI524400:OXJ524401 PHE524400:PHF524401 PRA524400:PRB524401 QAW524400:QAX524401 QKS524400:QKT524401 QUO524400:QUP524401 REK524400:REL524401 ROG524400:ROH524401 RYC524400:RYD524401 SHY524400:SHZ524401 SRU524400:SRV524401 TBQ524400:TBR524401 TLM524400:TLN524401 TVI524400:TVJ524401 UFE524400:UFF524401 UPA524400:UPB524401 UYW524400:UYX524401 VIS524400:VIT524401 VSO524400:VSP524401 WCK524400:WCL524401 WMG524400:WMH524401 WWC524400:WWD524401 U589936:V589937 JQ589936:JR589937 TM589936:TN589937 ADI589936:ADJ589937 ANE589936:ANF589937 AXA589936:AXB589937 BGW589936:BGX589937 BQS589936:BQT589937 CAO589936:CAP589937 CKK589936:CKL589937 CUG589936:CUH589937 DEC589936:DED589937 DNY589936:DNZ589937 DXU589936:DXV589937 EHQ589936:EHR589937 ERM589936:ERN589937 FBI589936:FBJ589937 FLE589936:FLF589937 FVA589936:FVB589937 GEW589936:GEX589937 GOS589936:GOT589937 GYO589936:GYP589937 HIK589936:HIL589937 HSG589936:HSH589937 ICC589936:ICD589937 ILY589936:ILZ589937 IVU589936:IVV589937 JFQ589936:JFR589937 JPM589936:JPN589937 JZI589936:JZJ589937 KJE589936:KJF589937 KTA589936:KTB589937 LCW589936:LCX589937 LMS589936:LMT589937 LWO589936:LWP589937 MGK589936:MGL589937 MQG589936:MQH589937 NAC589936:NAD589937 NJY589936:NJZ589937 NTU589936:NTV589937 ODQ589936:ODR589937 ONM589936:ONN589937 OXI589936:OXJ589937 PHE589936:PHF589937 PRA589936:PRB589937 QAW589936:QAX589937 QKS589936:QKT589937 QUO589936:QUP589937 REK589936:REL589937 ROG589936:ROH589937 RYC589936:RYD589937 SHY589936:SHZ589937 SRU589936:SRV589937 TBQ589936:TBR589937 TLM589936:TLN589937 TVI589936:TVJ589937 UFE589936:UFF589937 UPA589936:UPB589937 UYW589936:UYX589937 VIS589936:VIT589937 VSO589936:VSP589937 WCK589936:WCL589937 WMG589936:WMH589937 WWC589936:WWD589937 U655472:V655473 JQ655472:JR655473 TM655472:TN655473 ADI655472:ADJ655473 ANE655472:ANF655473 AXA655472:AXB655473 BGW655472:BGX655473 BQS655472:BQT655473 CAO655472:CAP655473 CKK655472:CKL655473 CUG655472:CUH655473 DEC655472:DED655473 DNY655472:DNZ655473 DXU655472:DXV655473 EHQ655472:EHR655473 ERM655472:ERN655473 FBI655472:FBJ655473 FLE655472:FLF655473 FVA655472:FVB655473 GEW655472:GEX655473 GOS655472:GOT655473 GYO655472:GYP655473 HIK655472:HIL655473 HSG655472:HSH655473 ICC655472:ICD655473 ILY655472:ILZ655473 IVU655472:IVV655473 JFQ655472:JFR655473 JPM655472:JPN655473 JZI655472:JZJ655473 KJE655472:KJF655473 KTA655472:KTB655473 LCW655472:LCX655473 LMS655472:LMT655473 LWO655472:LWP655473 MGK655472:MGL655473 MQG655472:MQH655473 NAC655472:NAD655473 NJY655472:NJZ655473 NTU655472:NTV655473 ODQ655472:ODR655473 ONM655472:ONN655473 OXI655472:OXJ655473 PHE655472:PHF655473 PRA655472:PRB655473 QAW655472:QAX655473 QKS655472:QKT655473 QUO655472:QUP655473 REK655472:REL655473 ROG655472:ROH655473 RYC655472:RYD655473 SHY655472:SHZ655473 SRU655472:SRV655473 TBQ655472:TBR655473 TLM655472:TLN655473 TVI655472:TVJ655473 UFE655472:UFF655473 UPA655472:UPB655473 UYW655472:UYX655473 VIS655472:VIT655473 VSO655472:VSP655473 WCK655472:WCL655473 WMG655472:WMH655473 WWC655472:WWD655473 U721008:V721009 JQ721008:JR721009 TM721008:TN721009 ADI721008:ADJ721009 ANE721008:ANF721009 AXA721008:AXB721009 BGW721008:BGX721009 BQS721008:BQT721009 CAO721008:CAP721009 CKK721008:CKL721009 CUG721008:CUH721009 DEC721008:DED721009 DNY721008:DNZ721009 DXU721008:DXV721009 EHQ721008:EHR721009 ERM721008:ERN721009 FBI721008:FBJ721009 FLE721008:FLF721009 FVA721008:FVB721009 GEW721008:GEX721009 GOS721008:GOT721009 GYO721008:GYP721009 HIK721008:HIL721009 HSG721008:HSH721009 ICC721008:ICD721009 ILY721008:ILZ721009 IVU721008:IVV721009 JFQ721008:JFR721009 JPM721008:JPN721009 JZI721008:JZJ721009 KJE721008:KJF721009 KTA721008:KTB721009 LCW721008:LCX721009 LMS721008:LMT721009 LWO721008:LWP721009 MGK721008:MGL721009 MQG721008:MQH721009 NAC721008:NAD721009 NJY721008:NJZ721009 NTU721008:NTV721009 ODQ721008:ODR721009 ONM721008:ONN721009 OXI721008:OXJ721009 PHE721008:PHF721009 PRA721008:PRB721009 QAW721008:QAX721009 QKS721008:QKT721009 QUO721008:QUP721009 REK721008:REL721009 ROG721008:ROH721009 RYC721008:RYD721009 SHY721008:SHZ721009 SRU721008:SRV721009 TBQ721008:TBR721009 TLM721008:TLN721009 TVI721008:TVJ721009 UFE721008:UFF721009 UPA721008:UPB721009 UYW721008:UYX721009 VIS721008:VIT721009 VSO721008:VSP721009 WCK721008:WCL721009 WMG721008:WMH721009 WWC721008:WWD721009 U786544:V786545 JQ786544:JR786545 TM786544:TN786545 ADI786544:ADJ786545 ANE786544:ANF786545 AXA786544:AXB786545 BGW786544:BGX786545 BQS786544:BQT786545 CAO786544:CAP786545 CKK786544:CKL786545 CUG786544:CUH786545 DEC786544:DED786545 DNY786544:DNZ786545 DXU786544:DXV786545 EHQ786544:EHR786545 ERM786544:ERN786545 FBI786544:FBJ786545 FLE786544:FLF786545 FVA786544:FVB786545 GEW786544:GEX786545 GOS786544:GOT786545 GYO786544:GYP786545 HIK786544:HIL786545 HSG786544:HSH786545 ICC786544:ICD786545 ILY786544:ILZ786545 IVU786544:IVV786545 JFQ786544:JFR786545 JPM786544:JPN786545 JZI786544:JZJ786545 KJE786544:KJF786545 KTA786544:KTB786545 LCW786544:LCX786545 LMS786544:LMT786545 LWO786544:LWP786545 MGK786544:MGL786545 MQG786544:MQH786545 NAC786544:NAD786545 NJY786544:NJZ786545 NTU786544:NTV786545 ODQ786544:ODR786545 ONM786544:ONN786545 OXI786544:OXJ786545 PHE786544:PHF786545 PRA786544:PRB786545 QAW786544:QAX786545 QKS786544:QKT786545 QUO786544:QUP786545 REK786544:REL786545 ROG786544:ROH786545 RYC786544:RYD786545 SHY786544:SHZ786545 SRU786544:SRV786545 TBQ786544:TBR786545 TLM786544:TLN786545 TVI786544:TVJ786545 UFE786544:UFF786545 UPA786544:UPB786545 UYW786544:UYX786545 VIS786544:VIT786545 VSO786544:VSP786545 WCK786544:WCL786545 WMG786544:WMH786545 WWC786544:WWD786545 U852080:V852081 JQ852080:JR852081 TM852080:TN852081 ADI852080:ADJ852081 ANE852080:ANF852081 AXA852080:AXB852081 BGW852080:BGX852081 BQS852080:BQT852081 CAO852080:CAP852081 CKK852080:CKL852081 CUG852080:CUH852081 DEC852080:DED852081 DNY852080:DNZ852081 DXU852080:DXV852081 EHQ852080:EHR852081 ERM852080:ERN852081 FBI852080:FBJ852081 FLE852080:FLF852081 FVA852080:FVB852081 GEW852080:GEX852081 GOS852080:GOT852081 GYO852080:GYP852081 HIK852080:HIL852081 HSG852080:HSH852081 ICC852080:ICD852081 ILY852080:ILZ852081 IVU852080:IVV852081 JFQ852080:JFR852081 JPM852080:JPN852081 JZI852080:JZJ852081 KJE852080:KJF852081 KTA852080:KTB852081 LCW852080:LCX852081 LMS852080:LMT852081 LWO852080:LWP852081 MGK852080:MGL852081 MQG852080:MQH852081 NAC852080:NAD852081 NJY852080:NJZ852081 NTU852080:NTV852081 ODQ852080:ODR852081 ONM852080:ONN852081 OXI852080:OXJ852081 PHE852080:PHF852081 PRA852080:PRB852081 QAW852080:QAX852081 QKS852080:QKT852081 QUO852080:QUP852081 REK852080:REL852081 ROG852080:ROH852081 RYC852080:RYD852081 SHY852080:SHZ852081 SRU852080:SRV852081 TBQ852080:TBR852081 TLM852080:TLN852081 TVI852080:TVJ852081 UFE852080:UFF852081 UPA852080:UPB852081 UYW852080:UYX852081 VIS852080:VIT852081 VSO852080:VSP852081 WCK852080:WCL852081 WMG852080:WMH852081 WWC852080:WWD852081 U917616:V917617 JQ917616:JR917617 TM917616:TN917617 ADI917616:ADJ917617 ANE917616:ANF917617 AXA917616:AXB917617 BGW917616:BGX917617 BQS917616:BQT917617 CAO917616:CAP917617 CKK917616:CKL917617 CUG917616:CUH917617 DEC917616:DED917617 DNY917616:DNZ917617 DXU917616:DXV917617 EHQ917616:EHR917617 ERM917616:ERN917617 FBI917616:FBJ917617 FLE917616:FLF917617 FVA917616:FVB917617 GEW917616:GEX917617 GOS917616:GOT917617 GYO917616:GYP917617 HIK917616:HIL917617 HSG917616:HSH917617 ICC917616:ICD917617 ILY917616:ILZ917617 IVU917616:IVV917617 JFQ917616:JFR917617 JPM917616:JPN917617 JZI917616:JZJ917617 KJE917616:KJF917617 KTA917616:KTB917617 LCW917616:LCX917617 LMS917616:LMT917617 LWO917616:LWP917617 MGK917616:MGL917617 MQG917616:MQH917617 NAC917616:NAD917617 NJY917616:NJZ917617 NTU917616:NTV917617 ODQ917616:ODR917617 ONM917616:ONN917617 OXI917616:OXJ917617 PHE917616:PHF917617 PRA917616:PRB917617 QAW917616:QAX917617 QKS917616:QKT917617 QUO917616:QUP917617 REK917616:REL917617 ROG917616:ROH917617 RYC917616:RYD917617 SHY917616:SHZ917617 SRU917616:SRV917617 TBQ917616:TBR917617 TLM917616:TLN917617 TVI917616:TVJ917617 UFE917616:UFF917617 UPA917616:UPB917617 UYW917616:UYX917617 VIS917616:VIT917617 VSO917616:VSP917617 WCK917616:WCL917617 WMG917616:WMH917617 WWC917616:WWD917617 U983152:V983153 JQ983152:JR983153 TM983152:TN983153 ADI983152:ADJ983153 ANE983152:ANF983153 AXA983152:AXB983153 BGW983152:BGX983153 BQS983152:BQT983153 CAO983152:CAP983153 CKK983152:CKL983153 CUG983152:CUH983153 DEC983152:DED983153 DNY983152:DNZ983153 DXU983152:DXV983153 EHQ983152:EHR983153 ERM983152:ERN983153 FBI983152:FBJ983153 FLE983152:FLF983153 FVA983152:FVB983153 GEW983152:GEX983153 GOS983152:GOT983153 GYO983152:GYP983153 HIK983152:HIL983153 HSG983152:HSH983153 ICC983152:ICD983153 ILY983152:ILZ983153 IVU983152:IVV983153 JFQ983152:JFR983153 JPM983152:JPN983153 JZI983152:JZJ983153 KJE983152:KJF983153 KTA983152:KTB983153 LCW983152:LCX983153 LMS983152:LMT983153 LWO983152:LWP983153 MGK983152:MGL983153 MQG983152:MQH983153 NAC983152:NAD983153 NJY983152:NJZ983153 NTU983152:NTV983153 ODQ983152:ODR983153 ONM983152:ONN983153 OXI983152:OXJ983153 PHE983152:PHF983153 PRA983152:PRB983153 QAW983152:QAX983153 QKS983152:QKT983153 QUO983152:QUP983153 REK983152:REL983153 ROG983152:ROH983153 RYC983152:RYD983153 SHY983152:SHZ983153 SRU983152:SRV983153 TBQ983152:TBR983153 TLM983152:TLN983153 TVI983152:TVJ983153 UFE983152:UFF983153 UPA983152:UPB983153 UYW983152:UYX983153 VIS983152:VIT983153 VSO983152:VSP983153 WCK983152:WCL983153 WMG983152:WMH983153 WWC983152:WWD983153 U108:V110 JQ108:JR110 TM108:TN110 ADI108:ADJ110 ANE108:ANF110 AXA108:AXB110 BGW108:BGX110 BQS108:BQT110 CAO108:CAP110 CKK108:CKL110 CUG108:CUH110 DEC108:DED110 DNY108:DNZ110 DXU108:DXV110 EHQ108:EHR110 ERM108:ERN110 FBI108:FBJ110 FLE108:FLF110 FVA108:FVB110 GEW108:GEX110 GOS108:GOT110 GYO108:GYP110 HIK108:HIL110 HSG108:HSH110 ICC108:ICD110 ILY108:ILZ110 IVU108:IVV110 JFQ108:JFR110 JPM108:JPN110 JZI108:JZJ110 KJE108:KJF110 KTA108:KTB110 LCW108:LCX110 LMS108:LMT110 LWO108:LWP110 MGK108:MGL110 MQG108:MQH110 NAC108:NAD110 NJY108:NJZ110 NTU108:NTV110 ODQ108:ODR110 ONM108:ONN110 OXI108:OXJ110 PHE108:PHF110 PRA108:PRB110 QAW108:QAX110 QKS108:QKT110 QUO108:QUP110 REK108:REL110 ROG108:ROH110 RYC108:RYD110 SHY108:SHZ110 SRU108:SRV110 TBQ108:TBR110 TLM108:TLN110 TVI108:TVJ110 UFE108:UFF110 UPA108:UPB110 UYW108:UYX110 VIS108:VIT110 VSO108:VSP110 WCK108:WCL110 WMG108:WMH110 WWC108:WWD110 U65644:V65646 JQ65644:JR65646 TM65644:TN65646 ADI65644:ADJ65646 ANE65644:ANF65646 AXA65644:AXB65646 BGW65644:BGX65646 BQS65644:BQT65646 CAO65644:CAP65646 CKK65644:CKL65646 CUG65644:CUH65646 DEC65644:DED65646 DNY65644:DNZ65646 DXU65644:DXV65646 EHQ65644:EHR65646 ERM65644:ERN65646 FBI65644:FBJ65646 FLE65644:FLF65646 FVA65644:FVB65646 GEW65644:GEX65646 GOS65644:GOT65646 GYO65644:GYP65646 HIK65644:HIL65646 HSG65644:HSH65646 ICC65644:ICD65646 ILY65644:ILZ65646 IVU65644:IVV65646 JFQ65644:JFR65646 JPM65644:JPN65646 JZI65644:JZJ65646 KJE65644:KJF65646 KTA65644:KTB65646 LCW65644:LCX65646 LMS65644:LMT65646 LWO65644:LWP65646 MGK65644:MGL65646 MQG65644:MQH65646 NAC65644:NAD65646 NJY65644:NJZ65646 NTU65644:NTV65646 ODQ65644:ODR65646 ONM65644:ONN65646 OXI65644:OXJ65646 PHE65644:PHF65646 PRA65644:PRB65646 QAW65644:QAX65646 QKS65644:QKT65646 QUO65644:QUP65646 REK65644:REL65646 ROG65644:ROH65646 RYC65644:RYD65646 SHY65644:SHZ65646 SRU65644:SRV65646 TBQ65644:TBR65646 TLM65644:TLN65646 TVI65644:TVJ65646 UFE65644:UFF65646 UPA65644:UPB65646 UYW65644:UYX65646 VIS65644:VIT65646 VSO65644:VSP65646 WCK65644:WCL65646 WMG65644:WMH65646 WWC65644:WWD65646 U131180:V131182 JQ131180:JR131182 TM131180:TN131182 ADI131180:ADJ131182 ANE131180:ANF131182 AXA131180:AXB131182 BGW131180:BGX131182 BQS131180:BQT131182 CAO131180:CAP131182 CKK131180:CKL131182 CUG131180:CUH131182 DEC131180:DED131182 DNY131180:DNZ131182 DXU131180:DXV131182 EHQ131180:EHR131182 ERM131180:ERN131182 FBI131180:FBJ131182 FLE131180:FLF131182 FVA131180:FVB131182 GEW131180:GEX131182 GOS131180:GOT131182 GYO131180:GYP131182 HIK131180:HIL131182 HSG131180:HSH131182 ICC131180:ICD131182 ILY131180:ILZ131182 IVU131180:IVV131182 JFQ131180:JFR131182 JPM131180:JPN131182 JZI131180:JZJ131182 KJE131180:KJF131182 KTA131180:KTB131182 LCW131180:LCX131182 LMS131180:LMT131182 LWO131180:LWP131182 MGK131180:MGL131182 MQG131180:MQH131182 NAC131180:NAD131182 NJY131180:NJZ131182 NTU131180:NTV131182 ODQ131180:ODR131182 ONM131180:ONN131182 OXI131180:OXJ131182 PHE131180:PHF131182 PRA131180:PRB131182 QAW131180:QAX131182 QKS131180:QKT131182 QUO131180:QUP131182 REK131180:REL131182 ROG131180:ROH131182 RYC131180:RYD131182 SHY131180:SHZ131182 SRU131180:SRV131182 TBQ131180:TBR131182 TLM131180:TLN131182 TVI131180:TVJ131182 UFE131180:UFF131182 UPA131180:UPB131182 UYW131180:UYX131182 VIS131180:VIT131182 VSO131180:VSP131182 WCK131180:WCL131182 WMG131180:WMH131182 WWC131180:WWD131182 U196716:V196718 JQ196716:JR196718 TM196716:TN196718 ADI196716:ADJ196718 ANE196716:ANF196718 AXA196716:AXB196718 BGW196716:BGX196718 BQS196716:BQT196718 CAO196716:CAP196718 CKK196716:CKL196718 CUG196716:CUH196718 DEC196716:DED196718 DNY196716:DNZ196718 DXU196716:DXV196718 EHQ196716:EHR196718 ERM196716:ERN196718 FBI196716:FBJ196718 FLE196716:FLF196718 FVA196716:FVB196718 GEW196716:GEX196718 GOS196716:GOT196718 GYO196716:GYP196718 HIK196716:HIL196718 HSG196716:HSH196718 ICC196716:ICD196718 ILY196716:ILZ196718 IVU196716:IVV196718 JFQ196716:JFR196718 JPM196716:JPN196718 JZI196716:JZJ196718 KJE196716:KJF196718 KTA196716:KTB196718 LCW196716:LCX196718 LMS196716:LMT196718 LWO196716:LWP196718 MGK196716:MGL196718 MQG196716:MQH196718 NAC196716:NAD196718 NJY196716:NJZ196718 NTU196716:NTV196718 ODQ196716:ODR196718 ONM196716:ONN196718 OXI196716:OXJ196718 PHE196716:PHF196718 PRA196716:PRB196718 QAW196716:QAX196718 QKS196716:QKT196718 QUO196716:QUP196718 REK196716:REL196718 ROG196716:ROH196718 RYC196716:RYD196718 SHY196716:SHZ196718 SRU196716:SRV196718 TBQ196716:TBR196718 TLM196716:TLN196718 TVI196716:TVJ196718 UFE196716:UFF196718 UPA196716:UPB196718 UYW196716:UYX196718 VIS196716:VIT196718 VSO196716:VSP196718 WCK196716:WCL196718 WMG196716:WMH196718 WWC196716:WWD196718 U262252:V262254 JQ262252:JR262254 TM262252:TN262254 ADI262252:ADJ262254 ANE262252:ANF262254 AXA262252:AXB262254 BGW262252:BGX262254 BQS262252:BQT262254 CAO262252:CAP262254 CKK262252:CKL262254 CUG262252:CUH262254 DEC262252:DED262254 DNY262252:DNZ262254 DXU262252:DXV262254 EHQ262252:EHR262254 ERM262252:ERN262254 FBI262252:FBJ262254 FLE262252:FLF262254 FVA262252:FVB262254 GEW262252:GEX262254 GOS262252:GOT262254 GYO262252:GYP262254 HIK262252:HIL262254 HSG262252:HSH262254 ICC262252:ICD262254 ILY262252:ILZ262254 IVU262252:IVV262254 JFQ262252:JFR262254 JPM262252:JPN262254 JZI262252:JZJ262254 KJE262252:KJF262254 KTA262252:KTB262254 LCW262252:LCX262254 LMS262252:LMT262254 LWO262252:LWP262254 MGK262252:MGL262254 MQG262252:MQH262254 NAC262252:NAD262254 NJY262252:NJZ262254 NTU262252:NTV262254 ODQ262252:ODR262254 ONM262252:ONN262254 OXI262252:OXJ262254 PHE262252:PHF262254 PRA262252:PRB262254 QAW262252:QAX262254 QKS262252:QKT262254 QUO262252:QUP262254 REK262252:REL262254 ROG262252:ROH262254 RYC262252:RYD262254 SHY262252:SHZ262254 SRU262252:SRV262254 TBQ262252:TBR262254 TLM262252:TLN262254 TVI262252:TVJ262254 UFE262252:UFF262254 UPA262252:UPB262254 UYW262252:UYX262254 VIS262252:VIT262254 VSO262252:VSP262254 WCK262252:WCL262254 WMG262252:WMH262254 WWC262252:WWD262254 U327788:V327790 JQ327788:JR327790 TM327788:TN327790 ADI327788:ADJ327790 ANE327788:ANF327790 AXA327788:AXB327790 BGW327788:BGX327790 BQS327788:BQT327790 CAO327788:CAP327790 CKK327788:CKL327790 CUG327788:CUH327790 DEC327788:DED327790 DNY327788:DNZ327790 DXU327788:DXV327790 EHQ327788:EHR327790 ERM327788:ERN327790 FBI327788:FBJ327790 FLE327788:FLF327790 FVA327788:FVB327790 GEW327788:GEX327790 GOS327788:GOT327790 GYO327788:GYP327790 HIK327788:HIL327790 HSG327788:HSH327790 ICC327788:ICD327790 ILY327788:ILZ327790 IVU327788:IVV327790 JFQ327788:JFR327790 JPM327788:JPN327790 JZI327788:JZJ327790 KJE327788:KJF327790 KTA327788:KTB327790 LCW327788:LCX327790 LMS327788:LMT327790 LWO327788:LWP327790 MGK327788:MGL327790 MQG327788:MQH327790 NAC327788:NAD327790 NJY327788:NJZ327790 NTU327788:NTV327790 ODQ327788:ODR327790 ONM327788:ONN327790 OXI327788:OXJ327790 PHE327788:PHF327790 PRA327788:PRB327790 QAW327788:QAX327790 QKS327788:QKT327790 QUO327788:QUP327790 REK327788:REL327790 ROG327788:ROH327790 RYC327788:RYD327790 SHY327788:SHZ327790 SRU327788:SRV327790 TBQ327788:TBR327790 TLM327788:TLN327790 TVI327788:TVJ327790 UFE327788:UFF327790 UPA327788:UPB327790 UYW327788:UYX327790 VIS327788:VIT327790 VSO327788:VSP327790 WCK327788:WCL327790 WMG327788:WMH327790 WWC327788:WWD327790 U393324:V393326 JQ393324:JR393326 TM393324:TN393326 ADI393324:ADJ393326 ANE393324:ANF393326 AXA393324:AXB393326 BGW393324:BGX393326 BQS393324:BQT393326 CAO393324:CAP393326 CKK393324:CKL393326 CUG393324:CUH393326 DEC393324:DED393326 DNY393324:DNZ393326 DXU393324:DXV393326 EHQ393324:EHR393326 ERM393324:ERN393326 FBI393324:FBJ393326 FLE393324:FLF393326 FVA393324:FVB393326 GEW393324:GEX393326 GOS393324:GOT393326 GYO393324:GYP393326 HIK393324:HIL393326 HSG393324:HSH393326 ICC393324:ICD393326 ILY393324:ILZ393326 IVU393324:IVV393326 JFQ393324:JFR393326 JPM393324:JPN393326 JZI393324:JZJ393326 KJE393324:KJF393326 KTA393324:KTB393326 LCW393324:LCX393326 LMS393324:LMT393326 LWO393324:LWP393326 MGK393324:MGL393326 MQG393324:MQH393326 NAC393324:NAD393326 NJY393324:NJZ393326 NTU393324:NTV393326 ODQ393324:ODR393326 ONM393324:ONN393326 OXI393324:OXJ393326 PHE393324:PHF393326 PRA393324:PRB393326 QAW393324:QAX393326 QKS393324:QKT393326 QUO393324:QUP393326 REK393324:REL393326 ROG393324:ROH393326 RYC393324:RYD393326 SHY393324:SHZ393326 SRU393324:SRV393326 TBQ393324:TBR393326 TLM393324:TLN393326 TVI393324:TVJ393326 UFE393324:UFF393326 UPA393324:UPB393326 UYW393324:UYX393326 VIS393324:VIT393326 VSO393324:VSP393326 WCK393324:WCL393326 WMG393324:WMH393326 WWC393324:WWD393326 U458860:V458862 JQ458860:JR458862 TM458860:TN458862 ADI458860:ADJ458862 ANE458860:ANF458862 AXA458860:AXB458862 BGW458860:BGX458862 BQS458860:BQT458862 CAO458860:CAP458862 CKK458860:CKL458862 CUG458860:CUH458862 DEC458860:DED458862 DNY458860:DNZ458862 DXU458860:DXV458862 EHQ458860:EHR458862 ERM458860:ERN458862 FBI458860:FBJ458862 FLE458860:FLF458862 FVA458860:FVB458862 GEW458860:GEX458862 GOS458860:GOT458862 GYO458860:GYP458862 HIK458860:HIL458862 HSG458860:HSH458862 ICC458860:ICD458862 ILY458860:ILZ458862 IVU458860:IVV458862 JFQ458860:JFR458862 JPM458860:JPN458862 JZI458860:JZJ458862 KJE458860:KJF458862 KTA458860:KTB458862 LCW458860:LCX458862 LMS458860:LMT458862 LWO458860:LWP458862 MGK458860:MGL458862 MQG458860:MQH458862 NAC458860:NAD458862 NJY458860:NJZ458862 NTU458860:NTV458862 ODQ458860:ODR458862 ONM458860:ONN458862 OXI458860:OXJ458862 PHE458860:PHF458862 PRA458860:PRB458862 QAW458860:QAX458862 QKS458860:QKT458862 QUO458860:QUP458862 REK458860:REL458862 ROG458860:ROH458862 RYC458860:RYD458862 SHY458860:SHZ458862 SRU458860:SRV458862 TBQ458860:TBR458862 TLM458860:TLN458862 TVI458860:TVJ458862 UFE458860:UFF458862 UPA458860:UPB458862 UYW458860:UYX458862 VIS458860:VIT458862 VSO458860:VSP458862 WCK458860:WCL458862 WMG458860:WMH458862 WWC458860:WWD458862 U524396:V524398 JQ524396:JR524398 TM524396:TN524398 ADI524396:ADJ524398 ANE524396:ANF524398 AXA524396:AXB524398 BGW524396:BGX524398 BQS524396:BQT524398 CAO524396:CAP524398 CKK524396:CKL524398 CUG524396:CUH524398 DEC524396:DED524398 DNY524396:DNZ524398 DXU524396:DXV524398 EHQ524396:EHR524398 ERM524396:ERN524398 FBI524396:FBJ524398 FLE524396:FLF524398 FVA524396:FVB524398 GEW524396:GEX524398 GOS524396:GOT524398 GYO524396:GYP524398 HIK524396:HIL524398 HSG524396:HSH524398 ICC524396:ICD524398 ILY524396:ILZ524398 IVU524396:IVV524398 JFQ524396:JFR524398 JPM524396:JPN524398 JZI524396:JZJ524398 KJE524396:KJF524398 KTA524396:KTB524398 LCW524396:LCX524398 LMS524396:LMT524398 LWO524396:LWP524398 MGK524396:MGL524398 MQG524396:MQH524398 NAC524396:NAD524398 NJY524396:NJZ524398 NTU524396:NTV524398 ODQ524396:ODR524398 ONM524396:ONN524398 OXI524396:OXJ524398 PHE524396:PHF524398 PRA524396:PRB524398 QAW524396:QAX524398 QKS524396:QKT524398 QUO524396:QUP524398 REK524396:REL524398 ROG524396:ROH524398 RYC524396:RYD524398 SHY524396:SHZ524398 SRU524396:SRV524398 TBQ524396:TBR524398 TLM524396:TLN524398 TVI524396:TVJ524398 UFE524396:UFF524398 UPA524396:UPB524398 UYW524396:UYX524398 VIS524396:VIT524398 VSO524396:VSP524398 WCK524396:WCL524398 WMG524396:WMH524398 WWC524396:WWD524398 U589932:V589934 JQ589932:JR589934 TM589932:TN589934 ADI589932:ADJ589934 ANE589932:ANF589934 AXA589932:AXB589934 BGW589932:BGX589934 BQS589932:BQT589934 CAO589932:CAP589934 CKK589932:CKL589934 CUG589932:CUH589934 DEC589932:DED589934 DNY589932:DNZ589934 DXU589932:DXV589934 EHQ589932:EHR589934 ERM589932:ERN589934 FBI589932:FBJ589934 FLE589932:FLF589934 FVA589932:FVB589934 GEW589932:GEX589934 GOS589932:GOT589934 GYO589932:GYP589934 HIK589932:HIL589934 HSG589932:HSH589934 ICC589932:ICD589934 ILY589932:ILZ589934 IVU589932:IVV589934 JFQ589932:JFR589934 JPM589932:JPN589934 JZI589932:JZJ589934 KJE589932:KJF589934 KTA589932:KTB589934 LCW589932:LCX589934 LMS589932:LMT589934 LWO589932:LWP589934 MGK589932:MGL589934 MQG589932:MQH589934 NAC589932:NAD589934 NJY589932:NJZ589934 NTU589932:NTV589934 ODQ589932:ODR589934 ONM589932:ONN589934 OXI589932:OXJ589934 PHE589932:PHF589934 PRA589932:PRB589934 QAW589932:QAX589934 QKS589932:QKT589934 QUO589932:QUP589934 REK589932:REL589934 ROG589932:ROH589934 RYC589932:RYD589934 SHY589932:SHZ589934 SRU589932:SRV589934 TBQ589932:TBR589934 TLM589932:TLN589934 TVI589932:TVJ589934 UFE589932:UFF589934 UPA589932:UPB589934 UYW589932:UYX589934 VIS589932:VIT589934 VSO589932:VSP589934 WCK589932:WCL589934 WMG589932:WMH589934 WWC589932:WWD589934 U655468:V655470 JQ655468:JR655470 TM655468:TN655470 ADI655468:ADJ655470 ANE655468:ANF655470 AXA655468:AXB655470 BGW655468:BGX655470 BQS655468:BQT655470 CAO655468:CAP655470 CKK655468:CKL655470 CUG655468:CUH655470 DEC655468:DED655470 DNY655468:DNZ655470 DXU655468:DXV655470 EHQ655468:EHR655470 ERM655468:ERN655470 FBI655468:FBJ655470 FLE655468:FLF655470 FVA655468:FVB655470 GEW655468:GEX655470 GOS655468:GOT655470 GYO655468:GYP655470 HIK655468:HIL655470 HSG655468:HSH655470 ICC655468:ICD655470 ILY655468:ILZ655470 IVU655468:IVV655470 JFQ655468:JFR655470 JPM655468:JPN655470 JZI655468:JZJ655470 KJE655468:KJF655470 KTA655468:KTB655470 LCW655468:LCX655470 LMS655468:LMT655470 LWO655468:LWP655470 MGK655468:MGL655470 MQG655468:MQH655470 NAC655468:NAD655470 NJY655468:NJZ655470 NTU655468:NTV655470 ODQ655468:ODR655470 ONM655468:ONN655470 OXI655468:OXJ655470 PHE655468:PHF655470 PRA655468:PRB655470 QAW655468:QAX655470 QKS655468:QKT655470 QUO655468:QUP655470 REK655468:REL655470 ROG655468:ROH655470 RYC655468:RYD655470 SHY655468:SHZ655470 SRU655468:SRV655470 TBQ655468:TBR655470 TLM655468:TLN655470 TVI655468:TVJ655470 UFE655468:UFF655470 UPA655468:UPB655470 UYW655468:UYX655470 VIS655468:VIT655470 VSO655468:VSP655470 WCK655468:WCL655470 WMG655468:WMH655470 WWC655468:WWD655470 U721004:V721006 JQ721004:JR721006 TM721004:TN721006 ADI721004:ADJ721006 ANE721004:ANF721006 AXA721004:AXB721006 BGW721004:BGX721006 BQS721004:BQT721006 CAO721004:CAP721006 CKK721004:CKL721006 CUG721004:CUH721006 DEC721004:DED721006 DNY721004:DNZ721006 DXU721004:DXV721006 EHQ721004:EHR721006 ERM721004:ERN721006 FBI721004:FBJ721006 FLE721004:FLF721006 FVA721004:FVB721006 GEW721004:GEX721006 GOS721004:GOT721006 GYO721004:GYP721006 HIK721004:HIL721006 HSG721004:HSH721006 ICC721004:ICD721006 ILY721004:ILZ721006 IVU721004:IVV721006 JFQ721004:JFR721006 JPM721004:JPN721006 JZI721004:JZJ721006 KJE721004:KJF721006 KTA721004:KTB721006 LCW721004:LCX721006 LMS721004:LMT721006 LWO721004:LWP721006 MGK721004:MGL721006 MQG721004:MQH721006 NAC721004:NAD721006 NJY721004:NJZ721006 NTU721004:NTV721006 ODQ721004:ODR721006 ONM721004:ONN721006 OXI721004:OXJ721006 PHE721004:PHF721006 PRA721004:PRB721006 QAW721004:QAX721006 QKS721004:QKT721006 QUO721004:QUP721006 REK721004:REL721006 ROG721004:ROH721006 RYC721004:RYD721006 SHY721004:SHZ721006 SRU721004:SRV721006 TBQ721004:TBR721006 TLM721004:TLN721006 TVI721004:TVJ721006 UFE721004:UFF721006 UPA721004:UPB721006 UYW721004:UYX721006 VIS721004:VIT721006 VSO721004:VSP721006 WCK721004:WCL721006 WMG721004:WMH721006 WWC721004:WWD721006 U786540:V786542 JQ786540:JR786542 TM786540:TN786542 ADI786540:ADJ786542 ANE786540:ANF786542 AXA786540:AXB786542 BGW786540:BGX786542 BQS786540:BQT786542 CAO786540:CAP786542 CKK786540:CKL786542 CUG786540:CUH786542 DEC786540:DED786542 DNY786540:DNZ786542 DXU786540:DXV786542 EHQ786540:EHR786542 ERM786540:ERN786542 FBI786540:FBJ786542 FLE786540:FLF786542 FVA786540:FVB786542 GEW786540:GEX786542 GOS786540:GOT786542 GYO786540:GYP786542 HIK786540:HIL786542 HSG786540:HSH786542 ICC786540:ICD786542 ILY786540:ILZ786542 IVU786540:IVV786542 JFQ786540:JFR786542 JPM786540:JPN786542 JZI786540:JZJ786542 KJE786540:KJF786542 KTA786540:KTB786542 LCW786540:LCX786542 LMS786540:LMT786542 LWO786540:LWP786542 MGK786540:MGL786542 MQG786540:MQH786542 NAC786540:NAD786542 NJY786540:NJZ786542 NTU786540:NTV786542 ODQ786540:ODR786542 ONM786540:ONN786542 OXI786540:OXJ786542 PHE786540:PHF786542 PRA786540:PRB786542 QAW786540:QAX786542 QKS786540:QKT786542 QUO786540:QUP786542 REK786540:REL786542 ROG786540:ROH786542 RYC786540:RYD786542 SHY786540:SHZ786542 SRU786540:SRV786542 TBQ786540:TBR786542 TLM786540:TLN786542 TVI786540:TVJ786542 UFE786540:UFF786542 UPA786540:UPB786542 UYW786540:UYX786542 VIS786540:VIT786542 VSO786540:VSP786542 WCK786540:WCL786542 WMG786540:WMH786542 WWC786540:WWD786542 U852076:V852078 JQ852076:JR852078 TM852076:TN852078 ADI852076:ADJ852078 ANE852076:ANF852078 AXA852076:AXB852078 BGW852076:BGX852078 BQS852076:BQT852078 CAO852076:CAP852078 CKK852076:CKL852078 CUG852076:CUH852078 DEC852076:DED852078 DNY852076:DNZ852078 DXU852076:DXV852078 EHQ852076:EHR852078 ERM852076:ERN852078 FBI852076:FBJ852078 FLE852076:FLF852078 FVA852076:FVB852078 GEW852076:GEX852078 GOS852076:GOT852078 GYO852076:GYP852078 HIK852076:HIL852078 HSG852076:HSH852078 ICC852076:ICD852078 ILY852076:ILZ852078 IVU852076:IVV852078 JFQ852076:JFR852078 JPM852076:JPN852078 JZI852076:JZJ852078 KJE852076:KJF852078 KTA852076:KTB852078 LCW852076:LCX852078 LMS852076:LMT852078 LWO852076:LWP852078 MGK852076:MGL852078 MQG852076:MQH852078 NAC852076:NAD852078 NJY852076:NJZ852078 NTU852076:NTV852078 ODQ852076:ODR852078 ONM852076:ONN852078 OXI852076:OXJ852078 PHE852076:PHF852078 PRA852076:PRB852078 QAW852076:QAX852078 QKS852076:QKT852078 QUO852076:QUP852078 REK852076:REL852078 ROG852076:ROH852078 RYC852076:RYD852078 SHY852076:SHZ852078 SRU852076:SRV852078 TBQ852076:TBR852078 TLM852076:TLN852078 TVI852076:TVJ852078 UFE852076:UFF852078 UPA852076:UPB852078 UYW852076:UYX852078 VIS852076:VIT852078 VSO852076:VSP852078 WCK852076:WCL852078 WMG852076:WMH852078 WWC852076:WWD852078 U917612:V917614 JQ917612:JR917614 TM917612:TN917614 ADI917612:ADJ917614 ANE917612:ANF917614 AXA917612:AXB917614 BGW917612:BGX917614 BQS917612:BQT917614 CAO917612:CAP917614 CKK917612:CKL917614 CUG917612:CUH917614 DEC917612:DED917614 DNY917612:DNZ917614 DXU917612:DXV917614 EHQ917612:EHR917614 ERM917612:ERN917614 FBI917612:FBJ917614 FLE917612:FLF917614 FVA917612:FVB917614 GEW917612:GEX917614 GOS917612:GOT917614 GYO917612:GYP917614 HIK917612:HIL917614 HSG917612:HSH917614 ICC917612:ICD917614 ILY917612:ILZ917614 IVU917612:IVV917614 JFQ917612:JFR917614 JPM917612:JPN917614 JZI917612:JZJ917614 KJE917612:KJF917614 KTA917612:KTB917614 LCW917612:LCX917614 LMS917612:LMT917614 LWO917612:LWP917614 MGK917612:MGL917614 MQG917612:MQH917614 NAC917612:NAD917614 NJY917612:NJZ917614 NTU917612:NTV917614 ODQ917612:ODR917614 ONM917612:ONN917614 OXI917612:OXJ917614 PHE917612:PHF917614 PRA917612:PRB917614 QAW917612:QAX917614 QKS917612:QKT917614 QUO917612:QUP917614 REK917612:REL917614 ROG917612:ROH917614 RYC917612:RYD917614 SHY917612:SHZ917614 SRU917612:SRV917614 TBQ917612:TBR917614 TLM917612:TLN917614 TVI917612:TVJ917614 UFE917612:UFF917614 UPA917612:UPB917614 UYW917612:UYX917614 VIS917612:VIT917614 VSO917612:VSP917614 WCK917612:WCL917614 WMG917612:WMH917614 WWC917612:WWD917614 U983148:V983150 JQ983148:JR983150 TM983148:TN983150 ADI983148:ADJ983150 ANE983148:ANF983150 AXA983148:AXB983150 BGW983148:BGX983150 BQS983148:BQT983150 CAO983148:CAP983150 CKK983148:CKL983150 CUG983148:CUH983150 DEC983148:DED983150 DNY983148:DNZ983150 DXU983148:DXV983150 EHQ983148:EHR983150 ERM983148:ERN983150 FBI983148:FBJ983150 FLE983148:FLF983150 FVA983148:FVB983150 GEW983148:GEX983150 GOS983148:GOT983150 GYO983148:GYP983150 HIK983148:HIL983150 HSG983148:HSH983150 ICC983148:ICD983150 ILY983148:ILZ983150 IVU983148:IVV983150 JFQ983148:JFR983150 JPM983148:JPN983150 JZI983148:JZJ983150 KJE983148:KJF983150 KTA983148:KTB983150 LCW983148:LCX983150 LMS983148:LMT983150 LWO983148:LWP983150 MGK983148:MGL983150 MQG983148:MQH983150 NAC983148:NAD983150 NJY983148:NJZ983150 NTU983148:NTV983150 ODQ983148:ODR983150 ONM983148:ONN983150 OXI983148:OXJ983150 PHE983148:PHF983150 PRA983148:PRB983150 QAW983148:QAX983150 QKS983148:QKT983150 QUO983148:QUP983150 REK983148:REL983150 ROG983148:ROH983150 RYC983148:RYD983150 SHY983148:SHZ983150 SRU983148:SRV983150 TBQ983148:TBR983150 TLM983148:TLN983150 TVI983148:TVJ983150 UFE983148:UFF983150 UPA983148:UPB983150 UYW983148:UYX983150 VIS983148:VIT983150 VSO983148:VSP983150 WCK983148:WCL983150 WMG983148:WMH983150 WWC983148:WWD983150 U104:V106 JQ104:JR106 TM104:TN106 ADI104:ADJ106 ANE104:ANF106 AXA104:AXB106 BGW104:BGX106 BQS104:BQT106 CAO104:CAP106 CKK104:CKL106 CUG104:CUH106 DEC104:DED106 DNY104:DNZ106 DXU104:DXV106 EHQ104:EHR106 ERM104:ERN106 FBI104:FBJ106 FLE104:FLF106 FVA104:FVB106 GEW104:GEX106 GOS104:GOT106 GYO104:GYP106 HIK104:HIL106 HSG104:HSH106 ICC104:ICD106 ILY104:ILZ106 IVU104:IVV106 JFQ104:JFR106 JPM104:JPN106 JZI104:JZJ106 KJE104:KJF106 KTA104:KTB106 LCW104:LCX106 LMS104:LMT106 LWO104:LWP106 MGK104:MGL106 MQG104:MQH106 NAC104:NAD106 NJY104:NJZ106 NTU104:NTV106 ODQ104:ODR106 ONM104:ONN106 OXI104:OXJ106 PHE104:PHF106 PRA104:PRB106 QAW104:QAX106 QKS104:QKT106 QUO104:QUP106 REK104:REL106 ROG104:ROH106 RYC104:RYD106 SHY104:SHZ106 SRU104:SRV106 TBQ104:TBR106 TLM104:TLN106 TVI104:TVJ106 UFE104:UFF106 UPA104:UPB106 UYW104:UYX106 VIS104:VIT106 VSO104:VSP106 WCK104:WCL106 WMG104:WMH106 WWC104:WWD106 U65640:V65642 JQ65640:JR65642 TM65640:TN65642 ADI65640:ADJ65642 ANE65640:ANF65642 AXA65640:AXB65642 BGW65640:BGX65642 BQS65640:BQT65642 CAO65640:CAP65642 CKK65640:CKL65642 CUG65640:CUH65642 DEC65640:DED65642 DNY65640:DNZ65642 DXU65640:DXV65642 EHQ65640:EHR65642 ERM65640:ERN65642 FBI65640:FBJ65642 FLE65640:FLF65642 FVA65640:FVB65642 GEW65640:GEX65642 GOS65640:GOT65642 GYO65640:GYP65642 HIK65640:HIL65642 HSG65640:HSH65642 ICC65640:ICD65642 ILY65640:ILZ65642 IVU65640:IVV65642 JFQ65640:JFR65642 JPM65640:JPN65642 JZI65640:JZJ65642 KJE65640:KJF65642 KTA65640:KTB65642 LCW65640:LCX65642 LMS65640:LMT65642 LWO65640:LWP65642 MGK65640:MGL65642 MQG65640:MQH65642 NAC65640:NAD65642 NJY65640:NJZ65642 NTU65640:NTV65642 ODQ65640:ODR65642 ONM65640:ONN65642 OXI65640:OXJ65642 PHE65640:PHF65642 PRA65640:PRB65642 QAW65640:QAX65642 QKS65640:QKT65642 QUO65640:QUP65642 REK65640:REL65642 ROG65640:ROH65642 RYC65640:RYD65642 SHY65640:SHZ65642 SRU65640:SRV65642 TBQ65640:TBR65642 TLM65640:TLN65642 TVI65640:TVJ65642 UFE65640:UFF65642 UPA65640:UPB65642 UYW65640:UYX65642 VIS65640:VIT65642 VSO65640:VSP65642 WCK65640:WCL65642 WMG65640:WMH65642 WWC65640:WWD65642 U131176:V131178 JQ131176:JR131178 TM131176:TN131178 ADI131176:ADJ131178 ANE131176:ANF131178 AXA131176:AXB131178 BGW131176:BGX131178 BQS131176:BQT131178 CAO131176:CAP131178 CKK131176:CKL131178 CUG131176:CUH131178 DEC131176:DED131178 DNY131176:DNZ131178 DXU131176:DXV131178 EHQ131176:EHR131178 ERM131176:ERN131178 FBI131176:FBJ131178 FLE131176:FLF131178 FVA131176:FVB131178 GEW131176:GEX131178 GOS131176:GOT131178 GYO131176:GYP131178 HIK131176:HIL131178 HSG131176:HSH131178 ICC131176:ICD131178 ILY131176:ILZ131178 IVU131176:IVV131178 JFQ131176:JFR131178 JPM131176:JPN131178 JZI131176:JZJ131178 KJE131176:KJF131178 KTA131176:KTB131178 LCW131176:LCX131178 LMS131176:LMT131178 LWO131176:LWP131178 MGK131176:MGL131178 MQG131176:MQH131178 NAC131176:NAD131178 NJY131176:NJZ131178 NTU131176:NTV131178 ODQ131176:ODR131178 ONM131176:ONN131178 OXI131176:OXJ131178 PHE131176:PHF131178 PRA131176:PRB131178 QAW131176:QAX131178 QKS131176:QKT131178 QUO131176:QUP131178 REK131176:REL131178 ROG131176:ROH131178 RYC131176:RYD131178 SHY131176:SHZ131178 SRU131176:SRV131178 TBQ131176:TBR131178 TLM131176:TLN131178 TVI131176:TVJ131178 UFE131176:UFF131178 UPA131176:UPB131178 UYW131176:UYX131178 VIS131176:VIT131178 VSO131176:VSP131178 WCK131176:WCL131178 WMG131176:WMH131178 WWC131176:WWD131178 U196712:V196714 JQ196712:JR196714 TM196712:TN196714 ADI196712:ADJ196714 ANE196712:ANF196714 AXA196712:AXB196714 BGW196712:BGX196714 BQS196712:BQT196714 CAO196712:CAP196714 CKK196712:CKL196714 CUG196712:CUH196714 DEC196712:DED196714 DNY196712:DNZ196714 DXU196712:DXV196714 EHQ196712:EHR196714 ERM196712:ERN196714 FBI196712:FBJ196714 FLE196712:FLF196714 FVA196712:FVB196714 GEW196712:GEX196714 GOS196712:GOT196714 GYO196712:GYP196714 HIK196712:HIL196714 HSG196712:HSH196714 ICC196712:ICD196714 ILY196712:ILZ196714 IVU196712:IVV196714 JFQ196712:JFR196714 JPM196712:JPN196714 JZI196712:JZJ196714 KJE196712:KJF196714 KTA196712:KTB196714 LCW196712:LCX196714 LMS196712:LMT196714 LWO196712:LWP196714 MGK196712:MGL196714 MQG196712:MQH196714 NAC196712:NAD196714 NJY196712:NJZ196714 NTU196712:NTV196714 ODQ196712:ODR196714 ONM196712:ONN196714 OXI196712:OXJ196714 PHE196712:PHF196714 PRA196712:PRB196714 QAW196712:QAX196714 QKS196712:QKT196714 QUO196712:QUP196714 REK196712:REL196714 ROG196712:ROH196714 RYC196712:RYD196714 SHY196712:SHZ196714 SRU196712:SRV196714 TBQ196712:TBR196714 TLM196712:TLN196714 TVI196712:TVJ196714 UFE196712:UFF196714 UPA196712:UPB196714 UYW196712:UYX196714 VIS196712:VIT196714 VSO196712:VSP196714 WCK196712:WCL196714 WMG196712:WMH196714 WWC196712:WWD196714 U262248:V262250 JQ262248:JR262250 TM262248:TN262250 ADI262248:ADJ262250 ANE262248:ANF262250 AXA262248:AXB262250 BGW262248:BGX262250 BQS262248:BQT262250 CAO262248:CAP262250 CKK262248:CKL262250 CUG262248:CUH262250 DEC262248:DED262250 DNY262248:DNZ262250 DXU262248:DXV262250 EHQ262248:EHR262250 ERM262248:ERN262250 FBI262248:FBJ262250 FLE262248:FLF262250 FVA262248:FVB262250 GEW262248:GEX262250 GOS262248:GOT262250 GYO262248:GYP262250 HIK262248:HIL262250 HSG262248:HSH262250 ICC262248:ICD262250 ILY262248:ILZ262250 IVU262248:IVV262250 JFQ262248:JFR262250 JPM262248:JPN262250 JZI262248:JZJ262250 KJE262248:KJF262250 KTA262248:KTB262250 LCW262248:LCX262250 LMS262248:LMT262250 LWO262248:LWP262250 MGK262248:MGL262250 MQG262248:MQH262250 NAC262248:NAD262250 NJY262248:NJZ262250 NTU262248:NTV262250 ODQ262248:ODR262250 ONM262248:ONN262250 OXI262248:OXJ262250 PHE262248:PHF262250 PRA262248:PRB262250 QAW262248:QAX262250 QKS262248:QKT262250 QUO262248:QUP262250 REK262248:REL262250 ROG262248:ROH262250 RYC262248:RYD262250 SHY262248:SHZ262250 SRU262248:SRV262250 TBQ262248:TBR262250 TLM262248:TLN262250 TVI262248:TVJ262250 UFE262248:UFF262250 UPA262248:UPB262250 UYW262248:UYX262250 VIS262248:VIT262250 VSO262248:VSP262250 WCK262248:WCL262250 WMG262248:WMH262250 WWC262248:WWD262250 U327784:V327786 JQ327784:JR327786 TM327784:TN327786 ADI327784:ADJ327786 ANE327784:ANF327786 AXA327784:AXB327786 BGW327784:BGX327786 BQS327784:BQT327786 CAO327784:CAP327786 CKK327784:CKL327786 CUG327784:CUH327786 DEC327784:DED327786 DNY327784:DNZ327786 DXU327784:DXV327786 EHQ327784:EHR327786 ERM327784:ERN327786 FBI327784:FBJ327786 FLE327784:FLF327786 FVA327784:FVB327786 GEW327784:GEX327786 GOS327784:GOT327786 GYO327784:GYP327786 HIK327784:HIL327786 HSG327784:HSH327786 ICC327784:ICD327786 ILY327784:ILZ327786 IVU327784:IVV327786 JFQ327784:JFR327786 JPM327784:JPN327786 JZI327784:JZJ327786 KJE327784:KJF327786 KTA327784:KTB327786 LCW327784:LCX327786 LMS327784:LMT327786 LWO327784:LWP327786 MGK327784:MGL327786 MQG327784:MQH327786 NAC327784:NAD327786 NJY327784:NJZ327786 NTU327784:NTV327786 ODQ327784:ODR327786 ONM327784:ONN327786 OXI327784:OXJ327786 PHE327784:PHF327786 PRA327784:PRB327786 QAW327784:QAX327786 QKS327784:QKT327786 QUO327784:QUP327786 REK327784:REL327786 ROG327784:ROH327786 RYC327784:RYD327786 SHY327784:SHZ327786 SRU327784:SRV327786 TBQ327784:TBR327786 TLM327784:TLN327786 TVI327784:TVJ327786 UFE327784:UFF327786 UPA327784:UPB327786 UYW327784:UYX327786 VIS327784:VIT327786 VSO327784:VSP327786 WCK327784:WCL327786 WMG327784:WMH327786 WWC327784:WWD327786 U393320:V393322 JQ393320:JR393322 TM393320:TN393322 ADI393320:ADJ393322 ANE393320:ANF393322 AXA393320:AXB393322 BGW393320:BGX393322 BQS393320:BQT393322 CAO393320:CAP393322 CKK393320:CKL393322 CUG393320:CUH393322 DEC393320:DED393322 DNY393320:DNZ393322 DXU393320:DXV393322 EHQ393320:EHR393322 ERM393320:ERN393322 FBI393320:FBJ393322 FLE393320:FLF393322 FVA393320:FVB393322 GEW393320:GEX393322 GOS393320:GOT393322 GYO393320:GYP393322 HIK393320:HIL393322 HSG393320:HSH393322 ICC393320:ICD393322 ILY393320:ILZ393322 IVU393320:IVV393322 JFQ393320:JFR393322 JPM393320:JPN393322 JZI393320:JZJ393322 KJE393320:KJF393322 KTA393320:KTB393322 LCW393320:LCX393322 LMS393320:LMT393322 LWO393320:LWP393322 MGK393320:MGL393322 MQG393320:MQH393322 NAC393320:NAD393322 NJY393320:NJZ393322 NTU393320:NTV393322 ODQ393320:ODR393322 ONM393320:ONN393322 OXI393320:OXJ393322 PHE393320:PHF393322 PRA393320:PRB393322 QAW393320:QAX393322 QKS393320:QKT393322 QUO393320:QUP393322 REK393320:REL393322 ROG393320:ROH393322 RYC393320:RYD393322 SHY393320:SHZ393322 SRU393320:SRV393322 TBQ393320:TBR393322 TLM393320:TLN393322 TVI393320:TVJ393322 UFE393320:UFF393322 UPA393320:UPB393322 UYW393320:UYX393322 VIS393320:VIT393322 VSO393320:VSP393322 WCK393320:WCL393322 WMG393320:WMH393322 WWC393320:WWD393322 U458856:V458858 JQ458856:JR458858 TM458856:TN458858 ADI458856:ADJ458858 ANE458856:ANF458858 AXA458856:AXB458858 BGW458856:BGX458858 BQS458856:BQT458858 CAO458856:CAP458858 CKK458856:CKL458858 CUG458856:CUH458858 DEC458856:DED458858 DNY458856:DNZ458858 DXU458856:DXV458858 EHQ458856:EHR458858 ERM458856:ERN458858 FBI458856:FBJ458858 FLE458856:FLF458858 FVA458856:FVB458858 GEW458856:GEX458858 GOS458856:GOT458858 GYO458856:GYP458858 HIK458856:HIL458858 HSG458856:HSH458858 ICC458856:ICD458858 ILY458856:ILZ458858 IVU458856:IVV458858 JFQ458856:JFR458858 JPM458856:JPN458858 JZI458856:JZJ458858 KJE458856:KJF458858 KTA458856:KTB458858 LCW458856:LCX458858 LMS458856:LMT458858 LWO458856:LWP458858 MGK458856:MGL458858 MQG458856:MQH458858 NAC458856:NAD458858 NJY458856:NJZ458858 NTU458856:NTV458858 ODQ458856:ODR458858 ONM458856:ONN458858 OXI458856:OXJ458858 PHE458856:PHF458858 PRA458856:PRB458858 QAW458856:QAX458858 QKS458856:QKT458858 QUO458856:QUP458858 REK458856:REL458858 ROG458856:ROH458858 RYC458856:RYD458858 SHY458856:SHZ458858 SRU458856:SRV458858 TBQ458856:TBR458858 TLM458856:TLN458858 TVI458856:TVJ458858 UFE458856:UFF458858 UPA458856:UPB458858 UYW458856:UYX458858 VIS458856:VIT458858 VSO458856:VSP458858 WCK458856:WCL458858 WMG458856:WMH458858 WWC458856:WWD458858 U524392:V524394 JQ524392:JR524394 TM524392:TN524394 ADI524392:ADJ524394 ANE524392:ANF524394 AXA524392:AXB524394 BGW524392:BGX524394 BQS524392:BQT524394 CAO524392:CAP524394 CKK524392:CKL524394 CUG524392:CUH524394 DEC524392:DED524394 DNY524392:DNZ524394 DXU524392:DXV524394 EHQ524392:EHR524394 ERM524392:ERN524394 FBI524392:FBJ524394 FLE524392:FLF524394 FVA524392:FVB524394 GEW524392:GEX524394 GOS524392:GOT524394 GYO524392:GYP524394 HIK524392:HIL524394 HSG524392:HSH524394 ICC524392:ICD524394 ILY524392:ILZ524394 IVU524392:IVV524394 JFQ524392:JFR524394 JPM524392:JPN524394 JZI524392:JZJ524394 KJE524392:KJF524394 KTA524392:KTB524394 LCW524392:LCX524394 LMS524392:LMT524394 LWO524392:LWP524394 MGK524392:MGL524394 MQG524392:MQH524394 NAC524392:NAD524394 NJY524392:NJZ524394 NTU524392:NTV524394 ODQ524392:ODR524394 ONM524392:ONN524394 OXI524392:OXJ524394 PHE524392:PHF524394 PRA524392:PRB524394 QAW524392:QAX524394 QKS524392:QKT524394 QUO524392:QUP524394 REK524392:REL524394 ROG524392:ROH524394 RYC524392:RYD524394 SHY524392:SHZ524394 SRU524392:SRV524394 TBQ524392:TBR524394 TLM524392:TLN524394 TVI524392:TVJ524394 UFE524392:UFF524394 UPA524392:UPB524394 UYW524392:UYX524394 VIS524392:VIT524394 VSO524392:VSP524394 WCK524392:WCL524394 WMG524392:WMH524394 WWC524392:WWD524394 U589928:V589930 JQ589928:JR589930 TM589928:TN589930 ADI589928:ADJ589930 ANE589928:ANF589930 AXA589928:AXB589930 BGW589928:BGX589930 BQS589928:BQT589930 CAO589928:CAP589930 CKK589928:CKL589930 CUG589928:CUH589930 DEC589928:DED589930 DNY589928:DNZ589930 DXU589928:DXV589930 EHQ589928:EHR589930 ERM589928:ERN589930 FBI589928:FBJ589930 FLE589928:FLF589930 FVA589928:FVB589930 GEW589928:GEX589930 GOS589928:GOT589930 GYO589928:GYP589930 HIK589928:HIL589930 HSG589928:HSH589930 ICC589928:ICD589930 ILY589928:ILZ589930 IVU589928:IVV589930 JFQ589928:JFR589930 JPM589928:JPN589930 JZI589928:JZJ589930 KJE589928:KJF589930 KTA589928:KTB589930 LCW589928:LCX589930 LMS589928:LMT589930 LWO589928:LWP589930 MGK589928:MGL589930 MQG589928:MQH589930 NAC589928:NAD589930 NJY589928:NJZ589930 NTU589928:NTV589930 ODQ589928:ODR589930 ONM589928:ONN589930 OXI589928:OXJ589930 PHE589928:PHF589930 PRA589928:PRB589930 QAW589928:QAX589930 QKS589928:QKT589930 QUO589928:QUP589930 REK589928:REL589930 ROG589928:ROH589930 RYC589928:RYD589930 SHY589928:SHZ589930 SRU589928:SRV589930 TBQ589928:TBR589930 TLM589928:TLN589930 TVI589928:TVJ589930 UFE589928:UFF589930 UPA589928:UPB589930 UYW589928:UYX589930 VIS589928:VIT589930 VSO589928:VSP589930 WCK589928:WCL589930 WMG589928:WMH589930 WWC589928:WWD589930 U655464:V655466 JQ655464:JR655466 TM655464:TN655466 ADI655464:ADJ655466 ANE655464:ANF655466 AXA655464:AXB655466 BGW655464:BGX655466 BQS655464:BQT655466 CAO655464:CAP655466 CKK655464:CKL655466 CUG655464:CUH655466 DEC655464:DED655466 DNY655464:DNZ655466 DXU655464:DXV655466 EHQ655464:EHR655466 ERM655464:ERN655466 FBI655464:FBJ655466 FLE655464:FLF655466 FVA655464:FVB655466 GEW655464:GEX655466 GOS655464:GOT655466 GYO655464:GYP655466 HIK655464:HIL655466 HSG655464:HSH655466 ICC655464:ICD655466 ILY655464:ILZ655466 IVU655464:IVV655466 JFQ655464:JFR655466 JPM655464:JPN655466 JZI655464:JZJ655466 KJE655464:KJF655466 KTA655464:KTB655466 LCW655464:LCX655466 LMS655464:LMT655466 LWO655464:LWP655466 MGK655464:MGL655466 MQG655464:MQH655466 NAC655464:NAD655466 NJY655464:NJZ655466 NTU655464:NTV655466 ODQ655464:ODR655466 ONM655464:ONN655466 OXI655464:OXJ655466 PHE655464:PHF655466 PRA655464:PRB655466 QAW655464:QAX655466 QKS655464:QKT655466 QUO655464:QUP655466 REK655464:REL655466 ROG655464:ROH655466 RYC655464:RYD655466 SHY655464:SHZ655466 SRU655464:SRV655466 TBQ655464:TBR655466 TLM655464:TLN655466 TVI655464:TVJ655466 UFE655464:UFF655466 UPA655464:UPB655466 UYW655464:UYX655466 VIS655464:VIT655466 VSO655464:VSP655466 WCK655464:WCL655466 WMG655464:WMH655466 WWC655464:WWD655466 U721000:V721002 JQ721000:JR721002 TM721000:TN721002 ADI721000:ADJ721002 ANE721000:ANF721002 AXA721000:AXB721002 BGW721000:BGX721002 BQS721000:BQT721002 CAO721000:CAP721002 CKK721000:CKL721002 CUG721000:CUH721002 DEC721000:DED721002 DNY721000:DNZ721002 DXU721000:DXV721002 EHQ721000:EHR721002 ERM721000:ERN721002 FBI721000:FBJ721002 FLE721000:FLF721002 FVA721000:FVB721002 GEW721000:GEX721002 GOS721000:GOT721002 GYO721000:GYP721002 HIK721000:HIL721002 HSG721000:HSH721002 ICC721000:ICD721002 ILY721000:ILZ721002 IVU721000:IVV721002 JFQ721000:JFR721002 JPM721000:JPN721002 JZI721000:JZJ721002 KJE721000:KJF721002 KTA721000:KTB721002 LCW721000:LCX721002 LMS721000:LMT721002 LWO721000:LWP721002 MGK721000:MGL721002 MQG721000:MQH721002 NAC721000:NAD721002 NJY721000:NJZ721002 NTU721000:NTV721002 ODQ721000:ODR721002 ONM721000:ONN721002 OXI721000:OXJ721002 PHE721000:PHF721002 PRA721000:PRB721002 QAW721000:QAX721002 QKS721000:QKT721002 QUO721000:QUP721002 REK721000:REL721002 ROG721000:ROH721002 RYC721000:RYD721002 SHY721000:SHZ721002 SRU721000:SRV721002 TBQ721000:TBR721002 TLM721000:TLN721002 TVI721000:TVJ721002 UFE721000:UFF721002 UPA721000:UPB721002 UYW721000:UYX721002 VIS721000:VIT721002 VSO721000:VSP721002 WCK721000:WCL721002 WMG721000:WMH721002 WWC721000:WWD721002 U786536:V786538 JQ786536:JR786538 TM786536:TN786538 ADI786536:ADJ786538 ANE786536:ANF786538 AXA786536:AXB786538 BGW786536:BGX786538 BQS786536:BQT786538 CAO786536:CAP786538 CKK786536:CKL786538 CUG786536:CUH786538 DEC786536:DED786538 DNY786536:DNZ786538 DXU786536:DXV786538 EHQ786536:EHR786538 ERM786536:ERN786538 FBI786536:FBJ786538 FLE786536:FLF786538 FVA786536:FVB786538 GEW786536:GEX786538 GOS786536:GOT786538 GYO786536:GYP786538 HIK786536:HIL786538 HSG786536:HSH786538 ICC786536:ICD786538 ILY786536:ILZ786538 IVU786536:IVV786538 JFQ786536:JFR786538 JPM786536:JPN786538 JZI786536:JZJ786538 KJE786536:KJF786538 KTA786536:KTB786538 LCW786536:LCX786538 LMS786536:LMT786538 LWO786536:LWP786538 MGK786536:MGL786538 MQG786536:MQH786538 NAC786536:NAD786538 NJY786536:NJZ786538 NTU786536:NTV786538 ODQ786536:ODR786538 ONM786536:ONN786538 OXI786536:OXJ786538 PHE786536:PHF786538 PRA786536:PRB786538 QAW786536:QAX786538 QKS786536:QKT786538 QUO786536:QUP786538 REK786536:REL786538 ROG786536:ROH786538 RYC786536:RYD786538 SHY786536:SHZ786538 SRU786536:SRV786538 TBQ786536:TBR786538 TLM786536:TLN786538 TVI786536:TVJ786538 UFE786536:UFF786538 UPA786536:UPB786538 UYW786536:UYX786538 VIS786536:VIT786538 VSO786536:VSP786538 WCK786536:WCL786538 WMG786536:WMH786538 WWC786536:WWD786538 U852072:V852074 JQ852072:JR852074 TM852072:TN852074 ADI852072:ADJ852074 ANE852072:ANF852074 AXA852072:AXB852074 BGW852072:BGX852074 BQS852072:BQT852074 CAO852072:CAP852074 CKK852072:CKL852074 CUG852072:CUH852074 DEC852072:DED852074 DNY852072:DNZ852074 DXU852072:DXV852074 EHQ852072:EHR852074 ERM852072:ERN852074 FBI852072:FBJ852074 FLE852072:FLF852074 FVA852072:FVB852074 GEW852072:GEX852074 GOS852072:GOT852074 GYO852072:GYP852074 HIK852072:HIL852074 HSG852072:HSH852074 ICC852072:ICD852074 ILY852072:ILZ852074 IVU852072:IVV852074 JFQ852072:JFR852074 JPM852072:JPN852074 JZI852072:JZJ852074 KJE852072:KJF852074 KTA852072:KTB852074 LCW852072:LCX852074 LMS852072:LMT852074 LWO852072:LWP852074 MGK852072:MGL852074 MQG852072:MQH852074 NAC852072:NAD852074 NJY852072:NJZ852074 NTU852072:NTV852074 ODQ852072:ODR852074 ONM852072:ONN852074 OXI852072:OXJ852074 PHE852072:PHF852074 PRA852072:PRB852074 QAW852072:QAX852074 QKS852072:QKT852074 QUO852072:QUP852074 REK852072:REL852074 ROG852072:ROH852074 RYC852072:RYD852074 SHY852072:SHZ852074 SRU852072:SRV852074 TBQ852072:TBR852074 TLM852072:TLN852074 TVI852072:TVJ852074 UFE852072:UFF852074 UPA852072:UPB852074 UYW852072:UYX852074 VIS852072:VIT852074 VSO852072:VSP852074 WCK852072:WCL852074 WMG852072:WMH852074 WWC852072:WWD852074 U917608:V917610 JQ917608:JR917610 TM917608:TN917610 ADI917608:ADJ917610 ANE917608:ANF917610 AXA917608:AXB917610 BGW917608:BGX917610 BQS917608:BQT917610 CAO917608:CAP917610 CKK917608:CKL917610 CUG917608:CUH917610 DEC917608:DED917610 DNY917608:DNZ917610 DXU917608:DXV917610 EHQ917608:EHR917610 ERM917608:ERN917610 FBI917608:FBJ917610 FLE917608:FLF917610 FVA917608:FVB917610 GEW917608:GEX917610 GOS917608:GOT917610 GYO917608:GYP917610 HIK917608:HIL917610 HSG917608:HSH917610 ICC917608:ICD917610 ILY917608:ILZ917610 IVU917608:IVV917610 JFQ917608:JFR917610 JPM917608:JPN917610 JZI917608:JZJ917610 KJE917608:KJF917610 KTA917608:KTB917610 LCW917608:LCX917610 LMS917608:LMT917610 LWO917608:LWP917610 MGK917608:MGL917610 MQG917608:MQH917610 NAC917608:NAD917610 NJY917608:NJZ917610 NTU917608:NTV917610 ODQ917608:ODR917610 ONM917608:ONN917610 OXI917608:OXJ917610 PHE917608:PHF917610 PRA917608:PRB917610 QAW917608:QAX917610 QKS917608:QKT917610 QUO917608:QUP917610 REK917608:REL917610 ROG917608:ROH917610 RYC917608:RYD917610 SHY917608:SHZ917610 SRU917608:SRV917610 TBQ917608:TBR917610 TLM917608:TLN917610 TVI917608:TVJ917610 UFE917608:UFF917610 UPA917608:UPB917610 UYW917608:UYX917610 VIS917608:VIT917610 VSO917608:VSP917610 WCK917608:WCL917610 WMG917608:WMH917610 WWC917608:WWD917610 U983144:V983146 JQ983144:JR983146 TM983144:TN983146 ADI983144:ADJ983146 ANE983144:ANF983146 AXA983144:AXB983146 BGW983144:BGX983146 BQS983144:BQT983146 CAO983144:CAP983146 CKK983144:CKL983146 CUG983144:CUH983146 DEC983144:DED983146 DNY983144:DNZ983146 DXU983144:DXV983146 EHQ983144:EHR983146 ERM983144:ERN983146 FBI983144:FBJ983146 FLE983144:FLF983146 FVA983144:FVB983146 GEW983144:GEX983146 GOS983144:GOT983146 GYO983144:GYP983146 HIK983144:HIL983146 HSG983144:HSH983146 ICC983144:ICD983146 ILY983144:ILZ983146 IVU983144:IVV983146 JFQ983144:JFR983146 JPM983144:JPN983146 JZI983144:JZJ983146 KJE983144:KJF983146 KTA983144:KTB983146 LCW983144:LCX983146 LMS983144:LMT983146 LWO983144:LWP983146 MGK983144:MGL983146 MQG983144:MQH983146 NAC983144:NAD983146 NJY983144:NJZ983146 NTU983144:NTV983146 ODQ983144:ODR983146 ONM983144:ONN983146 OXI983144:OXJ983146 PHE983144:PHF983146 PRA983144:PRB983146 QAW983144:QAX983146 QKS983144:QKT983146 QUO983144:QUP983146 REK983144:REL983146 ROG983144:ROH983146 RYC983144:RYD983146 SHY983144:SHZ983146 SRU983144:SRV983146 TBQ983144:TBR983146 TLM983144:TLN983146 TVI983144:TVJ983146 UFE983144:UFF983146 UPA983144:UPB983146 UYW983144:UYX983146 VIS983144:VIT983146 VSO983144:VSP983146 WCK983144:WCL983146 WMG983144:WMH983146 WWC983144:WWD983146 U100:V102 JQ100:JR102 TM100:TN102 ADI100:ADJ102 ANE100:ANF102 AXA100:AXB102 BGW100:BGX102 BQS100:BQT102 CAO100:CAP102 CKK100:CKL102 CUG100:CUH102 DEC100:DED102 DNY100:DNZ102 DXU100:DXV102 EHQ100:EHR102 ERM100:ERN102 FBI100:FBJ102 FLE100:FLF102 FVA100:FVB102 GEW100:GEX102 GOS100:GOT102 GYO100:GYP102 HIK100:HIL102 HSG100:HSH102 ICC100:ICD102 ILY100:ILZ102 IVU100:IVV102 JFQ100:JFR102 JPM100:JPN102 JZI100:JZJ102 KJE100:KJF102 KTA100:KTB102 LCW100:LCX102 LMS100:LMT102 LWO100:LWP102 MGK100:MGL102 MQG100:MQH102 NAC100:NAD102 NJY100:NJZ102 NTU100:NTV102 ODQ100:ODR102 ONM100:ONN102 OXI100:OXJ102 PHE100:PHF102 PRA100:PRB102 QAW100:QAX102 QKS100:QKT102 QUO100:QUP102 REK100:REL102 ROG100:ROH102 RYC100:RYD102 SHY100:SHZ102 SRU100:SRV102 TBQ100:TBR102 TLM100:TLN102 TVI100:TVJ102 UFE100:UFF102 UPA100:UPB102 UYW100:UYX102 VIS100:VIT102 VSO100:VSP102 WCK100:WCL102 WMG100:WMH102 WWC100:WWD102 U65636:V65638 JQ65636:JR65638 TM65636:TN65638 ADI65636:ADJ65638 ANE65636:ANF65638 AXA65636:AXB65638 BGW65636:BGX65638 BQS65636:BQT65638 CAO65636:CAP65638 CKK65636:CKL65638 CUG65636:CUH65638 DEC65636:DED65638 DNY65636:DNZ65638 DXU65636:DXV65638 EHQ65636:EHR65638 ERM65636:ERN65638 FBI65636:FBJ65638 FLE65636:FLF65638 FVA65636:FVB65638 GEW65636:GEX65638 GOS65636:GOT65638 GYO65636:GYP65638 HIK65636:HIL65638 HSG65636:HSH65638 ICC65636:ICD65638 ILY65636:ILZ65638 IVU65636:IVV65638 JFQ65636:JFR65638 JPM65636:JPN65638 JZI65636:JZJ65638 KJE65636:KJF65638 KTA65636:KTB65638 LCW65636:LCX65638 LMS65636:LMT65638 LWO65636:LWP65638 MGK65636:MGL65638 MQG65636:MQH65638 NAC65636:NAD65638 NJY65636:NJZ65638 NTU65636:NTV65638 ODQ65636:ODR65638 ONM65636:ONN65638 OXI65636:OXJ65638 PHE65636:PHF65638 PRA65636:PRB65638 QAW65636:QAX65638 QKS65636:QKT65638 QUO65636:QUP65638 REK65636:REL65638 ROG65636:ROH65638 RYC65636:RYD65638 SHY65636:SHZ65638 SRU65636:SRV65638 TBQ65636:TBR65638 TLM65636:TLN65638 TVI65636:TVJ65638 UFE65636:UFF65638 UPA65636:UPB65638 UYW65636:UYX65638 VIS65636:VIT65638 VSO65636:VSP65638 WCK65636:WCL65638 WMG65636:WMH65638 WWC65636:WWD65638 U131172:V131174 JQ131172:JR131174 TM131172:TN131174 ADI131172:ADJ131174 ANE131172:ANF131174 AXA131172:AXB131174 BGW131172:BGX131174 BQS131172:BQT131174 CAO131172:CAP131174 CKK131172:CKL131174 CUG131172:CUH131174 DEC131172:DED131174 DNY131172:DNZ131174 DXU131172:DXV131174 EHQ131172:EHR131174 ERM131172:ERN131174 FBI131172:FBJ131174 FLE131172:FLF131174 FVA131172:FVB131174 GEW131172:GEX131174 GOS131172:GOT131174 GYO131172:GYP131174 HIK131172:HIL131174 HSG131172:HSH131174 ICC131172:ICD131174 ILY131172:ILZ131174 IVU131172:IVV131174 JFQ131172:JFR131174 JPM131172:JPN131174 JZI131172:JZJ131174 KJE131172:KJF131174 KTA131172:KTB131174 LCW131172:LCX131174 LMS131172:LMT131174 LWO131172:LWP131174 MGK131172:MGL131174 MQG131172:MQH131174 NAC131172:NAD131174 NJY131172:NJZ131174 NTU131172:NTV131174 ODQ131172:ODR131174 ONM131172:ONN131174 OXI131172:OXJ131174 PHE131172:PHF131174 PRA131172:PRB131174 QAW131172:QAX131174 QKS131172:QKT131174 QUO131172:QUP131174 REK131172:REL131174 ROG131172:ROH131174 RYC131172:RYD131174 SHY131172:SHZ131174 SRU131172:SRV131174 TBQ131172:TBR131174 TLM131172:TLN131174 TVI131172:TVJ131174 UFE131172:UFF131174 UPA131172:UPB131174 UYW131172:UYX131174 VIS131172:VIT131174 VSO131172:VSP131174 WCK131172:WCL131174 WMG131172:WMH131174 WWC131172:WWD131174 U196708:V196710 JQ196708:JR196710 TM196708:TN196710 ADI196708:ADJ196710 ANE196708:ANF196710 AXA196708:AXB196710 BGW196708:BGX196710 BQS196708:BQT196710 CAO196708:CAP196710 CKK196708:CKL196710 CUG196708:CUH196710 DEC196708:DED196710 DNY196708:DNZ196710 DXU196708:DXV196710 EHQ196708:EHR196710 ERM196708:ERN196710 FBI196708:FBJ196710 FLE196708:FLF196710 FVA196708:FVB196710 GEW196708:GEX196710 GOS196708:GOT196710 GYO196708:GYP196710 HIK196708:HIL196710 HSG196708:HSH196710 ICC196708:ICD196710 ILY196708:ILZ196710 IVU196708:IVV196710 JFQ196708:JFR196710 JPM196708:JPN196710 JZI196708:JZJ196710 KJE196708:KJF196710 KTA196708:KTB196710 LCW196708:LCX196710 LMS196708:LMT196710 LWO196708:LWP196710 MGK196708:MGL196710 MQG196708:MQH196710 NAC196708:NAD196710 NJY196708:NJZ196710 NTU196708:NTV196710 ODQ196708:ODR196710 ONM196708:ONN196710 OXI196708:OXJ196710 PHE196708:PHF196710 PRA196708:PRB196710 QAW196708:QAX196710 QKS196708:QKT196710 QUO196708:QUP196710 REK196708:REL196710 ROG196708:ROH196710 RYC196708:RYD196710 SHY196708:SHZ196710 SRU196708:SRV196710 TBQ196708:TBR196710 TLM196708:TLN196710 TVI196708:TVJ196710 UFE196708:UFF196710 UPA196708:UPB196710 UYW196708:UYX196710 VIS196708:VIT196710 VSO196708:VSP196710 WCK196708:WCL196710 WMG196708:WMH196710 WWC196708:WWD196710 U262244:V262246 JQ262244:JR262246 TM262244:TN262246 ADI262244:ADJ262246 ANE262244:ANF262246 AXA262244:AXB262246 BGW262244:BGX262246 BQS262244:BQT262246 CAO262244:CAP262246 CKK262244:CKL262246 CUG262244:CUH262246 DEC262244:DED262246 DNY262244:DNZ262246 DXU262244:DXV262246 EHQ262244:EHR262246 ERM262244:ERN262246 FBI262244:FBJ262246 FLE262244:FLF262246 FVA262244:FVB262246 GEW262244:GEX262246 GOS262244:GOT262246 GYO262244:GYP262246 HIK262244:HIL262246 HSG262244:HSH262246 ICC262244:ICD262246 ILY262244:ILZ262246 IVU262244:IVV262246 JFQ262244:JFR262246 JPM262244:JPN262246 JZI262244:JZJ262246 KJE262244:KJF262246 KTA262244:KTB262246 LCW262244:LCX262246 LMS262244:LMT262246 LWO262244:LWP262246 MGK262244:MGL262246 MQG262244:MQH262246 NAC262244:NAD262246 NJY262244:NJZ262246 NTU262244:NTV262246 ODQ262244:ODR262246 ONM262244:ONN262246 OXI262244:OXJ262246 PHE262244:PHF262246 PRA262244:PRB262246 QAW262244:QAX262246 QKS262244:QKT262246 QUO262244:QUP262246 REK262244:REL262246 ROG262244:ROH262246 RYC262244:RYD262246 SHY262244:SHZ262246 SRU262244:SRV262246 TBQ262244:TBR262246 TLM262244:TLN262246 TVI262244:TVJ262246 UFE262244:UFF262246 UPA262244:UPB262246 UYW262244:UYX262246 VIS262244:VIT262246 VSO262244:VSP262246 WCK262244:WCL262246 WMG262244:WMH262246 WWC262244:WWD262246 U327780:V327782 JQ327780:JR327782 TM327780:TN327782 ADI327780:ADJ327782 ANE327780:ANF327782 AXA327780:AXB327782 BGW327780:BGX327782 BQS327780:BQT327782 CAO327780:CAP327782 CKK327780:CKL327782 CUG327780:CUH327782 DEC327780:DED327782 DNY327780:DNZ327782 DXU327780:DXV327782 EHQ327780:EHR327782 ERM327780:ERN327782 FBI327780:FBJ327782 FLE327780:FLF327782 FVA327780:FVB327782 GEW327780:GEX327782 GOS327780:GOT327782 GYO327780:GYP327782 HIK327780:HIL327782 HSG327780:HSH327782 ICC327780:ICD327782 ILY327780:ILZ327782 IVU327780:IVV327782 JFQ327780:JFR327782 JPM327780:JPN327782 JZI327780:JZJ327782 KJE327780:KJF327782 KTA327780:KTB327782 LCW327780:LCX327782 LMS327780:LMT327782 LWO327780:LWP327782 MGK327780:MGL327782 MQG327780:MQH327782 NAC327780:NAD327782 NJY327780:NJZ327782 NTU327780:NTV327782 ODQ327780:ODR327782 ONM327780:ONN327782 OXI327780:OXJ327782 PHE327780:PHF327782 PRA327780:PRB327782 QAW327780:QAX327782 QKS327780:QKT327782 QUO327780:QUP327782 REK327780:REL327782 ROG327780:ROH327782 RYC327780:RYD327782 SHY327780:SHZ327782 SRU327780:SRV327782 TBQ327780:TBR327782 TLM327780:TLN327782 TVI327780:TVJ327782 UFE327780:UFF327782 UPA327780:UPB327782 UYW327780:UYX327782 VIS327780:VIT327782 VSO327780:VSP327782 WCK327780:WCL327782 WMG327780:WMH327782 WWC327780:WWD327782 U393316:V393318 JQ393316:JR393318 TM393316:TN393318 ADI393316:ADJ393318 ANE393316:ANF393318 AXA393316:AXB393318 BGW393316:BGX393318 BQS393316:BQT393318 CAO393316:CAP393318 CKK393316:CKL393318 CUG393316:CUH393318 DEC393316:DED393318 DNY393316:DNZ393318 DXU393316:DXV393318 EHQ393316:EHR393318 ERM393316:ERN393318 FBI393316:FBJ393318 FLE393316:FLF393318 FVA393316:FVB393318 GEW393316:GEX393318 GOS393316:GOT393318 GYO393316:GYP393318 HIK393316:HIL393318 HSG393316:HSH393318 ICC393316:ICD393318 ILY393316:ILZ393318 IVU393316:IVV393318 JFQ393316:JFR393318 JPM393316:JPN393318 JZI393316:JZJ393318 KJE393316:KJF393318 KTA393316:KTB393318 LCW393316:LCX393318 LMS393316:LMT393318 LWO393316:LWP393318 MGK393316:MGL393318 MQG393316:MQH393318 NAC393316:NAD393318 NJY393316:NJZ393318 NTU393316:NTV393318 ODQ393316:ODR393318 ONM393316:ONN393318 OXI393316:OXJ393318 PHE393316:PHF393318 PRA393316:PRB393318 QAW393316:QAX393318 QKS393316:QKT393318 QUO393316:QUP393318 REK393316:REL393318 ROG393316:ROH393318 RYC393316:RYD393318 SHY393316:SHZ393318 SRU393316:SRV393318 TBQ393316:TBR393318 TLM393316:TLN393318 TVI393316:TVJ393318 UFE393316:UFF393318 UPA393316:UPB393318 UYW393316:UYX393318 VIS393316:VIT393318 VSO393316:VSP393318 WCK393316:WCL393318 WMG393316:WMH393318 WWC393316:WWD393318 U458852:V458854 JQ458852:JR458854 TM458852:TN458854 ADI458852:ADJ458854 ANE458852:ANF458854 AXA458852:AXB458854 BGW458852:BGX458854 BQS458852:BQT458854 CAO458852:CAP458854 CKK458852:CKL458854 CUG458852:CUH458854 DEC458852:DED458854 DNY458852:DNZ458854 DXU458852:DXV458854 EHQ458852:EHR458854 ERM458852:ERN458854 FBI458852:FBJ458854 FLE458852:FLF458854 FVA458852:FVB458854 GEW458852:GEX458854 GOS458852:GOT458854 GYO458852:GYP458854 HIK458852:HIL458854 HSG458852:HSH458854 ICC458852:ICD458854 ILY458852:ILZ458854 IVU458852:IVV458854 JFQ458852:JFR458854 JPM458852:JPN458854 JZI458852:JZJ458854 KJE458852:KJF458854 KTA458852:KTB458854 LCW458852:LCX458854 LMS458852:LMT458854 LWO458852:LWP458854 MGK458852:MGL458854 MQG458852:MQH458854 NAC458852:NAD458854 NJY458852:NJZ458854 NTU458852:NTV458854 ODQ458852:ODR458854 ONM458852:ONN458854 OXI458852:OXJ458854 PHE458852:PHF458854 PRA458852:PRB458854 QAW458852:QAX458854 QKS458852:QKT458854 QUO458852:QUP458854 REK458852:REL458854 ROG458852:ROH458854 RYC458852:RYD458854 SHY458852:SHZ458854 SRU458852:SRV458854 TBQ458852:TBR458854 TLM458852:TLN458854 TVI458852:TVJ458854 UFE458852:UFF458854 UPA458852:UPB458854 UYW458852:UYX458854 VIS458852:VIT458854 VSO458852:VSP458854 WCK458852:WCL458854 WMG458852:WMH458854 WWC458852:WWD458854 U524388:V524390 JQ524388:JR524390 TM524388:TN524390 ADI524388:ADJ524390 ANE524388:ANF524390 AXA524388:AXB524390 BGW524388:BGX524390 BQS524388:BQT524390 CAO524388:CAP524390 CKK524388:CKL524390 CUG524388:CUH524390 DEC524388:DED524390 DNY524388:DNZ524390 DXU524388:DXV524390 EHQ524388:EHR524390 ERM524388:ERN524390 FBI524388:FBJ524390 FLE524388:FLF524390 FVA524388:FVB524390 GEW524388:GEX524390 GOS524388:GOT524390 GYO524388:GYP524390 HIK524388:HIL524390 HSG524388:HSH524390 ICC524388:ICD524390 ILY524388:ILZ524390 IVU524388:IVV524390 JFQ524388:JFR524390 JPM524388:JPN524390 JZI524388:JZJ524390 KJE524388:KJF524390 KTA524388:KTB524390 LCW524388:LCX524390 LMS524388:LMT524390 LWO524388:LWP524390 MGK524388:MGL524390 MQG524388:MQH524390 NAC524388:NAD524390 NJY524388:NJZ524390 NTU524388:NTV524390 ODQ524388:ODR524390 ONM524388:ONN524390 OXI524388:OXJ524390 PHE524388:PHF524390 PRA524388:PRB524390 QAW524388:QAX524390 QKS524388:QKT524390 QUO524388:QUP524390 REK524388:REL524390 ROG524388:ROH524390 RYC524388:RYD524390 SHY524388:SHZ524390 SRU524388:SRV524390 TBQ524388:TBR524390 TLM524388:TLN524390 TVI524388:TVJ524390 UFE524388:UFF524390 UPA524388:UPB524390 UYW524388:UYX524390 VIS524388:VIT524390 VSO524388:VSP524390 WCK524388:WCL524390 WMG524388:WMH524390 WWC524388:WWD524390 U589924:V589926 JQ589924:JR589926 TM589924:TN589926 ADI589924:ADJ589926 ANE589924:ANF589926 AXA589924:AXB589926 BGW589924:BGX589926 BQS589924:BQT589926 CAO589924:CAP589926 CKK589924:CKL589926 CUG589924:CUH589926 DEC589924:DED589926 DNY589924:DNZ589926 DXU589924:DXV589926 EHQ589924:EHR589926 ERM589924:ERN589926 FBI589924:FBJ589926 FLE589924:FLF589926 FVA589924:FVB589926 GEW589924:GEX589926 GOS589924:GOT589926 GYO589924:GYP589926 HIK589924:HIL589926 HSG589924:HSH589926 ICC589924:ICD589926 ILY589924:ILZ589926 IVU589924:IVV589926 JFQ589924:JFR589926 JPM589924:JPN589926 JZI589924:JZJ589926 KJE589924:KJF589926 KTA589924:KTB589926 LCW589924:LCX589926 LMS589924:LMT589926 LWO589924:LWP589926 MGK589924:MGL589926 MQG589924:MQH589926 NAC589924:NAD589926 NJY589924:NJZ589926 NTU589924:NTV589926 ODQ589924:ODR589926 ONM589924:ONN589926 OXI589924:OXJ589926 PHE589924:PHF589926 PRA589924:PRB589926 QAW589924:QAX589926 QKS589924:QKT589926 QUO589924:QUP589926 REK589924:REL589926 ROG589924:ROH589926 RYC589924:RYD589926 SHY589924:SHZ589926 SRU589924:SRV589926 TBQ589924:TBR589926 TLM589924:TLN589926 TVI589924:TVJ589926 UFE589924:UFF589926 UPA589924:UPB589926 UYW589924:UYX589926 VIS589924:VIT589926 VSO589924:VSP589926 WCK589924:WCL589926 WMG589924:WMH589926 WWC589924:WWD589926 U655460:V655462 JQ655460:JR655462 TM655460:TN655462 ADI655460:ADJ655462 ANE655460:ANF655462 AXA655460:AXB655462 BGW655460:BGX655462 BQS655460:BQT655462 CAO655460:CAP655462 CKK655460:CKL655462 CUG655460:CUH655462 DEC655460:DED655462 DNY655460:DNZ655462 DXU655460:DXV655462 EHQ655460:EHR655462 ERM655460:ERN655462 FBI655460:FBJ655462 FLE655460:FLF655462 FVA655460:FVB655462 GEW655460:GEX655462 GOS655460:GOT655462 GYO655460:GYP655462 HIK655460:HIL655462 HSG655460:HSH655462 ICC655460:ICD655462 ILY655460:ILZ655462 IVU655460:IVV655462 JFQ655460:JFR655462 JPM655460:JPN655462 JZI655460:JZJ655462 KJE655460:KJF655462 KTA655460:KTB655462 LCW655460:LCX655462 LMS655460:LMT655462 LWO655460:LWP655462 MGK655460:MGL655462 MQG655460:MQH655462 NAC655460:NAD655462 NJY655460:NJZ655462 NTU655460:NTV655462 ODQ655460:ODR655462 ONM655460:ONN655462 OXI655460:OXJ655462 PHE655460:PHF655462 PRA655460:PRB655462 QAW655460:QAX655462 QKS655460:QKT655462 QUO655460:QUP655462 REK655460:REL655462 ROG655460:ROH655462 RYC655460:RYD655462 SHY655460:SHZ655462 SRU655460:SRV655462 TBQ655460:TBR655462 TLM655460:TLN655462 TVI655460:TVJ655462 UFE655460:UFF655462 UPA655460:UPB655462 UYW655460:UYX655462 VIS655460:VIT655462 VSO655460:VSP655462 WCK655460:WCL655462 WMG655460:WMH655462 WWC655460:WWD655462 U720996:V720998 JQ720996:JR720998 TM720996:TN720998 ADI720996:ADJ720998 ANE720996:ANF720998 AXA720996:AXB720998 BGW720996:BGX720998 BQS720996:BQT720998 CAO720996:CAP720998 CKK720996:CKL720998 CUG720996:CUH720998 DEC720996:DED720998 DNY720996:DNZ720998 DXU720996:DXV720998 EHQ720996:EHR720998 ERM720996:ERN720998 FBI720996:FBJ720998 FLE720996:FLF720998 FVA720996:FVB720998 GEW720996:GEX720998 GOS720996:GOT720998 GYO720996:GYP720998 HIK720996:HIL720998 HSG720996:HSH720998 ICC720996:ICD720998 ILY720996:ILZ720998 IVU720996:IVV720998 JFQ720996:JFR720998 JPM720996:JPN720998 JZI720996:JZJ720998 KJE720996:KJF720998 KTA720996:KTB720998 LCW720996:LCX720998 LMS720996:LMT720998 LWO720996:LWP720998 MGK720996:MGL720998 MQG720996:MQH720998 NAC720996:NAD720998 NJY720996:NJZ720998 NTU720996:NTV720998 ODQ720996:ODR720998 ONM720996:ONN720998 OXI720996:OXJ720998 PHE720996:PHF720998 PRA720996:PRB720998 QAW720996:QAX720998 QKS720996:QKT720998 QUO720996:QUP720998 REK720996:REL720998 ROG720996:ROH720998 RYC720996:RYD720998 SHY720996:SHZ720998 SRU720996:SRV720998 TBQ720996:TBR720998 TLM720996:TLN720998 TVI720996:TVJ720998 UFE720996:UFF720998 UPA720996:UPB720998 UYW720996:UYX720998 VIS720996:VIT720998 VSO720996:VSP720998 WCK720996:WCL720998 WMG720996:WMH720998 WWC720996:WWD720998 U786532:V786534 JQ786532:JR786534 TM786532:TN786534 ADI786532:ADJ786534 ANE786532:ANF786534 AXA786532:AXB786534 BGW786532:BGX786534 BQS786532:BQT786534 CAO786532:CAP786534 CKK786532:CKL786534 CUG786532:CUH786534 DEC786532:DED786534 DNY786532:DNZ786534 DXU786532:DXV786534 EHQ786532:EHR786534 ERM786532:ERN786534 FBI786532:FBJ786534 FLE786532:FLF786534 FVA786532:FVB786534 GEW786532:GEX786534 GOS786532:GOT786534 GYO786532:GYP786534 HIK786532:HIL786534 HSG786532:HSH786534 ICC786532:ICD786534 ILY786532:ILZ786534 IVU786532:IVV786534 JFQ786532:JFR786534 JPM786532:JPN786534 JZI786532:JZJ786534 KJE786532:KJF786534 KTA786532:KTB786534 LCW786532:LCX786534 LMS786532:LMT786534 LWO786532:LWP786534 MGK786532:MGL786534 MQG786532:MQH786534 NAC786532:NAD786534 NJY786532:NJZ786534 NTU786532:NTV786534 ODQ786532:ODR786534 ONM786532:ONN786534 OXI786532:OXJ786534 PHE786532:PHF786534 PRA786532:PRB786534 QAW786532:QAX786534 QKS786532:QKT786534 QUO786532:QUP786534 REK786532:REL786534 ROG786532:ROH786534 RYC786532:RYD786534 SHY786532:SHZ786534 SRU786532:SRV786534 TBQ786532:TBR786534 TLM786532:TLN786534 TVI786532:TVJ786534 UFE786532:UFF786534 UPA786532:UPB786534 UYW786532:UYX786534 VIS786532:VIT786534 VSO786532:VSP786534 WCK786532:WCL786534 WMG786532:WMH786534 WWC786532:WWD786534 U852068:V852070 JQ852068:JR852070 TM852068:TN852070 ADI852068:ADJ852070 ANE852068:ANF852070 AXA852068:AXB852070 BGW852068:BGX852070 BQS852068:BQT852070 CAO852068:CAP852070 CKK852068:CKL852070 CUG852068:CUH852070 DEC852068:DED852070 DNY852068:DNZ852070 DXU852068:DXV852070 EHQ852068:EHR852070 ERM852068:ERN852070 FBI852068:FBJ852070 FLE852068:FLF852070 FVA852068:FVB852070 GEW852068:GEX852070 GOS852068:GOT852070 GYO852068:GYP852070 HIK852068:HIL852070 HSG852068:HSH852070 ICC852068:ICD852070 ILY852068:ILZ852070 IVU852068:IVV852070 JFQ852068:JFR852070 JPM852068:JPN852070 JZI852068:JZJ852070 KJE852068:KJF852070 KTA852068:KTB852070 LCW852068:LCX852070 LMS852068:LMT852070 LWO852068:LWP852070 MGK852068:MGL852070 MQG852068:MQH852070 NAC852068:NAD852070 NJY852068:NJZ852070 NTU852068:NTV852070 ODQ852068:ODR852070 ONM852068:ONN852070 OXI852068:OXJ852070 PHE852068:PHF852070 PRA852068:PRB852070 QAW852068:QAX852070 QKS852068:QKT852070 QUO852068:QUP852070 REK852068:REL852070 ROG852068:ROH852070 RYC852068:RYD852070 SHY852068:SHZ852070 SRU852068:SRV852070 TBQ852068:TBR852070 TLM852068:TLN852070 TVI852068:TVJ852070 UFE852068:UFF852070 UPA852068:UPB852070 UYW852068:UYX852070 VIS852068:VIT852070 VSO852068:VSP852070 WCK852068:WCL852070 WMG852068:WMH852070 WWC852068:WWD852070 U917604:V917606 JQ917604:JR917606 TM917604:TN917606 ADI917604:ADJ917606 ANE917604:ANF917606 AXA917604:AXB917606 BGW917604:BGX917606 BQS917604:BQT917606 CAO917604:CAP917606 CKK917604:CKL917606 CUG917604:CUH917606 DEC917604:DED917606 DNY917604:DNZ917606 DXU917604:DXV917606 EHQ917604:EHR917606 ERM917604:ERN917606 FBI917604:FBJ917606 FLE917604:FLF917606 FVA917604:FVB917606 GEW917604:GEX917606 GOS917604:GOT917606 GYO917604:GYP917606 HIK917604:HIL917606 HSG917604:HSH917606 ICC917604:ICD917606 ILY917604:ILZ917606 IVU917604:IVV917606 JFQ917604:JFR917606 JPM917604:JPN917606 JZI917604:JZJ917606 KJE917604:KJF917606 KTA917604:KTB917606 LCW917604:LCX917606 LMS917604:LMT917606 LWO917604:LWP917606 MGK917604:MGL917606 MQG917604:MQH917606 NAC917604:NAD917606 NJY917604:NJZ917606 NTU917604:NTV917606 ODQ917604:ODR917606 ONM917604:ONN917606 OXI917604:OXJ917606 PHE917604:PHF917606 PRA917604:PRB917606 QAW917604:QAX917606 QKS917604:QKT917606 QUO917604:QUP917606 REK917604:REL917606 ROG917604:ROH917606 RYC917604:RYD917606 SHY917604:SHZ917606 SRU917604:SRV917606 TBQ917604:TBR917606 TLM917604:TLN917606 TVI917604:TVJ917606 UFE917604:UFF917606 UPA917604:UPB917606 UYW917604:UYX917606 VIS917604:VIT917606 VSO917604:VSP917606 WCK917604:WCL917606 WMG917604:WMH917606 WWC917604:WWD917606 U983140:V983142 JQ983140:JR983142 TM983140:TN983142 ADI983140:ADJ983142 ANE983140:ANF983142 AXA983140:AXB983142 BGW983140:BGX983142 BQS983140:BQT983142 CAO983140:CAP983142 CKK983140:CKL983142 CUG983140:CUH983142 DEC983140:DED983142 DNY983140:DNZ983142 DXU983140:DXV983142 EHQ983140:EHR983142 ERM983140:ERN983142 FBI983140:FBJ983142 FLE983140:FLF983142 FVA983140:FVB983142 GEW983140:GEX983142 GOS983140:GOT983142 GYO983140:GYP983142 HIK983140:HIL983142 HSG983140:HSH983142 ICC983140:ICD983142 ILY983140:ILZ983142 IVU983140:IVV983142 JFQ983140:JFR983142 JPM983140:JPN983142 JZI983140:JZJ983142 KJE983140:KJF983142 KTA983140:KTB983142 LCW983140:LCX983142 LMS983140:LMT983142 LWO983140:LWP983142 MGK983140:MGL983142 MQG983140:MQH983142 NAC983140:NAD983142 NJY983140:NJZ983142 NTU983140:NTV983142 ODQ983140:ODR983142 ONM983140:ONN983142 OXI983140:OXJ983142 PHE983140:PHF983142 PRA983140:PRB983142 QAW983140:QAX983142 QKS983140:QKT983142 QUO983140:QUP983142 REK983140:REL983142 ROG983140:ROH983142 RYC983140:RYD983142 SHY983140:SHZ983142 SRU983140:SRV983142 TBQ983140:TBR983142 TLM983140:TLN983142 TVI983140:TVJ983142 UFE983140:UFF983142 UPA983140:UPB983142 UYW983140:UYX983142 VIS983140:VIT983142 VSO983140:VSP983142 WCK983140:WCL983142 WMG983140:WMH983142 WWC983140:WWD983142 U98:V98 JQ98:JR98 TM98:TN98 ADI98:ADJ98 ANE98:ANF98 AXA98:AXB98 BGW98:BGX98 BQS98:BQT98 CAO98:CAP98 CKK98:CKL98 CUG98:CUH98 DEC98:DED98 DNY98:DNZ98 DXU98:DXV98 EHQ98:EHR98 ERM98:ERN98 FBI98:FBJ98 FLE98:FLF98 FVA98:FVB98 GEW98:GEX98 GOS98:GOT98 GYO98:GYP98 HIK98:HIL98 HSG98:HSH98 ICC98:ICD98 ILY98:ILZ98 IVU98:IVV98 JFQ98:JFR98 JPM98:JPN98 JZI98:JZJ98 KJE98:KJF98 KTA98:KTB98 LCW98:LCX98 LMS98:LMT98 LWO98:LWP98 MGK98:MGL98 MQG98:MQH98 NAC98:NAD98 NJY98:NJZ98 NTU98:NTV98 ODQ98:ODR98 ONM98:ONN98 OXI98:OXJ98 PHE98:PHF98 PRA98:PRB98 QAW98:QAX98 QKS98:QKT98 QUO98:QUP98 REK98:REL98 ROG98:ROH98 RYC98:RYD98 SHY98:SHZ98 SRU98:SRV98 TBQ98:TBR98 TLM98:TLN98 TVI98:TVJ98 UFE98:UFF98 UPA98:UPB98 UYW98:UYX98 VIS98:VIT98 VSO98:VSP98 WCK98:WCL98 WMG98:WMH98 WWC98:WWD98 U65634:V65634 JQ65634:JR65634 TM65634:TN65634 ADI65634:ADJ65634 ANE65634:ANF65634 AXA65634:AXB65634 BGW65634:BGX65634 BQS65634:BQT65634 CAO65634:CAP65634 CKK65634:CKL65634 CUG65634:CUH65634 DEC65634:DED65634 DNY65634:DNZ65634 DXU65634:DXV65634 EHQ65634:EHR65634 ERM65634:ERN65634 FBI65634:FBJ65634 FLE65634:FLF65634 FVA65634:FVB65634 GEW65634:GEX65634 GOS65634:GOT65634 GYO65634:GYP65634 HIK65634:HIL65634 HSG65634:HSH65634 ICC65634:ICD65634 ILY65634:ILZ65634 IVU65634:IVV65634 JFQ65634:JFR65634 JPM65634:JPN65634 JZI65634:JZJ65634 KJE65634:KJF65634 KTA65634:KTB65634 LCW65634:LCX65634 LMS65634:LMT65634 LWO65634:LWP65634 MGK65634:MGL65634 MQG65634:MQH65634 NAC65634:NAD65634 NJY65634:NJZ65634 NTU65634:NTV65634 ODQ65634:ODR65634 ONM65634:ONN65634 OXI65634:OXJ65634 PHE65634:PHF65634 PRA65634:PRB65634 QAW65634:QAX65634 QKS65634:QKT65634 QUO65634:QUP65634 REK65634:REL65634 ROG65634:ROH65634 RYC65634:RYD65634 SHY65634:SHZ65634 SRU65634:SRV65634 TBQ65634:TBR65634 TLM65634:TLN65634 TVI65634:TVJ65634 UFE65634:UFF65634 UPA65634:UPB65634 UYW65634:UYX65634 VIS65634:VIT65634 VSO65634:VSP65634 WCK65634:WCL65634 WMG65634:WMH65634 WWC65634:WWD65634 U131170:V131170 JQ131170:JR131170 TM131170:TN131170 ADI131170:ADJ131170 ANE131170:ANF131170 AXA131170:AXB131170 BGW131170:BGX131170 BQS131170:BQT131170 CAO131170:CAP131170 CKK131170:CKL131170 CUG131170:CUH131170 DEC131170:DED131170 DNY131170:DNZ131170 DXU131170:DXV131170 EHQ131170:EHR131170 ERM131170:ERN131170 FBI131170:FBJ131170 FLE131170:FLF131170 FVA131170:FVB131170 GEW131170:GEX131170 GOS131170:GOT131170 GYO131170:GYP131170 HIK131170:HIL131170 HSG131170:HSH131170 ICC131170:ICD131170 ILY131170:ILZ131170 IVU131170:IVV131170 JFQ131170:JFR131170 JPM131170:JPN131170 JZI131170:JZJ131170 KJE131170:KJF131170 KTA131170:KTB131170 LCW131170:LCX131170 LMS131170:LMT131170 LWO131170:LWP131170 MGK131170:MGL131170 MQG131170:MQH131170 NAC131170:NAD131170 NJY131170:NJZ131170 NTU131170:NTV131170 ODQ131170:ODR131170 ONM131170:ONN131170 OXI131170:OXJ131170 PHE131170:PHF131170 PRA131170:PRB131170 QAW131170:QAX131170 QKS131170:QKT131170 QUO131170:QUP131170 REK131170:REL131170 ROG131170:ROH131170 RYC131170:RYD131170 SHY131170:SHZ131170 SRU131170:SRV131170 TBQ131170:TBR131170 TLM131170:TLN131170 TVI131170:TVJ131170 UFE131170:UFF131170 UPA131170:UPB131170 UYW131170:UYX131170 VIS131170:VIT131170 VSO131170:VSP131170 WCK131170:WCL131170 WMG131170:WMH131170 WWC131170:WWD131170 U196706:V196706 JQ196706:JR196706 TM196706:TN196706 ADI196706:ADJ196706 ANE196706:ANF196706 AXA196706:AXB196706 BGW196706:BGX196706 BQS196706:BQT196706 CAO196706:CAP196706 CKK196706:CKL196706 CUG196706:CUH196706 DEC196706:DED196706 DNY196706:DNZ196706 DXU196706:DXV196706 EHQ196706:EHR196706 ERM196706:ERN196706 FBI196706:FBJ196706 FLE196706:FLF196706 FVA196706:FVB196706 GEW196706:GEX196706 GOS196706:GOT196706 GYO196706:GYP196706 HIK196706:HIL196706 HSG196706:HSH196706 ICC196706:ICD196706 ILY196706:ILZ196706 IVU196706:IVV196706 JFQ196706:JFR196706 JPM196706:JPN196706 JZI196706:JZJ196706 KJE196706:KJF196706 KTA196706:KTB196706 LCW196706:LCX196706 LMS196706:LMT196706 LWO196706:LWP196706 MGK196706:MGL196706 MQG196706:MQH196706 NAC196706:NAD196706 NJY196706:NJZ196706 NTU196706:NTV196706 ODQ196706:ODR196706 ONM196706:ONN196706 OXI196706:OXJ196706 PHE196706:PHF196706 PRA196706:PRB196706 QAW196706:QAX196706 QKS196706:QKT196706 QUO196706:QUP196706 REK196706:REL196706 ROG196706:ROH196706 RYC196706:RYD196706 SHY196706:SHZ196706 SRU196706:SRV196706 TBQ196706:TBR196706 TLM196706:TLN196706 TVI196706:TVJ196706 UFE196706:UFF196706 UPA196706:UPB196706 UYW196706:UYX196706 VIS196706:VIT196706 VSO196706:VSP196706 WCK196706:WCL196706 WMG196706:WMH196706 WWC196706:WWD196706 U262242:V262242 JQ262242:JR262242 TM262242:TN262242 ADI262242:ADJ262242 ANE262242:ANF262242 AXA262242:AXB262242 BGW262242:BGX262242 BQS262242:BQT262242 CAO262242:CAP262242 CKK262242:CKL262242 CUG262242:CUH262242 DEC262242:DED262242 DNY262242:DNZ262242 DXU262242:DXV262242 EHQ262242:EHR262242 ERM262242:ERN262242 FBI262242:FBJ262242 FLE262242:FLF262242 FVA262242:FVB262242 GEW262242:GEX262242 GOS262242:GOT262242 GYO262242:GYP262242 HIK262242:HIL262242 HSG262242:HSH262242 ICC262242:ICD262242 ILY262242:ILZ262242 IVU262242:IVV262242 JFQ262242:JFR262242 JPM262242:JPN262242 JZI262242:JZJ262242 KJE262242:KJF262242 KTA262242:KTB262242 LCW262242:LCX262242 LMS262242:LMT262242 LWO262242:LWP262242 MGK262242:MGL262242 MQG262242:MQH262242 NAC262242:NAD262242 NJY262242:NJZ262242 NTU262242:NTV262242 ODQ262242:ODR262242 ONM262242:ONN262242 OXI262242:OXJ262242 PHE262242:PHF262242 PRA262242:PRB262242 QAW262242:QAX262242 QKS262242:QKT262242 QUO262242:QUP262242 REK262242:REL262242 ROG262242:ROH262242 RYC262242:RYD262242 SHY262242:SHZ262242 SRU262242:SRV262242 TBQ262242:TBR262242 TLM262242:TLN262242 TVI262242:TVJ262242 UFE262242:UFF262242 UPA262242:UPB262242 UYW262242:UYX262242 VIS262242:VIT262242 VSO262242:VSP262242 WCK262242:WCL262242 WMG262242:WMH262242 WWC262242:WWD262242 U327778:V327778 JQ327778:JR327778 TM327778:TN327778 ADI327778:ADJ327778 ANE327778:ANF327778 AXA327778:AXB327778 BGW327778:BGX327778 BQS327778:BQT327778 CAO327778:CAP327778 CKK327778:CKL327778 CUG327778:CUH327778 DEC327778:DED327778 DNY327778:DNZ327778 DXU327778:DXV327778 EHQ327778:EHR327778 ERM327778:ERN327778 FBI327778:FBJ327778 FLE327778:FLF327778 FVA327778:FVB327778 GEW327778:GEX327778 GOS327778:GOT327778 GYO327778:GYP327778 HIK327778:HIL327778 HSG327778:HSH327778 ICC327778:ICD327778 ILY327778:ILZ327778 IVU327778:IVV327778 JFQ327778:JFR327778 JPM327778:JPN327778 JZI327778:JZJ327778 KJE327778:KJF327778 KTA327778:KTB327778 LCW327778:LCX327778 LMS327778:LMT327778 LWO327778:LWP327778 MGK327778:MGL327778 MQG327778:MQH327778 NAC327778:NAD327778 NJY327778:NJZ327778 NTU327778:NTV327778 ODQ327778:ODR327778 ONM327778:ONN327778 OXI327778:OXJ327778 PHE327778:PHF327778 PRA327778:PRB327778 QAW327778:QAX327778 QKS327778:QKT327778 QUO327778:QUP327778 REK327778:REL327778 ROG327778:ROH327778 RYC327778:RYD327778 SHY327778:SHZ327778 SRU327778:SRV327778 TBQ327778:TBR327778 TLM327778:TLN327778 TVI327778:TVJ327778 UFE327778:UFF327778 UPA327778:UPB327778 UYW327778:UYX327778 VIS327778:VIT327778 VSO327778:VSP327778 WCK327778:WCL327778 WMG327778:WMH327778 WWC327778:WWD327778 U393314:V393314 JQ393314:JR393314 TM393314:TN393314 ADI393314:ADJ393314 ANE393314:ANF393314 AXA393314:AXB393314 BGW393314:BGX393314 BQS393314:BQT393314 CAO393314:CAP393314 CKK393314:CKL393314 CUG393314:CUH393314 DEC393314:DED393314 DNY393314:DNZ393314 DXU393314:DXV393314 EHQ393314:EHR393314 ERM393314:ERN393314 FBI393314:FBJ393314 FLE393314:FLF393314 FVA393314:FVB393314 GEW393314:GEX393314 GOS393314:GOT393314 GYO393314:GYP393314 HIK393314:HIL393314 HSG393314:HSH393314 ICC393314:ICD393314 ILY393314:ILZ393314 IVU393314:IVV393314 JFQ393314:JFR393314 JPM393314:JPN393314 JZI393314:JZJ393314 KJE393314:KJF393314 KTA393314:KTB393314 LCW393314:LCX393314 LMS393314:LMT393314 LWO393314:LWP393314 MGK393314:MGL393314 MQG393314:MQH393314 NAC393314:NAD393314 NJY393314:NJZ393314 NTU393314:NTV393314 ODQ393314:ODR393314 ONM393314:ONN393314 OXI393314:OXJ393314 PHE393314:PHF393314 PRA393314:PRB393314 QAW393314:QAX393314 QKS393314:QKT393314 QUO393314:QUP393314 REK393314:REL393314 ROG393314:ROH393314 RYC393314:RYD393314 SHY393314:SHZ393314 SRU393314:SRV393314 TBQ393314:TBR393314 TLM393314:TLN393314 TVI393314:TVJ393314 UFE393314:UFF393314 UPA393314:UPB393314 UYW393314:UYX393314 VIS393314:VIT393314 VSO393314:VSP393314 WCK393314:WCL393314 WMG393314:WMH393314 WWC393314:WWD393314 U458850:V458850 JQ458850:JR458850 TM458850:TN458850 ADI458850:ADJ458850 ANE458850:ANF458850 AXA458850:AXB458850 BGW458850:BGX458850 BQS458850:BQT458850 CAO458850:CAP458850 CKK458850:CKL458850 CUG458850:CUH458850 DEC458850:DED458850 DNY458850:DNZ458850 DXU458850:DXV458850 EHQ458850:EHR458850 ERM458850:ERN458850 FBI458850:FBJ458850 FLE458850:FLF458850 FVA458850:FVB458850 GEW458850:GEX458850 GOS458850:GOT458850 GYO458850:GYP458850 HIK458850:HIL458850 HSG458850:HSH458850 ICC458850:ICD458850 ILY458850:ILZ458850 IVU458850:IVV458850 JFQ458850:JFR458850 JPM458850:JPN458850 JZI458850:JZJ458850 KJE458850:KJF458850 KTA458850:KTB458850 LCW458850:LCX458850 LMS458850:LMT458850 LWO458850:LWP458850 MGK458850:MGL458850 MQG458850:MQH458850 NAC458850:NAD458850 NJY458850:NJZ458850 NTU458850:NTV458850 ODQ458850:ODR458850 ONM458850:ONN458850 OXI458850:OXJ458850 PHE458850:PHF458850 PRA458850:PRB458850 QAW458850:QAX458850 QKS458850:QKT458850 QUO458850:QUP458850 REK458850:REL458850 ROG458850:ROH458850 RYC458850:RYD458850 SHY458850:SHZ458850 SRU458850:SRV458850 TBQ458850:TBR458850 TLM458850:TLN458850 TVI458850:TVJ458850 UFE458850:UFF458850 UPA458850:UPB458850 UYW458850:UYX458850 VIS458850:VIT458850 VSO458850:VSP458850 WCK458850:WCL458850 WMG458850:WMH458850 WWC458850:WWD458850 U524386:V524386 JQ524386:JR524386 TM524386:TN524386 ADI524386:ADJ524386 ANE524386:ANF524386 AXA524386:AXB524386 BGW524386:BGX524386 BQS524386:BQT524386 CAO524386:CAP524386 CKK524386:CKL524386 CUG524386:CUH524386 DEC524386:DED524386 DNY524386:DNZ524386 DXU524386:DXV524386 EHQ524386:EHR524386 ERM524386:ERN524386 FBI524386:FBJ524386 FLE524386:FLF524386 FVA524386:FVB524386 GEW524386:GEX524386 GOS524386:GOT524386 GYO524386:GYP524386 HIK524386:HIL524386 HSG524386:HSH524386 ICC524386:ICD524386 ILY524386:ILZ524386 IVU524386:IVV524386 JFQ524386:JFR524386 JPM524386:JPN524386 JZI524386:JZJ524386 KJE524386:KJF524386 KTA524386:KTB524386 LCW524386:LCX524386 LMS524386:LMT524386 LWO524386:LWP524386 MGK524386:MGL524386 MQG524386:MQH524386 NAC524386:NAD524386 NJY524386:NJZ524386 NTU524386:NTV524386 ODQ524386:ODR524386 ONM524386:ONN524386 OXI524386:OXJ524386 PHE524386:PHF524386 PRA524386:PRB524386 QAW524386:QAX524386 QKS524386:QKT524386 QUO524386:QUP524386 REK524386:REL524386 ROG524386:ROH524386 RYC524386:RYD524386 SHY524386:SHZ524386 SRU524386:SRV524386 TBQ524386:TBR524386 TLM524386:TLN524386 TVI524386:TVJ524386 UFE524386:UFF524386 UPA524386:UPB524386 UYW524386:UYX524386 VIS524386:VIT524386 VSO524386:VSP524386 WCK524386:WCL524386 WMG524386:WMH524386 WWC524386:WWD524386 U589922:V589922 JQ589922:JR589922 TM589922:TN589922 ADI589922:ADJ589922 ANE589922:ANF589922 AXA589922:AXB589922 BGW589922:BGX589922 BQS589922:BQT589922 CAO589922:CAP589922 CKK589922:CKL589922 CUG589922:CUH589922 DEC589922:DED589922 DNY589922:DNZ589922 DXU589922:DXV589922 EHQ589922:EHR589922 ERM589922:ERN589922 FBI589922:FBJ589922 FLE589922:FLF589922 FVA589922:FVB589922 GEW589922:GEX589922 GOS589922:GOT589922 GYO589922:GYP589922 HIK589922:HIL589922 HSG589922:HSH589922 ICC589922:ICD589922 ILY589922:ILZ589922 IVU589922:IVV589922 JFQ589922:JFR589922 JPM589922:JPN589922 JZI589922:JZJ589922 KJE589922:KJF589922 KTA589922:KTB589922 LCW589922:LCX589922 LMS589922:LMT589922 LWO589922:LWP589922 MGK589922:MGL589922 MQG589922:MQH589922 NAC589922:NAD589922 NJY589922:NJZ589922 NTU589922:NTV589922 ODQ589922:ODR589922 ONM589922:ONN589922 OXI589922:OXJ589922 PHE589922:PHF589922 PRA589922:PRB589922 QAW589922:QAX589922 QKS589922:QKT589922 QUO589922:QUP589922 REK589922:REL589922 ROG589922:ROH589922 RYC589922:RYD589922 SHY589922:SHZ589922 SRU589922:SRV589922 TBQ589922:TBR589922 TLM589922:TLN589922 TVI589922:TVJ589922 UFE589922:UFF589922 UPA589922:UPB589922 UYW589922:UYX589922 VIS589922:VIT589922 VSO589922:VSP589922 WCK589922:WCL589922 WMG589922:WMH589922 WWC589922:WWD589922 U655458:V655458 JQ655458:JR655458 TM655458:TN655458 ADI655458:ADJ655458 ANE655458:ANF655458 AXA655458:AXB655458 BGW655458:BGX655458 BQS655458:BQT655458 CAO655458:CAP655458 CKK655458:CKL655458 CUG655458:CUH655458 DEC655458:DED655458 DNY655458:DNZ655458 DXU655458:DXV655458 EHQ655458:EHR655458 ERM655458:ERN655458 FBI655458:FBJ655458 FLE655458:FLF655458 FVA655458:FVB655458 GEW655458:GEX655458 GOS655458:GOT655458 GYO655458:GYP655458 HIK655458:HIL655458 HSG655458:HSH655458 ICC655458:ICD655458 ILY655458:ILZ655458 IVU655458:IVV655458 JFQ655458:JFR655458 JPM655458:JPN655458 JZI655458:JZJ655458 KJE655458:KJF655458 KTA655458:KTB655458 LCW655458:LCX655458 LMS655458:LMT655458 LWO655458:LWP655458 MGK655458:MGL655458 MQG655458:MQH655458 NAC655458:NAD655458 NJY655458:NJZ655458 NTU655458:NTV655458 ODQ655458:ODR655458 ONM655458:ONN655458 OXI655458:OXJ655458 PHE655458:PHF655458 PRA655458:PRB655458 QAW655458:QAX655458 QKS655458:QKT655458 QUO655458:QUP655458 REK655458:REL655458 ROG655458:ROH655458 RYC655458:RYD655458 SHY655458:SHZ655458 SRU655458:SRV655458 TBQ655458:TBR655458 TLM655458:TLN655458 TVI655458:TVJ655458 UFE655458:UFF655458 UPA655458:UPB655458 UYW655458:UYX655458 VIS655458:VIT655458 VSO655458:VSP655458 WCK655458:WCL655458 WMG655458:WMH655458 WWC655458:WWD655458 U720994:V720994 JQ720994:JR720994 TM720994:TN720994 ADI720994:ADJ720994 ANE720994:ANF720994 AXA720994:AXB720994 BGW720994:BGX720994 BQS720994:BQT720994 CAO720994:CAP720994 CKK720994:CKL720994 CUG720994:CUH720994 DEC720994:DED720994 DNY720994:DNZ720994 DXU720994:DXV720994 EHQ720994:EHR720994 ERM720994:ERN720994 FBI720994:FBJ720994 FLE720994:FLF720994 FVA720994:FVB720994 GEW720994:GEX720994 GOS720994:GOT720994 GYO720994:GYP720994 HIK720994:HIL720994 HSG720994:HSH720994 ICC720994:ICD720994 ILY720994:ILZ720994 IVU720994:IVV720994 JFQ720994:JFR720994 JPM720994:JPN720994 JZI720994:JZJ720994 KJE720994:KJF720994 KTA720994:KTB720994 LCW720994:LCX720994 LMS720994:LMT720994 LWO720994:LWP720994 MGK720994:MGL720994 MQG720994:MQH720994 NAC720994:NAD720994 NJY720994:NJZ720994 NTU720994:NTV720994 ODQ720994:ODR720994 ONM720994:ONN720994 OXI720994:OXJ720994 PHE720994:PHF720994 PRA720994:PRB720994 QAW720994:QAX720994 QKS720994:QKT720994 QUO720994:QUP720994 REK720994:REL720994 ROG720994:ROH720994 RYC720994:RYD720994 SHY720994:SHZ720994 SRU720994:SRV720994 TBQ720994:TBR720994 TLM720994:TLN720994 TVI720994:TVJ720994 UFE720994:UFF720994 UPA720994:UPB720994 UYW720994:UYX720994 VIS720994:VIT720994 VSO720994:VSP720994 WCK720994:WCL720994 WMG720994:WMH720994 WWC720994:WWD720994 U786530:V786530 JQ786530:JR786530 TM786530:TN786530 ADI786530:ADJ786530 ANE786530:ANF786530 AXA786530:AXB786530 BGW786530:BGX786530 BQS786530:BQT786530 CAO786530:CAP786530 CKK786530:CKL786530 CUG786530:CUH786530 DEC786530:DED786530 DNY786530:DNZ786530 DXU786530:DXV786530 EHQ786530:EHR786530 ERM786530:ERN786530 FBI786530:FBJ786530 FLE786530:FLF786530 FVA786530:FVB786530 GEW786530:GEX786530 GOS786530:GOT786530 GYO786530:GYP786530 HIK786530:HIL786530 HSG786530:HSH786530 ICC786530:ICD786530 ILY786530:ILZ786530 IVU786530:IVV786530 JFQ786530:JFR786530 JPM786530:JPN786530 JZI786530:JZJ786530 KJE786530:KJF786530 KTA786530:KTB786530 LCW786530:LCX786530 LMS786530:LMT786530 LWO786530:LWP786530 MGK786530:MGL786530 MQG786530:MQH786530 NAC786530:NAD786530 NJY786530:NJZ786530 NTU786530:NTV786530 ODQ786530:ODR786530 ONM786530:ONN786530 OXI786530:OXJ786530 PHE786530:PHF786530 PRA786530:PRB786530 QAW786530:QAX786530 QKS786530:QKT786530 QUO786530:QUP786530 REK786530:REL786530 ROG786530:ROH786530 RYC786530:RYD786530 SHY786530:SHZ786530 SRU786530:SRV786530 TBQ786530:TBR786530 TLM786530:TLN786530 TVI786530:TVJ786530 UFE786530:UFF786530 UPA786530:UPB786530 UYW786530:UYX786530 VIS786530:VIT786530 VSO786530:VSP786530 WCK786530:WCL786530 WMG786530:WMH786530 WWC786530:WWD786530 U852066:V852066 JQ852066:JR852066 TM852066:TN852066 ADI852066:ADJ852066 ANE852066:ANF852066 AXA852066:AXB852066 BGW852066:BGX852066 BQS852066:BQT852066 CAO852066:CAP852066 CKK852066:CKL852066 CUG852066:CUH852066 DEC852066:DED852066 DNY852066:DNZ852066 DXU852066:DXV852066 EHQ852066:EHR852066 ERM852066:ERN852066 FBI852066:FBJ852066 FLE852066:FLF852066 FVA852066:FVB852066 GEW852066:GEX852066 GOS852066:GOT852066 GYO852066:GYP852066 HIK852066:HIL852066 HSG852066:HSH852066 ICC852066:ICD852066 ILY852066:ILZ852066 IVU852066:IVV852066 JFQ852066:JFR852066 JPM852066:JPN852066 JZI852066:JZJ852066 KJE852066:KJF852066 KTA852066:KTB852066 LCW852066:LCX852066 LMS852066:LMT852066 LWO852066:LWP852066 MGK852066:MGL852066 MQG852066:MQH852066 NAC852066:NAD852066 NJY852066:NJZ852066 NTU852066:NTV852066 ODQ852066:ODR852066 ONM852066:ONN852066 OXI852066:OXJ852066 PHE852066:PHF852066 PRA852066:PRB852066 QAW852066:QAX852066 QKS852066:QKT852066 QUO852066:QUP852066 REK852066:REL852066 ROG852066:ROH852066 RYC852066:RYD852066 SHY852066:SHZ852066 SRU852066:SRV852066 TBQ852066:TBR852066 TLM852066:TLN852066 TVI852066:TVJ852066 UFE852066:UFF852066 UPA852066:UPB852066 UYW852066:UYX852066 VIS852066:VIT852066 VSO852066:VSP852066 WCK852066:WCL852066 WMG852066:WMH852066 WWC852066:WWD852066 U917602:V917602 JQ917602:JR917602 TM917602:TN917602 ADI917602:ADJ917602 ANE917602:ANF917602 AXA917602:AXB917602 BGW917602:BGX917602 BQS917602:BQT917602 CAO917602:CAP917602 CKK917602:CKL917602 CUG917602:CUH917602 DEC917602:DED917602 DNY917602:DNZ917602 DXU917602:DXV917602 EHQ917602:EHR917602 ERM917602:ERN917602 FBI917602:FBJ917602 FLE917602:FLF917602 FVA917602:FVB917602 GEW917602:GEX917602 GOS917602:GOT917602 GYO917602:GYP917602 HIK917602:HIL917602 HSG917602:HSH917602 ICC917602:ICD917602 ILY917602:ILZ917602 IVU917602:IVV917602 JFQ917602:JFR917602 JPM917602:JPN917602 JZI917602:JZJ917602 KJE917602:KJF917602 KTA917602:KTB917602 LCW917602:LCX917602 LMS917602:LMT917602 LWO917602:LWP917602 MGK917602:MGL917602 MQG917602:MQH917602 NAC917602:NAD917602 NJY917602:NJZ917602 NTU917602:NTV917602 ODQ917602:ODR917602 ONM917602:ONN917602 OXI917602:OXJ917602 PHE917602:PHF917602 PRA917602:PRB917602 QAW917602:QAX917602 QKS917602:QKT917602 QUO917602:QUP917602 REK917602:REL917602 ROG917602:ROH917602 RYC917602:RYD917602 SHY917602:SHZ917602 SRU917602:SRV917602 TBQ917602:TBR917602 TLM917602:TLN917602 TVI917602:TVJ917602 UFE917602:UFF917602 UPA917602:UPB917602 UYW917602:UYX917602 VIS917602:VIT917602 VSO917602:VSP917602 WCK917602:WCL917602 WMG917602:WMH917602 WWC917602:WWD917602 U983138:V983138 JQ983138:JR983138 TM983138:TN983138 ADI983138:ADJ983138 ANE983138:ANF983138 AXA983138:AXB983138 BGW983138:BGX983138 BQS983138:BQT983138 CAO983138:CAP983138 CKK983138:CKL983138 CUG983138:CUH983138 DEC983138:DED983138 DNY983138:DNZ983138 DXU983138:DXV983138 EHQ983138:EHR983138 ERM983138:ERN983138 FBI983138:FBJ983138 FLE983138:FLF983138 FVA983138:FVB983138 GEW983138:GEX983138 GOS983138:GOT983138 GYO983138:GYP983138 HIK983138:HIL983138 HSG983138:HSH983138 ICC983138:ICD983138 ILY983138:ILZ983138 IVU983138:IVV983138 JFQ983138:JFR983138 JPM983138:JPN983138 JZI983138:JZJ983138 KJE983138:KJF983138 KTA983138:KTB983138 LCW983138:LCX983138 LMS983138:LMT983138 LWO983138:LWP983138 MGK983138:MGL983138 MQG983138:MQH983138 NAC983138:NAD983138 NJY983138:NJZ983138 NTU983138:NTV983138 ODQ983138:ODR983138 ONM983138:ONN983138 OXI983138:OXJ983138 PHE983138:PHF983138 PRA983138:PRB983138 QAW983138:QAX983138 QKS983138:QKT983138 QUO983138:QUP983138 REK983138:REL983138 ROG983138:ROH983138 RYC983138:RYD983138 SHY983138:SHZ983138 SRU983138:SRV983138 TBQ983138:TBR983138 TLM983138:TLN983138 TVI983138:TVJ983138 UFE983138:UFF983138 UPA983138:UPB983138 UYW983138:UYX983138 VIS983138:VIT983138 VSO983138:VSP983138 WCK983138:WCL983138 WMG983138:WMH983138 WWC983138:WWD983138 U95:V96 JQ95:JR96 TM95:TN96 ADI95:ADJ96 ANE95:ANF96 AXA95:AXB96 BGW95:BGX96 BQS95:BQT96 CAO95:CAP96 CKK95:CKL96 CUG95:CUH96 DEC95:DED96 DNY95:DNZ96 DXU95:DXV96 EHQ95:EHR96 ERM95:ERN96 FBI95:FBJ96 FLE95:FLF96 FVA95:FVB96 GEW95:GEX96 GOS95:GOT96 GYO95:GYP96 HIK95:HIL96 HSG95:HSH96 ICC95:ICD96 ILY95:ILZ96 IVU95:IVV96 JFQ95:JFR96 JPM95:JPN96 JZI95:JZJ96 KJE95:KJF96 KTA95:KTB96 LCW95:LCX96 LMS95:LMT96 LWO95:LWP96 MGK95:MGL96 MQG95:MQH96 NAC95:NAD96 NJY95:NJZ96 NTU95:NTV96 ODQ95:ODR96 ONM95:ONN96 OXI95:OXJ96 PHE95:PHF96 PRA95:PRB96 QAW95:QAX96 QKS95:QKT96 QUO95:QUP96 REK95:REL96 ROG95:ROH96 RYC95:RYD96 SHY95:SHZ96 SRU95:SRV96 TBQ95:TBR96 TLM95:TLN96 TVI95:TVJ96 UFE95:UFF96 UPA95:UPB96 UYW95:UYX96 VIS95:VIT96 VSO95:VSP96 WCK95:WCL96 WMG95:WMH96 WWC95:WWD96 U65631:V65632 JQ65631:JR65632 TM65631:TN65632 ADI65631:ADJ65632 ANE65631:ANF65632 AXA65631:AXB65632 BGW65631:BGX65632 BQS65631:BQT65632 CAO65631:CAP65632 CKK65631:CKL65632 CUG65631:CUH65632 DEC65631:DED65632 DNY65631:DNZ65632 DXU65631:DXV65632 EHQ65631:EHR65632 ERM65631:ERN65632 FBI65631:FBJ65632 FLE65631:FLF65632 FVA65631:FVB65632 GEW65631:GEX65632 GOS65631:GOT65632 GYO65631:GYP65632 HIK65631:HIL65632 HSG65631:HSH65632 ICC65631:ICD65632 ILY65631:ILZ65632 IVU65631:IVV65632 JFQ65631:JFR65632 JPM65631:JPN65632 JZI65631:JZJ65632 KJE65631:KJF65632 KTA65631:KTB65632 LCW65631:LCX65632 LMS65631:LMT65632 LWO65631:LWP65632 MGK65631:MGL65632 MQG65631:MQH65632 NAC65631:NAD65632 NJY65631:NJZ65632 NTU65631:NTV65632 ODQ65631:ODR65632 ONM65631:ONN65632 OXI65631:OXJ65632 PHE65631:PHF65632 PRA65631:PRB65632 QAW65631:QAX65632 QKS65631:QKT65632 QUO65631:QUP65632 REK65631:REL65632 ROG65631:ROH65632 RYC65631:RYD65632 SHY65631:SHZ65632 SRU65631:SRV65632 TBQ65631:TBR65632 TLM65631:TLN65632 TVI65631:TVJ65632 UFE65631:UFF65632 UPA65631:UPB65632 UYW65631:UYX65632 VIS65631:VIT65632 VSO65631:VSP65632 WCK65631:WCL65632 WMG65631:WMH65632 WWC65631:WWD65632 U131167:V131168 JQ131167:JR131168 TM131167:TN131168 ADI131167:ADJ131168 ANE131167:ANF131168 AXA131167:AXB131168 BGW131167:BGX131168 BQS131167:BQT131168 CAO131167:CAP131168 CKK131167:CKL131168 CUG131167:CUH131168 DEC131167:DED131168 DNY131167:DNZ131168 DXU131167:DXV131168 EHQ131167:EHR131168 ERM131167:ERN131168 FBI131167:FBJ131168 FLE131167:FLF131168 FVA131167:FVB131168 GEW131167:GEX131168 GOS131167:GOT131168 GYO131167:GYP131168 HIK131167:HIL131168 HSG131167:HSH131168 ICC131167:ICD131168 ILY131167:ILZ131168 IVU131167:IVV131168 JFQ131167:JFR131168 JPM131167:JPN131168 JZI131167:JZJ131168 KJE131167:KJF131168 KTA131167:KTB131168 LCW131167:LCX131168 LMS131167:LMT131168 LWO131167:LWP131168 MGK131167:MGL131168 MQG131167:MQH131168 NAC131167:NAD131168 NJY131167:NJZ131168 NTU131167:NTV131168 ODQ131167:ODR131168 ONM131167:ONN131168 OXI131167:OXJ131168 PHE131167:PHF131168 PRA131167:PRB131168 QAW131167:QAX131168 QKS131167:QKT131168 QUO131167:QUP131168 REK131167:REL131168 ROG131167:ROH131168 RYC131167:RYD131168 SHY131167:SHZ131168 SRU131167:SRV131168 TBQ131167:TBR131168 TLM131167:TLN131168 TVI131167:TVJ131168 UFE131167:UFF131168 UPA131167:UPB131168 UYW131167:UYX131168 VIS131167:VIT131168 VSO131167:VSP131168 WCK131167:WCL131168 WMG131167:WMH131168 WWC131167:WWD131168 U196703:V196704 JQ196703:JR196704 TM196703:TN196704 ADI196703:ADJ196704 ANE196703:ANF196704 AXA196703:AXB196704 BGW196703:BGX196704 BQS196703:BQT196704 CAO196703:CAP196704 CKK196703:CKL196704 CUG196703:CUH196704 DEC196703:DED196704 DNY196703:DNZ196704 DXU196703:DXV196704 EHQ196703:EHR196704 ERM196703:ERN196704 FBI196703:FBJ196704 FLE196703:FLF196704 FVA196703:FVB196704 GEW196703:GEX196704 GOS196703:GOT196704 GYO196703:GYP196704 HIK196703:HIL196704 HSG196703:HSH196704 ICC196703:ICD196704 ILY196703:ILZ196704 IVU196703:IVV196704 JFQ196703:JFR196704 JPM196703:JPN196704 JZI196703:JZJ196704 KJE196703:KJF196704 KTA196703:KTB196704 LCW196703:LCX196704 LMS196703:LMT196704 LWO196703:LWP196704 MGK196703:MGL196704 MQG196703:MQH196704 NAC196703:NAD196704 NJY196703:NJZ196704 NTU196703:NTV196704 ODQ196703:ODR196704 ONM196703:ONN196704 OXI196703:OXJ196704 PHE196703:PHF196704 PRA196703:PRB196704 QAW196703:QAX196704 QKS196703:QKT196704 QUO196703:QUP196704 REK196703:REL196704 ROG196703:ROH196704 RYC196703:RYD196704 SHY196703:SHZ196704 SRU196703:SRV196704 TBQ196703:TBR196704 TLM196703:TLN196704 TVI196703:TVJ196704 UFE196703:UFF196704 UPA196703:UPB196704 UYW196703:UYX196704 VIS196703:VIT196704 VSO196703:VSP196704 WCK196703:WCL196704 WMG196703:WMH196704 WWC196703:WWD196704 U262239:V262240 JQ262239:JR262240 TM262239:TN262240 ADI262239:ADJ262240 ANE262239:ANF262240 AXA262239:AXB262240 BGW262239:BGX262240 BQS262239:BQT262240 CAO262239:CAP262240 CKK262239:CKL262240 CUG262239:CUH262240 DEC262239:DED262240 DNY262239:DNZ262240 DXU262239:DXV262240 EHQ262239:EHR262240 ERM262239:ERN262240 FBI262239:FBJ262240 FLE262239:FLF262240 FVA262239:FVB262240 GEW262239:GEX262240 GOS262239:GOT262240 GYO262239:GYP262240 HIK262239:HIL262240 HSG262239:HSH262240 ICC262239:ICD262240 ILY262239:ILZ262240 IVU262239:IVV262240 JFQ262239:JFR262240 JPM262239:JPN262240 JZI262239:JZJ262240 KJE262239:KJF262240 KTA262239:KTB262240 LCW262239:LCX262240 LMS262239:LMT262240 LWO262239:LWP262240 MGK262239:MGL262240 MQG262239:MQH262240 NAC262239:NAD262240 NJY262239:NJZ262240 NTU262239:NTV262240 ODQ262239:ODR262240 ONM262239:ONN262240 OXI262239:OXJ262240 PHE262239:PHF262240 PRA262239:PRB262240 QAW262239:QAX262240 QKS262239:QKT262240 QUO262239:QUP262240 REK262239:REL262240 ROG262239:ROH262240 RYC262239:RYD262240 SHY262239:SHZ262240 SRU262239:SRV262240 TBQ262239:TBR262240 TLM262239:TLN262240 TVI262239:TVJ262240 UFE262239:UFF262240 UPA262239:UPB262240 UYW262239:UYX262240 VIS262239:VIT262240 VSO262239:VSP262240 WCK262239:WCL262240 WMG262239:WMH262240 WWC262239:WWD262240 U327775:V327776 JQ327775:JR327776 TM327775:TN327776 ADI327775:ADJ327776 ANE327775:ANF327776 AXA327775:AXB327776 BGW327775:BGX327776 BQS327775:BQT327776 CAO327775:CAP327776 CKK327775:CKL327776 CUG327775:CUH327776 DEC327775:DED327776 DNY327775:DNZ327776 DXU327775:DXV327776 EHQ327775:EHR327776 ERM327775:ERN327776 FBI327775:FBJ327776 FLE327775:FLF327776 FVA327775:FVB327776 GEW327775:GEX327776 GOS327775:GOT327776 GYO327775:GYP327776 HIK327775:HIL327776 HSG327775:HSH327776 ICC327775:ICD327776 ILY327775:ILZ327776 IVU327775:IVV327776 JFQ327775:JFR327776 JPM327775:JPN327776 JZI327775:JZJ327776 KJE327775:KJF327776 KTA327775:KTB327776 LCW327775:LCX327776 LMS327775:LMT327776 LWO327775:LWP327776 MGK327775:MGL327776 MQG327775:MQH327776 NAC327775:NAD327776 NJY327775:NJZ327776 NTU327775:NTV327776 ODQ327775:ODR327776 ONM327775:ONN327776 OXI327775:OXJ327776 PHE327775:PHF327776 PRA327775:PRB327776 QAW327775:QAX327776 QKS327775:QKT327776 QUO327775:QUP327776 REK327775:REL327776 ROG327775:ROH327776 RYC327775:RYD327776 SHY327775:SHZ327776 SRU327775:SRV327776 TBQ327775:TBR327776 TLM327775:TLN327776 TVI327775:TVJ327776 UFE327775:UFF327776 UPA327775:UPB327776 UYW327775:UYX327776 VIS327775:VIT327776 VSO327775:VSP327776 WCK327775:WCL327776 WMG327775:WMH327776 WWC327775:WWD327776 U393311:V393312 JQ393311:JR393312 TM393311:TN393312 ADI393311:ADJ393312 ANE393311:ANF393312 AXA393311:AXB393312 BGW393311:BGX393312 BQS393311:BQT393312 CAO393311:CAP393312 CKK393311:CKL393312 CUG393311:CUH393312 DEC393311:DED393312 DNY393311:DNZ393312 DXU393311:DXV393312 EHQ393311:EHR393312 ERM393311:ERN393312 FBI393311:FBJ393312 FLE393311:FLF393312 FVA393311:FVB393312 GEW393311:GEX393312 GOS393311:GOT393312 GYO393311:GYP393312 HIK393311:HIL393312 HSG393311:HSH393312 ICC393311:ICD393312 ILY393311:ILZ393312 IVU393311:IVV393312 JFQ393311:JFR393312 JPM393311:JPN393312 JZI393311:JZJ393312 KJE393311:KJF393312 KTA393311:KTB393312 LCW393311:LCX393312 LMS393311:LMT393312 LWO393311:LWP393312 MGK393311:MGL393312 MQG393311:MQH393312 NAC393311:NAD393312 NJY393311:NJZ393312 NTU393311:NTV393312 ODQ393311:ODR393312 ONM393311:ONN393312 OXI393311:OXJ393312 PHE393311:PHF393312 PRA393311:PRB393312 QAW393311:QAX393312 QKS393311:QKT393312 QUO393311:QUP393312 REK393311:REL393312 ROG393311:ROH393312 RYC393311:RYD393312 SHY393311:SHZ393312 SRU393311:SRV393312 TBQ393311:TBR393312 TLM393311:TLN393312 TVI393311:TVJ393312 UFE393311:UFF393312 UPA393311:UPB393312 UYW393311:UYX393312 VIS393311:VIT393312 VSO393311:VSP393312 WCK393311:WCL393312 WMG393311:WMH393312 WWC393311:WWD393312 U458847:V458848 JQ458847:JR458848 TM458847:TN458848 ADI458847:ADJ458848 ANE458847:ANF458848 AXA458847:AXB458848 BGW458847:BGX458848 BQS458847:BQT458848 CAO458847:CAP458848 CKK458847:CKL458848 CUG458847:CUH458848 DEC458847:DED458848 DNY458847:DNZ458848 DXU458847:DXV458848 EHQ458847:EHR458848 ERM458847:ERN458848 FBI458847:FBJ458848 FLE458847:FLF458848 FVA458847:FVB458848 GEW458847:GEX458848 GOS458847:GOT458848 GYO458847:GYP458848 HIK458847:HIL458848 HSG458847:HSH458848 ICC458847:ICD458848 ILY458847:ILZ458848 IVU458847:IVV458848 JFQ458847:JFR458848 JPM458847:JPN458848 JZI458847:JZJ458848 KJE458847:KJF458848 KTA458847:KTB458848 LCW458847:LCX458848 LMS458847:LMT458848 LWO458847:LWP458848 MGK458847:MGL458848 MQG458847:MQH458848 NAC458847:NAD458848 NJY458847:NJZ458848 NTU458847:NTV458848 ODQ458847:ODR458848 ONM458847:ONN458848 OXI458847:OXJ458848 PHE458847:PHF458848 PRA458847:PRB458848 QAW458847:QAX458848 QKS458847:QKT458848 QUO458847:QUP458848 REK458847:REL458848 ROG458847:ROH458848 RYC458847:RYD458848 SHY458847:SHZ458848 SRU458847:SRV458848 TBQ458847:TBR458848 TLM458847:TLN458848 TVI458847:TVJ458848 UFE458847:UFF458848 UPA458847:UPB458848 UYW458847:UYX458848 VIS458847:VIT458848 VSO458847:VSP458848 WCK458847:WCL458848 WMG458847:WMH458848 WWC458847:WWD458848 U524383:V524384 JQ524383:JR524384 TM524383:TN524384 ADI524383:ADJ524384 ANE524383:ANF524384 AXA524383:AXB524384 BGW524383:BGX524384 BQS524383:BQT524384 CAO524383:CAP524384 CKK524383:CKL524384 CUG524383:CUH524384 DEC524383:DED524384 DNY524383:DNZ524384 DXU524383:DXV524384 EHQ524383:EHR524384 ERM524383:ERN524384 FBI524383:FBJ524384 FLE524383:FLF524384 FVA524383:FVB524384 GEW524383:GEX524384 GOS524383:GOT524384 GYO524383:GYP524384 HIK524383:HIL524384 HSG524383:HSH524384 ICC524383:ICD524384 ILY524383:ILZ524384 IVU524383:IVV524384 JFQ524383:JFR524384 JPM524383:JPN524384 JZI524383:JZJ524384 KJE524383:KJF524384 KTA524383:KTB524384 LCW524383:LCX524384 LMS524383:LMT524384 LWO524383:LWP524384 MGK524383:MGL524384 MQG524383:MQH524384 NAC524383:NAD524384 NJY524383:NJZ524384 NTU524383:NTV524384 ODQ524383:ODR524384 ONM524383:ONN524384 OXI524383:OXJ524384 PHE524383:PHF524384 PRA524383:PRB524384 QAW524383:QAX524384 QKS524383:QKT524384 QUO524383:QUP524384 REK524383:REL524384 ROG524383:ROH524384 RYC524383:RYD524384 SHY524383:SHZ524384 SRU524383:SRV524384 TBQ524383:TBR524384 TLM524383:TLN524384 TVI524383:TVJ524384 UFE524383:UFF524384 UPA524383:UPB524384 UYW524383:UYX524384 VIS524383:VIT524384 VSO524383:VSP524384 WCK524383:WCL524384 WMG524383:WMH524384 WWC524383:WWD524384 U589919:V589920 JQ589919:JR589920 TM589919:TN589920 ADI589919:ADJ589920 ANE589919:ANF589920 AXA589919:AXB589920 BGW589919:BGX589920 BQS589919:BQT589920 CAO589919:CAP589920 CKK589919:CKL589920 CUG589919:CUH589920 DEC589919:DED589920 DNY589919:DNZ589920 DXU589919:DXV589920 EHQ589919:EHR589920 ERM589919:ERN589920 FBI589919:FBJ589920 FLE589919:FLF589920 FVA589919:FVB589920 GEW589919:GEX589920 GOS589919:GOT589920 GYO589919:GYP589920 HIK589919:HIL589920 HSG589919:HSH589920 ICC589919:ICD589920 ILY589919:ILZ589920 IVU589919:IVV589920 JFQ589919:JFR589920 JPM589919:JPN589920 JZI589919:JZJ589920 KJE589919:KJF589920 KTA589919:KTB589920 LCW589919:LCX589920 LMS589919:LMT589920 LWO589919:LWP589920 MGK589919:MGL589920 MQG589919:MQH589920 NAC589919:NAD589920 NJY589919:NJZ589920 NTU589919:NTV589920 ODQ589919:ODR589920 ONM589919:ONN589920 OXI589919:OXJ589920 PHE589919:PHF589920 PRA589919:PRB589920 QAW589919:QAX589920 QKS589919:QKT589920 QUO589919:QUP589920 REK589919:REL589920 ROG589919:ROH589920 RYC589919:RYD589920 SHY589919:SHZ589920 SRU589919:SRV589920 TBQ589919:TBR589920 TLM589919:TLN589920 TVI589919:TVJ589920 UFE589919:UFF589920 UPA589919:UPB589920 UYW589919:UYX589920 VIS589919:VIT589920 VSO589919:VSP589920 WCK589919:WCL589920 WMG589919:WMH589920 WWC589919:WWD589920 U655455:V655456 JQ655455:JR655456 TM655455:TN655456 ADI655455:ADJ655456 ANE655455:ANF655456 AXA655455:AXB655456 BGW655455:BGX655456 BQS655455:BQT655456 CAO655455:CAP655456 CKK655455:CKL655456 CUG655455:CUH655456 DEC655455:DED655456 DNY655455:DNZ655456 DXU655455:DXV655456 EHQ655455:EHR655456 ERM655455:ERN655456 FBI655455:FBJ655456 FLE655455:FLF655456 FVA655455:FVB655456 GEW655455:GEX655456 GOS655455:GOT655456 GYO655455:GYP655456 HIK655455:HIL655456 HSG655455:HSH655456 ICC655455:ICD655456 ILY655455:ILZ655456 IVU655455:IVV655456 JFQ655455:JFR655456 JPM655455:JPN655456 JZI655455:JZJ655456 KJE655455:KJF655456 KTA655455:KTB655456 LCW655455:LCX655456 LMS655455:LMT655456 LWO655455:LWP655456 MGK655455:MGL655456 MQG655455:MQH655456 NAC655455:NAD655456 NJY655455:NJZ655456 NTU655455:NTV655456 ODQ655455:ODR655456 ONM655455:ONN655456 OXI655455:OXJ655456 PHE655455:PHF655456 PRA655455:PRB655456 QAW655455:QAX655456 QKS655455:QKT655456 QUO655455:QUP655456 REK655455:REL655456 ROG655455:ROH655456 RYC655455:RYD655456 SHY655455:SHZ655456 SRU655455:SRV655456 TBQ655455:TBR655456 TLM655455:TLN655456 TVI655455:TVJ655456 UFE655455:UFF655456 UPA655455:UPB655456 UYW655455:UYX655456 VIS655455:VIT655456 VSO655455:VSP655456 WCK655455:WCL655456 WMG655455:WMH655456 WWC655455:WWD655456 U720991:V720992 JQ720991:JR720992 TM720991:TN720992 ADI720991:ADJ720992 ANE720991:ANF720992 AXA720991:AXB720992 BGW720991:BGX720992 BQS720991:BQT720992 CAO720991:CAP720992 CKK720991:CKL720992 CUG720991:CUH720992 DEC720991:DED720992 DNY720991:DNZ720992 DXU720991:DXV720992 EHQ720991:EHR720992 ERM720991:ERN720992 FBI720991:FBJ720992 FLE720991:FLF720992 FVA720991:FVB720992 GEW720991:GEX720992 GOS720991:GOT720992 GYO720991:GYP720992 HIK720991:HIL720992 HSG720991:HSH720992 ICC720991:ICD720992 ILY720991:ILZ720992 IVU720991:IVV720992 JFQ720991:JFR720992 JPM720991:JPN720992 JZI720991:JZJ720992 KJE720991:KJF720992 KTA720991:KTB720992 LCW720991:LCX720992 LMS720991:LMT720992 LWO720991:LWP720992 MGK720991:MGL720992 MQG720991:MQH720992 NAC720991:NAD720992 NJY720991:NJZ720992 NTU720991:NTV720992 ODQ720991:ODR720992 ONM720991:ONN720992 OXI720991:OXJ720992 PHE720991:PHF720992 PRA720991:PRB720992 QAW720991:QAX720992 QKS720991:QKT720992 QUO720991:QUP720992 REK720991:REL720992 ROG720991:ROH720992 RYC720991:RYD720992 SHY720991:SHZ720992 SRU720991:SRV720992 TBQ720991:TBR720992 TLM720991:TLN720992 TVI720991:TVJ720992 UFE720991:UFF720992 UPA720991:UPB720992 UYW720991:UYX720992 VIS720991:VIT720992 VSO720991:VSP720992 WCK720991:WCL720992 WMG720991:WMH720992 WWC720991:WWD720992 U786527:V786528 JQ786527:JR786528 TM786527:TN786528 ADI786527:ADJ786528 ANE786527:ANF786528 AXA786527:AXB786528 BGW786527:BGX786528 BQS786527:BQT786528 CAO786527:CAP786528 CKK786527:CKL786528 CUG786527:CUH786528 DEC786527:DED786528 DNY786527:DNZ786528 DXU786527:DXV786528 EHQ786527:EHR786528 ERM786527:ERN786528 FBI786527:FBJ786528 FLE786527:FLF786528 FVA786527:FVB786528 GEW786527:GEX786528 GOS786527:GOT786528 GYO786527:GYP786528 HIK786527:HIL786528 HSG786527:HSH786528 ICC786527:ICD786528 ILY786527:ILZ786528 IVU786527:IVV786528 JFQ786527:JFR786528 JPM786527:JPN786528 JZI786527:JZJ786528 KJE786527:KJF786528 KTA786527:KTB786528 LCW786527:LCX786528 LMS786527:LMT786528 LWO786527:LWP786528 MGK786527:MGL786528 MQG786527:MQH786528 NAC786527:NAD786528 NJY786527:NJZ786528 NTU786527:NTV786528 ODQ786527:ODR786528 ONM786527:ONN786528 OXI786527:OXJ786528 PHE786527:PHF786528 PRA786527:PRB786528 QAW786527:QAX786528 QKS786527:QKT786528 QUO786527:QUP786528 REK786527:REL786528 ROG786527:ROH786528 RYC786527:RYD786528 SHY786527:SHZ786528 SRU786527:SRV786528 TBQ786527:TBR786528 TLM786527:TLN786528 TVI786527:TVJ786528 UFE786527:UFF786528 UPA786527:UPB786528 UYW786527:UYX786528 VIS786527:VIT786528 VSO786527:VSP786528 WCK786527:WCL786528 WMG786527:WMH786528 WWC786527:WWD786528 U852063:V852064 JQ852063:JR852064 TM852063:TN852064 ADI852063:ADJ852064 ANE852063:ANF852064 AXA852063:AXB852064 BGW852063:BGX852064 BQS852063:BQT852064 CAO852063:CAP852064 CKK852063:CKL852064 CUG852063:CUH852064 DEC852063:DED852064 DNY852063:DNZ852064 DXU852063:DXV852064 EHQ852063:EHR852064 ERM852063:ERN852064 FBI852063:FBJ852064 FLE852063:FLF852064 FVA852063:FVB852064 GEW852063:GEX852064 GOS852063:GOT852064 GYO852063:GYP852064 HIK852063:HIL852064 HSG852063:HSH852064 ICC852063:ICD852064 ILY852063:ILZ852064 IVU852063:IVV852064 JFQ852063:JFR852064 JPM852063:JPN852064 JZI852063:JZJ852064 KJE852063:KJF852064 KTA852063:KTB852064 LCW852063:LCX852064 LMS852063:LMT852064 LWO852063:LWP852064 MGK852063:MGL852064 MQG852063:MQH852064 NAC852063:NAD852064 NJY852063:NJZ852064 NTU852063:NTV852064 ODQ852063:ODR852064 ONM852063:ONN852064 OXI852063:OXJ852064 PHE852063:PHF852064 PRA852063:PRB852064 QAW852063:QAX852064 QKS852063:QKT852064 QUO852063:QUP852064 REK852063:REL852064 ROG852063:ROH852064 RYC852063:RYD852064 SHY852063:SHZ852064 SRU852063:SRV852064 TBQ852063:TBR852064 TLM852063:TLN852064 TVI852063:TVJ852064 UFE852063:UFF852064 UPA852063:UPB852064 UYW852063:UYX852064 VIS852063:VIT852064 VSO852063:VSP852064 WCK852063:WCL852064 WMG852063:WMH852064 WWC852063:WWD852064 U917599:V917600 JQ917599:JR917600 TM917599:TN917600 ADI917599:ADJ917600 ANE917599:ANF917600 AXA917599:AXB917600 BGW917599:BGX917600 BQS917599:BQT917600 CAO917599:CAP917600 CKK917599:CKL917600 CUG917599:CUH917600 DEC917599:DED917600 DNY917599:DNZ917600 DXU917599:DXV917600 EHQ917599:EHR917600 ERM917599:ERN917600 FBI917599:FBJ917600 FLE917599:FLF917600 FVA917599:FVB917600 GEW917599:GEX917600 GOS917599:GOT917600 GYO917599:GYP917600 HIK917599:HIL917600 HSG917599:HSH917600 ICC917599:ICD917600 ILY917599:ILZ917600 IVU917599:IVV917600 JFQ917599:JFR917600 JPM917599:JPN917600 JZI917599:JZJ917600 KJE917599:KJF917600 KTA917599:KTB917600 LCW917599:LCX917600 LMS917599:LMT917600 LWO917599:LWP917600 MGK917599:MGL917600 MQG917599:MQH917600 NAC917599:NAD917600 NJY917599:NJZ917600 NTU917599:NTV917600 ODQ917599:ODR917600 ONM917599:ONN917600 OXI917599:OXJ917600 PHE917599:PHF917600 PRA917599:PRB917600 QAW917599:QAX917600 QKS917599:QKT917600 QUO917599:QUP917600 REK917599:REL917600 ROG917599:ROH917600 RYC917599:RYD917600 SHY917599:SHZ917600 SRU917599:SRV917600 TBQ917599:TBR917600 TLM917599:TLN917600 TVI917599:TVJ917600 UFE917599:UFF917600 UPA917599:UPB917600 UYW917599:UYX917600 VIS917599:VIT917600 VSO917599:VSP917600 WCK917599:WCL917600 WMG917599:WMH917600 WWC917599:WWD917600 U983135:V983136 JQ983135:JR983136 TM983135:TN983136 ADI983135:ADJ983136 ANE983135:ANF983136 AXA983135:AXB983136 BGW983135:BGX983136 BQS983135:BQT983136 CAO983135:CAP983136 CKK983135:CKL983136 CUG983135:CUH983136 DEC983135:DED983136 DNY983135:DNZ983136 DXU983135:DXV983136 EHQ983135:EHR983136 ERM983135:ERN983136 FBI983135:FBJ983136 FLE983135:FLF983136 FVA983135:FVB983136 GEW983135:GEX983136 GOS983135:GOT983136 GYO983135:GYP983136 HIK983135:HIL983136 HSG983135:HSH983136 ICC983135:ICD983136 ILY983135:ILZ983136 IVU983135:IVV983136 JFQ983135:JFR983136 JPM983135:JPN983136 JZI983135:JZJ983136 KJE983135:KJF983136 KTA983135:KTB983136 LCW983135:LCX983136 LMS983135:LMT983136 LWO983135:LWP983136 MGK983135:MGL983136 MQG983135:MQH983136 NAC983135:NAD983136 NJY983135:NJZ983136 NTU983135:NTV983136 ODQ983135:ODR983136 ONM983135:ONN983136 OXI983135:OXJ983136 PHE983135:PHF983136 PRA983135:PRB983136 QAW983135:QAX983136 QKS983135:QKT983136 QUO983135:QUP983136 REK983135:REL983136 ROG983135:ROH983136 RYC983135:RYD983136 SHY983135:SHZ983136 SRU983135:SRV983136 TBQ983135:TBR983136 TLM983135:TLN983136 TVI983135:TVJ983136 UFE983135:UFF983136 UPA983135:UPB983136 UYW983135:UYX983136 VIS983135:VIT983136 VSO983135:VSP983136 WCK983135:WCL983136 WMG983135:WMH983136 WWC983135:WWD983136 U92:V93 JQ92:JR93 TM92:TN93 ADI92:ADJ93 ANE92:ANF93 AXA92:AXB93 BGW92:BGX93 BQS92:BQT93 CAO92:CAP93 CKK92:CKL93 CUG92:CUH93 DEC92:DED93 DNY92:DNZ93 DXU92:DXV93 EHQ92:EHR93 ERM92:ERN93 FBI92:FBJ93 FLE92:FLF93 FVA92:FVB93 GEW92:GEX93 GOS92:GOT93 GYO92:GYP93 HIK92:HIL93 HSG92:HSH93 ICC92:ICD93 ILY92:ILZ93 IVU92:IVV93 JFQ92:JFR93 JPM92:JPN93 JZI92:JZJ93 KJE92:KJF93 KTA92:KTB93 LCW92:LCX93 LMS92:LMT93 LWO92:LWP93 MGK92:MGL93 MQG92:MQH93 NAC92:NAD93 NJY92:NJZ93 NTU92:NTV93 ODQ92:ODR93 ONM92:ONN93 OXI92:OXJ93 PHE92:PHF93 PRA92:PRB93 QAW92:QAX93 QKS92:QKT93 QUO92:QUP93 REK92:REL93 ROG92:ROH93 RYC92:RYD93 SHY92:SHZ93 SRU92:SRV93 TBQ92:TBR93 TLM92:TLN93 TVI92:TVJ93 UFE92:UFF93 UPA92:UPB93 UYW92:UYX93 VIS92:VIT93 VSO92:VSP93 WCK92:WCL93 WMG92:WMH93 WWC92:WWD93 U65628:V65629 JQ65628:JR65629 TM65628:TN65629 ADI65628:ADJ65629 ANE65628:ANF65629 AXA65628:AXB65629 BGW65628:BGX65629 BQS65628:BQT65629 CAO65628:CAP65629 CKK65628:CKL65629 CUG65628:CUH65629 DEC65628:DED65629 DNY65628:DNZ65629 DXU65628:DXV65629 EHQ65628:EHR65629 ERM65628:ERN65629 FBI65628:FBJ65629 FLE65628:FLF65629 FVA65628:FVB65629 GEW65628:GEX65629 GOS65628:GOT65629 GYO65628:GYP65629 HIK65628:HIL65629 HSG65628:HSH65629 ICC65628:ICD65629 ILY65628:ILZ65629 IVU65628:IVV65629 JFQ65628:JFR65629 JPM65628:JPN65629 JZI65628:JZJ65629 KJE65628:KJF65629 KTA65628:KTB65629 LCW65628:LCX65629 LMS65628:LMT65629 LWO65628:LWP65629 MGK65628:MGL65629 MQG65628:MQH65629 NAC65628:NAD65629 NJY65628:NJZ65629 NTU65628:NTV65629 ODQ65628:ODR65629 ONM65628:ONN65629 OXI65628:OXJ65629 PHE65628:PHF65629 PRA65628:PRB65629 QAW65628:QAX65629 QKS65628:QKT65629 QUO65628:QUP65629 REK65628:REL65629 ROG65628:ROH65629 RYC65628:RYD65629 SHY65628:SHZ65629 SRU65628:SRV65629 TBQ65628:TBR65629 TLM65628:TLN65629 TVI65628:TVJ65629 UFE65628:UFF65629 UPA65628:UPB65629 UYW65628:UYX65629 VIS65628:VIT65629 VSO65628:VSP65629 WCK65628:WCL65629 WMG65628:WMH65629 WWC65628:WWD65629 U131164:V131165 JQ131164:JR131165 TM131164:TN131165 ADI131164:ADJ131165 ANE131164:ANF131165 AXA131164:AXB131165 BGW131164:BGX131165 BQS131164:BQT131165 CAO131164:CAP131165 CKK131164:CKL131165 CUG131164:CUH131165 DEC131164:DED131165 DNY131164:DNZ131165 DXU131164:DXV131165 EHQ131164:EHR131165 ERM131164:ERN131165 FBI131164:FBJ131165 FLE131164:FLF131165 FVA131164:FVB131165 GEW131164:GEX131165 GOS131164:GOT131165 GYO131164:GYP131165 HIK131164:HIL131165 HSG131164:HSH131165 ICC131164:ICD131165 ILY131164:ILZ131165 IVU131164:IVV131165 JFQ131164:JFR131165 JPM131164:JPN131165 JZI131164:JZJ131165 KJE131164:KJF131165 KTA131164:KTB131165 LCW131164:LCX131165 LMS131164:LMT131165 LWO131164:LWP131165 MGK131164:MGL131165 MQG131164:MQH131165 NAC131164:NAD131165 NJY131164:NJZ131165 NTU131164:NTV131165 ODQ131164:ODR131165 ONM131164:ONN131165 OXI131164:OXJ131165 PHE131164:PHF131165 PRA131164:PRB131165 QAW131164:QAX131165 QKS131164:QKT131165 QUO131164:QUP131165 REK131164:REL131165 ROG131164:ROH131165 RYC131164:RYD131165 SHY131164:SHZ131165 SRU131164:SRV131165 TBQ131164:TBR131165 TLM131164:TLN131165 TVI131164:TVJ131165 UFE131164:UFF131165 UPA131164:UPB131165 UYW131164:UYX131165 VIS131164:VIT131165 VSO131164:VSP131165 WCK131164:WCL131165 WMG131164:WMH131165 WWC131164:WWD131165 U196700:V196701 JQ196700:JR196701 TM196700:TN196701 ADI196700:ADJ196701 ANE196700:ANF196701 AXA196700:AXB196701 BGW196700:BGX196701 BQS196700:BQT196701 CAO196700:CAP196701 CKK196700:CKL196701 CUG196700:CUH196701 DEC196700:DED196701 DNY196700:DNZ196701 DXU196700:DXV196701 EHQ196700:EHR196701 ERM196700:ERN196701 FBI196700:FBJ196701 FLE196700:FLF196701 FVA196700:FVB196701 GEW196700:GEX196701 GOS196700:GOT196701 GYO196700:GYP196701 HIK196700:HIL196701 HSG196700:HSH196701 ICC196700:ICD196701 ILY196700:ILZ196701 IVU196700:IVV196701 JFQ196700:JFR196701 JPM196700:JPN196701 JZI196700:JZJ196701 KJE196700:KJF196701 KTA196700:KTB196701 LCW196700:LCX196701 LMS196700:LMT196701 LWO196700:LWP196701 MGK196700:MGL196701 MQG196700:MQH196701 NAC196700:NAD196701 NJY196700:NJZ196701 NTU196700:NTV196701 ODQ196700:ODR196701 ONM196700:ONN196701 OXI196700:OXJ196701 PHE196700:PHF196701 PRA196700:PRB196701 QAW196700:QAX196701 QKS196700:QKT196701 QUO196700:QUP196701 REK196700:REL196701 ROG196700:ROH196701 RYC196700:RYD196701 SHY196700:SHZ196701 SRU196700:SRV196701 TBQ196700:TBR196701 TLM196700:TLN196701 TVI196700:TVJ196701 UFE196700:UFF196701 UPA196700:UPB196701 UYW196700:UYX196701 VIS196700:VIT196701 VSO196700:VSP196701 WCK196700:WCL196701 WMG196700:WMH196701 WWC196700:WWD196701 U262236:V262237 JQ262236:JR262237 TM262236:TN262237 ADI262236:ADJ262237 ANE262236:ANF262237 AXA262236:AXB262237 BGW262236:BGX262237 BQS262236:BQT262237 CAO262236:CAP262237 CKK262236:CKL262237 CUG262236:CUH262237 DEC262236:DED262237 DNY262236:DNZ262237 DXU262236:DXV262237 EHQ262236:EHR262237 ERM262236:ERN262237 FBI262236:FBJ262237 FLE262236:FLF262237 FVA262236:FVB262237 GEW262236:GEX262237 GOS262236:GOT262237 GYO262236:GYP262237 HIK262236:HIL262237 HSG262236:HSH262237 ICC262236:ICD262237 ILY262236:ILZ262237 IVU262236:IVV262237 JFQ262236:JFR262237 JPM262236:JPN262237 JZI262236:JZJ262237 KJE262236:KJF262237 KTA262236:KTB262237 LCW262236:LCX262237 LMS262236:LMT262237 LWO262236:LWP262237 MGK262236:MGL262237 MQG262236:MQH262237 NAC262236:NAD262237 NJY262236:NJZ262237 NTU262236:NTV262237 ODQ262236:ODR262237 ONM262236:ONN262237 OXI262236:OXJ262237 PHE262236:PHF262237 PRA262236:PRB262237 QAW262236:QAX262237 QKS262236:QKT262237 QUO262236:QUP262237 REK262236:REL262237 ROG262236:ROH262237 RYC262236:RYD262237 SHY262236:SHZ262237 SRU262236:SRV262237 TBQ262236:TBR262237 TLM262236:TLN262237 TVI262236:TVJ262237 UFE262236:UFF262237 UPA262236:UPB262237 UYW262236:UYX262237 VIS262236:VIT262237 VSO262236:VSP262237 WCK262236:WCL262237 WMG262236:WMH262237 WWC262236:WWD262237 U327772:V327773 JQ327772:JR327773 TM327772:TN327773 ADI327772:ADJ327773 ANE327772:ANF327773 AXA327772:AXB327773 BGW327772:BGX327773 BQS327772:BQT327773 CAO327772:CAP327773 CKK327772:CKL327773 CUG327772:CUH327773 DEC327772:DED327773 DNY327772:DNZ327773 DXU327772:DXV327773 EHQ327772:EHR327773 ERM327772:ERN327773 FBI327772:FBJ327773 FLE327772:FLF327773 FVA327772:FVB327773 GEW327772:GEX327773 GOS327772:GOT327773 GYO327772:GYP327773 HIK327772:HIL327773 HSG327772:HSH327773 ICC327772:ICD327773 ILY327772:ILZ327773 IVU327772:IVV327773 JFQ327772:JFR327773 JPM327772:JPN327773 JZI327772:JZJ327773 KJE327772:KJF327773 KTA327772:KTB327773 LCW327772:LCX327773 LMS327772:LMT327773 LWO327772:LWP327773 MGK327772:MGL327773 MQG327772:MQH327773 NAC327772:NAD327773 NJY327772:NJZ327773 NTU327772:NTV327773 ODQ327772:ODR327773 ONM327772:ONN327773 OXI327772:OXJ327773 PHE327772:PHF327773 PRA327772:PRB327773 QAW327772:QAX327773 QKS327772:QKT327773 QUO327772:QUP327773 REK327772:REL327773 ROG327772:ROH327773 RYC327772:RYD327773 SHY327772:SHZ327773 SRU327772:SRV327773 TBQ327772:TBR327773 TLM327772:TLN327773 TVI327772:TVJ327773 UFE327772:UFF327773 UPA327772:UPB327773 UYW327772:UYX327773 VIS327772:VIT327773 VSO327772:VSP327773 WCK327772:WCL327773 WMG327772:WMH327773 WWC327772:WWD327773 U393308:V393309 JQ393308:JR393309 TM393308:TN393309 ADI393308:ADJ393309 ANE393308:ANF393309 AXA393308:AXB393309 BGW393308:BGX393309 BQS393308:BQT393309 CAO393308:CAP393309 CKK393308:CKL393309 CUG393308:CUH393309 DEC393308:DED393309 DNY393308:DNZ393309 DXU393308:DXV393309 EHQ393308:EHR393309 ERM393308:ERN393309 FBI393308:FBJ393309 FLE393308:FLF393309 FVA393308:FVB393309 GEW393308:GEX393309 GOS393308:GOT393309 GYO393308:GYP393309 HIK393308:HIL393309 HSG393308:HSH393309 ICC393308:ICD393309 ILY393308:ILZ393309 IVU393308:IVV393309 JFQ393308:JFR393309 JPM393308:JPN393309 JZI393308:JZJ393309 KJE393308:KJF393309 KTA393308:KTB393309 LCW393308:LCX393309 LMS393308:LMT393309 LWO393308:LWP393309 MGK393308:MGL393309 MQG393308:MQH393309 NAC393308:NAD393309 NJY393308:NJZ393309 NTU393308:NTV393309 ODQ393308:ODR393309 ONM393308:ONN393309 OXI393308:OXJ393309 PHE393308:PHF393309 PRA393308:PRB393309 QAW393308:QAX393309 QKS393308:QKT393309 QUO393308:QUP393309 REK393308:REL393309 ROG393308:ROH393309 RYC393308:RYD393309 SHY393308:SHZ393309 SRU393308:SRV393309 TBQ393308:TBR393309 TLM393308:TLN393309 TVI393308:TVJ393309 UFE393308:UFF393309 UPA393308:UPB393309 UYW393308:UYX393309 VIS393308:VIT393309 VSO393308:VSP393309 WCK393308:WCL393309 WMG393308:WMH393309 WWC393308:WWD393309 U458844:V458845 JQ458844:JR458845 TM458844:TN458845 ADI458844:ADJ458845 ANE458844:ANF458845 AXA458844:AXB458845 BGW458844:BGX458845 BQS458844:BQT458845 CAO458844:CAP458845 CKK458844:CKL458845 CUG458844:CUH458845 DEC458844:DED458845 DNY458844:DNZ458845 DXU458844:DXV458845 EHQ458844:EHR458845 ERM458844:ERN458845 FBI458844:FBJ458845 FLE458844:FLF458845 FVA458844:FVB458845 GEW458844:GEX458845 GOS458844:GOT458845 GYO458844:GYP458845 HIK458844:HIL458845 HSG458844:HSH458845 ICC458844:ICD458845 ILY458844:ILZ458845 IVU458844:IVV458845 JFQ458844:JFR458845 JPM458844:JPN458845 JZI458844:JZJ458845 KJE458844:KJF458845 KTA458844:KTB458845 LCW458844:LCX458845 LMS458844:LMT458845 LWO458844:LWP458845 MGK458844:MGL458845 MQG458844:MQH458845 NAC458844:NAD458845 NJY458844:NJZ458845 NTU458844:NTV458845 ODQ458844:ODR458845 ONM458844:ONN458845 OXI458844:OXJ458845 PHE458844:PHF458845 PRA458844:PRB458845 QAW458844:QAX458845 QKS458844:QKT458845 QUO458844:QUP458845 REK458844:REL458845 ROG458844:ROH458845 RYC458844:RYD458845 SHY458844:SHZ458845 SRU458844:SRV458845 TBQ458844:TBR458845 TLM458844:TLN458845 TVI458844:TVJ458845 UFE458844:UFF458845 UPA458844:UPB458845 UYW458844:UYX458845 VIS458844:VIT458845 VSO458844:VSP458845 WCK458844:WCL458845 WMG458844:WMH458845 WWC458844:WWD458845 U524380:V524381 JQ524380:JR524381 TM524380:TN524381 ADI524380:ADJ524381 ANE524380:ANF524381 AXA524380:AXB524381 BGW524380:BGX524381 BQS524380:BQT524381 CAO524380:CAP524381 CKK524380:CKL524381 CUG524380:CUH524381 DEC524380:DED524381 DNY524380:DNZ524381 DXU524380:DXV524381 EHQ524380:EHR524381 ERM524380:ERN524381 FBI524380:FBJ524381 FLE524380:FLF524381 FVA524380:FVB524381 GEW524380:GEX524381 GOS524380:GOT524381 GYO524380:GYP524381 HIK524380:HIL524381 HSG524380:HSH524381 ICC524380:ICD524381 ILY524380:ILZ524381 IVU524380:IVV524381 JFQ524380:JFR524381 JPM524380:JPN524381 JZI524380:JZJ524381 KJE524380:KJF524381 KTA524380:KTB524381 LCW524380:LCX524381 LMS524380:LMT524381 LWO524380:LWP524381 MGK524380:MGL524381 MQG524380:MQH524381 NAC524380:NAD524381 NJY524380:NJZ524381 NTU524380:NTV524381 ODQ524380:ODR524381 ONM524380:ONN524381 OXI524380:OXJ524381 PHE524380:PHF524381 PRA524380:PRB524381 QAW524380:QAX524381 QKS524380:QKT524381 QUO524380:QUP524381 REK524380:REL524381 ROG524380:ROH524381 RYC524380:RYD524381 SHY524380:SHZ524381 SRU524380:SRV524381 TBQ524380:TBR524381 TLM524380:TLN524381 TVI524380:TVJ524381 UFE524380:UFF524381 UPA524380:UPB524381 UYW524380:UYX524381 VIS524380:VIT524381 VSO524380:VSP524381 WCK524380:WCL524381 WMG524380:WMH524381 WWC524380:WWD524381 U589916:V589917 JQ589916:JR589917 TM589916:TN589917 ADI589916:ADJ589917 ANE589916:ANF589917 AXA589916:AXB589917 BGW589916:BGX589917 BQS589916:BQT589917 CAO589916:CAP589917 CKK589916:CKL589917 CUG589916:CUH589917 DEC589916:DED589917 DNY589916:DNZ589917 DXU589916:DXV589917 EHQ589916:EHR589917 ERM589916:ERN589917 FBI589916:FBJ589917 FLE589916:FLF589917 FVA589916:FVB589917 GEW589916:GEX589917 GOS589916:GOT589917 GYO589916:GYP589917 HIK589916:HIL589917 HSG589916:HSH589917 ICC589916:ICD589917 ILY589916:ILZ589917 IVU589916:IVV589917 JFQ589916:JFR589917 JPM589916:JPN589917 JZI589916:JZJ589917 KJE589916:KJF589917 KTA589916:KTB589917 LCW589916:LCX589917 LMS589916:LMT589917 LWO589916:LWP589917 MGK589916:MGL589917 MQG589916:MQH589917 NAC589916:NAD589917 NJY589916:NJZ589917 NTU589916:NTV589917 ODQ589916:ODR589917 ONM589916:ONN589917 OXI589916:OXJ589917 PHE589916:PHF589917 PRA589916:PRB589917 QAW589916:QAX589917 QKS589916:QKT589917 QUO589916:QUP589917 REK589916:REL589917 ROG589916:ROH589917 RYC589916:RYD589917 SHY589916:SHZ589917 SRU589916:SRV589917 TBQ589916:TBR589917 TLM589916:TLN589917 TVI589916:TVJ589917 UFE589916:UFF589917 UPA589916:UPB589917 UYW589916:UYX589917 VIS589916:VIT589917 VSO589916:VSP589917 WCK589916:WCL589917 WMG589916:WMH589917 WWC589916:WWD589917 U655452:V655453 JQ655452:JR655453 TM655452:TN655453 ADI655452:ADJ655453 ANE655452:ANF655453 AXA655452:AXB655453 BGW655452:BGX655453 BQS655452:BQT655453 CAO655452:CAP655453 CKK655452:CKL655453 CUG655452:CUH655453 DEC655452:DED655453 DNY655452:DNZ655453 DXU655452:DXV655453 EHQ655452:EHR655453 ERM655452:ERN655453 FBI655452:FBJ655453 FLE655452:FLF655453 FVA655452:FVB655453 GEW655452:GEX655453 GOS655452:GOT655453 GYO655452:GYP655453 HIK655452:HIL655453 HSG655452:HSH655453 ICC655452:ICD655453 ILY655452:ILZ655453 IVU655452:IVV655453 JFQ655452:JFR655453 JPM655452:JPN655453 JZI655452:JZJ655453 KJE655452:KJF655453 KTA655452:KTB655453 LCW655452:LCX655453 LMS655452:LMT655453 LWO655452:LWP655453 MGK655452:MGL655453 MQG655452:MQH655453 NAC655452:NAD655453 NJY655452:NJZ655453 NTU655452:NTV655453 ODQ655452:ODR655453 ONM655452:ONN655453 OXI655452:OXJ655453 PHE655452:PHF655453 PRA655452:PRB655453 QAW655452:QAX655453 QKS655452:QKT655453 QUO655452:QUP655453 REK655452:REL655453 ROG655452:ROH655453 RYC655452:RYD655453 SHY655452:SHZ655453 SRU655452:SRV655453 TBQ655452:TBR655453 TLM655452:TLN655453 TVI655452:TVJ655453 UFE655452:UFF655453 UPA655452:UPB655453 UYW655452:UYX655453 VIS655452:VIT655453 VSO655452:VSP655453 WCK655452:WCL655453 WMG655452:WMH655453 WWC655452:WWD655453 U720988:V720989 JQ720988:JR720989 TM720988:TN720989 ADI720988:ADJ720989 ANE720988:ANF720989 AXA720988:AXB720989 BGW720988:BGX720989 BQS720988:BQT720989 CAO720988:CAP720989 CKK720988:CKL720989 CUG720988:CUH720989 DEC720988:DED720989 DNY720988:DNZ720989 DXU720988:DXV720989 EHQ720988:EHR720989 ERM720988:ERN720989 FBI720988:FBJ720989 FLE720988:FLF720989 FVA720988:FVB720989 GEW720988:GEX720989 GOS720988:GOT720989 GYO720988:GYP720989 HIK720988:HIL720989 HSG720988:HSH720989 ICC720988:ICD720989 ILY720988:ILZ720989 IVU720988:IVV720989 JFQ720988:JFR720989 JPM720988:JPN720989 JZI720988:JZJ720989 KJE720988:KJF720989 KTA720988:KTB720989 LCW720988:LCX720989 LMS720988:LMT720989 LWO720988:LWP720989 MGK720988:MGL720989 MQG720988:MQH720989 NAC720988:NAD720989 NJY720988:NJZ720989 NTU720988:NTV720989 ODQ720988:ODR720989 ONM720988:ONN720989 OXI720988:OXJ720989 PHE720988:PHF720989 PRA720988:PRB720989 QAW720988:QAX720989 QKS720988:QKT720989 QUO720988:QUP720989 REK720988:REL720989 ROG720988:ROH720989 RYC720988:RYD720989 SHY720988:SHZ720989 SRU720988:SRV720989 TBQ720988:TBR720989 TLM720988:TLN720989 TVI720988:TVJ720989 UFE720988:UFF720989 UPA720988:UPB720989 UYW720988:UYX720989 VIS720988:VIT720989 VSO720988:VSP720989 WCK720988:WCL720989 WMG720988:WMH720989 WWC720988:WWD720989 U786524:V786525 JQ786524:JR786525 TM786524:TN786525 ADI786524:ADJ786525 ANE786524:ANF786525 AXA786524:AXB786525 BGW786524:BGX786525 BQS786524:BQT786525 CAO786524:CAP786525 CKK786524:CKL786525 CUG786524:CUH786525 DEC786524:DED786525 DNY786524:DNZ786525 DXU786524:DXV786525 EHQ786524:EHR786525 ERM786524:ERN786525 FBI786524:FBJ786525 FLE786524:FLF786525 FVA786524:FVB786525 GEW786524:GEX786525 GOS786524:GOT786525 GYO786524:GYP786525 HIK786524:HIL786525 HSG786524:HSH786525 ICC786524:ICD786525 ILY786524:ILZ786525 IVU786524:IVV786525 JFQ786524:JFR786525 JPM786524:JPN786525 JZI786524:JZJ786525 KJE786524:KJF786525 KTA786524:KTB786525 LCW786524:LCX786525 LMS786524:LMT786525 LWO786524:LWP786525 MGK786524:MGL786525 MQG786524:MQH786525 NAC786524:NAD786525 NJY786524:NJZ786525 NTU786524:NTV786525 ODQ786524:ODR786525 ONM786524:ONN786525 OXI786524:OXJ786525 PHE786524:PHF786525 PRA786524:PRB786525 QAW786524:QAX786525 QKS786524:QKT786525 QUO786524:QUP786525 REK786524:REL786525 ROG786524:ROH786525 RYC786524:RYD786525 SHY786524:SHZ786525 SRU786524:SRV786525 TBQ786524:TBR786525 TLM786524:TLN786525 TVI786524:TVJ786525 UFE786524:UFF786525 UPA786524:UPB786525 UYW786524:UYX786525 VIS786524:VIT786525 VSO786524:VSP786525 WCK786524:WCL786525 WMG786524:WMH786525 WWC786524:WWD786525 U852060:V852061 JQ852060:JR852061 TM852060:TN852061 ADI852060:ADJ852061 ANE852060:ANF852061 AXA852060:AXB852061 BGW852060:BGX852061 BQS852060:BQT852061 CAO852060:CAP852061 CKK852060:CKL852061 CUG852060:CUH852061 DEC852060:DED852061 DNY852060:DNZ852061 DXU852060:DXV852061 EHQ852060:EHR852061 ERM852060:ERN852061 FBI852060:FBJ852061 FLE852060:FLF852061 FVA852060:FVB852061 GEW852060:GEX852061 GOS852060:GOT852061 GYO852060:GYP852061 HIK852060:HIL852061 HSG852060:HSH852061 ICC852060:ICD852061 ILY852060:ILZ852061 IVU852060:IVV852061 JFQ852060:JFR852061 JPM852060:JPN852061 JZI852060:JZJ852061 KJE852060:KJF852061 KTA852060:KTB852061 LCW852060:LCX852061 LMS852060:LMT852061 LWO852060:LWP852061 MGK852060:MGL852061 MQG852060:MQH852061 NAC852060:NAD852061 NJY852060:NJZ852061 NTU852060:NTV852061 ODQ852060:ODR852061 ONM852060:ONN852061 OXI852060:OXJ852061 PHE852060:PHF852061 PRA852060:PRB852061 QAW852060:QAX852061 QKS852060:QKT852061 QUO852060:QUP852061 REK852060:REL852061 ROG852060:ROH852061 RYC852060:RYD852061 SHY852060:SHZ852061 SRU852060:SRV852061 TBQ852060:TBR852061 TLM852060:TLN852061 TVI852060:TVJ852061 UFE852060:UFF852061 UPA852060:UPB852061 UYW852060:UYX852061 VIS852060:VIT852061 VSO852060:VSP852061 WCK852060:WCL852061 WMG852060:WMH852061 WWC852060:WWD852061 U917596:V917597 JQ917596:JR917597 TM917596:TN917597 ADI917596:ADJ917597 ANE917596:ANF917597 AXA917596:AXB917597 BGW917596:BGX917597 BQS917596:BQT917597 CAO917596:CAP917597 CKK917596:CKL917597 CUG917596:CUH917597 DEC917596:DED917597 DNY917596:DNZ917597 DXU917596:DXV917597 EHQ917596:EHR917597 ERM917596:ERN917597 FBI917596:FBJ917597 FLE917596:FLF917597 FVA917596:FVB917597 GEW917596:GEX917597 GOS917596:GOT917597 GYO917596:GYP917597 HIK917596:HIL917597 HSG917596:HSH917597 ICC917596:ICD917597 ILY917596:ILZ917597 IVU917596:IVV917597 JFQ917596:JFR917597 JPM917596:JPN917597 JZI917596:JZJ917597 KJE917596:KJF917597 KTA917596:KTB917597 LCW917596:LCX917597 LMS917596:LMT917597 LWO917596:LWP917597 MGK917596:MGL917597 MQG917596:MQH917597 NAC917596:NAD917597 NJY917596:NJZ917597 NTU917596:NTV917597 ODQ917596:ODR917597 ONM917596:ONN917597 OXI917596:OXJ917597 PHE917596:PHF917597 PRA917596:PRB917597 QAW917596:QAX917597 QKS917596:QKT917597 QUO917596:QUP917597 REK917596:REL917597 ROG917596:ROH917597 RYC917596:RYD917597 SHY917596:SHZ917597 SRU917596:SRV917597 TBQ917596:TBR917597 TLM917596:TLN917597 TVI917596:TVJ917597 UFE917596:UFF917597 UPA917596:UPB917597 UYW917596:UYX917597 VIS917596:VIT917597 VSO917596:VSP917597 WCK917596:WCL917597 WMG917596:WMH917597 WWC917596:WWD917597 U983132:V983133 JQ983132:JR983133 TM983132:TN983133 ADI983132:ADJ983133 ANE983132:ANF983133 AXA983132:AXB983133 BGW983132:BGX983133 BQS983132:BQT983133 CAO983132:CAP983133 CKK983132:CKL983133 CUG983132:CUH983133 DEC983132:DED983133 DNY983132:DNZ983133 DXU983132:DXV983133 EHQ983132:EHR983133 ERM983132:ERN983133 FBI983132:FBJ983133 FLE983132:FLF983133 FVA983132:FVB983133 GEW983132:GEX983133 GOS983132:GOT983133 GYO983132:GYP983133 HIK983132:HIL983133 HSG983132:HSH983133 ICC983132:ICD983133 ILY983132:ILZ983133 IVU983132:IVV983133 JFQ983132:JFR983133 JPM983132:JPN983133 JZI983132:JZJ983133 KJE983132:KJF983133 KTA983132:KTB983133 LCW983132:LCX983133 LMS983132:LMT983133 LWO983132:LWP983133 MGK983132:MGL983133 MQG983132:MQH983133 NAC983132:NAD983133 NJY983132:NJZ983133 NTU983132:NTV983133 ODQ983132:ODR983133 ONM983132:ONN983133 OXI983132:OXJ983133 PHE983132:PHF983133 PRA983132:PRB983133 QAW983132:QAX983133 QKS983132:QKT983133 QUO983132:QUP983133 REK983132:REL983133 ROG983132:ROH983133 RYC983132:RYD983133 SHY983132:SHZ983133 SRU983132:SRV983133 TBQ983132:TBR983133 TLM983132:TLN983133 TVI983132:TVJ983133 UFE983132:UFF983133 UPA983132:UPB983133 UYW983132:UYX983133 VIS983132:VIT983133 VSO983132:VSP983133 WCK983132:WCL983133 WMG983132:WMH983133 WWC983132:WWD983133 U88:V90 JQ88:JR90 TM88:TN90 ADI88:ADJ90 ANE88:ANF90 AXA88:AXB90 BGW88:BGX90 BQS88:BQT90 CAO88:CAP90 CKK88:CKL90 CUG88:CUH90 DEC88:DED90 DNY88:DNZ90 DXU88:DXV90 EHQ88:EHR90 ERM88:ERN90 FBI88:FBJ90 FLE88:FLF90 FVA88:FVB90 GEW88:GEX90 GOS88:GOT90 GYO88:GYP90 HIK88:HIL90 HSG88:HSH90 ICC88:ICD90 ILY88:ILZ90 IVU88:IVV90 JFQ88:JFR90 JPM88:JPN90 JZI88:JZJ90 KJE88:KJF90 KTA88:KTB90 LCW88:LCX90 LMS88:LMT90 LWO88:LWP90 MGK88:MGL90 MQG88:MQH90 NAC88:NAD90 NJY88:NJZ90 NTU88:NTV90 ODQ88:ODR90 ONM88:ONN90 OXI88:OXJ90 PHE88:PHF90 PRA88:PRB90 QAW88:QAX90 QKS88:QKT90 QUO88:QUP90 REK88:REL90 ROG88:ROH90 RYC88:RYD90 SHY88:SHZ90 SRU88:SRV90 TBQ88:TBR90 TLM88:TLN90 TVI88:TVJ90 UFE88:UFF90 UPA88:UPB90 UYW88:UYX90 VIS88:VIT90 VSO88:VSP90 WCK88:WCL90 WMG88:WMH90 WWC88:WWD90 U65624:V65626 JQ65624:JR65626 TM65624:TN65626 ADI65624:ADJ65626 ANE65624:ANF65626 AXA65624:AXB65626 BGW65624:BGX65626 BQS65624:BQT65626 CAO65624:CAP65626 CKK65624:CKL65626 CUG65624:CUH65626 DEC65624:DED65626 DNY65624:DNZ65626 DXU65624:DXV65626 EHQ65624:EHR65626 ERM65624:ERN65626 FBI65624:FBJ65626 FLE65624:FLF65626 FVA65624:FVB65626 GEW65624:GEX65626 GOS65624:GOT65626 GYO65624:GYP65626 HIK65624:HIL65626 HSG65624:HSH65626 ICC65624:ICD65626 ILY65624:ILZ65626 IVU65624:IVV65626 JFQ65624:JFR65626 JPM65624:JPN65626 JZI65624:JZJ65626 KJE65624:KJF65626 KTA65624:KTB65626 LCW65624:LCX65626 LMS65624:LMT65626 LWO65624:LWP65626 MGK65624:MGL65626 MQG65624:MQH65626 NAC65624:NAD65626 NJY65624:NJZ65626 NTU65624:NTV65626 ODQ65624:ODR65626 ONM65624:ONN65626 OXI65624:OXJ65626 PHE65624:PHF65626 PRA65624:PRB65626 QAW65624:QAX65626 QKS65624:QKT65626 QUO65624:QUP65626 REK65624:REL65626 ROG65624:ROH65626 RYC65624:RYD65626 SHY65624:SHZ65626 SRU65624:SRV65626 TBQ65624:TBR65626 TLM65624:TLN65626 TVI65624:TVJ65626 UFE65624:UFF65626 UPA65624:UPB65626 UYW65624:UYX65626 VIS65624:VIT65626 VSO65624:VSP65626 WCK65624:WCL65626 WMG65624:WMH65626 WWC65624:WWD65626 U131160:V131162 JQ131160:JR131162 TM131160:TN131162 ADI131160:ADJ131162 ANE131160:ANF131162 AXA131160:AXB131162 BGW131160:BGX131162 BQS131160:BQT131162 CAO131160:CAP131162 CKK131160:CKL131162 CUG131160:CUH131162 DEC131160:DED131162 DNY131160:DNZ131162 DXU131160:DXV131162 EHQ131160:EHR131162 ERM131160:ERN131162 FBI131160:FBJ131162 FLE131160:FLF131162 FVA131160:FVB131162 GEW131160:GEX131162 GOS131160:GOT131162 GYO131160:GYP131162 HIK131160:HIL131162 HSG131160:HSH131162 ICC131160:ICD131162 ILY131160:ILZ131162 IVU131160:IVV131162 JFQ131160:JFR131162 JPM131160:JPN131162 JZI131160:JZJ131162 KJE131160:KJF131162 KTA131160:KTB131162 LCW131160:LCX131162 LMS131160:LMT131162 LWO131160:LWP131162 MGK131160:MGL131162 MQG131160:MQH131162 NAC131160:NAD131162 NJY131160:NJZ131162 NTU131160:NTV131162 ODQ131160:ODR131162 ONM131160:ONN131162 OXI131160:OXJ131162 PHE131160:PHF131162 PRA131160:PRB131162 QAW131160:QAX131162 QKS131160:QKT131162 QUO131160:QUP131162 REK131160:REL131162 ROG131160:ROH131162 RYC131160:RYD131162 SHY131160:SHZ131162 SRU131160:SRV131162 TBQ131160:TBR131162 TLM131160:TLN131162 TVI131160:TVJ131162 UFE131160:UFF131162 UPA131160:UPB131162 UYW131160:UYX131162 VIS131160:VIT131162 VSO131160:VSP131162 WCK131160:WCL131162 WMG131160:WMH131162 WWC131160:WWD131162 U196696:V196698 JQ196696:JR196698 TM196696:TN196698 ADI196696:ADJ196698 ANE196696:ANF196698 AXA196696:AXB196698 BGW196696:BGX196698 BQS196696:BQT196698 CAO196696:CAP196698 CKK196696:CKL196698 CUG196696:CUH196698 DEC196696:DED196698 DNY196696:DNZ196698 DXU196696:DXV196698 EHQ196696:EHR196698 ERM196696:ERN196698 FBI196696:FBJ196698 FLE196696:FLF196698 FVA196696:FVB196698 GEW196696:GEX196698 GOS196696:GOT196698 GYO196696:GYP196698 HIK196696:HIL196698 HSG196696:HSH196698 ICC196696:ICD196698 ILY196696:ILZ196698 IVU196696:IVV196698 JFQ196696:JFR196698 JPM196696:JPN196698 JZI196696:JZJ196698 KJE196696:KJF196698 KTA196696:KTB196698 LCW196696:LCX196698 LMS196696:LMT196698 LWO196696:LWP196698 MGK196696:MGL196698 MQG196696:MQH196698 NAC196696:NAD196698 NJY196696:NJZ196698 NTU196696:NTV196698 ODQ196696:ODR196698 ONM196696:ONN196698 OXI196696:OXJ196698 PHE196696:PHF196698 PRA196696:PRB196698 QAW196696:QAX196698 QKS196696:QKT196698 QUO196696:QUP196698 REK196696:REL196698 ROG196696:ROH196698 RYC196696:RYD196698 SHY196696:SHZ196698 SRU196696:SRV196698 TBQ196696:TBR196698 TLM196696:TLN196698 TVI196696:TVJ196698 UFE196696:UFF196698 UPA196696:UPB196698 UYW196696:UYX196698 VIS196696:VIT196698 VSO196696:VSP196698 WCK196696:WCL196698 WMG196696:WMH196698 WWC196696:WWD196698 U262232:V262234 JQ262232:JR262234 TM262232:TN262234 ADI262232:ADJ262234 ANE262232:ANF262234 AXA262232:AXB262234 BGW262232:BGX262234 BQS262232:BQT262234 CAO262232:CAP262234 CKK262232:CKL262234 CUG262232:CUH262234 DEC262232:DED262234 DNY262232:DNZ262234 DXU262232:DXV262234 EHQ262232:EHR262234 ERM262232:ERN262234 FBI262232:FBJ262234 FLE262232:FLF262234 FVA262232:FVB262234 GEW262232:GEX262234 GOS262232:GOT262234 GYO262232:GYP262234 HIK262232:HIL262234 HSG262232:HSH262234 ICC262232:ICD262234 ILY262232:ILZ262234 IVU262232:IVV262234 JFQ262232:JFR262234 JPM262232:JPN262234 JZI262232:JZJ262234 KJE262232:KJF262234 KTA262232:KTB262234 LCW262232:LCX262234 LMS262232:LMT262234 LWO262232:LWP262234 MGK262232:MGL262234 MQG262232:MQH262234 NAC262232:NAD262234 NJY262232:NJZ262234 NTU262232:NTV262234 ODQ262232:ODR262234 ONM262232:ONN262234 OXI262232:OXJ262234 PHE262232:PHF262234 PRA262232:PRB262234 QAW262232:QAX262234 QKS262232:QKT262234 QUO262232:QUP262234 REK262232:REL262234 ROG262232:ROH262234 RYC262232:RYD262234 SHY262232:SHZ262234 SRU262232:SRV262234 TBQ262232:TBR262234 TLM262232:TLN262234 TVI262232:TVJ262234 UFE262232:UFF262234 UPA262232:UPB262234 UYW262232:UYX262234 VIS262232:VIT262234 VSO262232:VSP262234 WCK262232:WCL262234 WMG262232:WMH262234 WWC262232:WWD262234 U327768:V327770 JQ327768:JR327770 TM327768:TN327770 ADI327768:ADJ327770 ANE327768:ANF327770 AXA327768:AXB327770 BGW327768:BGX327770 BQS327768:BQT327770 CAO327768:CAP327770 CKK327768:CKL327770 CUG327768:CUH327770 DEC327768:DED327770 DNY327768:DNZ327770 DXU327768:DXV327770 EHQ327768:EHR327770 ERM327768:ERN327770 FBI327768:FBJ327770 FLE327768:FLF327770 FVA327768:FVB327770 GEW327768:GEX327770 GOS327768:GOT327770 GYO327768:GYP327770 HIK327768:HIL327770 HSG327768:HSH327770 ICC327768:ICD327770 ILY327768:ILZ327770 IVU327768:IVV327770 JFQ327768:JFR327770 JPM327768:JPN327770 JZI327768:JZJ327770 KJE327768:KJF327770 KTA327768:KTB327770 LCW327768:LCX327770 LMS327768:LMT327770 LWO327768:LWP327770 MGK327768:MGL327770 MQG327768:MQH327770 NAC327768:NAD327770 NJY327768:NJZ327770 NTU327768:NTV327770 ODQ327768:ODR327770 ONM327768:ONN327770 OXI327768:OXJ327770 PHE327768:PHF327770 PRA327768:PRB327770 QAW327768:QAX327770 QKS327768:QKT327770 QUO327768:QUP327770 REK327768:REL327770 ROG327768:ROH327770 RYC327768:RYD327770 SHY327768:SHZ327770 SRU327768:SRV327770 TBQ327768:TBR327770 TLM327768:TLN327770 TVI327768:TVJ327770 UFE327768:UFF327770 UPA327768:UPB327770 UYW327768:UYX327770 VIS327768:VIT327770 VSO327768:VSP327770 WCK327768:WCL327770 WMG327768:WMH327770 WWC327768:WWD327770 U393304:V393306 JQ393304:JR393306 TM393304:TN393306 ADI393304:ADJ393306 ANE393304:ANF393306 AXA393304:AXB393306 BGW393304:BGX393306 BQS393304:BQT393306 CAO393304:CAP393306 CKK393304:CKL393306 CUG393304:CUH393306 DEC393304:DED393306 DNY393304:DNZ393306 DXU393304:DXV393306 EHQ393304:EHR393306 ERM393304:ERN393306 FBI393304:FBJ393306 FLE393304:FLF393306 FVA393304:FVB393306 GEW393304:GEX393306 GOS393304:GOT393306 GYO393304:GYP393306 HIK393304:HIL393306 HSG393304:HSH393306 ICC393304:ICD393306 ILY393304:ILZ393306 IVU393304:IVV393306 JFQ393304:JFR393306 JPM393304:JPN393306 JZI393304:JZJ393306 KJE393304:KJF393306 KTA393304:KTB393306 LCW393304:LCX393306 LMS393304:LMT393306 LWO393304:LWP393306 MGK393304:MGL393306 MQG393304:MQH393306 NAC393304:NAD393306 NJY393304:NJZ393306 NTU393304:NTV393306 ODQ393304:ODR393306 ONM393304:ONN393306 OXI393304:OXJ393306 PHE393304:PHF393306 PRA393304:PRB393306 QAW393304:QAX393306 QKS393304:QKT393306 QUO393304:QUP393306 REK393304:REL393306 ROG393304:ROH393306 RYC393304:RYD393306 SHY393304:SHZ393306 SRU393304:SRV393306 TBQ393304:TBR393306 TLM393304:TLN393306 TVI393304:TVJ393306 UFE393304:UFF393306 UPA393304:UPB393306 UYW393304:UYX393306 VIS393304:VIT393306 VSO393304:VSP393306 WCK393304:WCL393306 WMG393304:WMH393306 WWC393304:WWD393306 U458840:V458842 JQ458840:JR458842 TM458840:TN458842 ADI458840:ADJ458842 ANE458840:ANF458842 AXA458840:AXB458842 BGW458840:BGX458842 BQS458840:BQT458842 CAO458840:CAP458842 CKK458840:CKL458842 CUG458840:CUH458842 DEC458840:DED458842 DNY458840:DNZ458842 DXU458840:DXV458842 EHQ458840:EHR458842 ERM458840:ERN458842 FBI458840:FBJ458842 FLE458840:FLF458842 FVA458840:FVB458842 GEW458840:GEX458842 GOS458840:GOT458842 GYO458840:GYP458842 HIK458840:HIL458842 HSG458840:HSH458842 ICC458840:ICD458842 ILY458840:ILZ458842 IVU458840:IVV458842 JFQ458840:JFR458842 JPM458840:JPN458842 JZI458840:JZJ458842 KJE458840:KJF458842 KTA458840:KTB458842 LCW458840:LCX458842 LMS458840:LMT458842 LWO458840:LWP458842 MGK458840:MGL458842 MQG458840:MQH458842 NAC458840:NAD458842 NJY458840:NJZ458842 NTU458840:NTV458842 ODQ458840:ODR458842 ONM458840:ONN458842 OXI458840:OXJ458842 PHE458840:PHF458842 PRA458840:PRB458842 QAW458840:QAX458842 QKS458840:QKT458842 QUO458840:QUP458842 REK458840:REL458842 ROG458840:ROH458842 RYC458840:RYD458842 SHY458840:SHZ458842 SRU458840:SRV458842 TBQ458840:TBR458842 TLM458840:TLN458842 TVI458840:TVJ458842 UFE458840:UFF458842 UPA458840:UPB458842 UYW458840:UYX458842 VIS458840:VIT458842 VSO458840:VSP458842 WCK458840:WCL458842 WMG458840:WMH458842 WWC458840:WWD458842 U524376:V524378 JQ524376:JR524378 TM524376:TN524378 ADI524376:ADJ524378 ANE524376:ANF524378 AXA524376:AXB524378 BGW524376:BGX524378 BQS524376:BQT524378 CAO524376:CAP524378 CKK524376:CKL524378 CUG524376:CUH524378 DEC524376:DED524378 DNY524376:DNZ524378 DXU524376:DXV524378 EHQ524376:EHR524378 ERM524376:ERN524378 FBI524376:FBJ524378 FLE524376:FLF524378 FVA524376:FVB524378 GEW524376:GEX524378 GOS524376:GOT524378 GYO524376:GYP524378 HIK524376:HIL524378 HSG524376:HSH524378 ICC524376:ICD524378 ILY524376:ILZ524378 IVU524376:IVV524378 JFQ524376:JFR524378 JPM524376:JPN524378 JZI524376:JZJ524378 KJE524376:KJF524378 KTA524376:KTB524378 LCW524376:LCX524378 LMS524376:LMT524378 LWO524376:LWP524378 MGK524376:MGL524378 MQG524376:MQH524378 NAC524376:NAD524378 NJY524376:NJZ524378 NTU524376:NTV524378 ODQ524376:ODR524378 ONM524376:ONN524378 OXI524376:OXJ524378 PHE524376:PHF524378 PRA524376:PRB524378 QAW524376:QAX524378 QKS524376:QKT524378 QUO524376:QUP524378 REK524376:REL524378 ROG524376:ROH524378 RYC524376:RYD524378 SHY524376:SHZ524378 SRU524376:SRV524378 TBQ524376:TBR524378 TLM524376:TLN524378 TVI524376:TVJ524378 UFE524376:UFF524378 UPA524376:UPB524378 UYW524376:UYX524378 VIS524376:VIT524378 VSO524376:VSP524378 WCK524376:WCL524378 WMG524376:WMH524378 WWC524376:WWD524378 U589912:V589914 JQ589912:JR589914 TM589912:TN589914 ADI589912:ADJ589914 ANE589912:ANF589914 AXA589912:AXB589914 BGW589912:BGX589914 BQS589912:BQT589914 CAO589912:CAP589914 CKK589912:CKL589914 CUG589912:CUH589914 DEC589912:DED589914 DNY589912:DNZ589914 DXU589912:DXV589914 EHQ589912:EHR589914 ERM589912:ERN589914 FBI589912:FBJ589914 FLE589912:FLF589914 FVA589912:FVB589914 GEW589912:GEX589914 GOS589912:GOT589914 GYO589912:GYP589914 HIK589912:HIL589914 HSG589912:HSH589914 ICC589912:ICD589914 ILY589912:ILZ589914 IVU589912:IVV589914 JFQ589912:JFR589914 JPM589912:JPN589914 JZI589912:JZJ589914 KJE589912:KJF589914 KTA589912:KTB589914 LCW589912:LCX589914 LMS589912:LMT589914 LWO589912:LWP589914 MGK589912:MGL589914 MQG589912:MQH589914 NAC589912:NAD589914 NJY589912:NJZ589914 NTU589912:NTV589914 ODQ589912:ODR589914 ONM589912:ONN589914 OXI589912:OXJ589914 PHE589912:PHF589914 PRA589912:PRB589914 QAW589912:QAX589914 QKS589912:QKT589914 QUO589912:QUP589914 REK589912:REL589914 ROG589912:ROH589914 RYC589912:RYD589914 SHY589912:SHZ589914 SRU589912:SRV589914 TBQ589912:TBR589914 TLM589912:TLN589914 TVI589912:TVJ589914 UFE589912:UFF589914 UPA589912:UPB589914 UYW589912:UYX589914 VIS589912:VIT589914 VSO589912:VSP589914 WCK589912:WCL589914 WMG589912:WMH589914 WWC589912:WWD589914 U655448:V655450 JQ655448:JR655450 TM655448:TN655450 ADI655448:ADJ655450 ANE655448:ANF655450 AXA655448:AXB655450 BGW655448:BGX655450 BQS655448:BQT655450 CAO655448:CAP655450 CKK655448:CKL655450 CUG655448:CUH655450 DEC655448:DED655450 DNY655448:DNZ655450 DXU655448:DXV655450 EHQ655448:EHR655450 ERM655448:ERN655450 FBI655448:FBJ655450 FLE655448:FLF655450 FVA655448:FVB655450 GEW655448:GEX655450 GOS655448:GOT655450 GYO655448:GYP655450 HIK655448:HIL655450 HSG655448:HSH655450 ICC655448:ICD655450 ILY655448:ILZ655450 IVU655448:IVV655450 JFQ655448:JFR655450 JPM655448:JPN655450 JZI655448:JZJ655450 KJE655448:KJF655450 KTA655448:KTB655450 LCW655448:LCX655450 LMS655448:LMT655450 LWO655448:LWP655450 MGK655448:MGL655450 MQG655448:MQH655450 NAC655448:NAD655450 NJY655448:NJZ655450 NTU655448:NTV655450 ODQ655448:ODR655450 ONM655448:ONN655450 OXI655448:OXJ655450 PHE655448:PHF655450 PRA655448:PRB655450 QAW655448:QAX655450 QKS655448:QKT655450 QUO655448:QUP655450 REK655448:REL655450 ROG655448:ROH655450 RYC655448:RYD655450 SHY655448:SHZ655450 SRU655448:SRV655450 TBQ655448:TBR655450 TLM655448:TLN655450 TVI655448:TVJ655450 UFE655448:UFF655450 UPA655448:UPB655450 UYW655448:UYX655450 VIS655448:VIT655450 VSO655448:VSP655450 WCK655448:WCL655450 WMG655448:WMH655450 WWC655448:WWD655450 U720984:V720986 JQ720984:JR720986 TM720984:TN720986 ADI720984:ADJ720986 ANE720984:ANF720986 AXA720984:AXB720986 BGW720984:BGX720986 BQS720984:BQT720986 CAO720984:CAP720986 CKK720984:CKL720986 CUG720984:CUH720986 DEC720984:DED720986 DNY720984:DNZ720986 DXU720984:DXV720986 EHQ720984:EHR720986 ERM720984:ERN720986 FBI720984:FBJ720986 FLE720984:FLF720986 FVA720984:FVB720986 GEW720984:GEX720986 GOS720984:GOT720986 GYO720984:GYP720986 HIK720984:HIL720986 HSG720984:HSH720986 ICC720984:ICD720986 ILY720984:ILZ720986 IVU720984:IVV720986 JFQ720984:JFR720986 JPM720984:JPN720986 JZI720984:JZJ720986 KJE720984:KJF720986 KTA720984:KTB720986 LCW720984:LCX720986 LMS720984:LMT720986 LWO720984:LWP720986 MGK720984:MGL720986 MQG720984:MQH720986 NAC720984:NAD720986 NJY720984:NJZ720986 NTU720984:NTV720986 ODQ720984:ODR720986 ONM720984:ONN720986 OXI720984:OXJ720986 PHE720984:PHF720986 PRA720984:PRB720986 QAW720984:QAX720986 QKS720984:QKT720986 QUO720984:QUP720986 REK720984:REL720986 ROG720984:ROH720986 RYC720984:RYD720986 SHY720984:SHZ720986 SRU720984:SRV720986 TBQ720984:TBR720986 TLM720984:TLN720986 TVI720984:TVJ720986 UFE720984:UFF720986 UPA720984:UPB720986 UYW720984:UYX720986 VIS720984:VIT720986 VSO720984:VSP720986 WCK720984:WCL720986 WMG720984:WMH720986 WWC720984:WWD720986 U786520:V786522 JQ786520:JR786522 TM786520:TN786522 ADI786520:ADJ786522 ANE786520:ANF786522 AXA786520:AXB786522 BGW786520:BGX786522 BQS786520:BQT786522 CAO786520:CAP786522 CKK786520:CKL786522 CUG786520:CUH786522 DEC786520:DED786522 DNY786520:DNZ786522 DXU786520:DXV786522 EHQ786520:EHR786522 ERM786520:ERN786522 FBI786520:FBJ786522 FLE786520:FLF786522 FVA786520:FVB786522 GEW786520:GEX786522 GOS786520:GOT786522 GYO786520:GYP786522 HIK786520:HIL786522 HSG786520:HSH786522 ICC786520:ICD786522 ILY786520:ILZ786522 IVU786520:IVV786522 JFQ786520:JFR786522 JPM786520:JPN786522 JZI786520:JZJ786522 KJE786520:KJF786522 KTA786520:KTB786522 LCW786520:LCX786522 LMS786520:LMT786522 LWO786520:LWP786522 MGK786520:MGL786522 MQG786520:MQH786522 NAC786520:NAD786522 NJY786520:NJZ786522 NTU786520:NTV786522 ODQ786520:ODR786522 ONM786520:ONN786522 OXI786520:OXJ786522 PHE786520:PHF786522 PRA786520:PRB786522 QAW786520:QAX786522 QKS786520:QKT786522 QUO786520:QUP786522 REK786520:REL786522 ROG786520:ROH786522 RYC786520:RYD786522 SHY786520:SHZ786522 SRU786520:SRV786522 TBQ786520:TBR786522 TLM786520:TLN786522 TVI786520:TVJ786522 UFE786520:UFF786522 UPA786520:UPB786522 UYW786520:UYX786522 VIS786520:VIT786522 VSO786520:VSP786522 WCK786520:WCL786522 WMG786520:WMH786522 WWC786520:WWD786522 U852056:V852058 JQ852056:JR852058 TM852056:TN852058 ADI852056:ADJ852058 ANE852056:ANF852058 AXA852056:AXB852058 BGW852056:BGX852058 BQS852056:BQT852058 CAO852056:CAP852058 CKK852056:CKL852058 CUG852056:CUH852058 DEC852056:DED852058 DNY852056:DNZ852058 DXU852056:DXV852058 EHQ852056:EHR852058 ERM852056:ERN852058 FBI852056:FBJ852058 FLE852056:FLF852058 FVA852056:FVB852058 GEW852056:GEX852058 GOS852056:GOT852058 GYO852056:GYP852058 HIK852056:HIL852058 HSG852056:HSH852058 ICC852056:ICD852058 ILY852056:ILZ852058 IVU852056:IVV852058 JFQ852056:JFR852058 JPM852056:JPN852058 JZI852056:JZJ852058 KJE852056:KJF852058 KTA852056:KTB852058 LCW852056:LCX852058 LMS852056:LMT852058 LWO852056:LWP852058 MGK852056:MGL852058 MQG852056:MQH852058 NAC852056:NAD852058 NJY852056:NJZ852058 NTU852056:NTV852058 ODQ852056:ODR852058 ONM852056:ONN852058 OXI852056:OXJ852058 PHE852056:PHF852058 PRA852056:PRB852058 QAW852056:QAX852058 QKS852056:QKT852058 QUO852056:QUP852058 REK852056:REL852058 ROG852056:ROH852058 RYC852056:RYD852058 SHY852056:SHZ852058 SRU852056:SRV852058 TBQ852056:TBR852058 TLM852056:TLN852058 TVI852056:TVJ852058 UFE852056:UFF852058 UPA852056:UPB852058 UYW852056:UYX852058 VIS852056:VIT852058 VSO852056:VSP852058 WCK852056:WCL852058 WMG852056:WMH852058 WWC852056:WWD852058 U917592:V917594 JQ917592:JR917594 TM917592:TN917594 ADI917592:ADJ917594 ANE917592:ANF917594 AXA917592:AXB917594 BGW917592:BGX917594 BQS917592:BQT917594 CAO917592:CAP917594 CKK917592:CKL917594 CUG917592:CUH917594 DEC917592:DED917594 DNY917592:DNZ917594 DXU917592:DXV917594 EHQ917592:EHR917594 ERM917592:ERN917594 FBI917592:FBJ917594 FLE917592:FLF917594 FVA917592:FVB917594 GEW917592:GEX917594 GOS917592:GOT917594 GYO917592:GYP917594 HIK917592:HIL917594 HSG917592:HSH917594 ICC917592:ICD917594 ILY917592:ILZ917594 IVU917592:IVV917594 JFQ917592:JFR917594 JPM917592:JPN917594 JZI917592:JZJ917594 KJE917592:KJF917594 KTA917592:KTB917594 LCW917592:LCX917594 LMS917592:LMT917594 LWO917592:LWP917594 MGK917592:MGL917594 MQG917592:MQH917594 NAC917592:NAD917594 NJY917592:NJZ917594 NTU917592:NTV917594 ODQ917592:ODR917594 ONM917592:ONN917594 OXI917592:OXJ917594 PHE917592:PHF917594 PRA917592:PRB917594 QAW917592:QAX917594 QKS917592:QKT917594 QUO917592:QUP917594 REK917592:REL917594 ROG917592:ROH917594 RYC917592:RYD917594 SHY917592:SHZ917594 SRU917592:SRV917594 TBQ917592:TBR917594 TLM917592:TLN917594 TVI917592:TVJ917594 UFE917592:UFF917594 UPA917592:UPB917594 UYW917592:UYX917594 VIS917592:VIT917594 VSO917592:VSP917594 WCK917592:WCL917594 WMG917592:WMH917594 WWC917592:WWD917594 U983128:V983130 JQ983128:JR983130 TM983128:TN983130 ADI983128:ADJ983130 ANE983128:ANF983130 AXA983128:AXB983130 BGW983128:BGX983130 BQS983128:BQT983130 CAO983128:CAP983130 CKK983128:CKL983130 CUG983128:CUH983130 DEC983128:DED983130 DNY983128:DNZ983130 DXU983128:DXV983130 EHQ983128:EHR983130 ERM983128:ERN983130 FBI983128:FBJ983130 FLE983128:FLF983130 FVA983128:FVB983130 GEW983128:GEX983130 GOS983128:GOT983130 GYO983128:GYP983130 HIK983128:HIL983130 HSG983128:HSH983130 ICC983128:ICD983130 ILY983128:ILZ983130 IVU983128:IVV983130 JFQ983128:JFR983130 JPM983128:JPN983130 JZI983128:JZJ983130 KJE983128:KJF983130 KTA983128:KTB983130 LCW983128:LCX983130 LMS983128:LMT983130 LWO983128:LWP983130 MGK983128:MGL983130 MQG983128:MQH983130 NAC983128:NAD983130 NJY983128:NJZ983130 NTU983128:NTV983130 ODQ983128:ODR983130 ONM983128:ONN983130 OXI983128:OXJ983130 PHE983128:PHF983130 PRA983128:PRB983130 QAW983128:QAX983130 QKS983128:QKT983130 QUO983128:QUP983130 REK983128:REL983130 ROG983128:ROH983130 RYC983128:RYD983130 SHY983128:SHZ983130 SRU983128:SRV983130 TBQ983128:TBR983130 TLM983128:TLN983130 TVI983128:TVJ983130 UFE983128:UFF983130 UPA983128:UPB983130 UYW983128:UYX983130 VIS983128:VIT983130 VSO983128:VSP983130 WCK983128:WCL983130 WMG983128:WMH983130 WWC983128:WWD983130 U86:V86 JQ86:JR86 TM86:TN86 ADI86:ADJ86 ANE86:ANF86 AXA86:AXB86 BGW86:BGX86 BQS86:BQT86 CAO86:CAP86 CKK86:CKL86 CUG86:CUH86 DEC86:DED86 DNY86:DNZ86 DXU86:DXV86 EHQ86:EHR86 ERM86:ERN86 FBI86:FBJ86 FLE86:FLF86 FVA86:FVB86 GEW86:GEX86 GOS86:GOT86 GYO86:GYP86 HIK86:HIL86 HSG86:HSH86 ICC86:ICD86 ILY86:ILZ86 IVU86:IVV86 JFQ86:JFR86 JPM86:JPN86 JZI86:JZJ86 KJE86:KJF86 KTA86:KTB86 LCW86:LCX86 LMS86:LMT86 LWO86:LWP86 MGK86:MGL86 MQG86:MQH86 NAC86:NAD86 NJY86:NJZ86 NTU86:NTV86 ODQ86:ODR86 ONM86:ONN86 OXI86:OXJ86 PHE86:PHF86 PRA86:PRB86 QAW86:QAX86 QKS86:QKT86 QUO86:QUP86 REK86:REL86 ROG86:ROH86 RYC86:RYD86 SHY86:SHZ86 SRU86:SRV86 TBQ86:TBR86 TLM86:TLN86 TVI86:TVJ86 UFE86:UFF86 UPA86:UPB86 UYW86:UYX86 VIS86:VIT86 VSO86:VSP86 WCK86:WCL86 WMG86:WMH86 WWC86:WWD86 U65622:V65622 JQ65622:JR65622 TM65622:TN65622 ADI65622:ADJ65622 ANE65622:ANF65622 AXA65622:AXB65622 BGW65622:BGX65622 BQS65622:BQT65622 CAO65622:CAP65622 CKK65622:CKL65622 CUG65622:CUH65622 DEC65622:DED65622 DNY65622:DNZ65622 DXU65622:DXV65622 EHQ65622:EHR65622 ERM65622:ERN65622 FBI65622:FBJ65622 FLE65622:FLF65622 FVA65622:FVB65622 GEW65622:GEX65622 GOS65622:GOT65622 GYO65622:GYP65622 HIK65622:HIL65622 HSG65622:HSH65622 ICC65622:ICD65622 ILY65622:ILZ65622 IVU65622:IVV65622 JFQ65622:JFR65622 JPM65622:JPN65622 JZI65622:JZJ65622 KJE65622:KJF65622 KTA65622:KTB65622 LCW65622:LCX65622 LMS65622:LMT65622 LWO65622:LWP65622 MGK65622:MGL65622 MQG65622:MQH65622 NAC65622:NAD65622 NJY65622:NJZ65622 NTU65622:NTV65622 ODQ65622:ODR65622 ONM65622:ONN65622 OXI65622:OXJ65622 PHE65622:PHF65622 PRA65622:PRB65622 QAW65622:QAX65622 QKS65622:QKT65622 QUO65622:QUP65622 REK65622:REL65622 ROG65622:ROH65622 RYC65622:RYD65622 SHY65622:SHZ65622 SRU65622:SRV65622 TBQ65622:TBR65622 TLM65622:TLN65622 TVI65622:TVJ65622 UFE65622:UFF65622 UPA65622:UPB65622 UYW65622:UYX65622 VIS65622:VIT65622 VSO65622:VSP65622 WCK65622:WCL65622 WMG65622:WMH65622 WWC65622:WWD65622 U131158:V131158 JQ131158:JR131158 TM131158:TN131158 ADI131158:ADJ131158 ANE131158:ANF131158 AXA131158:AXB131158 BGW131158:BGX131158 BQS131158:BQT131158 CAO131158:CAP131158 CKK131158:CKL131158 CUG131158:CUH131158 DEC131158:DED131158 DNY131158:DNZ131158 DXU131158:DXV131158 EHQ131158:EHR131158 ERM131158:ERN131158 FBI131158:FBJ131158 FLE131158:FLF131158 FVA131158:FVB131158 GEW131158:GEX131158 GOS131158:GOT131158 GYO131158:GYP131158 HIK131158:HIL131158 HSG131158:HSH131158 ICC131158:ICD131158 ILY131158:ILZ131158 IVU131158:IVV131158 JFQ131158:JFR131158 JPM131158:JPN131158 JZI131158:JZJ131158 KJE131158:KJF131158 KTA131158:KTB131158 LCW131158:LCX131158 LMS131158:LMT131158 LWO131158:LWP131158 MGK131158:MGL131158 MQG131158:MQH131158 NAC131158:NAD131158 NJY131158:NJZ131158 NTU131158:NTV131158 ODQ131158:ODR131158 ONM131158:ONN131158 OXI131158:OXJ131158 PHE131158:PHF131158 PRA131158:PRB131158 QAW131158:QAX131158 QKS131158:QKT131158 QUO131158:QUP131158 REK131158:REL131158 ROG131158:ROH131158 RYC131158:RYD131158 SHY131158:SHZ131158 SRU131158:SRV131158 TBQ131158:TBR131158 TLM131158:TLN131158 TVI131158:TVJ131158 UFE131158:UFF131158 UPA131158:UPB131158 UYW131158:UYX131158 VIS131158:VIT131158 VSO131158:VSP131158 WCK131158:WCL131158 WMG131158:WMH131158 WWC131158:WWD131158 U196694:V196694 JQ196694:JR196694 TM196694:TN196694 ADI196694:ADJ196694 ANE196694:ANF196694 AXA196694:AXB196694 BGW196694:BGX196694 BQS196694:BQT196694 CAO196694:CAP196694 CKK196694:CKL196694 CUG196694:CUH196694 DEC196694:DED196694 DNY196694:DNZ196694 DXU196694:DXV196694 EHQ196694:EHR196694 ERM196694:ERN196694 FBI196694:FBJ196694 FLE196694:FLF196694 FVA196694:FVB196694 GEW196694:GEX196694 GOS196694:GOT196694 GYO196694:GYP196694 HIK196694:HIL196694 HSG196694:HSH196694 ICC196694:ICD196694 ILY196694:ILZ196694 IVU196694:IVV196694 JFQ196694:JFR196694 JPM196694:JPN196694 JZI196694:JZJ196694 KJE196694:KJF196694 KTA196694:KTB196694 LCW196694:LCX196694 LMS196694:LMT196694 LWO196694:LWP196694 MGK196694:MGL196694 MQG196694:MQH196694 NAC196694:NAD196694 NJY196694:NJZ196694 NTU196694:NTV196694 ODQ196694:ODR196694 ONM196694:ONN196694 OXI196694:OXJ196694 PHE196694:PHF196694 PRA196694:PRB196694 QAW196694:QAX196694 QKS196694:QKT196694 QUO196694:QUP196694 REK196694:REL196694 ROG196694:ROH196694 RYC196694:RYD196694 SHY196694:SHZ196694 SRU196694:SRV196694 TBQ196694:TBR196694 TLM196694:TLN196694 TVI196694:TVJ196694 UFE196694:UFF196694 UPA196694:UPB196694 UYW196694:UYX196694 VIS196694:VIT196694 VSO196694:VSP196694 WCK196694:WCL196694 WMG196694:WMH196694 WWC196694:WWD196694 U262230:V262230 JQ262230:JR262230 TM262230:TN262230 ADI262230:ADJ262230 ANE262230:ANF262230 AXA262230:AXB262230 BGW262230:BGX262230 BQS262230:BQT262230 CAO262230:CAP262230 CKK262230:CKL262230 CUG262230:CUH262230 DEC262230:DED262230 DNY262230:DNZ262230 DXU262230:DXV262230 EHQ262230:EHR262230 ERM262230:ERN262230 FBI262230:FBJ262230 FLE262230:FLF262230 FVA262230:FVB262230 GEW262230:GEX262230 GOS262230:GOT262230 GYO262230:GYP262230 HIK262230:HIL262230 HSG262230:HSH262230 ICC262230:ICD262230 ILY262230:ILZ262230 IVU262230:IVV262230 JFQ262230:JFR262230 JPM262230:JPN262230 JZI262230:JZJ262230 KJE262230:KJF262230 KTA262230:KTB262230 LCW262230:LCX262230 LMS262230:LMT262230 LWO262230:LWP262230 MGK262230:MGL262230 MQG262230:MQH262230 NAC262230:NAD262230 NJY262230:NJZ262230 NTU262230:NTV262230 ODQ262230:ODR262230 ONM262230:ONN262230 OXI262230:OXJ262230 PHE262230:PHF262230 PRA262230:PRB262230 QAW262230:QAX262230 QKS262230:QKT262230 QUO262230:QUP262230 REK262230:REL262230 ROG262230:ROH262230 RYC262230:RYD262230 SHY262230:SHZ262230 SRU262230:SRV262230 TBQ262230:TBR262230 TLM262230:TLN262230 TVI262230:TVJ262230 UFE262230:UFF262230 UPA262230:UPB262230 UYW262230:UYX262230 VIS262230:VIT262230 VSO262230:VSP262230 WCK262230:WCL262230 WMG262230:WMH262230 WWC262230:WWD262230 U327766:V327766 JQ327766:JR327766 TM327766:TN327766 ADI327766:ADJ327766 ANE327766:ANF327766 AXA327766:AXB327766 BGW327766:BGX327766 BQS327766:BQT327766 CAO327766:CAP327766 CKK327766:CKL327766 CUG327766:CUH327766 DEC327766:DED327766 DNY327766:DNZ327766 DXU327766:DXV327766 EHQ327766:EHR327766 ERM327766:ERN327766 FBI327766:FBJ327766 FLE327766:FLF327766 FVA327766:FVB327766 GEW327766:GEX327766 GOS327766:GOT327766 GYO327766:GYP327766 HIK327766:HIL327766 HSG327766:HSH327766 ICC327766:ICD327766 ILY327766:ILZ327766 IVU327766:IVV327766 JFQ327766:JFR327766 JPM327766:JPN327766 JZI327766:JZJ327766 KJE327766:KJF327766 KTA327766:KTB327766 LCW327766:LCX327766 LMS327766:LMT327766 LWO327766:LWP327766 MGK327766:MGL327766 MQG327766:MQH327766 NAC327766:NAD327766 NJY327766:NJZ327766 NTU327766:NTV327766 ODQ327766:ODR327766 ONM327766:ONN327766 OXI327766:OXJ327766 PHE327766:PHF327766 PRA327766:PRB327766 QAW327766:QAX327766 QKS327766:QKT327766 QUO327766:QUP327766 REK327766:REL327766 ROG327766:ROH327766 RYC327766:RYD327766 SHY327766:SHZ327766 SRU327766:SRV327766 TBQ327766:TBR327766 TLM327766:TLN327766 TVI327766:TVJ327766 UFE327766:UFF327766 UPA327766:UPB327766 UYW327766:UYX327766 VIS327766:VIT327766 VSO327766:VSP327766 WCK327766:WCL327766 WMG327766:WMH327766 WWC327766:WWD327766 U393302:V393302 JQ393302:JR393302 TM393302:TN393302 ADI393302:ADJ393302 ANE393302:ANF393302 AXA393302:AXB393302 BGW393302:BGX393302 BQS393302:BQT393302 CAO393302:CAP393302 CKK393302:CKL393302 CUG393302:CUH393302 DEC393302:DED393302 DNY393302:DNZ393302 DXU393302:DXV393302 EHQ393302:EHR393302 ERM393302:ERN393302 FBI393302:FBJ393302 FLE393302:FLF393302 FVA393302:FVB393302 GEW393302:GEX393302 GOS393302:GOT393302 GYO393302:GYP393302 HIK393302:HIL393302 HSG393302:HSH393302 ICC393302:ICD393302 ILY393302:ILZ393302 IVU393302:IVV393302 JFQ393302:JFR393302 JPM393302:JPN393302 JZI393302:JZJ393302 KJE393302:KJF393302 KTA393302:KTB393302 LCW393302:LCX393302 LMS393302:LMT393302 LWO393302:LWP393302 MGK393302:MGL393302 MQG393302:MQH393302 NAC393302:NAD393302 NJY393302:NJZ393302 NTU393302:NTV393302 ODQ393302:ODR393302 ONM393302:ONN393302 OXI393302:OXJ393302 PHE393302:PHF393302 PRA393302:PRB393302 QAW393302:QAX393302 QKS393302:QKT393302 QUO393302:QUP393302 REK393302:REL393302 ROG393302:ROH393302 RYC393302:RYD393302 SHY393302:SHZ393302 SRU393302:SRV393302 TBQ393302:TBR393302 TLM393302:TLN393302 TVI393302:TVJ393302 UFE393302:UFF393302 UPA393302:UPB393302 UYW393302:UYX393302 VIS393302:VIT393302 VSO393302:VSP393302 WCK393302:WCL393302 WMG393302:WMH393302 WWC393302:WWD393302 U458838:V458838 JQ458838:JR458838 TM458838:TN458838 ADI458838:ADJ458838 ANE458838:ANF458838 AXA458838:AXB458838 BGW458838:BGX458838 BQS458838:BQT458838 CAO458838:CAP458838 CKK458838:CKL458838 CUG458838:CUH458838 DEC458838:DED458838 DNY458838:DNZ458838 DXU458838:DXV458838 EHQ458838:EHR458838 ERM458838:ERN458838 FBI458838:FBJ458838 FLE458838:FLF458838 FVA458838:FVB458838 GEW458838:GEX458838 GOS458838:GOT458838 GYO458838:GYP458838 HIK458838:HIL458838 HSG458838:HSH458838 ICC458838:ICD458838 ILY458838:ILZ458838 IVU458838:IVV458838 JFQ458838:JFR458838 JPM458838:JPN458838 JZI458838:JZJ458838 KJE458838:KJF458838 KTA458838:KTB458838 LCW458838:LCX458838 LMS458838:LMT458838 LWO458838:LWP458838 MGK458838:MGL458838 MQG458838:MQH458838 NAC458838:NAD458838 NJY458838:NJZ458838 NTU458838:NTV458838 ODQ458838:ODR458838 ONM458838:ONN458838 OXI458838:OXJ458838 PHE458838:PHF458838 PRA458838:PRB458838 QAW458838:QAX458838 QKS458838:QKT458838 QUO458838:QUP458838 REK458838:REL458838 ROG458838:ROH458838 RYC458838:RYD458838 SHY458838:SHZ458838 SRU458838:SRV458838 TBQ458838:TBR458838 TLM458838:TLN458838 TVI458838:TVJ458838 UFE458838:UFF458838 UPA458838:UPB458838 UYW458838:UYX458838 VIS458838:VIT458838 VSO458838:VSP458838 WCK458838:WCL458838 WMG458838:WMH458838 WWC458838:WWD458838 U524374:V524374 JQ524374:JR524374 TM524374:TN524374 ADI524374:ADJ524374 ANE524374:ANF524374 AXA524374:AXB524374 BGW524374:BGX524374 BQS524374:BQT524374 CAO524374:CAP524374 CKK524374:CKL524374 CUG524374:CUH524374 DEC524374:DED524374 DNY524374:DNZ524374 DXU524374:DXV524374 EHQ524374:EHR524374 ERM524374:ERN524374 FBI524374:FBJ524374 FLE524374:FLF524374 FVA524374:FVB524374 GEW524374:GEX524374 GOS524374:GOT524374 GYO524374:GYP524374 HIK524374:HIL524374 HSG524374:HSH524374 ICC524374:ICD524374 ILY524374:ILZ524374 IVU524374:IVV524374 JFQ524374:JFR524374 JPM524374:JPN524374 JZI524374:JZJ524374 KJE524374:KJF524374 KTA524374:KTB524374 LCW524374:LCX524374 LMS524374:LMT524374 LWO524374:LWP524374 MGK524374:MGL524374 MQG524374:MQH524374 NAC524374:NAD524374 NJY524374:NJZ524374 NTU524374:NTV524374 ODQ524374:ODR524374 ONM524374:ONN524374 OXI524374:OXJ524374 PHE524374:PHF524374 PRA524374:PRB524374 QAW524374:QAX524374 QKS524374:QKT524374 QUO524374:QUP524374 REK524374:REL524374 ROG524374:ROH524374 RYC524374:RYD524374 SHY524374:SHZ524374 SRU524374:SRV524374 TBQ524374:TBR524374 TLM524374:TLN524374 TVI524374:TVJ524374 UFE524374:UFF524374 UPA524374:UPB524374 UYW524374:UYX524374 VIS524374:VIT524374 VSO524374:VSP524374 WCK524374:WCL524374 WMG524374:WMH524374 WWC524374:WWD524374 U589910:V589910 JQ589910:JR589910 TM589910:TN589910 ADI589910:ADJ589910 ANE589910:ANF589910 AXA589910:AXB589910 BGW589910:BGX589910 BQS589910:BQT589910 CAO589910:CAP589910 CKK589910:CKL589910 CUG589910:CUH589910 DEC589910:DED589910 DNY589910:DNZ589910 DXU589910:DXV589910 EHQ589910:EHR589910 ERM589910:ERN589910 FBI589910:FBJ589910 FLE589910:FLF589910 FVA589910:FVB589910 GEW589910:GEX589910 GOS589910:GOT589910 GYO589910:GYP589910 HIK589910:HIL589910 HSG589910:HSH589910 ICC589910:ICD589910 ILY589910:ILZ589910 IVU589910:IVV589910 JFQ589910:JFR589910 JPM589910:JPN589910 JZI589910:JZJ589910 KJE589910:KJF589910 KTA589910:KTB589910 LCW589910:LCX589910 LMS589910:LMT589910 LWO589910:LWP589910 MGK589910:MGL589910 MQG589910:MQH589910 NAC589910:NAD589910 NJY589910:NJZ589910 NTU589910:NTV589910 ODQ589910:ODR589910 ONM589910:ONN589910 OXI589910:OXJ589910 PHE589910:PHF589910 PRA589910:PRB589910 QAW589910:QAX589910 QKS589910:QKT589910 QUO589910:QUP589910 REK589910:REL589910 ROG589910:ROH589910 RYC589910:RYD589910 SHY589910:SHZ589910 SRU589910:SRV589910 TBQ589910:TBR589910 TLM589910:TLN589910 TVI589910:TVJ589910 UFE589910:UFF589910 UPA589910:UPB589910 UYW589910:UYX589910 VIS589910:VIT589910 VSO589910:VSP589910 WCK589910:WCL589910 WMG589910:WMH589910 WWC589910:WWD589910 U655446:V655446 JQ655446:JR655446 TM655446:TN655446 ADI655446:ADJ655446 ANE655446:ANF655446 AXA655446:AXB655446 BGW655446:BGX655446 BQS655446:BQT655446 CAO655446:CAP655446 CKK655446:CKL655446 CUG655446:CUH655446 DEC655446:DED655446 DNY655446:DNZ655446 DXU655446:DXV655446 EHQ655446:EHR655446 ERM655446:ERN655446 FBI655446:FBJ655446 FLE655446:FLF655446 FVA655446:FVB655446 GEW655446:GEX655446 GOS655446:GOT655446 GYO655446:GYP655446 HIK655446:HIL655446 HSG655446:HSH655446 ICC655446:ICD655446 ILY655446:ILZ655446 IVU655446:IVV655446 JFQ655446:JFR655446 JPM655446:JPN655446 JZI655446:JZJ655446 KJE655446:KJF655446 KTA655446:KTB655446 LCW655446:LCX655446 LMS655446:LMT655446 LWO655446:LWP655446 MGK655446:MGL655446 MQG655446:MQH655446 NAC655446:NAD655446 NJY655446:NJZ655446 NTU655446:NTV655446 ODQ655446:ODR655446 ONM655446:ONN655446 OXI655446:OXJ655446 PHE655446:PHF655446 PRA655446:PRB655446 QAW655446:QAX655446 QKS655446:QKT655446 QUO655446:QUP655446 REK655446:REL655446 ROG655446:ROH655446 RYC655446:RYD655446 SHY655446:SHZ655446 SRU655446:SRV655446 TBQ655446:TBR655446 TLM655446:TLN655446 TVI655446:TVJ655446 UFE655446:UFF655446 UPA655446:UPB655446 UYW655446:UYX655446 VIS655446:VIT655446 VSO655446:VSP655446 WCK655446:WCL655446 WMG655446:WMH655446 WWC655446:WWD655446 U720982:V720982 JQ720982:JR720982 TM720982:TN720982 ADI720982:ADJ720982 ANE720982:ANF720982 AXA720982:AXB720982 BGW720982:BGX720982 BQS720982:BQT720982 CAO720982:CAP720982 CKK720982:CKL720982 CUG720982:CUH720982 DEC720982:DED720982 DNY720982:DNZ720982 DXU720982:DXV720982 EHQ720982:EHR720982 ERM720982:ERN720982 FBI720982:FBJ720982 FLE720982:FLF720982 FVA720982:FVB720982 GEW720982:GEX720982 GOS720982:GOT720982 GYO720982:GYP720982 HIK720982:HIL720982 HSG720982:HSH720982 ICC720982:ICD720982 ILY720982:ILZ720982 IVU720982:IVV720982 JFQ720982:JFR720982 JPM720982:JPN720982 JZI720982:JZJ720982 KJE720982:KJF720982 KTA720982:KTB720982 LCW720982:LCX720982 LMS720982:LMT720982 LWO720982:LWP720982 MGK720982:MGL720982 MQG720982:MQH720982 NAC720982:NAD720982 NJY720982:NJZ720982 NTU720982:NTV720982 ODQ720982:ODR720982 ONM720982:ONN720982 OXI720982:OXJ720982 PHE720982:PHF720982 PRA720982:PRB720982 QAW720982:QAX720982 QKS720982:QKT720982 QUO720982:QUP720982 REK720982:REL720982 ROG720982:ROH720982 RYC720982:RYD720982 SHY720982:SHZ720982 SRU720982:SRV720982 TBQ720982:TBR720982 TLM720982:TLN720982 TVI720982:TVJ720982 UFE720982:UFF720982 UPA720982:UPB720982 UYW720982:UYX720982 VIS720982:VIT720982 VSO720982:VSP720982 WCK720982:WCL720982 WMG720982:WMH720982 WWC720982:WWD720982 U786518:V786518 JQ786518:JR786518 TM786518:TN786518 ADI786518:ADJ786518 ANE786518:ANF786518 AXA786518:AXB786518 BGW786518:BGX786518 BQS786518:BQT786518 CAO786518:CAP786518 CKK786518:CKL786518 CUG786518:CUH786518 DEC786518:DED786518 DNY786518:DNZ786518 DXU786518:DXV786518 EHQ786518:EHR786518 ERM786518:ERN786518 FBI786518:FBJ786518 FLE786518:FLF786518 FVA786518:FVB786518 GEW786518:GEX786518 GOS786518:GOT786518 GYO786518:GYP786518 HIK786518:HIL786518 HSG786518:HSH786518 ICC786518:ICD786518 ILY786518:ILZ786518 IVU786518:IVV786518 JFQ786518:JFR786518 JPM786518:JPN786518 JZI786518:JZJ786518 KJE786518:KJF786518 KTA786518:KTB786518 LCW786518:LCX786518 LMS786518:LMT786518 LWO786518:LWP786518 MGK786518:MGL786518 MQG786518:MQH786518 NAC786518:NAD786518 NJY786518:NJZ786518 NTU786518:NTV786518 ODQ786518:ODR786518 ONM786518:ONN786518 OXI786518:OXJ786518 PHE786518:PHF786518 PRA786518:PRB786518 QAW786518:QAX786518 QKS786518:QKT786518 QUO786518:QUP786518 REK786518:REL786518 ROG786518:ROH786518 RYC786518:RYD786518 SHY786518:SHZ786518 SRU786518:SRV786518 TBQ786518:TBR786518 TLM786518:TLN786518 TVI786518:TVJ786518 UFE786518:UFF786518 UPA786518:UPB786518 UYW786518:UYX786518 VIS786518:VIT786518 VSO786518:VSP786518 WCK786518:WCL786518 WMG786518:WMH786518 WWC786518:WWD786518 U852054:V852054 JQ852054:JR852054 TM852054:TN852054 ADI852054:ADJ852054 ANE852054:ANF852054 AXA852054:AXB852054 BGW852054:BGX852054 BQS852054:BQT852054 CAO852054:CAP852054 CKK852054:CKL852054 CUG852054:CUH852054 DEC852054:DED852054 DNY852054:DNZ852054 DXU852054:DXV852054 EHQ852054:EHR852054 ERM852054:ERN852054 FBI852054:FBJ852054 FLE852054:FLF852054 FVA852054:FVB852054 GEW852054:GEX852054 GOS852054:GOT852054 GYO852054:GYP852054 HIK852054:HIL852054 HSG852054:HSH852054 ICC852054:ICD852054 ILY852054:ILZ852054 IVU852054:IVV852054 JFQ852054:JFR852054 JPM852054:JPN852054 JZI852054:JZJ852054 KJE852054:KJF852054 KTA852054:KTB852054 LCW852054:LCX852054 LMS852054:LMT852054 LWO852054:LWP852054 MGK852054:MGL852054 MQG852054:MQH852054 NAC852054:NAD852054 NJY852054:NJZ852054 NTU852054:NTV852054 ODQ852054:ODR852054 ONM852054:ONN852054 OXI852054:OXJ852054 PHE852054:PHF852054 PRA852054:PRB852054 QAW852054:QAX852054 QKS852054:QKT852054 QUO852054:QUP852054 REK852054:REL852054 ROG852054:ROH852054 RYC852054:RYD852054 SHY852054:SHZ852054 SRU852054:SRV852054 TBQ852054:TBR852054 TLM852054:TLN852054 TVI852054:TVJ852054 UFE852054:UFF852054 UPA852054:UPB852054 UYW852054:UYX852054 VIS852054:VIT852054 VSO852054:VSP852054 WCK852054:WCL852054 WMG852054:WMH852054 WWC852054:WWD852054 U917590:V917590 JQ917590:JR917590 TM917590:TN917590 ADI917590:ADJ917590 ANE917590:ANF917590 AXA917590:AXB917590 BGW917590:BGX917590 BQS917590:BQT917590 CAO917590:CAP917590 CKK917590:CKL917590 CUG917590:CUH917590 DEC917590:DED917590 DNY917590:DNZ917590 DXU917590:DXV917590 EHQ917590:EHR917590 ERM917590:ERN917590 FBI917590:FBJ917590 FLE917590:FLF917590 FVA917590:FVB917590 GEW917590:GEX917590 GOS917590:GOT917590 GYO917590:GYP917590 HIK917590:HIL917590 HSG917590:HSH917590 ICC917590:ICD917590 ILY917590:ILZ917590 IVU917590:IVV917590 JFQ917590:JFR917590 JPM917590:JPN917590 JZI917590:JZJ917590 KJE917590:KJF917590 KTA917590:KTB917590 LCW917590:LCX917590 LMS917590:LMT917590 LWO917590:LWP917590 MGK917590:MGL917590 MQG917590:MQH917590 NAC917590:NAD917590 NJY917590:NJZ917590 NTU917590:NTV917590 ODQ917590:ODR917590 ONM917590:ONN917590 OXI917590:OXJ917590 PHE917590:PHF917590 PRA917590:PRB917590 QAW917590:QAX917590 QKS917590:QKT917590 QUO917590:QUP917590 REK917590:REL917590 ROG917590:ROH917590 RYC917590:RYD917590 SHY917590:SHZ917590 SRU917590:SRV917590 TBQ917590:TBR917590 TLM917590:TLN917590 TVI917590:TVJ917590 UFE917590:UFF917590 UPA917590:UPB917590 UYW917590:UYX917590 VIS917590:VIT917590 VSO917590:VSP917590 WCK917590:WCL917590 WMG917590:WMH917590 WWC917590:WWD917590 U983126:V983126 JQ983126:JR983126 TM983126:TN983126 ADI983126:ADJ983126 ANE983126:ANF983126 AXA983126:AXB983126 BGW983126:BGX983126 BQS983126:BQT983126 CAO983126:CAP983126 CKK983126:CKL983126 CUG983126:CUH983126 DEC983126:DED983126 DNY983126:DNZ983126 DXU983126:DXV983126 EHQ983126:EHR983126 ERM983126:ERN983126 FBI983126:FBJ983126 FLE983126:FLF983126 FVA983126:FVB983126 GEW983126:GEX983126 GOS983126:GOT983126 GYO983126:GYP983126 HIK983126:HIL983126 HSG983126:HSH983126 ICC983126:ICD983126 ILY983126:ILZ983126 IVU983126:IVV983126 JFQ983126:JFR983126 JPM983126:JPN983126 JZI983126:JZJ983126 KJE983126:KJF983126 KTA983126:KTB983126 LCW983126:LCX983126 LMS983126:LMT983126 LWO983126:LWP983126 MGK983126:MGL983126 MQG983126:MQH983126 NAC983126:NAD983126 NJY983126:NJZ983126 NTU983126:NTV983126 ODQ983126:ODR983126 ONM983126:ONN983126 OXI983126:OXJ983126 PHE983126:PHF983126 PRA983126:PRB983126 QAW983126:QAX983126 QKS983126:QKT983126 QUO983126:QUP983126 REK983126:REL983126 ROG983126:ROH983126 RYC983126:RYD983126 SHY983126:SHZ983126 SRU983126:SRV983126 TBQ983126:TBR983126 TLM983126:TLN983126 TVI983126:TVJ983126 UFE983126:UFF983126 UPA983126:UPB983126 UYW983126:UYX983126 VIS983126:VIT983126 VSO983126:VSP983126 WCK983126:WCL983126 WMG983126:WMH983126 WWC983126:WWD983126 U84:V84 JQ84:JR84 TM84:TN84 ADI84:ADJ84 ANE84:ANF84 AXA84:AXB84 BGW84:BGX84 BQS84:BQT84 CAO84:CAP84 CKK84:CKL84 CUG84:CUH84 DEC84:DED84 DNY84:DNZ84 DXU84:DXV84 EHQ84:EHR84 ERM84:ERN84 FBI84:FBJ84 FLE84:FLF84 FVA84:FVB84 GEW84:GEX84 GOS84:GOT84 GYO84:GYP84 HIK84:HIL84 HSG84:HSH84 ICC84:ICD84 ILY84:ILZ84 IVU84:IVV84 JFQ84:JFR84 JPM84:JPN84 JZI84:JZJ84 KJE84:KJF84 KTA84:KTB84 LCW84:LCX84 LMS84:LMT84 LWO84:LWP84 MGK84:MGL84 MQG84:MQH84 NAC84:NAD84 NJY84:NJZ84 NTU84:NTV84 ODQ84:ODR84 ONM84:ONN84 OXI84:OXJ84 PHE84:PHF84 PRA84:PRB84 QAW84:QAX84 QKS84:QKT84 QUO84:QUP84 REK84:REL84 ROG84:ROH84 RYC84:RYD84 SHY84:SHZ84 SRU84:SRV84 TBQ84:TBR84 TLM84:TLN84 TVI84:TVJ84 UFE84:UFF84 UPA84:UPB84 UYW84:UYX84 VIS84:VIT84 VSO84:VSP84 WCK84:WCL84 WMG84:WMH84 WWC84:WWD84 U65620:V65620 JQ65620:JR65620 TM65620:TN65620 ADI65620:ADJ65620 ANE65620:ANF65620 AXA65620:AXB65620 BGW65620:BGX65620 BQS65620:BQT65620 CAO65620:CAP65620 CKK65620:CKL65620 CUG65620:CUH65620 DEC65620:DED65620 DNY65620:DNZ65620 DXU65620:DXV65620 EHQ65620:EHR65620 ERM65620:ERN65620 FBI65620:FBJ65620 FLE65620:FLF65620 FVA65620:FVB65620 GEW65620:GEX65620 GOS65620:GOT65620 GYO65620:GYP65620 HIK65620:HIL65620 HSG65620:HSH65620 ICC65620:ICD65620 ILY65620:ILZ65620 IVU65620:IVV65620 JFQ65620:JFR65620 JPM65620:JPN65620 JZI65620:JZJ65620 KJE65620:KJF65620 KTA65620:KTB65620 LCW65620:LCX65620 LMS65620:LMT65620 LWO65620:LWP65620 MGK65620:MGL65620 MQG65620:MQH65620 NAC65620:NAD65620 NJY65620:NJZ65620 NTU65620:NTV65620 ODQ65620:ODR65620 ONM65620:ONN65620 OXI65620:OXJ65620 PHE65620:PHF65620 PRA65620:PRB65620 QAW65620:QAX65620 QKS65620:QKT65620 QUO65620:QUP65620 REK65620:REL65620 ROG65620:ROH65620 RYC65620:RYD65620 SHY65620:SHZ65620 SRU65620:SRV65620 TBQ65620:TBR65620 TLM65620:TLN65620 TVI65620:TVJ65620 UFE65620:UFF65620 UPA65620:UPB65620 UYW65620:UYX65620 VIS65620:VIT65620 VSO65620:VSP65620 WCK65620:WCL65620 WMG65620:WMH65620 WWC65620:WWD65620 U131156:V131156 JQ131156:JR131156 TM131156:TN131156 ADI131156:ADJ131156 ANE131156:ANF131156 AXA131156:AXB131156 BGW131156:BGX131156 BQS131156:BQT131156 CAO131156:CAP131156 CKK131156:CKL131156 CUG131156:CUH131156 DEC131156:DED131156 DNY131156:DNZ131156 DXU131156:DXV131156 EHQ131156:EHR131156 ERM131156:ERN131156 FBI131156:FBJ131156 FLE131156:FLF131156 FVA131156:FVB131156 GEW131156:GEX131156 GOS131156:GOT131156 GYO131156:GYP131156 HIK131156:HIL131156 HSG131156:HSH131156 ICC131156:ICD131156 ILY131156:ILZ131156 IVU131156:IVV131156 JFQ131156:JFR131156 JPM131156:JPN131156 JZI131156:JZJ131156 KJE131156:KJF131156 KTA131156:KTB131156 LCW131156:LCX131156 LMS131156:LMT131156 LWO131156:LWP131156 MGK131156:MGL131156 MQG131156:MQH131156 NAC131156:NAD131156 NJY131156:NJZ131156 NTU131156:NTV131156 ODQ131156:ODR131156 ONM131156:ONN131156 OXI131156:OXJ131156 PHE131156:PHF131156 PRA131156:PRB131156 QAW131156:QAX131156 QKS131156:QKT131156 QUO131156:QUP131156 REK131156:REL131156 ROG131156:ROH131156 RYC131156:RYD131156 SHY131156:SHZ131156 SRU131156:SRV131156 TBQ131156:TBR131156 TLM131156:TLN131156 TVI131156:TVJ131156 UFE131156:UFF131156 UPA131156:UPB131156 UYW131156:UYX131156 VIS131156:VIT131156 VSO131156:VSP131156 WCK131156:WCL131156 WMG131156:WMH131156 WWC131156:WWD131156 U196692:V196692 JQ196692:JR196692 TM196692:TN196692 ADI196692:ADJ196692 ANE196692:ANF196692 AXA196692:AXB196692 BGW196692:BGX196692 BQS196692:BQT196692 CAO196692:CAP196692 CKK196692:CKL196692 CUG196692:CUH196692 DEC196692:DED196692 DNY196692:DNZ196692 DXU196692:DXV196692 EHQ196692:EHR196692 ERM196692:ERN196692 FBI196692:FBJ196692 FLE196692:FLF196692 FVA196692:FVB196692 GEW196692:GEX196692 GOS196692:GOT196692 GYO196692:GYP196692 HIK196692:HIL196692 HSG196692:HSH196692 ICC196692:ICD196692 ILY196692:ILZ196692 IVU196692:IVV196692 JFQ196692:JFR196692 JPM196692:JPN196692 JZI196692:JZJ196692 KJE196692:KJF196692 KTA196692:KTB196692 LCW196692:LCX196692 LMS196692:LMT196692 LWO196692:LWP196692 MGK196692:MGL196692 MQG196692:MQH196692 NAC196692:NAD196692 NJY196692:NJZ196692 NTU196692:NTV196692 ODQ196692:ODR196692 ONM196692:ONN196692 OXI196692:OXJ196692 PHE196692:PHF196692 PRA196692:PRB196692 QAW196692:QAX196692 QKS196692:QKT196692 QUO196692:QUP196692 REK196692:REL196692 ROG196692:ROH196692 RYC196692:RYD196692 SHY196692:SHZ196692 SRU196692:SRV196692 TBQ196692:TBR196692 TLM196692:TLN196692 TVI196692:TVJ196692 UFE196692:UFF196692 UPA196692:UPB196692 UYW196692:UYX196692 VIS196692:VIT196692 VSO196692:VSP196692 WCK196692:WCL196692 WMG196692:WMH196692 WWC196692:WWD196692 U262228:V262228 JQ262228:JR262228 TM262228:TN262228 ADI262228:ADJ262228 ANE262228:ANF262228 AXA262228:AXB262228 BGW262228:BGX262228 BQS262228:BQT262228 CAO262228:CAP262228 CKK262228:CKL262228 CUG262228:CUH262228 DEC262228:DED262228 DNY262228:DNZ262228 DXU262228:DXV262228 EHQ262228:EHR262228 ERM262228:ERN262228 FBI262228:FBJ262228 FLE262228:FLF262228 FVA262228:FVB262228 GEW262228:GEX262228 GOS262228:GOT262228 GYO262228:GYP262228 HIK262228:HIL262228 HSG262228:HSH262228 ICC262228:ICD262228 ILY262228:ILZ262228 IVU262228:IVV262228 JFQ262228:JFR262228 JPM262228:JPN262228 JZI262228:JZJ262228 KJE262228:KJF262228 KTA262228:KTB262228 LCW262228:LCX262228 LMS262228:LMT262228 LWO262228:LWP262228 MGK262228:MGL262228 MQG262228:MQH262228 NAC262228:NAD262228 NJY262228:NJZ262228 NTU262228:NTV262228 ODQ262228:ODR262228 ONM262228:ONN262228 OXI262228:OXJ262228 PHE262228:PHF262228 PRA262228:PRB262228 QAW262228:QAX262228 QKS262228:QKT262228 QUO262228:QUP262228 REK262228:REL262228 ROG262228:ROH262228 RYC262228:RYD262228 SHY262228:SHZ262228 SRU262228:SRV262228 TBQ262228:TBR262228 TLM262228:TLN262228 TVI262228:TVJ262228 UFE262228:UFF262228 UPA262228:UPB262228 UYW262228:UYX262228 VIS262228:VIT262228 VSO262228:VSP262228 WCK262228:WCL262228 WMG262228:WMH262228 WWC262228:WWD262228 U327764:V327764 JQ327764:JR327764 TM327764:TN327764 ADI327764:ADJ327764 ANE327764:ANF327764 AXA327764:AXB327764 BGW327764:BGX327764 BQS327764:BQT327764 CAO327764:CAP327764 CKK327764:CKL327764 CUG327764:CUH327764 DEC327764:DED327764 DNY327764:DNZ327764 DXU327764:DXV327764 EHQ327764:EHR327764 ERM327764:ERN327764 FBI327764:FBJ327764 FLE327764:FLF327764 FVA327764:FVB327764 GEW327764:GEX327764 GOS327764:GOT327764 GYO327764:GYP327764 HIK327764:HIL327764 HSG327764:HSH327764 ICC327764:ICD327764 ILY327764:ILZ327764 IVU327764:IVV327764 JFQ327764:JFR327764 JPM327764:JPN327764 JZI327764:JZJ327764 KJE327764:KJF327764 KTA327764:KTB327764 LCW327764:LCX327764 LMS327764:LMT327764 LWO327764:LWP327764 MGK327764:MGL327764 MQG327764:MQH327764 NAC327764:NAD327764 NJY327764:NJZ327764 NTU327764:NTV327764 ODQ327764:ODR327764 ONM327764:ONN327764 OXI327764:OXJ327764 PHE327764:PHF327764 PRA327764:PRB327764 QAW327764:QAX327764 QKS327764:QKT327764 QUO327764:QUP327764 REK327764:REL327764 ROG327764:ROH327764 RYC327764:RYD327764 SHY327764:SHZ327764 SRU327764:SRV327764 TBQ327764:TBR327764 TLM327764:TLN327764 TVI327764:TVJ327764 UFE327764:UFF327764 UPA327764:UPB327764 UYW327764:UYX327764 VIS327764:VIT327764 VSO327764:VSP327764 WCK327764:WCL327764 WMG327764:WMH327764 WWC327764:WWD327764 U393300:V393300 JQ393300:JR393300 TM393300:TN393300 ADI393300:ADJ393300 ANE393300:ANF393300 AXA393300:AXB393300 BGW393300:BGX393300 BQS393300:BQT393300 CAO393300:CAP393300 CKK393300:CKL393300 CUG393300:CUH393300 DEC393300:DED393300 DNY393300:DNZ393300 DXU393300:DXV393300 EHQ393300:EHR393300 ERM393300:ERN393300 FBI393300:FBJ393300 FLE393300:FLF393300 FVA393300:FVB393300 GEW393300:GEX393300 GOS393300:GOT393300 GYO393300:GYP393300 HIK393300:HIL393300 HSG393300:HSH393300 ICC393300:ICD393300 ILY393300:ILZ393300 IVU393300:IVV393300 JFQ393300:JFR393300 JPM393300:JPN393300 JZI393300:JZJ393300 KJE393300:KJF393300 KTA393300:KTB393300 LCW393300:LCX393300 LMS393300:LMT393300 LWO393300:LWP393300 MGK393300:MGL393300 MQG393300:MQH393300 NAC393300:NAD393300 NJY393300:NJZ393300 NTU393300:NTV393300 ODQ393300:ODR393300 ONM393300:ONN393300 OXI393300:OXJ393300 PHE393300:PHF393300 PRA393300:PRB393300 QAW393300:QAX393300 QKS393300:QKT393300 QUO393300:QUP393300 REK393300:REL393300 ROG393300:ROH393300 RYC393300:RYD393300 SHY393300:SHZ393300 SRU393300:SRV393300 TBQ393300:TBR393300 TLM393300:TLN393300 TVI393300:TVJ393300 UFE393300:UFF393300 UPA393300:UPB393300 UYW393300:UYX393300 VIS393300:VIT393300 VSO393300:VSP393300 WCK393300:WCL393300 WMG393300:WMH393300 WWC393300:WWD393300 U458836:V458836 JQ458836:JR458836 TM458836:TN458836 ADI458836:ADJ458836 ANE458836:ANF458836 AXA458836:AXB458836 BGW458836:BGX458836 BQS458836:BQT458836 CAO458836:CAP458836 CKK458836:CKL458836 CUG458836:CUH458836 DEC458836:DED458836 DNY458836:DNZ458836 DXU458836:DXV458836 EHQ458836:EHR458836 ERM458836:ERN458836 FBI458836:FBJ458836 FLE458836:FLF458836 FVA458836:FVB458836 GEW458836:GEX458836 GOS458836:GOT458836 GYO458836:GYP458836 HIK458836:HIL458836 HSG458836:HSH458836 ICC458836:ICD458836 ILY458836:ILZ458836 IVU458836:IVV458836 JFQ458836:JFR458836 JPM458836:JPN458836 JZI458836:JZJ458836 KJE458836:KJF458836 KTA458836:KTB458836 LCW458836:LCX458836 LMS458836:LMT458836 LWO458836:LWP458836 MGK458836:MGL458836 MQG458836:MQH458836 NAC458836:NAD458836 NJY458836:NJZ458836 NTU458836:NTV458836 ODQ458836:ODR458836 ONM458836:ONN458836 OXI458836:OXJ458836 PHE458836:PHF458836 PRA458836:PRB458836 QAW458836:QAX458836 QKS458836:QKT458836 QUO458836:QUP458836 REK458836:REL458836 ROG458836:ROH458836 RYC458836:RYD458836 SHY458836:SHZ458836 SRU458836:SRV458836 TBQ458836:TBR458836 TLM458836:TLN458836 TVI458836:TVJ458836 UFE458836:UFF458836 UPA458836:UPB458836 UYW458836:UYX458836 VIS458836:VIT458836 VSO458836:VSP458836 WCK458836:WCL458836 WMG458836:WMH458836 WWC458836:WWD458836 U524372:V524372 JQ524372:JR524372 TM524372:TN524372 ADI524372:ADJ524372 ANE524372:ANF524372 AXA524372:AXB524372 BGW524372:BGX524372 BQS524372:BQT524372 CAO524372:CAP524372 CKK524372:CKL524372 CUG524372:CUH524372 DEC524372:DED524372 DNY524372:DNZ524372 DXU524372:DXV524372 EHQ524372:EHR524372 ERM524372:ERN524372 FBI524372:FBJ524372 FLE524372:FLF524372 FVA524372:FVB524372 GEW524372:GEX524372 GOS524372:GOT524372 GYO524372:GYP524372 HIK524372:HIL524372 HSG524372:HSH524372 ICC524372:ICD524372 ILY524372:ILZ524372 IVU524372:IVV524372 JFQ524372:JFR524372 JPM524372:JPN524372 JZI524372:JZJ524372 KJE524372:KJF524372 KTA524372:KTB524372 LCW524372:LCX524372 LMS524372:LMT524372 LWO524372:LWP524372 MGK524372:MGL524372 MQG524372:MQH524372 NAC524372:NAD524372 NJY524372:NJZ524372 NTU524372:NTV524372 ODQ524372:ODR524372 ONM524372:ONN524372 OXI524372:OXJ524372 PHE524372:PHF524372 PRA524372:PRB524372 QAW524372:QAX524372 QKS524372:QKT524372 QUO524372:QUP524372 REK524372:REL524372 ROG524372:ROH524372 RYC524372:RYD524372 SHY524372:SHZ524372 SRU524372:SRV524372 TBQ524372:TBR524372 TLM524372:TLN524372 TVI524372:TVJ524372 UFE524372:UFF524372 UPA524372:UPB524372 UYW524372:UYX524372 VIS524372:VIT524372 VSO524372:VSP524372 WCK524372:WCL524372 WMG524372:WMH524372 WWC524372:WWD524372 U589908:V589908 JQ589908:JR589908 TM589908:TN589908 ADI589908:ADJ589908 ANE589908:ANF589908 AXA589908:AXB589908 BGW589908:BGX589908 BQS589908:BQT589908 CAO589908:CAP589908 CKK589908:CKL589908 CUG589908:CUH589908 DEC589908:DED589908 DNY589908:DNZ589908 DXU589908:DXV589908 EHQ589908:EHR589908 ERM589908:ERN589908 FBI589908:FBJ589908 FLE589908:FLF589908 FVA589908:FVB589908 GEW589908:GEX589908 GOS589908:GOT589908 GYO589908:GYP589908 HIK589908:HIL589908 HSG589908:HSH589908 ICC589908:ICD589908 ILY589908:ILZ589908 IVU589908:IVV589908 JFQ589908:JFR589908 JPM589908:JPN589908 JZI589908:JZJ589908 KJE589908:KJF589908 KTA589908:KTB589908 LCW589908:LCX589908 LMS589908:LMT589908 LWO589908:LWP589908 MGK589908:MGL589908 MQG589908:MQH589908 NAC589908:NAD589908 NJY589908:NJZ589908 NTU589908:NTV589908 ODQ589908:ODR589908 ONM589908:ONN589908 OXI589908:OXJ589908 PHE589908:PHF589908 PRA589908:PRB589908 QAW589908:QAX589908 QKS589908:QKT589908 QUO589908:QUP589908 REK589908:REL589908 ROG589908:ROH589908 RYC589908:RYD589908 SHY589908:SHZ589908 SRU589908:SRV589908 TBQ589908:TBR589908 TLM589908:TLN589908 TVI589908:TVJ589908 UFE589908:UFF589908 UPA589908:UPB589908 UYW589908:UYX589908 VIS589908:VIT589908 VSO589908:VSP589908 WCK589908:WCL589908 WMG589908:WMH589908 WWC589908:WWD589908 U655444:V655444 JQ655444:JR655444 TM655444:TN655444 ADI655444:ADJ655444 ANE655444:ANF655444 AXA655444:AXB655444 BGW655444:BGX655444 BQS655444:BQT655444 CAO655444:CAP655444 CKK655444:CKL655444 CUG655444:CUH655444 DEC655444:DED655444 DNY655444:DNZ655444 DXU655444:DXV655444 EHQ655444:EHR655444 ERM655444:ERN655444 FBI655444:FBJ655444 FLE655444:FLF655444 FVA655444:FVB655444 GEW655444:GEX655444 GOS655444:GOT655444 GYO655444:GYP655444 HIK655444:HIL655444 HSG655444:HSH655444 ICC655444:ICD655444 ILY655444:ILZ655444 IVU655444:IVV655444 JFQ655444:JFR655444 JPM655444:JPN655444 JZI655444:JZJ655444 KJE655444:KJF655444 KTA655444:KTB655444 LCW655444:LCX655444 LMS655444:LMT655444 LWO655444:LWP655444 MGK655444:MGL655444 MQG655444:MQH655444 NAC655444:NAD655444 NJY655444:NJZ655444 NTU655444:NTV655444 ODQ655444:ODR655444 ONM655444:ONN655444 OXI655444:OXJ655444 PHE655444:PHF655444 PRA655444:PRB655444 QAW655444:QAX655444 QKS655444:QKT655444 QUO655444:QUP655444 REK655444:REL655444 ROG655444:ROH655444 RYC655444:RYD655444 SHY655444:SHZ655444 SRU655444:SRV655444 TBQ655444:TBR655444 TLM655444:TLN655444 TVI655444:TVJ655444 UFE655444:UFF655444 UPA655444:UPB655444 UYW655444:UYX655444 VIS655444:VIT655444 VSO655444:VSP655444 WCK655444:WCL655444 WMG655444:WMH655444 WWC655444:WWD655444 U720980:V720980 JQ720980:JR720980 TM720980:TN720980 ADI720980:ADJ720980 ANE720980:ANF720980 AXA720980:AXB720980 BGW720980:BGX720980 BQS720980:BQT720980 CAO720980:CAP720980 CKK720980:CKL720980 CUG720980:CUH720980 DEC720980:DED720980 DNY720980:DNZ720980 DXU720980:DXV720980 EHQ720980:EHR720980 ERM720980:ERN720980 FBI720980:FBJ720980 FLE720980:FLF720980 FVA720980:FVB720980 GEW720980:GEX720980 GOS720980:GOT720980 GYO720980:GYP720980 HIK720980:HIL720980 HSG720980:HSH720980 ICC720980:ICD720980 ILY720980:ILZ720980 IVU720980:IVV720980 JFQ720980:JFR720980 JPM720980:JPN720980 JZI720980:JZJ720980 KJE720980:KJF720980 KTA720980:KTB720980 LCW720980:LCX720980 LMS720980:LMT720980 LWO720980:LWP720980 MGK720980:MGL720980 MQG720980:MQH720980 NAC720980:NAD720980 NJY720980:NJZ720980 NTU720980:NTV720980 ODQ720980:ODR720980 ONM720980:ONN720980 OXI720980:OXJ720980 PHE720980:PHF720980 PRA720980:PRB720980 QAW720980:QAX720980 QKS720980:QKT720980 QUO720980:QUP720980 REK720980:REL720980 ROG720980:ROH720980 RYC720980:RYD720980 SHY720980:SHZ720980 SRU720980:SRV720980 TBQ720980:TBR720980 TLM720980:TLN720980 TVI720980:TVJ720980 UFE720980:UFF720980 UPA720980:UPB720980 UYW720980:UYX720980 VIS720980:VIT720980 VSO720980:VSP720980 WCK720980:WCL720980 WMG720980:WMH720980 WWC720980:WWD720980 U786516:V786516 JQ786516:JR786516 TM786516:TN786516 ADI786516:ADJ786516 ANE786516:ANF786516 AXA786516:AXB786516 BGW786516:BGX786516 BQS786516:BQT786516 CAO786516:CAP786516 CKK786516:CKL786516 CUG786516:CUH786516 DEC786516:DED786516 DNY786516:DNZ786516 DXU786516:DXV786516 EHQ786516:EHR786516 ERM786516:ERN786516 FBI786516:FBJ786516 FLE786516:FLF786516 FVA786516:FVB786516 GEW786516:GEX786516 GOS786516:GOT786516 GYO786516:GYP786516 HIK786516:HIL786516 HSG786516:HSH786516 ICC786516:ICD786516 ILY786516:ILZ786516 IVU786516:IVV786516 JFQ786516:JFR786516 JPM786516:JPN786516 JZI786516:JZJ786516 KJE786516:KJF786516 KTA786516:KTB786516 LCW786516:LCX786516 LMS786516:LMT786516 LWO786516:LWP786516 MGK786516:MGL786516 MQG786516:MQH786516 NAC786516:NAD786516 NJY786516:NJZ786516 NTU786516:NTV786516 ODQ786516:ODR786516 ONM786516:ONN786516 OXI786516:OXJ786516 PHE786516:PHF786516 PRA786516:PRB786516 QAW786516:QAX786516 QKS786516:QKT786516 QUO786516:QUP786516 REK786516:REL786516 ROG786516:ROH786516 RYC786516:RYD786516 SHY786516:SHZ786516 SRU786516:SRV786516 TBQ786516:TBR786516 TLM786516:TLN786516 TVI786516:TVJ786516 UFE786516:UFF786516 UPA786516:UPB786516 UYW786516:UYX786516 VIS786516:VIT786516 VSO786516:VSP786516 WCK786516:WCL786516 WMG786516:WMH786516 WWC786516:WWD786516 U852052:V852052 JQ852052:JR852052 TM852052:TN852052 ADI852052:ADJ852052 ANE852052:ANF852052 AXA852052:AXB852052 BGW852052:BGX852052 BQS852052:BQT852052 CAO852052:CAP852052 CKK852052:CKL852052 CUG852052:CUH852052 DEC852052:DED852052 DNY852052:DNZ852052 DXU852052:DXV852052 EHQ852052:EHR852052 ERM852052:ERN852052 FBI852052:FBJ852052 FLE852052:FLF852052 FVA852052:FVB852052 GEW852052:GEX852052 GOS852052:GOT852052 GYO852052:GYP852052 HIK852052:HIL852052 HSG852052:HSH852052 ICC852052:ICD852052 ILY852052:ILZ852052 IVU852052:IVV852052 JFQ852052:JFR852052 JPM852052:JPN852052 JZI852052:JZJ852052 KJE852052:KJF852052 KTA852052:KTB852052 LCW852052:LCX852052 LMS852052:LMT852052 LWO852052:LWP852052 MGK852052:MGL852052 MQG852052:MQH852052 NAC852052:NAD852052 NJY852052:NJZ852052 NTU852052:NTV852052 ODQ852052:ODR852052 ONM852052:ONN852052 OXI852052:OXJ852052 PHE852052:PHF852052 PRA852052:PRB852052 QAW852052:QAX852052 QKS852052:QKT852052 QUO852052:QUP852052 REK852052:REL852052 ROG852052:ROH852052 RYC852052:RYD852052 SHY852052:SHZ852052 SRU852052:SRV852052 TBQ852052:TBR852052 TLM852052:TLN852052 TVI852052:TVJ852052 UFE852052:UFF852052 UPA852052:UPB852052 UYW852052:UYX852052 VIS852052:VIT852052 VSO852052:VSP852052 WCK852052:WCL852052 WMG852052:WMH852052 WWC852052:WWD852052 U917588:V917588 JQ917588:JR917588 TM917588:TN917588 ADI917588:ADJ917588 ANE917588:ANF917588 AXA917588:AXB917588 BGW917588:BGX917588 BQS917588:BQT917588 CAO917588:CAP917588 CKK917588:CKL917588 CUG917588:CUH917588 DEC917588:DED917588 DNY917588:DNZ917588 DXU917588:DXV917588 EHQ917588:EHR917588 ERM917588:ERN917588 FBI917588:FBJ917588 FLE917588:FLF917588 FVA917588:FVB917588 GEW917588:GEX917588 GOS917588:GOT917588 GYO917588:GYP917588 HIK917588:HIL917588 HSG917588:HSH917588 ICC917588:ICD917588 ILY917588:ILZ917588 IVU917588:IVV917588 JFQ917588:JFR917588 JPM917588:JPN917588 JZI917588:JZJ917588 KJE917588:KJF917588 KTA917588:KTB917588 LCW917588:LCX917588 LMS917588:LMT917588 LWO917588:LWP917588 MGK917588:MGL917588 MQG917588:MQH917588 NAC917588:NAD917588 NJY917588:NJZ917588 NTU917588:NTV917588 ODQ917588:ODR917588 ONM917588:ONN917588 OXI917588:OXJ917588 PHE917588:PHF917588 PRA917588:PRB917588 QAW917588:QAX917588 QKS917588:QKT917588 QUO917588:QUP917588 REK917588:REL917588 ROG917588:ROH917588 RYC917588:RYD917588 SHY917588:SHZ917588 SRU917588:SRV917588 TBQ917588:TBR917588 TLM917588:TLN917588 TVI917588:TVJ917588 UFE917588:UFF917588 UPA917588:UPB917588 UYW917588:UYX917588 VIS917588:VIT917588 VSO917588:VSP917588 WCK917588:WCL917588 WMG917588:WMH917588 WWC917588:WWD917588 U983124:V983124 JQ983124:JR983124 TM983124:TN983124 ADI983124:ADJ983124 ANE983124:ANF983124 AXA983124:AXB983124 BGW983124:BGX983124 BQS983124:BQT983124 CAO983124:CAP983124 CKK983124:CKL983124 CUG983124:CUH983124 DEC983124:DED983124 DNY983124:DNZ983124 DXU983124:DXV983124 EHQ983124:EHR983124 ERM983124:ERN983124 FBI983124:FBJ983124 FLE983124:FLF983124 FVA983124:FVB983124 GEW983124:GEX983124 GOS983124:GOT983124 GYO983124:GYP983124 HIK983124:HIL983124 HSG983124:HSH983124 ICC983124:ICD983124 ILY983124:ILZ983124 IVU983124:IVV983124 JFQ983124:JFR983124 JPM983124:JPN983124 JZI983124:JZJ983124 KJE983124:KJF983124 KTA983124:KTB983124 LCW983124:LCX983124 LMS983124:LMT983124 LWO983124:LWP983124 MGK983124:MGL983124 MQG983124:MQH983124 NAC983124:NAD983124 NJY983124:NJZ983124 NTU983124:NTV983124 ODQ983124:ODR983124 ONM983124:ONN983124 OXI983124:OXJ983124 PHE983124:PHF983124 PRA983124:PRB983124 QAW983124:QAX983124 QKS983124:QKT983124 QUO983124:QUP983124 REK983124:REL983124 ROG983124:ROH983124 RYC983124:RYD983124 SHY983124:SHZ983124 SRU983124:SRV983124 TBQ983124:TBR983124 TLM983124:TLN983124 TVI983124:TVJ983124 UFE983124:UFF983124 UPA983124:UPB983124 UYW983124:UYX983124 VIS983124:VIT983124 VSO983124:VSP983124 WCK983124:WCL983124 WMG983124:WMH983124 WWC983124:WWD983124 U80:V82 JQ80:JR82 TM80:TN82 ADI80:ADJ82 ANE80:ANF82 AXA80:AXB82 BGW80:BGX82 BQS80:BQT82 CAO80:CAP82 CKK80:CKL82 CUG80:CUH82 DEC80:DED82 DNY80:DNZ82 DXU80:DXV82 EHQ80:EHR82 ERM80:ERN82 FBI80:FBJ82 FLE80:FLF82 FVA80:FVB82 GEW80:GEX82 GOS80:GOT82 GYO80:GYP82 HIK80:HIL82 HSG80:HSH82 ICC80:ICD82 ILY80:ILZ82 IVU80:IVV82 JFQ80:JFR82 JPM80:JPN82 JZI80:JZJ82 KJE80:KJF82 KTA80:KTB82 LCW80:LCX82 LMS80:LMT82 LWO80:LWP82 MGK80:MGL82 MQG80:MQH82 NAC80:NAD82 NJY80:NJZ82 NTU80:NTV82 ODQ80:ODR82 ONM80:ONN82 OXI80:OXJ82 PHE80:PHF82 PRA80:PRB82 QAW80:QAX82 QKS80:QKT82 QUO80:QUP82 REK80:REL82 ROG80:ROH82 RYC80:RYD82 SHY80:SHZ82 SRU80:SRV82 TBQ80:TBR82 TLM80:TLN82 TVI80:TVJ82 UFE80:UFF82 UPA80:UPB82 UYW80:UYX82 VIS80:VIT82 VSO80:VSP82 WCK80:WCL82 WMG80:WMH82 WWC80:WWD82 U65616:V65618 JQ65616:JR65618 TM65616:TN65618 ADI65616:ADJ65618 ANE65616:ANF65618 AXA65616:AXB65618 BGW65616:BGX65618 BQS65616:BQT65618 CAO65616:CAP65618 CKK65616:CKL65618 CUG65616:CUH65618 DEC65616:DED65618 DNY65616:DNZ65618 DXU65616:DXV65618 EHQ65616:EHR65618 ERM65616:ERN65618 FBI65616:FBJ65618 FLE65616:FLF65618 FVA65616:FVB65618 GEW65616:GEX65618 GOS65616:GOT65618 GYO65616:GYP65618 HIK65616:HIL65618 HSG65616:HSH65618 ICC65616:ICD65618 ILY65616:ILZ65618 IVU65616:IVV65618 JFQ65616:JFR65618 JPM65616:JPN65618 JZI65616:JZJ65618 KJE65616:KJF65618 KTA65616:KTB65618 LCW65616:LCX65618 LMS65616:LMT65618 LWO65616:LWP65618 MGK65616:MGL65618 MQG65616:MQH65618 NAC65616:NAD65618 NJY65616:NJZ65618 NTU65616:NTV65618 ODQ65616:ODR65618 ONM65616:ONN65618 OXI65616:OXJ65618 PHE65616:PHF65618 PRA65616:PRB65618 QAW65616:QAX65618 QKS65616:QKT65618 QUO65616:QUP65618 REK65616:REL65618 ROG65616:ROH65618 RYC65616:RYD65618 SHY65616:SHZ65618 SRU65616:SRV65618 TBQ65616:TBR65618 TLM65616:TLN65618 TVI65616:TVJ65618 UFE65616:UFF65618 UPA65616:UPB65618 UYW65616:UYX65618 VIS65616:VIT65618 VSO65616:VSP65618 WCK65616:WCL65618 WMG65616:WMH65618 WWC65616:WWD65618 U131152:V131154 JQ131152:JR131154 TM131152:TN131154 ADI131152:ADJ131154 ANE131152:ANF131154 AXA131152:AXB131154 BGW131152:BGX131154 BQS131152:BQT131154 CAO131152:CAP131154 CKK131152:CKL131154 CUG131152:CUH131154 DEC131152:DED131154 DNY131152:DNZ131154 DXU131152:DXV131154 EHQ131152:EHR131154 ERM131152:ERN131154 FBI131152:FBJ131154 FLE131152:FLF131154 FVA131152:FVB131154 GEW131152:GEX131154 GOS131152:GOT131154 GYO131152:GYP131154 HIK131152:HIL131154 HSG131152:HSH131154 ICC131152:ICD131154 ILY131152:ILZ131154 IVU131152:IVV131154 JFQ131152:JFR131154 JPM131152:JPN131154 JZI131152:JZJ131154 KJE131152:KJF131154 KTA131152:KTB131154 LCW131152:LCX131154 LMS131152:LMT131154 LWO131152:LWP131154 MGK131152:MGL131154 MQG131152:MQH131154 NAC131152:NAD131154 NJY131152:NJZ131154 NTU131152:NTV131154 ODQ131152:ODR131154 ONM131152:ONN131154 OXI131152:OXJ131154 PHE131152:PHF131154 PRA131152:PRB131154 QAW131152:QAX131154 QKS131152:QKT131154 QUO131152:QUP131154 REK131152:REL131154 ROG131152:ROH131154 RYC131152:RYD131154 SHY131152:SHZ131154 SRU131152:SRV131154 TBQ131152:TBR131154 TLM131152:TLN131154 TVI131152:TVJ131154 UFE131152:UFF131154 UPA131152:UPB131154 UYW131152:UYX131154 VIS131152:VIT131154 VSO131152:VSP131154 WCK131152:WCL131154 WMG131152:WMH131154 WWC131152:WWD131154 U196688:V196690 JQ196688:JR196690 TM196688:TN196690 ADI196688:ADJ196690 ANE196688:ANF196690 AXA196688:AXB196690 BGW196688:BGX196690 BQS196688:BQT196690 CAO196688:CAP196690 CKK196688:CKL196690 CUG196688:CUH196690 DEC196688:DED196690 DNY196688:DNZ196690 DXU196688:DXV196690 EHQ196688:EHR196690 ERM196688:ERN196690 FBI196688:FBJ196690 FLE196688:FLF196690 FVA196688:FVB196690 GEW196688:GEX196690 GOS196688:GOT196690 GYO196688:GYP196690 HIK196688:HIL196690 HSG196688:HSH196690 ICC196688:ICD196690 ILY196688:ILZ196690 IVU196688:IVV196690 JFQ196688:JFR196690 JPM196688:JPN196690 JZI196688:JZJ196690 KJE196688:KJF196690 KTA196688:KTB196690 LCW196688:LCX196690 LMS196688:LMT196690 LWO196688:LWP196690 MGK196688:MGL196690 MQG196688:MQH196690 NAC196688:NAD196690 NJY196688:NJZ196690 NTU196688:NTV196690 ODQ196688:ODR196690 ONM196688:ONN196690 OXI196688:OXJ196690 PHE196688:PHF196690 PRA196688:PRB196690 QAW196688:QAX196690 QKS196688:QKT196690 QUO196688:QUP196690 REK196688:REL196690 ROG196688:ROH196690 RYC196688:RYD196690 SHY196688:SHZ196690 SRU196688:SRV196690 TBQ196688:TBR196690 TLM196688:TLN196690 TVI196688:TVJ196690 UFE196688:UFF196690 UPA196688:UPB196690 UYW196688:UYX196690 VIS196688:VIT196690 VSO196688:VSP196690 WCK196688:WCL196690 WMG196688:WMH196690 WWC196688:WWD196690 U262224:V262226 JQ262224:JR262226 TM262224:TN262226 ADI262224:ADJ262226 ANE262224:ANF262226 AXA262224:AXB262226 BGW262224:BGX262226 BQS262224:BQT262226 CAO262224:CAP262226 CKK262224:CKL262226 CUG262224:CUH262226 DEC262224:DED262226 DNY262224:DNZ262226 DXU262224:DXV262226 EHQ262224:EHR262226 ERM262224:ERN262226 FBI262224:FBJ262226 FLE262224:FLF262226 FVA262224:FVB262226 GEW262224:GEX262226 GOS262224:GOT262226 GYO262224:GYP262226 HIK262224:HIL262226 HSG262224:HSH262226 ICC262224:ICD262226 ILY262224:ILZ262226 IVU262224:IVV262226 JFQ262224:JFR262226 JPM262224:JPN262226 JZI262224:JZJ262226 KJE262224:KJF262226 KTA262224:KTB262226 LCW262224:LCX262226 LMS262224:LMT262226 LWO262224:LWP262226 MGK262224:MGL262226 MQG262224:MQH262226 NAC262224:NAD262226 NJY262224:NJZ262226 NTU262224:NTV262226 ODQ262224:ODR262226 ONM262224:ONN262226 OXI262224:OXJ262226 PHE262224:PHF262226 PRA262224:PRB262226 QAW262224:QAX262226 QKS262224:QKT262226 QUO262224:QUP262226 REK262224:REL262226 ROG262224:ROH262226 RYC262224:RYD262226 SHY262224:SHZ262226 SRU262224:SRV262226 TBQ262224:TBR262226 TLM262224:TLN262226 TVI262224:TVJ262226 UFE262224:UFF262226 UPA262224:UPB262226 UYW262224:UYX262226 VIS262224:VIT262226 VSO262224:VSP262226 WCK262224:WCL262226 WMG262224:WMH262226 WWC262224:WWD262226 U327760:V327762 JQ327760:JR327762 TM327760:TN327762 ADI327760:ADJ327762 ANE327760:ANF327762 AXA327760:AXB327762 BGW327760:BGX327762 BQS327760:BQT327762 CAO327760:CAP327762 CKK327760:CKL327762 CUG327760:CUH327762 DEC327760:DED327762 DNY327760:DNZ327762 DXU327760:DXV327762 EHQ327760:EHR327762 ERM327760:ERN327762 FBI327760:FBJ327762 FLE327760:FLF327762 FVA327760:FVB327762 GEW327760:GEX327762 GOS327760:GOT327762 GYO327760:GYP327762 HIK327760:HIL327762 HSG327760:HSH327762 ICC327760:ICD327762 ILY327760:ILZ327762 IVU327760:IVV327762 JFQ327760:JFR327762 JPM327760:JPN327762 JZI327760:JZJ327762 KJE327760:KJF327762 KTA327760:KTB327762 LCW327760:LCX327762 LMS327760:LMT327762 LWO327760:LWP327762 MGK327760:MGL327762 MQG327760:MQH327762 NAC327760:NAD327762 NJY327760:NJZ327762 NTU327760:NTV327762 ODQ327760:ODR327762 ONM327760:ONN327762 OXI327760:OXJ327762 PHE327760:PHF327762 PRA327760:PRB327762 QAW327760:QAX327762 QKS327760:QKT327762 QUO327760:QUP327762 REK327760:REL327762 ROG327760:ROH327762 RYC327760:RYD327762 SHY327760:SHZ327762 SRU327760:SRV327762 TBQ327760:TBR327762 TLM327760:TLN327762 TVI327760:TVJ327762 UFE327760:UFF327762 UPA327760:UPB327762 UYW327760:UYX327762 VIS327760:VIT327762 VSO327760:VSP327762 WCK327760:WCL327762 WMG327760:WMH327762 WWC327760:WWD327762 U393296:V393298 JQ393296:JR393298 TM393296:TN393298 ADI393296:ADJ393298 ANE393296:ANF393298 AXA393296:AXB393298 BGW393296:BGX393298 BQS393296:BQT393298 CAO393296:CAP393298 CKK393296:CKL393298 CUG393296:CUH393298 DEC393296:DED393298 DNY393296:DNZ393298 DXU393296:DXV393298 EHQ393296:EHR393298 ERM393296:ERN393298 FBI393296:FBJ393298 FLE393296:FLF393298 FVA393296:FVB393298 GEW393296:GEX393298 GOS393296:GOT393298 GYO393296:GYP393298 HIK393296:HIL393298 HSG393296:HSH393298 ICC393296:ICD393298 ILY393296:ILZ393298 IVU393296:IVV393298 JFQ393296:JFR393298 JPM393296:JPN393298 JZI393296:JZJ393298 KJE393296:KJF393298 KTA393296:KTB393298 LCW393296:LCX393298 LMS393296:LMT393298 LWO393296:LWP393298 MGK393296:MGL393298 MQG393296:MQH393298 NAC393296:NAD393298 NJY393296:NJZ393298 NTU393296:NTV393298 ODQ393296:ODR393298 ONM393296:ONN393298 OXI393296:OXJ393298 PHE393296:PHF393298 PRA393296:PRB393298 QAW393296:QAX393298 QKS393296:QKT393298 QUO393296:QUP393298 REK393296:REL393298 ROG393296:ROH393298 RYC393296:RYD393298 SHY393296:SHZ393298 SRU393296:SRV393298 TBQ393296:TBR393298 TLM393296:TLN393298 TVI393296:TVJ393298 UFE393296:UFF393298 UPA393296:UPB393298 UYW393296:UYX393298 VIS393296:VIT393298 VSO393296:VSP393298 WCK393296:WCL393298 WMG393296:WMH393298 WWC393296:WWD393298 U458832:V458834 JQ458832:JR458834 TM458832:TN458834 ADI458832:ADJ458834 ANE458832:ANF458834 AXA458832:AXB458834 BGW458832:BGX458834 BQS458832:BQT458834 CAO458832:CAP458834 CKK458832:CKL458834 CUG458832:CUH458834 DEC458832:DED458834 DNY458832:DNZ458834 DXU458832:DXV458834 EHQ458832:EHR458834 ERM458832:ERN458834 FBI458832:FBJ458834 FLE458832:FLF458834 FVA458832:FVB458834 GEW458832:GEX458834 GOS458832:GOT458834 GYO458832:GYP458834 HIK458832:HIL458834 HSG458832:HSH458834 ICC458832:ICD458834 ILY458832:ILZ458834 IVU458832:IVV458834 JFQ458832:JFR458834 JPM458832:JPN458834 JZI458832:JZJ458834 KJE458832:KJF458834 KTA458832:KTB458834 LCW458832:LCX458834 LMS458832:LMT458834 LWO458832:LWP458834 MGK458832:MGL458834 MQG458832:MQH458834 NAC458832:NAD458834 NJY458832:NJZ458834 NTU458832:NTV458834 ODQ458832:ODR458834 ONM458832:ONN458834 OXI458832:OXJ458834 PHE458832:PHF458834 PRA458832:PRB458834 QAW458832:QAX458834 QKS458832:QKT458834 QUO458832:QUP458834 REK458832:REL458834 ROG458832:ROH458834 RYC458832:RYD458834 SHY458832:SHZ458834 SRU458832:SRV458834 TBQ458832:TBR458834 TLM458832:TLN458834 TVI458832:TVJ458834 UFE458832:UFF458834 UPA458832:UPB458834 UYW458832:UYX458834 VIS458832:VIT458834 VSO458832:VSP458834 WCK458832:WCL458834 WMG458832:WMH458834 WWC458832:WWD458834 U524368:V524370 JQ524368:JR524370 TM524368:TN524370 ADI524368:ADJ524370 ANE524368:ANF524370 AXA524368:AXB524370 BGW524368:BGX524370 BQS524368:BQT524370 CAO524368:CAP524370 CKK524368:CKL524370 CUG524368:CUH524370 DEC524368:DED524370 DNY524368:DNZ524370 DXU524368:DXV524370 EHQ524368:EHR524370 ERM524368:ERN524370 FBI524368:FBJ524370 FLE524368:FLF524370 FVA524368:FVB524370 GEW524368:GEX524370 GOS524368:GOT524370 GYO524368:GYP524370 HIK524368:HIL524370 HSG524368:HSH524370 ICC524368:ICD524370 ILY524368:ILZ524370 IVU524368:IVV524370 JFQ524368:JFR524370 JPM524368:JPN524370 JZI524368:JZJ524370 KJE524368:KJF524370 KTA524368:KTB524370 LCW524368:LCX524370 LMS524368:LMT524370 LWO524368:LWP524370 MGK524368:MGL524370 MQG524368:MQH524370 NAC524368:NAD524370 NJY524368:NJZ524370 NTU524368:NTV524370 ODQ524368:ODR524370 ONM524368:ONN524370 OXI524368:OXJ524370 PHE524368:PHF524370 PRA524368:PRB524370 QAW524368:QAX524370 QKS524368:QKT524370 QUO524368:QUP524370 REK524368:REL524370 ROG524368:ROH524370 RYC524368:RYD524370 SHY524368:SHZ524370 SRU524368:SRV524370 TBQ524368:TBR524370 TLM524368:TLN524370 TVI524368:TVJ524370 UFE524368:UFF524370 UPA524368:UPB524370 UYW524368:UYX524370 VIS524368:VIT524370 VSO524368:VSP524370 WCK524368:WCL524370 WMG524368:WMH524370 WWC524368:WWD524370 U589904:V589906 JQ589904:JR589906 TM589904:TN589906 ADI589904:ADJ589906 ANE589904:ANF589906 AXA589904:AXB589906 BGW589904:BGX589906 BQS589904:BQT589906 CAO589904:CAP589906 CKK589904:CKL589906 CUG589904:CUH589906 DEC589904:DED589906 DNY589904:DNZ589906 DXU589904:DXV589906 EHQ589904:EHR589906 ERM589904:ERN589906 FBI589904:FBJ589906 FLE589904:FLF589906 FVA589904:FVB589906 GEW589904:GEX589906 GOS589904:GOT589906 GYO589904:GYP589906 HIK589904:HIL589906 HSG589904:HSH589906 ICC589904:ICD589906 ILY589904:ILZ589906 IVU589904:IVV589906 JFQ589904:JFR589906 JPM589904:JPN589906 JZI589904:JZJ589906 KJE589904:KJF589906 KTA589904:KTB589906 LCW589904:LCX589906 LMS589904:LMT589906 LWO589904:LWP589906 MGK589904:MGL589906 MQG589904:MQH589906 NAC589904:NAD589906 NJY589904:NJZ589906 NTU589904:NTV589906 ODQ589904:ODR589906 ONM589904:ONN589906 OXI589904:OXJ589906 PHE589904:PHF589906 PRA589904:PRB589906 QAW589904:QAX589906 QKS589904:QKT589906 QUO589904:QUP589906 REK589904:REL589906 ROG589904:ROH589906 RYC589904:RYD589906 SHY589904:SHZ589906 SRU589904:SRV589906 TBQ589904:TBR589906 TLM589904:TLN589906 TVI589904:TVJ589906 UFE589904:UFF589906 UPA589904:UPB589906 UYW589904:UYX589906 VIS589904:VIT589906 VSO589904:VSP589906 WCK589904:WCL589906 WMG589904:WMH589906 WWC589904:WWD589906 U655440:V655442 JQ655440:JR655442 TM655440:TN655442 ADI655440:ADJ655442 ANE655440:ANF655442 AXA655440:AXB655442 BGW655440:BGX655442 BQS655440:BQT655442 CAO655440:CAP655442 CKK655440:CKL655442 CUG655440:CUH655442 DEC655440:DED655442 DNY655440:DNZ655442 DXU655440:DXV655442 EHQ655440:EHR655442 ERM655440:ERN655442 FBI655440:FBJ655442 FLE655440:FLF655442 FVA655440:FVB655442 GEW655440:GEX655442 GOS655440:GOT655442 GYO655440:GYP655442 HIK655440:HIL655442 HSG655440:HSH655442 ICC655440:ICD655442 ILY655440:ILZ655442 IVU655440:IVV655442 JFQ655440:JFR655442 JPM655440:JPN655442 JZI655440:JZJ655442 KJE655440:KJF655442 KTA655440:KTB655442 LCW655440:LCX655442 LMS655440:LMT655442 LWO655440:LWP655442 MGK655440:MGL655442 MQG655440:MQH655442 NAC655440:NAD655442 NJY655440:NJZ655442 NTU655440:NTV655442 ODQ655440:ODR655442 ONM655440:ONN655442 OXI655440:OXJ655442 PHE655440:PHF655442 PRA655440:PRB655442 QAW655440:QAX655442 QKS655440:QKT655442 QUO655440:QUP655442 REK655440:REL655442 ROG655440:ROH655442 RYC655440:RYD655442 SHY655440:SHZ655442 SRU655440:SRV655442 TBQ655440:TBR655442 TLM655440:TLN655442 TVI655440:TVJ655442 UFE655440:UFF655442 UPA655440:UPB655442 UYW655440:UYX655442 VIS655440:VIT655442 VSO655440:VSP655442 WCK655440:WCL655442 WMG655440:WMH655442 WWC655440:WWD655442 U720976:V720978 JQ720976:JR720978 TM720976:TN720978 ADI720976:ADJ720978 ANE720976:ANF720978 AXA720976:AXB720978 BGW720976:BGX720978 BQS720976:BQT720978 CAO720976:CAP720978 CKK720976:CKL720978 CUG720976:CUH720978 DEC720976:DED720978 DNY720976:DNZ720978 DXU720976:DXV720978 EHQ720976:EHR720978 ERM720976:ERN720978 FBI720976:FBJ720978 FLE720976:FLF720978 FVA720976:FVB720978 GEW720976:GEX720978 GOS720976:GOT720978 GYO720976:GYP720978 HIK720976:HIL720978 HSG720976:HSH720978 ICC720976:ICD720978 ILY720976:ILZ720978 IVU720976:IVV720978 JFQ720976:JFR720978 JPM720976:JPN720978 JZI720976:JZJ720978 KJE720976:KJF720978 KTA720976:KTB720978 LCW720976:LCX720978 LMS720976:LMT720978 LWO720976:LWP720978 MGK720976:MGL720978 MQG720976:MQH720978 NAC720976:NAD720978 NJY720976:NJZ720978 NTU720976:NTV720978 ODQ720976:ODR720978 ONM720976:ONN720978 OXI720976:OXJ720978 PHE720976:PHF720978 PRA720976:PRB720978 QAW720976:QAX720978 QKS720976:QKT720978 QUO720976:QUP720978 REK720976:REL720978 ROG720976:ROH720978 RYC720976:RYD720978 SHY720976:SHZ720978 SRU720976:SRV720978 TBQ720976:TBR720978 TLM720976:TLN720978 TVI720976:TVJ720978 UFE720976:UFF720978 UPA720976:UPB720978 UYW720976:UYX720978 VIS720976:VIT720978 VSO720976:VSP720978 WCK720976:WCL720978 WMG720976:WMH720978 WWC720976:WWD720978 U786512:V786514 JQ786512:JR786514 TM786512:TN786514 ADI786512:ADJ786514 ANE786512:ANF786514 AXA786512:AXB786514 BGW786512:BGX786514 BQS786512:BQT786514 CAO786512:CAP786514 CKK786512:CKL786514 CUG786512:CUH786514 DEC786512:DED786514 DNY786512:DNZ786514 DXU786512:DXV786514 EHQ786512:EHR786514 ERM786512:ERN786514 FBI786512:FBJ786514 FLE786512:FLF786514 FVA786512:FVB786514 GEW786512:GEX786514 GOS786512:GOT786514 GYO786512:GYP786514 HIK786512:HIL786514 HSG786512:HSH786514 ICC786512:ICD786514 ILY786512:ILZ786514 IVU786512:IVV786514 JFQ786512:JFR786514 JPM786512:JPN786514 JZI786512:JZJ786514 KJE786512:KJF786514 KTA786512:KTB786514 LCW786512:LCX786514 LMS786512:LMT786514 LWO786512:LWP786514 MGK786512:MGL786514 MQG786512:MQH786514 NAC786512:NAD786514 NJY786512:NJZ786514 NTU786512:NTV786514 ODQ786512:ODR786514 ONM786512:ONN786514 OXI786512:OXJ786514 PHE786512:PHF786514 PRA786512:PRB786514 QAW786512:QAX786514 QKS786512:QKT786514 QUO786512:QUP786514 REK786512:REL786514 ROG786512:ROH786514 RYC786512:RYD786514 SHY786512:SHZ786514 SRU786512:SRV786514 TBQ786512:TBR786514 TLM786512:TLN786514 TVI786512:TVJ786514 UFE786512:UFF786514 UPA786512:UPB786514 UYW786512:UYX786514 VIS786512:VIT786514 VSO786512:VSP786514 WCK786512:WCL786514 WMG786512:WMH786514 WWC786512:WWD786514 U852048:V852050 JQ852048:JR852050 TM852048:TN852050 ADI852048:ADJ852050 ANE852048:ANF852050 AXA852048:AXB852050 BGW852048:BGX852050 BQS852048:BQT852050 CAO852048:CAP852050 CKK852048:CKL852050 CUG852048:CUH852050 DEC852048:DED852050 DNY852048:DNZ852050 DXU852048:DXV852050 EHQ852048:EHR852050 ERM852048:ERN852050 FBI852048:FBJ852050 FLE852048:FLF852050 FVA852048:FVB852050 GEW852048:GEX852050 GOS852048:GOT852050 GYO852048:GYP852050 HIK852048:HIL852050 HSG852048:HSH852050 ICC852048:ICD852050 ILY852048:ILZ852050 IVU852048:IVV852050 JFQ852048:JFR852050 JPM852048:JPN852050 JZI852048:JZJ852050 KJE852048:KJF852050 KTA852048:KTB852050 LCW852048:LCX852050 LMS852048:LMT852050 LWO852048:LWP852050 MGK852048:MGL852050 MQG852048:MQH852050 NAC852048:NAD852050 NJY852048:NJZ852050 NTU852048:NTV852050 ODQ852048:ODR852050 ONM852048:ONN852050 OXI852048:OXJ852050 PHE852048:PHF852050 PRA852048:PRB852050 QAW852048:QAX852050 QKS852048:QKT852050 QUO852048:QUP852050 REK852048:REL852050 ROG852048:ROH852050 RYC852048:RYD852050 SHY852048:SHZ852050 SRU852048:SRV852050 TBQ852048:TBR852050 TLM852048:TLN852050 TVI852048:TVJ852050 UFE852048:UFF852050 UPA852048:UPB852050 UYW852048:UYX852050 VIS852048:VIT852050 VSO852048:VSP852050 WCK852048:WCL852050 WMG852048:WMH852050 WWC852048:WWD852050 U917584:V917586 JQ917584:JR917586 TM917584:TN917586 ADI917584:ADJ917586 ANE917584:ANF917586 AXA917584:AXB917586 BGW917584:BGX917586 BQS917584:BQT917586 CAO917584:CAP917586 CKK917584:CKL917586 CUG917584:CUH917586 DEC917584:DED917586 DNY917584:DNZ917586 DXU917584:DXV917586 EHQ917584:EHR917586 ERM917584:ERN917586 FBI917584:FBJ917586 FLE917584:FLF917586 FVA917584:FVB917586 GEW917584:GEX917586 GOS917584:GOT917586 GYO917584:GYP917586 HIK917584:HIL917586 HSG917584:HSH917586 ICC917584:ICD917586 ILY917584:ILZ917586 IVU917584:IVV917586 JFQ917584:JFR917586 JPM917584:JPN917586 JZI917584:JZJ917586 KJE917584:KJF917586 KTA917584:KTB917586 LCW917584:LCX917586 LMS917584:LMT917586 LWO917584:LWP917586 MGK917584:MGL917586 MQG917584:MQH917586 NAC917584:NAD917586 NJY917584:NJZ917586 NTU917584:NTV917586 ODQ917584:ODR917586 ONM917584:ONN917586 OXI917584:OXJ917586 PHE917584:PHF917586 PRA917584:PRB917586 QAW917584:QAX917586 QKS917584:QKT917586 QUO917584:QUP917586 REK917584:REL917586 ROG917584:ROH917586 RYC917584:RYD917586 SHY917584:SHZ917586 SRU917584:SRV917586 TBQ917584:TBR917586 TLM917584:TLN917586 TVI917584:TVJ917586 UFE917584:UFF917586 UPA917584:UPB917586 UYW917584:UYX917586 VIS917584:VIT917586 VSO917584:VSP917586 WCK917584:WCL917586 WMG917584:WMH917586 WWC917584:WWD917586 U983120:V983122 JQ983120:JR983122 TM983120:TN983122 ADI983120:ADJ983122 ANE983120:ANF983122 AXA983120:AXB983122 BGW983120:BGX983122 BQS983120:BQT983122 CAO983120:CAP983122 CKK983120:CKL983122 CUG983120:CUH983122 DEC983120:DED983122 DNY983120:DNZ983122 DXU983120:DXV983122 EHQ983120:EHR983122 ERM983120:ERN983122 FBI983120:FBJ983122 FLE983120:FLF983122 FVA983120:FVB983122 GEW983120:GEX983122 GOS983120:GOT983122 GYO983120:GYP983122 HIK983120:HIL983122 HSG983120:HSH983122 ICC983120:ICD983122 ILY983120:ILZ983122 IVU983120:IVV983122 JFQ983120:JFR983122 JPM983120:JPN983122 JZI983120:JZJ983122 KJE983120:KJF983122 KTA983120:KTB983122 LCW983120:LCX983122 LMS983120:LMT983122 LWO983120:LWP983122 MGK983120:MGL983122 MQG983120:MQH983122 NAC983120:NAD983122 NJY983120:NJZ983122 NTU983120:NTV983122 ODQ983120:ODR983122 ONM983120:ONN983122 OXI983120:OXJ983122 PHE983120:PHF983122 PRA983120:PRB983122 QAW983120:QAX983122 QKS983120:QKT983122 QUO983120:QUP983122 REK983120:REL983122 ROG983120:ROH983122 RYC983120:RYD983122 SHY983120:SHZ983122 SRU983120:SRV983122 TBQ983120:TBR983122 TLM983120:TLN983122 TVI983120:TVJ983122 UFE983120:UFF983122 UPA983120:UPB983122 UYW983120:UYX983122 VIS983120:VIT983122 VSO983120:VSP983122 WCK983120:WCL983122 WMG983120:WMH983122 WWC983120:WWD983122 U76:V78 JQ76:JR78 TM76:TN78 ADI76:ADJ78 ANE76:ANF78 AXA76:AXB78 BGW76:BGX78 BQS76:BQT78 CAO76:CAP78 CKK76:CKL78 CUG76:CUH78 DEC76:DED78 DNY76:DNZ78 DXU76:DXV78 EHQ76:EHR78 ERM76:ERN78 FBI76:FBJ78 FLE76:FLF78 FVA76:FVB78 GEW76:GEX78 GOS76:GOT78 GYO76:GYP78 HIK76:HIL78 HSG76:HSH78 ICC76:ICD78 ILY76:ILZ78 IVU76:IVV78 JFQ76:JFR78 JPM76:JPN78 JZI76:JZJ78 KJE76:KJF78 KTA76:KTB78 LCW76:LCX78 LMS76:LMT78 LWO76:LWP78 MGK76:MGL78 MQG76:MQH78 NAC76:NAD78 NJY76:NJZ78 NTU76:NTV78 ODQ76:ODR78 ONM76:ONN78 OXI76:OXJ78 PHE76:PHF78 PRA76:PRB78 QAW76:QAX78 QKS76:QKT78 QUO76:QUP78 REK76:REL78 ROG76:ROH78 RYC76:RYD78 SHY76:SHZ78 SRU76:SRV78 TBQ76:TBR78 TLM76:TLN78 TVI76:TVJ78 UFE76:UFF78 UPA76:UPB78 UYW76:UYX78 VIS76:VIT78 VSO76:VSP78 WCK76:WCL78 WMG76:WMH78 WWC76:WWD78 U65612:V65614 JQ65612:JR65614 TM65612:TN65614 ADI65612:ADJ65614 ANE65612:ANF65614 AXA65612:AXB65614 BGW65612:BGX65614 BQS65612:BQT65614 CAO65612:CAP65614 CKK65612:CKL65614 CUG65612:CUH65614 DEC65612:DED65614 DNY65612:DNZ65614 DXU65612:DXV65614 EHQ65612:EHR65614 ERM65612:ERN65614 FBI65612:FBJ65614 FLE65612:FLF65614 FVA65612:FVB65614 GEW65612:GEX65614 GOS65612:GOT65614 GYO65612:GYP65614 HIK65612:HIL65614 HSG65612:HSH65614 ICC65612:ICD65614 ILY65612:ILZ65614 IVU65612:IVV65614 JFQ65612:JFR65614 JPM65612:JPN65614 JZI65612:JZJ65614 KJE65612:KJF65614 KTA65612:KTB65614 LCW65612:LCX65614 LMS65612:LMT65614 LWO65612:LWP65614 MGK65612:MGL65614 MQG65612:MQH65614 NAC65612:NAD65614 NJY65612:NJZ65614 NTU65612:NTV65614 ODQ65612:ODR65614 ONM65612:ONN65614 OXI65612:OXJ65614 PHE65612:PHF65614 PRA65612:PRB65614 QAW65612:QAX65614 QKS65612:QKT65614 QUO65612:QUP65614 REK65612:REL65614 ROG65612:ROH65614 RYC65612:RYD65614 SHY65612:SHZ65614 SRU65612:SRV65614 TBQ65612:TBR65614 TLM65612:TLN65614 TVI65612:TVJ65614 UFE65612:UFF65614 UPA65612:UPB65614 UYW65612:UYX65614 VIS65612:VIT65614 VSO65612:VSP65614 WCK65612:WCL65614 WMG65612:WMH65614 WWC65612:WWD65614 U131148:V131150 JQ131148:JR131150 TM131148:TN131150 ADI131148:ADJ131150 ANE131148:ANF131150 AXA131148:AXB131150 BGW131148:BGX131150 BQS131148:BQT131150 CAO131148:CAP131150 CKK131148:CKL131150 CUG131148:CUH131150 DEC131148:DED131150 DNY131148:DNZ131150 DXU131148:DXV131150 EHQ131148:EHR131150 ERM131148:ERN131150 FBI131148:FBJ131150 FLE131148:FLF131150 FVA131148:FVB131150 GEW131148:GEX131150 GOS131148:GOT131150 GYO131148:GYP131150 HIK131148:HIL131150 HSG131148:HSH131150 ICC131148:ICD131150 ILY131148:ILZ131150 IVU131148:IVV131150 JFQ131148:JFR131150 JPM131148:JPN131150 JZI131148:JZJ131150 KJE131148:KJF131150 KTA131148:KTB131150 LCW131148:LCX131150 LMS131148:LMT131150 LWO131148:LWP131150 MGK131148:MGL131150 MQG131148:MQH131150 NAC131148:NAD131150 NJY131148:NJZ131150 NTU131148:NTV131150 ODQ131148:ODR131150 ONM131148:ONN131150 OXI131148:OXJ131150 PHE131148:PHF131150 PRA131148:PRB131150 QAW131148:QAX131150 QKS131148:QKT131150 QUO131148:QUP131150 REK131148:REL131150 ROG131148:ROH131150 RYC131148:RYD131150 SHY131148:SHZ131150 SRU131148:SRV131150 TBQ131148:TBR131150 TLM131148:TLN131150 TVI131148:TVJ131150 UFE131148:UFF131150 UPA131148:UPB131150 UYW131148:UYX131150 VIS131148:VIT131150 VSO131148:VSP131150 WCK131148:WCL131150 WMG131148:WMH131150 WWC131148:WWD131150 U196684:V196686 JQ196684:JR196686 TM196684:TN196686 ADI196684:ADJ196686 ANE196684:ANF196686 AXA196684:AXB196686 BGW196684:BGX196686 BQS196684:BQT196686 CAO196684:CAP196686 CKK196684:CKL196686 CUG196684:CUH196686 DEC196684:DED196686 DNY196684:DNZ196686 DXU196684:DXV196686 EHQ196684:EHR196686 ERM196684:ERN196686 FBI196684:FBJ196686 FLE196684:FLF196686 FVA196684:FVB196686 GEW196684:GEX196686 GOS196684:GOT196686 GYO196684:GYP196686 HIK196684:HIL196686 HSG196684:HSH196686 ICC196684:ICD196686 ILY196684:ILZ196686 IVU196684:IVV196686 JFQ196684:JFR196686 JPM196684:JPN196686 JZI196684:JZJ196686 KJE196684:KJF196686 KTA196684:KTB196686 LCW196684:LCX196686 LMS196684:LMT196686 LWO196684:LWP196686 MGK196684:MGL196686 MQG196684:MQH196686 NAC196684:NAD196686 NJY196684:NJZ196686 NTU196684:NTV196686 ODQ196684:ODR196686 ONM196684:ONN196686 OXI196684:OXJ196686 PHE196684:PHF196686 PRA196684:PRB196686 QAW196684:QAX196686 QKS196684:QKT196686 QUO196684:QUP196686 REK196684:REL196686 ROG196684:ROH196686 RYC196684:RYD196686 SHY196684:SHZ196686 SRU196684:SRV196686 TBQ196684:TBR196686 TLM196684:TLN196686 TVI196684:TVJ196686 UFE196684:UFF196686 UPA196684:UPB196686 UYW196684:UYX196686 VIS196684:VIT196686 VSO196684:VSP196686 WCK196684:WCL196686 WMG196684:WMH196686 WWC196684:WWD196686 U262220:V262222 JQ262220:JR262222 TM262220:TN262222 ADI262220:ADJ262222 ANE262220:ANF262222 AXA262220:AXB262222 BGW262220:BGX262222 BQS262220:BQT262222 CAO262220:CAP262222 CKK262220:CKL262222 CUG262220:CUH262222 DEC262220:DED262222 DNY262220:DNZ262222 DXU262220:DXV262222 EHQ262220:EHR262222 ERM262220:ERN262222 FBI262220:FBJ262222 FLE262220:FLF262222 FVA262220:FVB262222 GEW262220:GEX262222 GOS262220:GOT262222 GYO262220:GYP262222 HIK262220:HIL262222 HSG262220:HSH262222 ICC262220:ICD262222 ILY262220:ILZ262222 IVU262220:IVV262222 JFQ262220:JFR262222 JPM262220:JPN262222 JZI262220:JZJ262222 KJE262220:KJF262222 KTA262220:KTB262222 LCW262220:LCX262222 LMS262220:LMT262222 LWO262220:LWP262222 MGK262220:MGL262222 MQG262220:MQH262222 NAC262220:NAD262222 NJY262220:NJZ262222 NTU262220:NTV262222 ODQ262220:ODR262222 ONM262220:ONN262222 OXI262220:OXJ262222 PHE262220:PHF262222 PRA262220:PRB262222 QAW262220:QAX262222 QKS262220:QKT262222 QUO262220:QUP262222 REK262220:REL262222 ROG262220:ROH262222 RYC262220:RYD262222 SHY262220:SHZ262222 SRU262220:SRV262222 TBQ262220:TBR262222 TLM262220:TLN262222 TVI262220:TVJ262222 UFE262220:UFF262222 UPA262220:UPB262222 UYW262220:UYX262222 VIS262220:VIT262222 VSO262220:VSP262222 WCK262220:WCL262222 WMG262220:WMH262222 WWC262220:WWD262222 U327756:V327758 JQ327756:JR327758 TM327756:TN327758 ADI327756:ADJ327758 ANE327756:ANF327758 AXA327756:AXB327758 BGW327756:BGX327758 BQS327756:BQT327758 CAO327756:CAP327758 CKK327756:CKL327758 CUG327756:CUH327758 DEC327756:DED327758 DNY327756:DNZ327758 DXU327756:DXV327758 EHQ327756:EHR327758 ERM327756:ERN327758 FBI327756:FBJ327758 FLE327756:FLF327758 FVA327756:FVB327758 GEW327756:GEX327758 GOS327756:GOT327758 GYO327756:GYP327758 HIK327756:HIL327758 HSG327756:HSH327758 ICC327756:ICD327758 ILY327756:ILZ327758 IVU327756:IVV327758 JFQ327756:JFR327758 JPM327756:JPN327758 JZI327756:JZJ327758 KJE327756:KJF327758 KTA327756:KTB327758 LCW327756:LCX327758 LMS327756:LMT327758 LWO327756:LWP327758 MGK327756:MGL327758 MQG327756:MQH327758 NAC327756:NAD327758 NJY327756:NJZ327758 NTU327756:NTV327758 ODQ327756:ODR327758 ONM327756:ONN327758 OXI327756:OXJ327758 PHE327756:PHF327758 PRA327756:PRB327758 QAW327756:QAX327758 QKS327756:QKT327758 QUO327756:QUP327758 REK327756:REL327758 ROG327756:ROH327758 RYC327756:RYD327758 SHY327756:SHZ327758 SRU327756:SRV327758 TBQ327756:TBR327758 TLM327756:TLN327758 TVI327756:TVJ327758 UFE327756:UFF327758 UPA327756:UPB327758 UYW327756:UYX327758 VIS327756:VIT327758 VSO327756:VSP327758 WCK327756:WCL327758 WMG327756:WMH327758 WWC327756:WWD327758 U393292:V393294 JQ393292:JR393294 TM393292:TN393294 ADI393292:ADJ393294 ANE393292:ANF393294 AXA393292:AXB393294 BGW393292:BGX393294 BQS393292:BQT393294 CAO393292:CAP393294 CKK393292:CKL393294 CUG393292:CUH393294 DEC393292:DED393294 DNY393292:DNZ393294 DXU393292:DXV393294 EHQ393292:EHR393294 ERM393292:ERN393294 FBI393292:FBJ393294 FLE393292:FLF393294 FVA393292:FVB393294 GEW393292:GEX393294 GOS393292:GOT393294 GYO393292:GYP393294 HIK393292:HIL393294 HSG393292:HSH393294 ICC393292:ICD393294 ILY393292:ILZ393294 IVU393292:IVV393294 JFQ393292:JFR393294 JPM393292:JPN393294 JZI393292:JZJ393294 KJE393292:KJF393294 KTA393292:KTB393294 LCW393292:LCX393294 LMS393292:LMT393294 LWO393292:LWP393294 MGK393292:MGL393294 MQG393292:MQH393294 NAC393292:NAD393294 NJY393292:NJZ393294 NTU393292:NTV393294 ODQ393292:ODR393294 ONM393292:ONN393294 OXI393292:OXJ393294 PHE393292:PHF393294 PRA393292:PRB393294 QAW393292:QAX393294 QKS393292:QKT393294 QUO393292:QUP393294 REK393292:REL393294 ROG393292:ROH393294 RYC393292:RYD393294 SHY393292:SHZ393294 SRU393292:SRV393294 TBQ393292:TBR393294 TLM393292:TLN393294 TVI393292:TVJ393294 UFE393292:UFF393294 UPA393292:UPB393294 UYW393292:UYX393294 VIS393292:VIT393294 VSO393292:VSP393294 WCK393292:WCL393294 WMG393292:WMH393294 WWC393292:WWD393294 U458828:V458830 JQ458828:JR458830 TM458828:TN458830 ADI458828:ADJ458830 ANE458828:ANF458830 AXA458828:AXB458830 BGW458828:BGX458830 BQS458828:BQT458830 CAO458828:CAP458830 CKK458828:CKL458830 CUG458828:CUH458830 DEC458828:DED458830 DNY458828:DNZ458830 DXU458828:DXV458830 EHQ458828:EHR458830 ERM458828:ERN458830 FBI458828:FBJ458830 FLE458828:FLF458830 FVA458828:FVB458830 GEW458828:GEX458830 GOS458828:GOT458830 GYO458828:GYP458830 HIK458828:HIL458830 HSG458828:HSH458830 ICC458828:ICD458830 ILY458828:ILZ458830 IVU458828:IVV458830 JFQ458828:JFR458830 JPM458828:JPN458830 JZI458828:JZJ458830 KJE458828:KJF458830 KTA458828:KTB458830 LCW458828:LCX458830 LMS458828:LMT458830 LWO458828:LWP458830 MGK458828:MGL458830 MQG458828:MQH458830 NAC458828:NAD458830 NJY458828:NJZ458830 NTU458828:NTV458830 ODQ458828:ODR458830 ONM458828:ONN458830 OXI458828:OXJ458830 PHE458828:PHF458830 PRA458828:PRB458830 QAW458828:QAX458830 QKS458828:QKT458830 QUO458828:QUP458830 REK458828:REL458830 ROG458828:ROH458830 RYC458828:RYD458830 SHY458828:SHZ458830 SRU458828:SRV458830 TBQ458828:TBR458830 TLM458828:TLN458830 TVI458828:TVJ458830 UFE458828:UFF458830 UPA458828:UPB458830 UYW458828:UYX458830 VIS458828:VIT458830 VSO458828:VSP458830 WCK458828:WCL458830 WMG458828:WMH458830 WWC458828:WWD458830 U524364:V524366 JQ524364:JR524366 TM524364:TN524366 ADI524364:ADJ524366 ANE524364:ANF524366 AXA524364:AXB524366 BGW524364:BGX524366 BQS524364:BQT524366 CAO524364:CAP524366 CKK524364:CKL524366 CUG524364:CUH524366 DEC524364:DED524366 DNY524364:DNZ524366 DXU524364:DXV524366 EHQ524364:EHR524366 ERM524364:ERN524366 FBI524364:FBJ524366 FLE524364:FLF524366 FVA524364:FVB524366 GEW524364:GEX524366 GOS524364:GOT524366 GYO524364:GYP524366 HIK524364:HIL524366 HSG524364:HSH524366 ICC524364:ICD524366 ILY524364:ILZ524366 IVU524364:IVV524366 JFQ524364:JFR524366 JPM524364:JPN524366 JZI524364:JZJ524366 KJE524364:KJF524366 KTA524364:KTB524366 LCW524364:LCX524366 LMS524364:LMT524366 LWO524364:LWP524366 MGK524364:MGL524366 MQG524364:MQH524366 NAC524364:NAD524366 NJY524364:NJZ524366 NTU524364:NTV524366 ODQ524364:ODR524366 ONM524364:ONN524366 OXI524364:OXJ524366 PHE524364:PHF524366 PRA524364:PRB524366 QAW524364:QAX524366 QKS524364:QKT524366 QUO524364:QUP524366 REK524364:REL524366 ROG524364:ROH524366 RYC524364:RYD524366 SHY524364:SHZ524366 SRU524364:SRV524366 TBQ524364:TBR524366 TLM524364:TLN524366 TVI524364:TVJ524366 UFE524364:UFF524366 UPA524364:UPB524366 UYW524364:UYX524366 VIS524364:VIT524366 VSO524364:VSP524366 WCK524364:WCL524366 WMG524364:WMH524366 WWC524364:WWD524366 U589900:V589902 JQ589900:JR589902 TM589900:TN589902 ADI589900:ADJ589902 ANE589900:ANF589902 AXA589900:AXB589902 BGW589900:BGX589902 BQS589900:BQT589902 CAO589900:CAP589902 CKK589900:CKL589902 CUG589900:CUH589902 DEC589900:DED589902 DNY589900:DNZ589902 DXU589900:DXV589902 EHQ589900:EHR589902 ERM589900:ERN589902 FBI589900:FBJ589902 FLE589900:FLF589902 FVA589900:FVB589902 GEW589900:GEX589902 GOS589900:GOT589902 GYO589900:GYP589902 HIK589900:HIL589902 HSG589900:HSH589902 ICC589900:ICD589902 ILY589900:ILZ589902 IVU589900:IVV589902 JFQ589900:JFR589902 JPM589900:JPN589902 JZI589900:JZJ589902 KJE589900:KJF589902 KTA589900:KTB589902 LCW589900:LCX589902 LMS589900:LMT589902 LWO589900:LWP589902 MGK589900:MGL589902 MQG589900:MQH589902 NAC589900:NAD589902 NJY589900:NJZ589902 NTU589900:NTV589902 ODQ589900:ODR589902 ONM589900:ONN589902 OXI589900:OXJ589902 PHE589900:PHF589902 PRA589900:PRB589902 QAW589900:QAX589902 QKS589900:QKT589902 QUO589900:QUP589902 REK589900:REL589902 ROG589900:ROH589902 RYC589900:RYD589902 SHY589900:SHZ589902 SRU589900:SRV589902 TBQ589900:TBR589902 TLM589900:TLN589902 TVI589900:TVJ589902 UFE589900:UFF589902 UPA589900:UPB589902 UYW589900:UYX589902 VIS589900:VIT589902 VSO589900:VSP589902 WCK589900:WCL589902 WMG589900:WMH589902 WWC589900:WWD589902 U655436:V655438 JQ655436:JR655438 TM655436:TN655438 ADI655436:ADJ655438 ANE655436:ANF655438 AXA655436:AXB655438 BGW655436:BGX655438 BQS655436:BQT655438 CAO655436:CAP655438 CKK655436:CKL655438 CUG655436:CUH655438 DEC655436:DED655438 DNY655436:DNZ655438 DXU655436:DXV655438 EHQ655436:EHR655438 ERM655436:ERN655438 FBI655436:FBJ655438 FLE655436:FLF655438 FVA655436:FVB655438 GEW655436:GEX655438 GOS655436:GOT655438 GYO655436:GYP655438 HIK655436:HIL655438 HSG655436:HSH655438 ICC655436:ICD655438 ILY655436:ILZ655438 IVU655436:IVV655438 JFQ655436:JFR655438 JPM655436:JPN655438 JZI655436:JZJ655438 KJE655436:KJF655438 KTA655436:KTB655438 LCW655436:LCX655438 LMS655436:LMT655438 LWO655436:LWP655438 MGK655436:MGL655438 MQG655436:MQH655438 NAC655436:NAD655438 NJY655436:NJZ655438 NTU655436:NTV655438 ODQ655436:ODR655438 ONM655436:ONN655438 OXI655436:OXJ655438 PHE655436:PHF655438 PRA655436:PRB655438 QAW655436:QAX655438 QKS655436:QKT655438 QUO655436:QUP655438 REK655436:REL655438 ROG655436:ROH655438 RYC655436:RYD655438 SHY655436:SHZ655438 SRU655436:SRV655438 TBQ655436:TBR655438 TLM655436:TLN655438 TVI655436:TVJ655438 UFE655436:UFF655438 UPA655436:UPB655438 UYW655436:UYX655438 VIS655436:VIT655438 VSO655436:VSP655438 WCK655436:WCL655438 WMG655436:WMH655438 WWC655436:WWD655438 U720972:V720974 JQ720972:JR720974 TM720972:TN720974 ADI720972:ADJ720974 ANE720972:ANF720974 AXA720972:AXB720974 BGW720972:BGX720974 BQS720972:BQT720974 CAO720972:CAP720974 CKK720972:CKL720974 CUG720972:CUH720974 DEC720972:DED720974 DNY720972:DNZ720974 DXU720972:DXV720974 EHQ720972:EHR720974 ERM720972:ERN720974 FBI720972:FBJ720974 FLE720972:FLF720974 FVA720972:FVB720974 GEW720972:GEX720974 GOS720972:GOT720974 GYO720972:GYP720974 HIK720972:HIL720974 HSG720972:HSH720974 ICC720972:ICD720974 ILY720972:ILZ720974 IVU720972:IVV720974 JFQ720972:JFR720974 JPM720972:JPN720974 JZI720972:JZJ720974 KJE720972:KJF720974 KTA720972:KTB720974 LCW720972:LCX720974 LMS720972:LMT720974 LWO720972:LWP720974 MGK720972:MGL720974 MQG720972:MQH720974 NAC720972:NAD720974 NJY720972:NJZ720974 NTU720972:NTV720974 ODQ720972:ODR720974 ONM720972:ONN720974 OXI720972:OXJ720974 PHE720972:PHF720974 PRA720972:PRB720974 QAW720972:QAX720974 QKS720972:QKT720974 QUO720972:QUP720974 REK720972:REL720974 ROG720972:ROH720974 RYC720972:RYD720974 SHY720972:SHZ720974 SRU720972:SRV720974 TBQ720972:TBR720974 TLM720972:TLN720974 TVI720972:TVJ720974 UFE720972:UFF720974 UPA720972:UPB720974 UYW720972:UYX720974 VIS720972:VIT720974 VSO720972:VSP720974 WCK720972:WCL720974 WMG720972:WMH720974 WWC720972:WWD720974 U786508:V786510 JQ786508:JR786510 TM786508:TN786510 ADI786508:ADJ786510 ANE786508:ANF786510 AXA786508:AXB786510 BGW786508:BGX786510 BQS786508:BQT786510 CAO786508:CAP786510 CKK786508:CKL786510 CUG786508:CUH786510 DEC786508:DED786510 DNY786508:DNZ786510 DXU786508:DXV786510 EHQ786508:EHR786510 ERM786508:ERN786510 FBI786508:FBJ786510 FLE786508:FLF786510 FVA786508:FVB786510 GEW786508:GEX786510 GOS786508:GOT786510 GYO786508:GYP786510 HIK786508:HIL786510 HSG786508:HSH786510 ICC786508:ICD786510 ILY786508:ILZ786510 IVU786508:IVV786510 JFQ786508:JFR786510 JPM786508:JPN786510 JZI786508:JZJ786510 KJE786508:KJF786510 KTA786508:KTB786510 LCW786508:LCX786510 LMS786508:LMT786510 LWO786508:LWP786510 MGK786508:MGL786510 MQG786508:MQH786510 NAC786508:NAD786510 NJY786508:NJZ786510 NTU786508:NTV786510 ODQ786508:ODR786510 ONM786508:ONN786510 OXI786508:OXJ786510 PHE786508:PHF786510 PRA786508:PRB786510 QAW786508:QAX786510 QKS786508:QKT786510 QUO786508:QUP786510 REK786508:REL786510 ROG786508:ROH786510 RYC786508:RYD786510 SHY786508:SHZ786510 SRU786508:SRV786510 TBQ786508:TBR786510 TLM786508:TLN786510 TVI786508:TVJ786510 UFE786508:UFF786510 UPA786508:UPB786510 UYW786508:UYX786510 VIS786508:VIT786510 VSO786508:VSP786510 WCK786508:WCL786510 WMG786508:WMH786510 WWC786508:WWD786510 U852044:V852046 JQ852044:JR852046 TM852044:TN852046 ADI852044:ADJ852046 ANE852044:ANF852046 AXA852044:AXB852046 BGW852044:BGX852046 BQS852044:BQT852046 CAO852044:CAP852046 CKK852044:CKL852046 CUG852044:CUH852046 DEC852044:DED852046 DNY852044:DNZ852046 DXU852044:DXV852046 EHQ852044:EHR852046 ERM852044:ERN852046 FBI852044:FBJ852046 FLE852044:FLF852046 FVA852044:FVB852046 GEW852044:GEX852046 GOS852044:GOT852046 GYO852044:GYP852046 HIK852044:HIL852046 HSG852044:HSH852046 ICC852044:ICD852046 ILY852044:ILZ852046 IVU852044:IVV852046 JFQ852044:JFR852046 JPM852044:JPN852046 JZI852044:JZJ852046 KJE852044:KJF852046 KTA852044:KTB852046 LCW852044:LCX852046 LMS852044:LMT852046 LWO852044:LWP852046 MGK852044:MGL852046 MQG852044:MQH852046 NAC852044:NAD852046 NJY852044:NJZ852046 NTU852044:NTV852046 ODQ852044:ODR852046 ONM852044:ONN852046 OXI852044:OXJ852046 PHE852044:PHF852046 PRA852044:PRB852046 QAW852044:QAX852046 QKS852044:QKT852046 QUO852044:QUP852046 REK852044:REL852046 ROG852044:ROH852046 RYC852044:RYD852046 SHY852044:SHZ852046 SRU852044:SRV852046 TBQ852044:TBR852046 TLM852044:TLN852046 TVI852044:TVJ852046 UFE852044:UFF852046 UPA852044:UPB852046 UYW852044:UYX852046 VIS852044:VIT852046 VSO852044:VSP852046 WCK852044:WCL852046 WMG852044:WMH852046 WWC852044:WWD852046 U917580:V917582 JQ917580:JR917582 TM917580:TN917582 ADI917580:ADJ917582 ANE917580:ANF917582 AXA917580:AXB917582 BGW917580:BGX917582 BQS917580:BQT917582 CAO917580:CAP917582 CKK917580:CKL917582 CUG917580:CUH917582 DEC917580:DED917582 DNY917580:DNZ917582 DXU917580:DXV917582 EHQ917580:EHR917582 ERM917580:ERN917582 FBI917580:FBJ917582 FLE917580:FLF917582 FVA917580:FVB917582 GEW917580:GEX917582 GOS917580:GOT917582 GYO917580:GYP917582 HIK917580:HIL917582 HSG917580:HSH917582 ICC917580:ICD917582 ILY917580:ILZ917582 IVU917580:IVV917582 JFQ917580:JFR917582 JPM917580:JPN917582 JZI917580:JZJ917582 KJE917580:KJF917582 KTA917580:KTB917582 LCW917580:LCX917582 LMS917580:LMT917582 LWO917580:LWP917582 MGK917580:MGL917582 MQG917580:MQH917582 NAC917580:NAD917582 NJY917580:NJZ917582 NTU917580:NTV917582 ODQ917580:ODR917582 ONM917580:ONN917582 OXI917580:OXJ917582 PHE917580:PHF917582 PRA917580:PRB917582 QAW917580:QAX917582 QKS917580:QKT917582 QUO917580:QUP917582 REK917580:REL917582 ROG917580:ROH917582 RYC917580:RYD917582 SHY917580:SHZ917582 SRU917580:SRV917582 TBQ917580:TBR917582 TLM917580:TLN917582 TVI917580:TVJ917582 UFE917580:UFF917582 UPA917580:UPB917582 UYW917580:UYX917582 VIS917580:VIT917582 VSO917580:VSP917582 WCK917580:WCL917582 WMG917580:WMH917582 WWC917580:WWD917582 U983116:V983118 JQ983116:JR983118 TM983116:TN983118 ADI983116:ADJ983118 ANE983116:ANF983118 AXA983116:AXB983118 BGW983116:BGX983118 BQS983116:BQT983118 CAO983116:CAP983118 CKK983116:CKL983118 CUG983116:CUH983118 DEC983116:DED983118 DNY983116:DNZ983118 DXU983116:DXV983118 EHQ983116:EHR983118 ERM983116:ERN983118 FBI983116:FBJ983118 FLE983116:FLF983118 FVA983116:FVB983118 GEW983116:GEX983118 GOS983116:GOT983118 GYO983116:GYP983118 HIK983116:HIL983118 HSG983116:HSH983118 ICC983116:ICD983118 ILY983116:ILZ983118 IVU983116:IVV983118 JFQ983116:JFR983118 JPM983116:JPN983118 JZI983116:JZJ983118 KJE983116:KJF983118 KTA983116:KTB983118 LCW983116:LCX983118 LMS983116:LMT983118 LWO983116:LWP983118 MGK983116:MGL983118 MQG983116:MQH983118 NAC983116:NAD983118 NJY983116:NJZ983118 NTU983116:NTV983118 ODQ983116:ODR983118 ONM983116:ONN983118 OXI983116:OXJ983118 PHE983116:PHF983118 PRA983116:PRB983118 QAW983116:QAX983118 QKS983116:QKT983118 QUO983116:QUP983118 REK983116:REL983118 ROG983116:ROH983118 RYC983116:RYD983118 SHY983116:SHZ983118 SRU983116:SRV983118 TBQ983116:TBR983118 TLM983116:TLN983118 TVI983116:TVJ983118 UFE983116:UFF983118 UPA983116:UPB983118 UYW983116:UYX983118 VIS983116:VIT983118 VSO983116:VSP983118 WCK983116:WCL983118 WMG983116:WMH983118 WWC983116:WWD983118 U72:V74 JQ72:JR74 TM72:TN74 ADI72:ADJ74 ANE72:ANF74 AXA72:AXB74 BGW72:BGX74 BQS72:BQT74 CAO72:CAP74 CKK72:CKL74 CUG72:CUH74 DEC72:DED74 DNY72:DNZ74 DXU72:DXV74 EHQ72:EHR74 ERM72:ERN74 FBI72:FBJ74 FLE72:FLF74 FVA72:FVB74 GEW72:GEX74 GOS72:GOT74 GYO72:GYP74 HIK72:HIL74 HSG72:HSH74 ICC72:ICD74 ILY72:ILZ74 IVU72:IVV74 JFQ72:JFR74 JPM72:JPN74 JZI72:JZJ74 KJE72:KJF74 KTA72:KTB74 LCW72:LCX74 LMS72:LMT74 LWO72:LWP74 MGK72:MGL74 MQG72:MQH74 NAC72:NAD74 NJY72:NJZ74 NTU72:NTV74 ODQ72:ODR74 ONM72:ONN74 OXI72:OXJ74 PHE72:PHF74 PRA72:PRB74 QAW72:QAX74 QKS72:QKT74 QUO72:QUP74 REK72:REL74 ROG72:ROH74 RYC72:RYD74 SHY72:SHZ74 SRU72:SRV74 TBQ72:TBR74 TLM72:TLN74 TVI72:TVJ74 UFE72:UFF74 UPA72:UPB74 UYW72:UYX74 VIS72:VIT74 VSO72:VSP74 WCK72:WCL74 WMG72:WMH74 WWC72:WWD74 U65608:V65610 JQ65608:JR65610 TM65608:TN65610 ADI65608:ADJ65610 ANE65608:ANF65610 AXA65608:AXB65610 BGW65608:BGX65610 BQS65608:BQT65610 CAO65608:CAP65610 CKK65608:CKL65610 CUG65608:CUH65610 DEC65608:DED65610 DNY65608:DNZ65610 DXU65608:DXV65610 EHQ65608:EHR65610 ERM65608:ERN65610 FBI65608:FBJ65610 FLE65608:FLF65610 FVA65608:FVB65610 GEW65608:GEX65610 GOS65608:GOT65610 GYO65608:GYP65610 HIK65608:HIL65610 HSG65608:HSH65610 ICC65608:ICD65610 ILY65608:ILZ65610 IVU65608:IVV65610 JFQ65608:JFR65610 JPM65608:JPN65610 JZI65608:JZJ65610 KJE65608:KJF65610 KTA65608:KTB65610 LCW65608:LCX65610 LMS65608:LMT65610 LWO65608:LWP65610 MGK65608:MGL65610 MQG65608:MQH65610 NAC65608:NAD65610 NJY65608:NJZ65610 NTU65608:NTV65610 ODQ65608:ODR65610 ONM65608:ONN65610 OXI65608:OXJ65610 PHE65608:PHF65610 PRA65608:PRB65610 QAW65608:QAX65610 QKS65608:QKT65610 QUO65608:QUP65610 REK65608:REL65610 ROG65608:ROH65610 RYC65608:RYD65610 SHY65608:SHZ65610 SRU65608:SRV65610 TBQ65608:TBR65610 TLM65608:TLN65610 TVI65608:TVJ65610 UFE65608:UFF65610 UPA65608:UPB65610 UYW65608:UYX65610 VIS65608:VIT65610 VSO65608:VSP65610 WCK65608:WCL65610 WMG65608:WMH65610 WWC65608:WWD65610 U131144:V131146 JQ131144:JR131146 TM131144:TN131146 ADI131144:ADJ131146 ANE131144:ANF131146 AXA131144:AXB131146 BGW131144:BGX131146 BQS131144:BQT131146 CAO131144:CAP131146 CKK131144:CKL131146 CUG131144:CUH131146 DEC131144:DED131146 DNY131144:DNZ131146 DXU131144:DXV131146 EHQ131144:EHR131146 ERM131144:ERN131146 FBI131144:FBJ131146 FLE131144:FLF131146 FVA131144:FVB131146 GEW131144:GEX131146 GOS131144:GOT131146 GYO131144:GYP131146 HIK131144:HIL131146 HSG131144:HSH131146 ICC131144:ICD131146 ILY131144:ILZ131146 IVU131144:IVV131146 JFQ131144:JFR131146 JPM131144:JPN131146 JZI131144:JZJ131146 KJE131144:KJF131146 KTA131144:KTB131146 LCW131144:LCX131146 LMS131144:LMT131146 LWO131144:LWP131146 MGK131144:MGL131146 MQG131144:MQH131146 NAC131144:NAD131146 NJY131144:NJZ131146 NTU131144:NTV131146 ODQ131144:ODR131146 ONM131144:ONN131146 OXI131144:OXJ131146 PHE131144:PHF131146 PRA131144:PRB131146 QAW131144:QAX131146 QKS131144:QKT131146 QUO131144:QUP131146 REK131144:REL131146 ROG131144:ROH131146 RYC131144:RYD131146 SHY131144:SHZ131146 SRU131144:SRV131146 TBQ131144:TBR131146 TLM131144:TLN131146 TVI131144:TVJ131146 UFE131144:UFF131146 UPA131144:UPB131146 UYW131144:UYX131146 VIS131144:VIT131146 VSO131144:VSP131146 WCK131144:WCL131146 WMG131144:WMH131146 WWC131144:WWD131146 U196680:V196682 JQ196680:JR196682 TM196680:TN196682 ADI196680:ADJ196682 ANE196680:ANF196682 AXA196680:AXB196682 BGW196680:BGX196682 BQS196680:BQT196682 CAO196680:CAP196682 CKK196680:CKL196682 CUG196680:CUH196682 DEC196680:DED196682 DNY196680:DNZ196682 DXU196680:DXV196682 EHQ196680:EHR196682 ERM196680:ERN196682 FBI196680:FBJ196682 FLE196680:FLF196682 FVA196680:FVB196682 GEW196680:GEX196682 GOS196680:GOT196682 GYO196680:GYP196682 HIK196680:HIL196682 HSG196680:HSH196682 ICC196680:ICD196682 ILY196680:ILZ196682 IVU196680:IVV196682 JFQ196680:JFR196682 JPM196680:JPN196682 JZI196680:JZJ196682 KJE196680:KJF196682 KTA196680:KTB196682 LCW196680:LCX196682 LMS196680:LMT196682 LWO196680:LWP196682 MGK196680:MGL196682 MQG196680:MQH196682 NAC196680:NAD196682 NJY196680:NJZ196682 NTU196680:NTV196682 ODQ196680:ODR196682 ONM196680:ONN196682 OXI196680:OXJ196682 PHE196680:PHF196682 PRA196680:PRB196682 QAW196680:QAX196682 QKS196680:QKT196682 QUO196680:QUP196682 REK196680:REL196682 ROG196680:ROH196682 RYC196680:RYD196682 SHY196680:SHZ196682 SRU196680:SRV196682 TBQ196680:TBR196682 TLM196680:TLN196682 TVI196680:TVJ196682 UFE196680:UFF196682 UPA196680:UPB196682 UYW196680:UYX196682 VIS196680:VIT196682 VSO196680:VSP196682 WCK196680:WCL196682 WMG196680:WMH196682 WWC196680:WWD196682 U262216:V262218 JQ262216:JR262218 TM262216:TN262218 ADI262216:ADJ262218 ANE262216:ANF262218 AXA262216:AXB262218 BGW262216:BGX262218 BQS262216:BQT262218 CAO262216:CAP262218 CKK262216:CKL262218 CUG262216:CUH262218 DEC262216:DED262218 DNY262216:DNZ262218 DXU262216:DXV262218 EHQ262216:EHR262218 ERM262216:ERN262218 FBI262216:FBJ262218 FLE262216:FLF262218 FVA262216:FVB262218 GEW262216:GEX262218 GOS262216:GOT262218 GYO262216:GYP262218 HIK262216:HIL262218 HSG262216:HSH262218 ICC262216:ICD262218 ILY262216:ILZ262218 IVU262216:IVV262218 JFQ262216:JFR262218 JPM262216:JPN262218 JZI262216:JZJ262218 KJE262216:KJF262218 KTA262216:KTB262218 LCW262216:LCX262218 LMS262216:LMT262218 LWO262216:LWP262218 MGK262216:MGL262218 MQG262216:MQH262218 NAC262216:NAD262218 NJY262216:NJZ262218 NTU262216:NTV262218 ODQ262216:ODR262218 ONM262216:ONN262218 OXI262216:OXJ262218 PHE262216:PHF262218 PRA262216:PRB262218 QAW262216:QAX262218 QKS262216:QKT262218 QUO262216:QUP262218 REK262216:REL262218 ROG262216:ROH262218 RYC262216:RYD262218 SHY262216:SHZ262218 SRU262216:SRV262218 TBQ262216:TBR262218 TLM262216:TLN262218 TVI262216:TVJ262218 UFE262216:UFF262218 UPA262216:UPB262218 UYW262216:UYX262218 VIS262216:VIT262218 VSO262216:VSP262218 WCK262216:WCL262218 WMG262216:WMH262218 WWC262216:WWD262218 U327752:V327754 JQ327752:JR327754 TM327752:TN327754 ADI327752:ADJ327754 ANE327752:ANF327754 AXA327752:AXB327754 BGW327752:BGX327754 BQS327752:BQT327754 CAO327752:CAP327754 CKK327752:CKL327754 CUG327752:CUH327754 DEC327752:DED327754 DNY327752:DNZ327754 DXU327752:DXV327754 EHQ327752:EHR327754 ERM327752:ERN327754 FBI327752:FBJ327754 FLE327752:FLF327754 FVA327752:FVB327754 GEW327752:GEX327754 GOS327752:GOT327754 GYO327752:GYP327754 HIK327752:HIL327754 HSG327752:HSH327754 ICC327752:ICD327754 ILY327752:ILZ327754 IVU327752:IVV327754 JFQ327752:JFR327754 JPM327752:JPN327754 JZI327752:JZJ327754 KJE327752:KJF327754 KTA327752:KTB327754 LCW327752:LCX327754 LMS327752:LMT327754 LWO327752:LWP327754 MGK327752:MGL327754 MQG327752:MQH327754 NAC327752:NAD327754 NJY327752:NJZ327754 NTU327752:NTV327754 ODQ327752:ODR327754 ONM327752:ONN327754 OXI327752:OXJ327754 PHE327752:PHF327754 PRA327752:PRB327754 QAW327752:QAX327754 QKS327752:QKT327754 QUO327752:QUP327754 REK327752:REL327754 ROG327752:ROH327754 RYC327752:RYD327754 SHY327752:SHZ327754 SRU327752:SRV327754 TBQ327752:TBR327754 TLM327752:TLN327754 TVI327752:TVJ327754 UFE327752:UFF327754 UPA327752:UPB327754 UYW327752:UYX327754 VIS327752:VIT327754 VSO327752:VSP327754 WCK327752:WCL327754 WMG327752:WMH327754 WWC327752:WWD327754 U393288:V393290 JQ393288:JR393290 TM393288:TN393290 ADI393288:ADJ393290 ANE393288:ANF393290 AXA393288:AXB393290 BGW393288:BGX393290 BQS393288:BQT393290 CAO393288:CAP393290 CKK393288:CKL393290 CUG393288:CUH393290 DEC393288:DED393290 DNY393288:DNZ393290 DXU393288:DXV393290 EHQ393288:EHR393290 ERM393288:ERN393290 FBI393288:FBJ393290 FLE393288:FLF393290 FVA393288:FVB393290 GEW393288:GEX393290 GOS393288:GOT393290 GYO393288:GYP393290 HIK393288:HIL393290 HSG393288:HSH393290 ICC393288:ICD393290 ILY393288:ILZ393290 IVU393288:IVV393290 JFQ393288:JFR393290 JPM393288:JPN393290 JZI393288:JZJ393290 KJE393288:KJF393290 KTA393288:KTB393290 LCW393288:LCX393290 LMS393288:LMT393290 LWO393288:LWP393290 MGK393288:MGL393290 MQG393288:MQH393290 NAC393288:NAD393290 NJY393288:NJZ393290 NTU393288:NTV393290 ODQ393288:ODR393290 ONM393288:ONN393290 OXI393288:OXJ393290 PHE393288:PHF393290 PRA393288:PRB393290 QAW393288:QAX393290 QKS393288:QKT393290 QUO393288:QUP393290 REK393288:REL393290 ROG393288:ROH393290 RYC393288:RYD393290 SHY393288:SHZ393290 SRU393288:SRV393290 TBQ393288:TBR393290 TLM393288:TLN393290 TVI393288:TVJ393290 UFE393288:UFF393290 UPA393288:UPB393290 UYW393288:UYX393290 VIS393288:VIT393290 VSO393288:VSP393290 WCK393288:WCL393290 WMG393288:WMH393290 WWC393288:WWD393290 U458824:V458826 JQ458824:JR458826 TM458824:TN458826 ADI458824:ADJ458826 ANE458824:ANF458826 AXA458824:AXB458826 BGW458824:BGX458826 BQS458824:BQT458826 CAO458824:CAP458826 CKK458824:CKL458826 CUG458824:CUH458826 DEC458824:DED458826 DNY458824:DNZ458826 DXU458824:DXV458826 EHQ458824:EHR458826 ERM458824:ERN458826 FBI458824:FBJ458826 FLE458824:FLF458826 FVA458824:FVB458826 GEW458824:GEX458826 GOS458824:GOT458826 GYO458824:GYP458826 HIK458824:HIL458826 HSG458824:HSH458826 ICC458824:ICD458826 ILY458824:ILZ458826 IVU458824:IVV458826 JFQ458824:JFR458826 JPM458824:JPN458826 JZI458824:JZJ458826 KJE458824:KJF458826 KTA458824:KTB458826 LCW458824:LCX458826 LMS458824:LMT458826 LWO458824:LWP458826 MGK458824:MGL458826 MQG458824:MQH458826 NAC458824:NAD458826 NJY458824:NJZ458826 NTU458824:NTV458826 ODQ458824:ODR458826 ONM458824:ONN458826 OXI458824:OXJ458826 PHE458824:PHF458826 PRA458824:PRB458826 QAW458824:QAX458826 QKS458824:QKT458826 QUO458824:QUP458826 REK458824:REL458826 ROG458824:ROH458826 RYC458824:RYD458826 SHY458824:SHZ458826 SRU458824:SRV458826 TBQ458824:TBR458826 TLM458824:TLN458826 TVI458824:TVJ458826 UFE458824:UFF458826 UPA458824:UPB458826 UYW458824:UYX458826 VIS458824:VIT458826 VSO458824:VSP458826 WCK458824:WCL458826 WMG458824:WMH458826 WWC458824:WWD458826 U524360:V524362 JQ524360:JR524362 TM524360:TN524362 ADI524360:ADJ524362 ANE524360:ANF524362 AXA524360:AXB524362 BGW524360:BGX524362 BQS524360:BQT524362 CAO524360:CAP524362 CKK524360:CKL524362 CUG524360:CUH524362 DEC524360:DED524362 DNY524360:DNZ524362 DXU524360:DXV524362 EHQ524360:EHR524362 ERM524360:ERN524362 FBI524360:FBJ524362 FLE524360:FLF524362 FVA524360:FVB524362 GEW524360:GEX524362 GOS524360:GOT524362 GYO524360:GYP524362 HIK524360:HIL524362 HSG524360:HSH524362 ICC524360:ICD524362 ILY524360:ILZ524362 IVU524360:IVV524362 JFQ524360:JFR524362 JPM524360:JPN524362 JZI524360:JZJ524362 KJE524360:KJF524362 KTA524360:KTB524362 LCW524360:LCX524362 LMS524360:LMT524362 LWO524360:LWP524362 MGK524360:MGL524362 MQG524360:MQH524362 NAC524360:NAD524362 NJY524360:NJZ524362 NTU524360:NTV524362 ODQ524360:ODR524362 ONM524360:ONN524362 OXI524360:OXJ524362 PHE524360:PHF524362 PRA524360:PRB524362 QAW524360:QAX524362 QKS524360:QKT524362 QUO524360:QUP524362 REK524360:REL524362 ROG524360:ROH524362 RYC524360:RYD524362 SHY524360:SHZ524362 SRU524360:SRV524362 TBQ524360:TBR524362 TLM524360:TLN524362 TVI524360:TVJ524362 UFE524360:UFF524362 UPA524360:UPB524362 UYW524360:UYX524362 VIS524360:VIT524362 VSO524360:VSP524362 WCK524360:WCL524362 WMG524360:WMH524362 WWC524360:WWD524362 U589896:V589898 JQ589896:JR589898 TM589896:TN589898 ADI589896:ADJ589898 ANE589896:ANF589898 AXA589896:AXB589898 BGW589896:BGX589898 BQS589896:BQT589898 CAO589896:CAP589898 CKK589896:CKL589898 CUG589896:CUH589898 DEC589896:DED589898 DNY589896:DNZ589898 DXU589896:DXV589898 EHQ589896:EHR589898 ERM589896:ERN589898 FBI589896:FBJ589898 FLE589896:FLF589898 FVA589896:FVB589898 GEW589896:GEX589898 GOS589896:GOT589898 GYO589896:GYP589898 HIK589896:HIL589898 HSG589896:HSH589898 ICC589896:ICD589898 ILY589896:ILZ589898 IVU589896:IVV589898 JFQ589896:JFR589898 JPM589896:JPN589898 JZI589896:JZJ589898 KJE589896:KJF589898 KTA589896:KTB589898 LCW589896:LCX589898 LMS589896:LMT589898 LWO589896:LWP589898 MGK589896:MGL589898 MQG589896:MQH589898 NAC589896:NAD589898 NJY589896:NJZ589898 NTU589896:NTV589898 ODQ589896:ODR589898 ONM589896:ONN589898 OXI589896:OXJ589898 PHE589896:PHF589898 PRA589896:PRB589898 QAW589896:QAX589898 QKS589896:QKT589898 QUO589896:QUP589898 REK589896:REL589898 ROG589896:ROH589898 RYC589896:RYD589898 SHY589896:SHZ589898 SRU589896:SRV589898 TBQ589896:TBR589898 TLM589896:TLN589898 TVI589896:TVJ589898 UFE589896:UFF589898 UPA589896:UPB589898 UYW589896:UYX589898 VIS589896:VIT589898 VSO589896:VSP589898 WCK589896:WCL589898 WMG589896:WMH589898 WWC589896:WWD589898 U655432:V655434 JQ655432:JR655434 TM655432:TN655434 ADI655432:ADJ655434 ANE655432:ANF655434 AXA655432:AXB655434 BGW655432:BGX655434 BQS655432:BQT655434 CAO655432:CAP655434 CKK655432:CKL655434 CUG655432:CUH655434 DEC655432:DED655434 DNY655432:DNZ655434 DXU655432:DXV655434 EHQ655432:EHR655434 ERM655432:ERN655434 FBI655432:FBJ655434 FLE655432:FLF655434 FVA655432:FVB655434 GEW655432:GEX655434 GOS655432:GOT655434 GYO655432:GYP655434 HIK655432:HIL655434 HSG655432:HSH655434 ICC655432:ICD655434 ILY655432:ILZ655434 IVU655432:IVV655434 JFQ655432:JFR655434 JPM655432:JPN655434 JZI655432:JZJ655434 KJE655432:KJF655434 KTA655432:KTB655434 LCW655432:LCX655434 LMS655432:LMT655434 LWO655432:LWP655434 MGK655432:MGL655434 MQG655432:MQH655434 NAC655432:NAD655434 NJY655432:NJZ655434 NTU655432:NTV655434 ODQ655432:ODR655434 ONM655432:ONN655434 OXI655432:OXJ655434 PHE655432:PHF655434 PRA655432:PRB655434 QAW655432:QAX655434 QKS655432:QKT655434 QUO655432:QUP655434 REK655432:REL655434 ROG655432:ROH655434 RYC655432:RYD655434 SHY655432:SHZ655434 SRU655432:SRV655434 TBQ655432:TBR655434 TLM655432:TLN655434 TVI655432:TVJ655434 UFE655432:UFF655434 UPA655432:UPB655434 UYW655432:UYX655434 VIS655432:VIT655434 VSO655432:VSP655434 WCK655432:WCL655434 WMG655432:WMH655434 WWC655432:WWD655434 U720968:V720970 JQ720968:JR720970 TM720968:TN720970 ADI720968:ADJ720970 ANE720968:ANF720970 AXA720968:AXB720970 BGW720968:BGX720970 BQS720968:BQT720970 CAO720968:CAP720970 CKK720968:CKL720970 CUG720968:CUH720970 DEC720968:DED720970 DNY720968:DNZ720970 DXU720968:DXV720970 EHQ720968:EHR720970 ERM720968:ERN720970 FBI720968:FBJ720970 FLE720968:FLF720970 FVA720968:FVB720970 GEW720968:GEX720970 GOS720968:GOT720970 GYO720968:GYP720970 HIK720968:HIL720970 HSG720968:HSH720970 ICC720968:ICD720970 ILY720968:ILZ720970 IVU720968:IVV720970 JFQ720968:JFR720970 JPM720968:JPN720970 JZI720968:JZJ720970 KJE720968:KJF720970 KTA720968:KTB720970 LCW720968:LCX720970 LMS720968:LMT720970 LWO720968:LWP720970 MGK720968:MGL720970 MQG720968:MQH720970 NAC720968:NAD720970 NJY720968:NJZ720970 NTU720968:NTV720970 ODQ720968:ODR720970 ONM720968:ONN720970 OXI720968:OXJ720970 PHE720968:PHF720970 PRA720968:PRB720970 QAW720968:QAX720970 QKS720968:QKT720970 QUO720968:QUP720970 REK720968:REL720970 ROG720968:ROH720970 RYC720968:RYD720970 SHY720968:SHZ720970 SRU720968:SRV720970 TBQ720968:TBR720970 TLM720968:TLN720970 TVI720968:TVJ720970 UFE720968:UFF720970 UPA720968:UPB720970 UYW720968:UYX720970 VIS720968:VIT720970 VSO720968:VSP720970 WCK720968:WCL720970 WMG720968:WMH720970 WWC720968:WWD720970 U786504:V786506 JQ786504:JR786506 TM786504:TN786506 ADI786504:ADJ786506 ANE786504:ANF786506 AXA786504:AXB786506 BGW786504:BGX786506 BQS786504:BQT786506 CAO786504:CAP786506 CKK786504:CKL786506 CUG786504:CUH786506 DEC786504:DED786506 DNY786504:DNZ786506 DXU786504:DXV786506 EHQ786504:EHR786506 ERM786504:ERN786506 FBI786504:FBJ786506 FLE786504:FLF786506 FVA786504:FVB786506 GEW786504:GEX786506 GOS786504:GOT786506 GYO786504:GYP786506 HIK786504:HIL786506 HSG786504:HSH786506 ICC786504:ICD786506 ILY786504:ILZ786506 IVU786504:IVV786506 JFQ786504:JFR786506 JPM786504:JPN786506 JZI786504:JZJ786506 KJE786504:KJF786506 KTA786504:KTB786506 LCW786504:LCX786506 LMS786504:LMT786506 LWO786504:LWP786506 MGK786504:MGL786506 MQG786504:MQH786506 NAC786504:NAD786506 NJY786504:NJZ786506 NTU786504:NTV786506 ODQ786504:ODR786506 ONM786504:ONN786506 OXI786504:OXJ786506 PHE786504:PHF786506 PRA786504:PRB786506 QAW786504:QAX786506 QKS786504:QKT786506 QUO786504:QUP786506 REK786504:REL786506 ROG786504:ROH786506 RYC786504:RYD786506 SHY786504:SHZ786506 SRU786504:SRV786506 TBQ786504:TBR786506 TLM786504:TLN786506 TVI786504:TVJ786506 UFE786504:UFF786506 UPA786504:UPB786506 UYW786504:UYX786506 VIS786504:VIT786506 VSO786504:VSP786506 WCK786504:WCL786506 WMG786504:WMH786506 WWC786504:WWD786506 U852040:V852042 JQ852040:JR852042 TM852040:TN852042 ADI852040:ADJ852042 ANE852040:ANF852042 AXA852040:AXB852042 BGW852040:BGX852042 BQS852040:BQT852042 CAO852040:CAP852042 CKK852040:CKL852042 CUG852040:CUH852042 DEC852040:DED852042 DNY852040:DNZ852042 DXU852040:DXV852042 EHQ852040:EHR852042 ERM852040:ERN852042 FBI852040:FBJ852042 FLE852040:FLF852042 FVA852040:FVB852042 GEW852040:GEX852042 GOS852040:GOT852042 GYO852040:GYP852042 HIK852040:HIL852042 HSG852040:HSH852042 ICC852040:ICD852042 ILY852040:ILZ852042 IVU852040:IVV852042 JFQ852040:JFR852042 JPM852040:JPN852042 JZI852040:JZJ852042 KJE852040:KJF852042 KTA852040:KTB852042 LCW852040:LCX852042 LMS852040:LMT852042 LWO852040:LWP852042 MGK852040:MGL852042 MQG852040:MQH852042 NAC852040:NAD852042 NJY852040:NJZ852042 NTU852040:NTV852042 ODQ852040:ODR852042 ONM852040:ONN852042 OXI852040:OXJ852042 PHE852040:PHF852042 PRA852040:PRB852042 QAW852040:QAX852042 QKS852040:QKT852042 QUO852040:QUP852042 REK852040:REL852042 ROG852040:ROH852042 RYC852040:RYD852042 SHY852040:SHZ852042 SRU852040:SRV852042 TBQ852040:TBR852042 TLM852040:TLN852042 TVI852040:TVJ852042 UFE852040:UFF852042 UPA852040:UPB852042 UYW852040:UYX852042 VIS852040:VIT852042 VSO852040:VSP852042 WCK852040:WCL852042 WMG852040:WMH852042 WWC852040:WWD852042 U917576:V917578 JQ917576:JR917578 TM917576:TN917578 ADI917576:ADJ917578 ANE917576:ANF917578 AXA917576:AXB917578 BGW917576:BGX917578 BQS917576:BQT917578 CAO917576:CAP917578 CKK917576:CKL917578 CUG917576:CUH917578 DEC917576:DED917578 DNY917576:DNZ917578 DXU917576:DXV917578 EHQ917576:EHR917578 ERM917576:ERN917578 FBI917576:FBJ917578 FLE917576:FLF917578 FVA917576:FVB917578 GEW917576:GEX917578 GOS917576:GOT917578 GYO917576:GYP917578 HIK917576:HIL917578 HSG917576:HSH917578 ICC917576:ICD917578 ILY917576:ILZ917578 IVU917576:IVV917578 JFQ917576:JFR917578 JPM917576:JPN917578 JZI917576:JZJ917578 KJE917576:KJF917578 KTA917576:KTB917578 LCW917576:LCX917578 LMS917576:LMT917578 LWO917576:LWP917578 MGK917576:MGL917578 MQG917576:MQH917578 NAC917576:NAD917578 NJY917576:NJZ917578 NTU917576:NTV917578 ODQ917576:ODR917578 ONM917576:ONN917578 OXI917576:OXJ917578 PHE917576:PHF917578 PRA917576:PRB917578 QAW917576:QAX917578 QKS917576:QKT917578 QUO917576:QUP917578 REK917576:REL917578 ROG917576:ROH917578 RYC917576:RYD917578 SHY917576:SHZ917578 SRU917576:SRV917578 TBQ917576:TBR917578 TLM917576:TLN917578 TVI917576:TVJ917578 UFE917576:UFF917578 UPA917576:UPB917578 UYW917576:UYX917578 VIS917576:VIT917578 VSO917576:VSP917578 WCK917576:WCL917578 WMG917576:WMH917578 WWC917576:WWD917578 U983112:V983114 JQ983112:JR983114 TM983112:TN983114 ADI983112:ADJ983114 ANE983112:ANF983114 AXA983112:AXB983114 BGW983112:BGX983114 BQS983112:BQT983114 CAO983112:CAP983114 CKK983112:CKL983114 CUG983112:CUH983114 DEC983112:DED983114 DNY983112:DNZ983114 DXU983112:DXV983114 EHQ983112:EHR983114 ERM983112:ERN983114 FBI983112:FBJ983114 FLE983112:FLF983114 FVA983112:FVB983114 GEW983112:GEX983114 GOS983112:GOT983114 GYO983112:GYP983114 HIK983112:HIL983114 HSG983112:HSH983114 ICC983112:ICD983114 ILY983112:ILZ983114 IVU983112:IVV983114 JFQ983112:JFR983114 JPM983112:JPN983114 JZI983112:JZJ983114 KJE983112:KJF983114 KTA983112:KTB983114 LCW983112:LCX983114 LMS983112:LMT983114 LWO983112:LWP983114 MGK983112:MGL983114 MQG983112:MQH983114 NAC983112:NAD983114 NJY983112:NJZ983114 NTU983112:NTV983114 ODQ983112:ODR983114 ONM983112:ONN983114 OXI983112:OXJ983114 PHE983112:PHF983114 PRA983112:PRB983114 QAW983112:QAX983114 QKS983112:QKT983114 QUO983112:QUP983114 REK983112:REL983114 ROG983112:ROH983114 RYC983112:RYD983114 SHY983112:SHZ983114 SRU983112:SRV983114 TBQ983112:TBR983114 TLM983112:TLN983114 TVI983112:TVJ983114 UFE983112:UFF983114 UPA983112:UPB983114 UYW983112:UYX983114 VIS983112:VIT983114 VSO983112:VSP983114 WCK983112:WCL983114 WMG983112:WMH983114 WWC983112:WWD983114 U68:V70 JQ68:JR70 TM68:TN70 ADI68:ADJ70 ANE68:ANF70 AXA68:AXB70 BGW68:BGX70 BQS68:BQT70 CAO68:CAP70 CKK68:CKL70 CUG68:CUH70 DEC68:DED70 DNY68:DNZ70 DXU68:DXV70 EHQ68:EHR70 ERM68:ERN70 FBI68:FBJ70 FLE68:FLF70 FVA68:FVB70 GEW68:GEX70 GOS68:GOT70 GYO68:GYP70 HIK68:HIL70 HSG68:HSH70 ICC68:ICD70 ILY68:ILZ70 IVU68:IVV70 JFQ68:JFR70 JPM68:JPN70 JZI68:JZJ70 KJE68:KJF70 KTA68:KTB70 LCW68:LCX70 LMS68:LMT70 LWO68:LWP70 MGK68:MGL70 MQG68:MQH70 NAC68:NAD70 NJY68:NJZ70 NTU68:NTV70 ODQ68:ODR70 ONM68:ONN70 OXI68:OXJ70 PHE68:PHF70 PRA68:PRB70 QAW68:QAX70 QKS68:QKT70 QUO68:QUP70 REK68:REL70 ROG68:ROH70 RYC68:RYD70 SHY68:SHZ70 SRU68:SRV70 TBQ68:TBR70 TLM68:TLN70 TVI68:TVJ70 UFE68:UFF70 UPA68:UPB70 UYW68:UYX70 VIS68:VIT70 VSO68:VSP70 WCK68:WCL70 WMG68:WMH70 WWC68:WWD70 U65604:V65606 JQ65604:JR65606 TM65604:TN65606 ADI65604:ADJ65606 ANE65604:ANF65606 AXA65604:AXB65606 BGW65604:BGX65606 BQS65604:BQT65606 CAO65604:CAP65606 CKK65604:CKL65606 CUG65604:CUH65606 DEC65604:DED65606 DNY65604:DNZ65606 DXU65604:DXV65606 EHQ65604:EHR65606 ERM65604:ERN65606 FBI65604:FBJ65606 FLE65604:FLF65606 FVA65604:FVB65606 GEW65604:GEX65606 GOS65604:GOT65606 GYO65604:GYP65606 HIK65604:HIL65606 HSG65604:HSH65606 ICC65604:ICD65606 ILY65604:ILZ65606 IVU65604:IVV65606 JFQ65604:JFR65606 JPM65604:JPN65606 JZI65604:JZJ65606 KJE65604:KJF65606 KTA65604:KTB65606 LCW65604:LCX65606 LMS65604:LMT65606 LWO65604:LWP65606 MGK65604:MGL65606 MQG65604:MQH65606 NAC65604:NAD65606 NJY65604:NJZ65606 NTU65604:NTV65606 ODQ65604:ODR65606 ONM65604:ONN65606 OXI65604:OXJ65606 PHE65604:PHF65606 PRA65604:PRB65606 QAW65604:QAX65606 QKS65604:QKT65606 QUO65604:QUP65606 REK65604:REL65606 ROG65604:ROH65606 RYC65604:RYD65606 SHY65604:SHZ65606 SRU65604:SRV65606 TBQ65604:TBR65606 TLM65604:TLN65606 TVI65604:TVJ65606 UFE65604:UFF65606 UPA65604:UPB65606 UYW65604:UYX65606 VIS65604:VIT65606 VSO65604:VSP65606 WCK65604:WCL65606 WMG65604:WMH65606 WWC65604:WWD65606 U131140:V131142 JQ131140:JR131142 TM131140:TN131142 ADI131140:ADJ131142 ANE131140:ANF131142 AXA131140:AXB131142 BGW131140:BGX131142 BQS131140:BQT131142 CAO131140:CAP131142 CKK131140:CKL131142 CUG131140:CUH131142 DEC131140:DED131142 DNY131140:DNZ131142 DXU131140:DXV131142 EHQ131140:EHR131142 ERM131140:ERN131142 FBI131140:FBJ131142 FLE131140:FLF131142 FVA131140:FVB131142 GEW131140:GEX131142 GOS131140:GOT131142 GYO131140:GYP131142 HIK131140:HIL131142 HSG131140:HSH131142 ICC131140:ICD131142 ILY131140:ILZ131142 IVU131140:IVV131142 JFQ131140:JFR131142 JPM131140:JPN131142 JZI131140:JZJ131142 KJE131140:KJF131142 KTA131140:KTB131142 LCW131140:LCX131142 LMS131140:LMT131142 LWO131140:LWP131142 MGK131140:MGL131142 MQG131140:MQH131142 NAC131140:NAD131142 NJY131140:NJZ131142 NTU131140:NTV131142 ODQ131140:ODR131142 ONM131140:ONN131142 OXI131140:OXJ131142 PHE131140:PHF131142 PRA131140:PRB131142 QAW131140:QAX131142 QKS131140:QKT131142 QUO131140:QUP131142 REK131140:REL131142 ROG131140:ROH131142 RYC131140:RYD131142 SHY131140:SHZ131142 SRU131140:SRV131142 TBQ131140:TBR131142 TLM131140:TLN131142 TVI131140:TVJ131142 UFE131140:UFF131142 UPA131140:UPB131142 UYW131140:UYX131142 VIS131140:VIT131142 VSO131140:VSP131142 WCK131140:WCL131142 WMG131140:WMH131142 WWC131140:WWD131142 U196676:V196678 JQ196676:JR196678 TM196676:TN196678 ADI196676:ADJ196678 ANE196676:ANF196678 AXA196676:AXB196678 BGW196676:BGX196678 BQS196676:BQT196678 CAO196676:CAP196678 CKK196676:CKL196678 CUG196676:CUH196678 DEC196676:DED196678 DNY196676:DNZ196678 DXU196676:DXV196678 EHQ196676:EHR196678 ERM196676:ERN196678 FBI196676:FBJ196678 FLE196676:FLF196678 FVA196676:FVB196678 GEW196676:GEX196678 GOS196676:GOT196678 GYO196676:GYP196678 HIK196676:HIL196678 HSG196676:HSH196678 ICC196676:ICD196678 ILY196676:ILZ196678 IVU196676:IVV196678 JFQ196676:JFR196678 JPM196676:JPN196678 JZI196676:JZJ196678 KJE196676:KJF196678 KTA196676:KTB196678 LCW196676:LCX196678 LMS196676:LMT196678 LWO196676:LWP196678 MGK196676:MGL196678 MQG196676:MQH196678 NAC196676:NAD196678 NJY196676:NJZ196678 NTU196676:NTV196678 ODQ196676:ODR196678 ONM196676:ONN196678 OXI196676:OXJ196678 PHE196676:PHF196678 PRA196676:PRB196678 QAW196676:QAX196678 QKS196676:QKT196678 QUO196676:QUP196678 REK196676:REL196678 ROG196676:ROH196678 RYC196676:RYD196678 SHY196676:SHZ196678 SRU196676:SRV196678 TBQ196676:TBR196678 TLM196676:TLN196678 TVI196676:TVJ196678 UFE196676:UFF196678 UPA196676:UPB196678 UYW196676:UYX196678 VIS196676:VIT196678 VSO196676:VSP196678 WCK196676:WCL196678 WMG196676:WMH196678 WWC196676:WWD196678 U262212:V262214 JQ262212:JR262214 TM262212:TN262214 ADI262212:ADJ262214 ANE262212:ANF262214 AXA262212:AXB262214 BGW262212:BGX262214 BQS262212:BQT262214 CAO262212:CAP262214 CKK262212:CKL262214 CUG262212:CUH262214 DEC262212:DED262214 DNY262212:DNZ262214 DXU262212:DXV262214 EHQ262212:EHR262214 ERM262212:ERN262214 FBI262212:FBJ262214 FLE262212:FLF262214 FVA262212:FVB262214 GEW262212:GEX262214 GOS262212:GOT262214 GYO262212:GYP262214 HIK262212:HIL262214 HSG262212:HSH262214 ICC262212:ICD262214 ILY262212:ILZ262214 IVU262212:IVV262214 JFQ262212:JFR262214 JPM262212:JPN262214 JZI262212:JZJ262214 KJE262212:KJF262214 KTA262212:KTB262214 LCW262212:LCX262214 LMS262212:LMT262214 LWO262212:LWP262214 MGK262212:MGL262214 MQG262212:MQH262214 NAC262212:NAD262214 NJY262212:NJZ262214 NTU262212:NTV262214 ODQ262212:ODR262214 ONM262212:ONN262214 OXI262212:OXJ262214 PHE262212:PHF262214 PRA262212:PRB262214 QAW262212:QAX262214 QKS262212:QKT262214 QUO262212:QUP262214 REK262212:REL262214 ROG262212:ROH262214 RYC262212:RYD262214 SHY262212:SHZ262214 SRU262212:SRV262214 TBQ262212:TBR262214 TLM262212:TLN262214 TVI262212:TVJ262214 UFE262212:UFF262214 UPA262212:UPB262214 UYW262212:UYX262214 VIS262212:VIT262214 VSO262212:VSP262214 WCK262212:WCL262214 WMG262212:WMH262214 WWC262212:WWD262214 U327748:V327750 JQ327748:JR327750 TM327748:TN327750 ADI327748:ADJ327750 ANE327748:ANF327750 AXA327748:AXB327750 BGW327748:BGX327750 BQS327748:BQT327750 CAO327748:CAP327750 CKK327748:CKL327750 CUG327748:CUH327750 DEC327748:DED327750 DNY327748:DNZ327750 DXU327748:DXV327750 EHQ327748:EHR327750 ERM327748:ERN327750 FBI327748:FBJ327750 FLE327748:FLF327750 FVA327748:FVB327750 GEW327748:GEX327750 GOS327748:GOT327750 GYO327748:GYP327750 HIK327748:HIL327750 HSG327748:HSH327750 ICC327748:ICD327750 ILY327748:ILZ327750 IVU327748:IVV327750 JFQ327748:JFR327750 JPM327748:JPN327750 JZI327748:JZJ327750 KJE327748:KJF327750 KTA327748:KTB327750 LCW327748:LCX327750 LMS327748:LMT327750 LWO327748:LWP327750 MGK327748:MGL327750 MQG327748:MQH327750 NAC327748:NAD327750 NJY327748:NJZ327750 NTU327748:NTV327750 ODQ327748:ODR327750 ONM327748:ONN327750 OXI327748:OXJ327750 PHE327748:PHF327750 PRA327748:PRB327750 QAW327748:QAX327750 QKS327748:QKT327750 QUO327748:QUP327750 REK327748:REL327750 ROG327748:ROH327750 RYC327748:RYD327750 SHY327748:SHZ327750 SRU327748:SRV327750 TBQ327748:TBR327750 TLM327748:TLN327750 TVI327748:TVJ327750 UFE327748:UFF327750 UPA327748:UPB327750 UYW327748:UYX327750 VIS327748:VIT327750 VSO327748:VSP327750 WCK327748:WCL327750 WMG327748:WMH327750 WWC327748:WWD327750 U393284:V393286 JQ393284:JR393286 TM393284:TN393286 ADI393284:ADJ393286 ANE393284:ANF393286 AXA393284:AXB393286 BGW393284:BGX393286 BQS393284:BQT393286 CAO393284:CAP393286 CKK393284:CKL393286 CUG393284:CUH393286 DEC393284:DED393286 DNY393284:DNZ393286 DXU393284:DXV393286 EHQ393284:EHR393286 ERM393284:ERN393286 FBI393284:FBJ393286 FLE393284:FLF393286 FVA393284:FVB393286 GEW393284:GEX393286 GOS393284:GOT393286 GYO393284:GYP393286 HIK393284:HIL393286 HSG393284:HSH393286 ICC393284:ICD393286 ILY393284:ILZ393286 IVU393284:IVV393286 JFQ393284:JFR393286 JPM393284:JPN393286 JZI393284:JZJ393286 KJE393284:KJF393286 KTA393284:KTB393286 LCW393284:LCX393286 LMS393284:LMT393286 LWO393284:LWP393286 MGK393284:MGL393286 MQG393284:MQH393286 NAC393284:NAD393286 NJY393284:NJZ393286 NTU393284:NTV393286 ODQ393284:ODR393286 ONM393284:ONN393286 OXI393284:OXJ393286 PHE393284:PHF393286 PRA393284:PRB393286 QAW393284:QAX393286 QKS393284:QKT393286 QUO393284:QUP393286 REK393284:REL393286 ROG393284:ROH393286 RYC393284:RYD393286 SHY393284:SHZ393286 SRU393284:SRV393286 TBQ393284:TBR393286 TLM393284:TLN393286 TVI393284:TVJ393286 UFE393284:UFF393286 UPA393284:UPB393286 UYW393284:UYX393286 VIS393284:VIT393286 VSO393284:VSP393286 WCK393284:WCL393286 WMG393284:WMH393286 WWC393284:WWD393286 U458820:V458822 JQ458820:JR458822 TM458820:TN458822 ADI458820:ADJ458822 ANE458820:ANF458822 AXA458820:AXB458822 BGW458820:BGX458822 BQS458820:BQT458822 CAO458820:CAP458822 CKK458820:CKL458822 CUG458820:CUH458822 DEC458820:DED458822 DNY458820:DNZ458822 DXU458820:DXV458822 EHQ458820:EHR458822 ERM458820:ERN458822 FBI458820:FBJ458822 FLE458820:FLF458822 FVA458820:FVB458822 GEW458820:GEX458822 GOS458820:GOT458822 GYO458820:GYP458822 HIK458820:HIL458822 HSG458820:HSH458822 ICC458820:ICD458822 ILY458820:ILZ458822 IVU458820:IVV458822 JFQ458820:JFR458822 JPM458820:JPN458822 JZI458820:JZJ458822 KJE458820:KJF458822 KTA458820:KTB458822 LCW458820:LCX458822 LMS458820:LMT458822 LWO458820:LWP458822 MGK458820:MGL458822 MQG458820:MQH458822 NAC458820:NAD458822 NJY458820:NJZ458822 NTU458820:NTV458822 ODQ458820:ODR458822 ONM458820:ONN458822 OXI458820:OXJ458822 PHE458820:PHF458822 PRA458820:PRB458822 QAW458820:QAX458822 QKS458820:QKT458822 QUO458820:QUP458822 REK458820:REL458822 ROG458820:ROH458822 RYC458820:RYD458822 SHY458820:SHZ458822 SRU458820:SRV458822 TBQ458820:TBR458822 TLM458820:TLN458822 TVI458820:TVJ458822 UFE458820:UFF458822 UPA458820:UPB458822 UYW458820:UYX458822 VIS458820:VIT458822 VSO458820:VSP458822 WCK458820:WCL458822 WMG458820:WMH458822 WWC458820:WWD458822 U524356:V524358 JQ524356:JR524358 TM524356:TN524358 ADI524356:ADJ524358 ANE524356:ANF524358 AXA524356:AXB524358 BGW524356:BGX524358 BQS524356:BQT524358 CAO524356:CAP524358 CKK524356:CKL524358 CUG524356:CUH524358 DEC524356:DED524358 DNY524356:DNZ524358 DXU524356:DXV524358 EHQ524356:EHR524358 ERM524356:ERN524358 FBI524356:FBJ524358 FLE524356:FLF524358 FVA524356:FVB524358 GEW524356:GEX524358 GOS524356:GOT524358 GYO524356:GYP524358 HIK524356:HIL524358 HSG524356:HSH524358 ICC524356:ICD524358 ILY524356:ILZ524358 IVU524356:IVV524358 JFQ524356:JFR524358 JPM524356:JPN524358 JZI524356:JZJ524358 KJE524356:KJF524358 KTA524356:KTB524358 LCW524356:LCX524358 LMS524356:LMT524358 LWO524356:LWP524358 MGK524356:MGL524358 MQG524356:MQH524358 NAC524356:NAD524358 NJY524356:NJZ524358 NTU524356:NTV524358 ODQ524356:ODR524358 ONM524356:ONN524358 OXI524356:OXJ524358 PHE524356:PHF524358 PRA524356:PRB524358 QAW524356:QAX524358 QKS524356:QKT524358 QUO524356:QUP524358 REK524356:REL524358 ROG524356:ROH524358 RYC524356:RYD524358 SHY524356:SHZ524358 SRU524356:SRV524358 TBQ524356:TBR524358 TLM524356:TLN524358 TVI524356:TVJ524358 UFE524356:UFF524358 UPA524356:UPB524358 UYW524356:UYX524358 VIS524356:VIT524358 VSO524356:VSP524358 WCK524356:WCL524358 WMG524356:WMH524358 WWC524356:WWD524358 U589892:V589894 JQ589892:JR589894 TM589892:TN589894 ADI589892:ADJ589894 ANE589892:ANF589894 AXA589892:AXB589894 BGW589892:BGX589894 BQS589892:BQT589894 CAO589892:CAP589894 CKK589892:CKL589894 CUG589892:CUH589894 DEC589892:DED589894 DNY589892:DNZ589894 DXU589892:DXV589894 EHQ589892:EHR589894 ERM589892:ERN589894 FBI589892:FBJ589894 FLE589892:FLF589894 FVA589892:FVB589894 GEW589892:GEX589894 GOS589892:GOT589894 GYO589892:GYP589894 HIK589892:HIL589894 HSG589892:HSH589894 ICC589892:ICD589894 ILY589892:ILZ589894 IVU589892:IVV589894 JFQ589892:JFR589894 JPM589892:JPN589894 JZI589892:JZJ589894 KJE589892:KJF589894 KTA589892:KTB589894 LCW589892:LCX589894 LMS589892:LMT589894 LWO589892:LWP589894 MGK589892:MGL589894 MQG589892:MQH589894 NAC589892:NAD589894 NJY589892:NJZ589894 NTU589892:NTV589894 ODQ589892:ODR589894 ONM589892:ONN589894 OXI589892:OXJ589894 PHE589892:PHF589894 PRA589892:PRB589894 QAW589892:QAX589894 QKS589892:QKT589894 QUO589892:QUP589894 REK589892:REL589894 ROG589892:ROH589894 RYC589892:RYD589894 SHY589892:SHZ589894 SRU589892:SRV589894 TBQ589892:TBR589894 TLM589892:TLN589894 TVI589892:TVJ589894 UFE589892:UFF589894 UPA589892:UPB589894 UYW589892:UYX589894 VIS589892:VIT589894 VSO589892:VSP589894 WCK589892:WCL589894 WMG589892:WMH589894 WWC589892:WWD589894 U655428:V655430 JQ655428:JR655430 TM655428:TN655430 ADI655428:ADJ655430 ANE655428:ANF655430 AXA655428:AXB655430 BGW655428:BGX655430 BQS655428:BQT655430 CAO655428:CAP655430 CKK655428:CKL655430 CUG655428:CUH655430 DEC655428:DED655430 DNY655428:DNZ655430 DXU655428:DXV655430 EHQ655428:EHR655430 ERM655428:ERN655430 FBI655428:FBJ655430 FLE655428:FLF655430 FVA655428:FVB655430 GEW655428:GEX655430 GOS655428:GOT655430 GYO655428:GYP655430 HIK655428:HIL655430 HSG655428:HSH655430 ICC655428:ICD655430 ILY655428:ILZ655430 IVU655428:IVV655430 JFQ655428:JFR655430 JPM655428:JPN655430 JZI655428:JZJ655430 KJE655428:KJF655430 KTA655428:KTB655430 LCW655428:LCX655430 LMS655428:LMT655430 LWO655428:LWP655430 MGK655428:MGL655430 MQG655428:MQH655430 NAC655428:NAD655430 NJY655428:NJZ655430 NTU655428:NTV655430 ODQ655428:ODR655430 ONM655428:ONN655430 OXI655428:OXJ655430 PHE655428:PHF655430 PRA655428:PRB655430 QAW655428:QAX655430 QKS655428:QKT655430 QUO655428:QUP655430 REK655428:REL655430 ROG655428:ROH655430 RYC655428:RYD655430 SHY655428:SHZ655430 SRU655428:SRV655430 TBQ655428:TBR655430 TLM655428:TLN655430 TVI655428:TVJ655430 UFE655428:UFF655430 UPA655428:UPB655430 UYW655428:UYX655430 VIS655428:VIT655430 VSO655428:VSP655430 WCK655428:WCL655430 WMG655428:WMH655430 WWC655428:WWD655430 U720964:V720966 JQ720964:JR720966 TM720964:TN720966 ADI720964:ADJ720966 ANE720964:ANF720966 AXA720964:AXB720966 BGW720964:BGX720966 BQS720964:BQT720966 CAO720964:CAP720966 CKK720964:CKL720966 CUG720964:CUH720966 DEC720964:DED720966 DNY720964:DNZ720966 DXU720964:DXV720966 EHQ720964:EHR720966 ERM720964:ERN720966 FBI720964:FBJ720966 FLE720964:FLF720966 FVA720964:FVB720966 GEW720964:GEX720966 GOS720964:GOT720966 GYO720964:GYP720966 HIK720964:HIL720966 HSG720964:HSH720966 ICC720964:ICD720966 ILY720964:ILZ720966 IVU720964:IVV720966 JFQ720964:JFR720966 JPM720964:JPN720966 JZI720964:JZJ720966 KJE720964:KJF720966 KTA720964:KTB720966 LCW720964:LCX720966 LMS720964:LMT720966 LWO720964:LWP720966 MGK720964:MGL720966 MQG720964:MQH720966 NAC720964:NAD720966 NJY720964:NJZ720966 NTU720964:NTV720966 ODQ720964:ODR720966 ONM720964:ONN720966 OXI720964:OXJ720966 PHE720964:PHF720966 PRA720964:PRB720966 QAW720964:QAX720966 QKS720964:QKT720966 QUO720964:QUP720966 REK720964:REL720966 ROG720964:ROH720966 RYC720964:RYD720966 SHY720964:SHZ720966 SRU720964:SRV720966 TBQ720964:TBR720966 TLM720964:TLN720966 TVI720964:TVJ720966 UFE720964:UFF720966 UPA720964:UPB720966 UYW720964:UYX720966 VIS720964:VIT720966 VSO720964:VSP720966 WCK720964:WCL720966 WMG720964:WMH720966 WWC720964:WWD720966 U786500:V786502 JQ786500:JR786502 TM786500:TN786502 ADI786500:ADJ786502 ANE786500:ANF786502 AXA786500:AXB786502 BGW786500:BGX786502 BQS786500:BQT786502 CAO786500:CAP786502 CKK786500:CKL786502 CUG786500:CUH786502 DEC786500:DED786502 DNY786500:DNZ786502 DXU786500:DXV786502 EHQ786500:EHR786502 ERM786500:ERN786502 FBI786500:FBJ786502 FLE786500:FLF786502 FVA786500:FVB786502 GEW786500:GEX786502 GOS786500:GOT786502 GYO786500:GYP786502 HIK786500:HIL786502 HSG786500:HSH786502 ICC786500:ICD786502 ILY786500:ILZ786502 IVU786500:IVV786502 JFQ786500:JFR786502 JPM786500:JPN786502 JZI786500:JZJ786502 KJE786500:KJF786502 KTA786500:KTB786502 LCW786500:LCX786502 LMS786500:LMT786502 LWO786500:LWP786502 MGK786500:MGL786502 MQG786500:MQH786502 NAC786500:NAD786502 NJY786500:NJZ786502 NTU786500:NTV786502 ODQ786500:ODR786502 ONM786500:ONN786502 OXI786500:OXJ786502 PHE786500:PHF786502 PRA786500:PRB786502 QAW786500:QAX786502 QKS786500:QKT786502 QUO786500:QUP786502 REK786500:REL786502 ROG786500:ROH786502 RYC786500:RYD786502 SHY786500:SHZ786502 SRU786500:SRV786502 TBQ786500:TBR786502 TLM786500:TLN786502 TVI786500:TVJ786502 UFE786500:UFF786502 UPA786500:UPB786502 UYW786500:UYX786502 VIS786500:VIT786502 VSO786500:VSP786502 WCK786500:WCL786502 WMG786500:WMH786502 WWC786500:WWD786502 U852036:V852038 JQ852036:JR852038 TM852036:TN852038 ADI852036:ADJ852038 ANE852036:ANF852038 AXA852036:AXB852038 BGW852036:BGX852038 BQS852036:BQT852038 CAO852036:CAP852038 CKK852036:CKL852038 CUG852036:CUH852038 DEC852036:DED852038 DNY852036:DNZ852038 DXU852036:DXV852038 EHQ852036:EHR852038 ERM852036:ERN852038 FBI852036:FBJ852038 FLE852036:FLF852038 FVA852036:FVB852038 GEW852036:GEX852038 GOS852036:GOT852038 GYO852036:GYP852038 HIK852036:HIL852038 HSG852036:HSH852038 ICC852036:ICD852038 ILY852036:ILZ852038 IVU852036:IVV852038 JFQ852036:JFR852038 JPM852036:JPN852038 JZI852036:JZJ852038 KJE852036:KJF852038 KTA852036:KTB852038 LCW852036:LCX852038 LMS852036:LMT852038 LWO852036:LWP852038 MGK852036:MGL852038 MQG852036:MQH852038 NAC852036:NAD852038 NJY852036:NJZ852038 NTU852036:NTV852038 ODQ852036:ODR852038 ONM852036:ONN852038 OXI852036:OXJ852038 PHE852036:PHF852038 PRA852036:PRB852038 QAW852036:QAX852038 QKS852036:QKT852038 QUO852036:QUP852038 REK852036:REL852038 ROG852036:ROH852038 RYC852036:RYD852038 SHY852036:SHZ852038 SRU852036:SRV852038 TBQ852036:TBR852038 TLM852036:TLN852038 TVI852036:TVJ852038 UFE852036:UFF852038 UPA852036:UPB852038 UYW852036:UYX852038 VIS852036:VIT852038 VSO852036:VSP852038 WCK852036:WCL852038 WMG852036:WMH852038 WWC852036:WWD852038 U917572:V917574 JQ917572:JR917574 TM917572:TN917574 ADI917572:ADJ917574 ANE917572:ANF917574 AXA917572:AXB917574 BGW917572:BGX917574 BQS917572:BQT917574 CAO917572:CAP917574 CKK917572:CKL917574 CUG917572:CUH917574 DEC917572:DED917574 DNY917572:DNZ917574 DXU917572:DXV917574 EHQ917572:EHR917574 ERM917572:ERN917574 FBI917572:FBJ917574 FLE917572:FLF917574 FVA917572:FVB917574 GEW917572:GEX917574 GOS917572:GOT917574 GYO917572:GYP917574 HIK917572:HIL917574 HSG917572:HSH917574 ICC917572:ICD917574 ILY917572:ILZ917574 IVU917572:IVV917574 JFQ917572:JFR917574 JPM917572:JPN917574 JZI917572:JZJ917574 KJE917572:KJF917574 KTA917572:KTB917574 LCW917572:LCX917574 LMS917572:LMT917574 LWO917572:LWP917574 MGK917572:MGL917574 MQG917572:MQH917574 NAC917572:NAD917574 NJY917572:NJZ917574 NTU917572:NTV917574 ODQ917572:ODR917574 ONM917572:ONN917574 OXI917572:OXJ917574 PHE917572:PHF917574 PRA917572:PRB917574 QAW917572:QAX917574 QKS917572:QKT917574 QUO917572:QUP917574 REK917572:REL917574 ROG917572:ROH917574 RYC917572:RYD917574 SHY917572:SHZ917574 SRU917572:SRV917574 TBQ917572:TBR917574 TLM917572:TLN917574 TVI917572:TVJ917574 UFE917572:UFF917574 UPA917572:UPB917574 UYW917572:UYX917574 VIS917572:VIT917574 VSO917572:VSP917574 WCK917572:WCL917574 WMG917572:WMH917574 WWC917572:WWD917574 U983108:V983110 JQ983108:JR983110 TM983108:TN983110 ADI983108:ADJ983110 ANE983108:ANF983110 AXA983108:AXB983110 BGW983108:BGX983110 BQS983108:BQT983110 CAO983108:CAP983110 CKK983108:CKL983110 CUG983108:CUH983110 DEC983108:DED983110 DNY983108:DNZ983110 DXU983108:DXV983110 EHQ983108:EHR983110 ERM983108:ERN983110 FBI983108:FBJ983110 FLE983108:FLF983110 FVA983108:FVB983110 GEW983108:GEX983110 GOS983108:GOT983110 GYO983108:GYP983110 HIK983108:HIL983110 HSG983108:HSH983110 ICC983108:ICD983110 ILY983108:ILZ983110 IVU983108:IVV983110 JFQ983108:JFR983110 JPM983108:JPN983110 JZI983108:JZJ983110 KJE983108:KJF983110 KTA983108:KTB983110 LCW983108:LCX983110 LMS983108:LMT983110 LWO983108:LWP983110 MGK983108:MGL983110 MQG983108:MQH983110 NAC983108:NAD983110 NJY983108:NJZ983110 NTU983108:NTV983110 ODQ983108:ODR983110 ONM983108:ONN983110 OXI983108:OXJ983110 PHE983108:PHF983110 PRA983108:PRB983110 QAW983108:QAX983110 QKS983108:QKT983110 QUO983108:QUP983110 REK983108:REL983110 ROG983108:ROH983110 RYC983108:RYD983110 SHY983108:SHZ983110 SRU983108:SRV983110 TBQ983108:TBR983110 TLM983108:TLN983110 TVI983108:TVJ983110 UFE983108:UFF983110 UPA983108:UPB983110 UYW983108:UYX983110 VIS983108:VIT983110 VSO983108:VSP983110 WCK983108:WCL983110 WMG983108:WMH983110 WWC983108:WWD983110 U64:V66 JQ64:JR66 TM64:TN66 ADI64:ADJ66 ANE64:ANF66 AXA64:AXB66 BGW64:BGX66 BQS64:BQT66 CAO64:CAP66 CKK64:CKL66 CUG64:CUH66 DEC64:DED66 DNY64:DNZ66 DXU64:DXV66 EHQ64:EHR66 ERM64:ERN66 FBI64:FBJ66 FLE64:FLF66 FVA64:FVB66 GEW64:GEX66 GOS64:GOT66 GYO64:GYP66 HIK64:HIL66 HSG64:HSH66 ICC64:ICD66 ILY64:ILZ66 IVU64:IVV66 JFQ64:JFR66 JPM64:JPN66 JZI64:JZJ66 KJE64:KJF66 KTA64:KTB66 LCW64:LCX66 LMS64:LMT66 LWO64:LWP66 MGK64:MGL66 MQG64:MQH66 NAC64:NAD66 NJY64:NJZ66 NTU64:NTV66 ODQ64:ODR66 ONM64:ONN66 OXI64:OXJ66 PHE64:PHF66 PRA64:PRB66 QAW64:QAX66 QKS64:QKT66 QUO64:QUP66 REK64:REL66 ROG64:ROH66 RYC64:RYD66 SHY64:SHZ66 SRU64:SRV66 TBQ64:TBR66 TLM64:TLN66 TVI64:TVJ66 UFE64:UFF66 UPA64:UPB66 UYW64:UYX66 VIS64:VIT66 VSO64:VSP66 WCK64:WCL66 WMG64:WMH66 WWC64:WWD66 U65600:V65602 JQ65600:JR65602 TM65600:TN65602 ADI65600:ADJ65602 ANE65600:ANF65602 AXA65600:AXB65602 BGW65600:BGX65602 BQS65600:BQT65602 CAO65600:CAP65602 CKK65600:CKL65602 CUG65600:CUH65602 DEC65600:DED65602 DNY65600:DNZ65602 DXU65600:DXV65602 EHQ65600:EHR65602 ERM65600:ERN65602 FBI65600:FBJ65602 FLE65600:FLF65602 FVA65600:FVB65602 GEW65600:GEX65602 GOS65600:GOT65602 GYO65600:GYP65602 HIK65600:HIL65602 HSG65600:HSH65602 ICC65600:ICD65602 ILY65600:ILZ65602 IVU65600:IVV65602 JFQ65600:JFR65602 JPM65600:JPN65602 JZI65600:JZJ65602 KJE65600:KJF65602 KTA65600:KTB65602 LCW65600:LCX65602 LMS65600:LMT65602 LWO65600:LWP65602 MGK65600:MGL65602 MQG65600:MQH65602 NAC65600:NAD65602 NJY65600:NJZ65602 NTU65600:NTV65602 ODQ65600:ODR65602 ONM65600:ONN65602 OXI65600:OXJ65602 PHE65600:PHF65602 PRA65600:PRB65602 QAW65600:QAX65602 QKS65600:QKT65602 QUO65600:QUP65602 REK65600:REL65602 ROG65600:ROH65602 RYC65600:RYD65602 SHY65600:SHZ65602 SRU65600:SRV65602 TBQ65600:TBR65602 TLM65600:TLN65602 TVI65600:TVJ65602 UFE65600:UFF65602 UPA65600:UPB65602 UYW65600:UYX65602 VIS65600:VIT65602 VSO65600:VSP65602 WCK65600:WCL65602 WMG65600:WMH65602 WWC65600:WWD65602 U131136:V131138 JQ131136:JR131138 TM131136:TN131138 ADI131136:ADJ131138 ANE131136:ANF131138 AXA131136:AXB131138 BGW131136:BGX131138 BQS131136:BQT131138 CAO131136:CAP131138 CKK131136:CKL131138 CUG131136:CUH131138 DEC131136:DED131138 DNY131136:DNZ131138 DXU131136:DXV131138 EHQ131136:EHR131138 ERM131136:ERN131138 FBI131136:FBJ131138 FLE131136:FLF131138 FVA131136:FVB131138 GEW131136:GEX131138 GOS131136:GOT131138 GYO131136:GYP131138 HIK131136:HIL131138 HSG131136:HSH131138 ICC131136:ICD131138 ILY131136:ILZ131138 IVU131136:IVV131138 JFQ131136:JFR131138 JPM131136:JPN131138 JZI131136:JZJ131138 KJE131136:KJF131138 KTA131136:KTB131138 LCW131136:LCX131138 LMS131136:LMT131138 LWO131136:LWP131138 MGK131136:MGL131138 MQG131136:MQH131138 NAC131136:NAD131138 NJY131136:NJZ131138 NTU131136:NTV131138 ODQ131136:ODR131138 ONM131136:ONN131138 OXI131136:OXJ131138 PHE131136:PHF131138 PRA131136:PRB131138 QAW131136:QAX131138 QKS131136:QKT131138 QUO131136:QUP131138 REK131136:REL131138 ROG131136:ROH131138 RYC131136:RYD131138 SHY131136:SHZ131138 SRU131136:SRV131138 TBQ131136:TBR131138 TLM131136:TLN131138 TVI131136:TVJ131138 UFE131136:UFF131138 UPA131136:UPB131138 UYW131136:UYX131138 VIS131136:VIT131138 VSO131136:VSP131138 WCK131136:WCL131138 WMG131136:WMH131138 WWC131136:WWD131138 U196672:V196674 JQ196672:JR196674 TM196672:TN196674 ADI196672:ADJ196674 ANE196672:ANF196674 AXA196672:AXB196674 BGW196672:BGX196674 BQS196672:BQT196674 CAO196672:CAP196674 CKK196672:CKL196674 CUG196672:CUH196674 DEC196672:DED196674 DNY196672:DNZ196674 DXU196672:DXV196674 EHQ196672:EHR196674 ERM196672:ERN196674 FBI196672:FBJ196674 FLE196672:FLF196674 FVA196672:FVB196674 GEW196672:GEX196674 GOS196672:GOT196674 GYO196672:GYP196674 HIK196672:HIL196674 HSG196672:HSH196674 ICC196672:ICD196674 ILY196672:ILZ196674 IVU196672:IVV196674 JFQ196672:JFR196674 JPM196672:JPN196674 JZI196672:JZJ196674 KJE196672:KJF196674 KTA196672:KTB196674 LCW196672:LCX196674 LMS196672:LMT196674 LWO196672:LWP196674 MGK196672:MGL196674 MQG196672:MQH196674 NAC196672:NAD196674 NJY196672:NJZ196674 NTU196672:NTV196674 ODQ196672:ODR196674 ONM196672:ONN196674 OXI196672:OXJ196674 PHE196672:PHF196674 PRA196672:PRB196674 QAW196672:QAX196674 QKS196672:QKT196674 QUO196672:QUP196674 REK196672:REL196674 ROG196672:ROH196674 RYC196672:RYD196674 SHY196672:SHZ196674 SRU196672:SRV196674 TBQ196672:TBR196674 TLM196672:TLN196674 TVI196672:TVJ196674 UFE196672:UFF196674 UPA196672:UPB196674 UYW196672:UYX196674 VIS196672:VIT196674 VSO196672:VSP196674 WCK196672:WCL196674 WMG196672:WMH196674 WWC196672:WWD196674 U262208:V262210 JQ262208:JR262210 TM262208:TN262210 ADI262208:ADJ262210 ANE262208:ANF262210 AXA262208:AXB262210 BGW262208:BGX262210 BQS262208:BQT262210 CAO262208:CAP262210 CKK262208:CKL262210 CUG262208:CUH262210 DEC262208:DED262210 DNY262208:DNZ262210 DXU262208:DXV262210 EHQ262208:EHR262210 ERM262208:ERN262210 FBI262208:FBJ262210 FLE262208:FLF262210 FVA262208:FVB262210 GEW262208:GEX262210 GOS262208:GOT262210 GYO262208:GYP262210 HIK262208:HIL262210 HSG262208:HSH262210 ICC262208:ICD262210 ILY262208:ILZ262210 IVU262208:IVV262210 JFQ262208:JFR262210 JPM262208:JPN262210 JZI262208:JZJ262210 KJE262208:KJF262210 KTA262208:KTB262210 LCW262208:LCX262210 LMS262208:LMT262210 LWO262208:LWP262210 MGK262208:MGL262210 MQG262208:MQH262210 NAC262208:NAD262210 NJY262208:NJZ262210 NTU262208:NTV262210 ODQ262208:ODR262210 ONM262208:ONN262210 OXI262208:OXJ262210 PHE262208:PHF262210 PRA262208:PRB262210 QAW262208:QAX262210 QKS262208:QKT262210 QUO262208:QUP262210 REK262208:REL262210 ROG262208:ROH262210 RYC262208:RYD262210 SHY262208:SHZ262210 SRU262208:SRV262210 TBQ262208:TBR262210 TLM262208:TLN262210 TVI262208:TVJ262210 UFE262208:UFF262210 UPA262208:UPB262210 UYW262208:UYX262210 VIS262208:VIT262210 VSO262208:VSP262210 WCK262208:WCL262210 WMG262208:WMH262210 WWC262208:WWD262210 U327744:V327746 JQ327744:JR327746 TM327744:TN327746 ADI327744:ADJ327746 ANE327744:ANF327746 AXA327744:AXB327746 BGW327744:BGX327746 BQS327744:BQT327746 CAO327744:CAP327746 CKK327744:CKL327746 CUG327744:CUH327746 DEC327744:DED327746 DNY327744:DNZ327746 DXU327744:DXV327746 EHQ327744:EHR327746 ERM327744:ERN327746 FBI327744:FBJ327746 FLE327744:FLF327746 FVA327744:FVB327746 GEW327744:GEX327746 GOS327744:GOT327746 GYO327744:GYP327746 HIK327744:HIL327746 HSG327744:HSH327746 ICC327744:ICD327746 ILY327744:ILZ327746 IVU327744:IVV327746 JFQ327744:JFR327746 JPM327744:JPN327746 JZI327744:JZJ327746 KJE327744:KJF327746 KTA327744:KTB327746 LCW327744:LCX327746 LMS327744:LMT327746 LWO327744:LWP327746 MGK327744:MGL327746 MQG327744:MQH327746 NAC327744:NAD327746 NJY327744:NJZ327746 NTU327744:NTV327746 ODQ327744:ODR327746 ONM327744:ONN327746 OXI327744:OXJ327746 PHE327744:PHF327746 PRA327744:PRB327746 QAW327744:QAX327746 QKS327744:QKT327746 QUO327744:QUP327746 REK327744:REL327746 ROG327744:ROH327746 RYC327744:RYD327746 SHY327744:SHZ327746 SRU327744:SRV327746 TBQ327744:TBR327746 TLM327744:TLN327746 TVI327744:TVJ327746 UFE327744:UFF327746 UPA327744:UPB327746 UYW327744:UYX327746 VIS327744:VIT327746 VSO327744:VSP327746 WCK327744:WCL327746 WMG327744:WMH327746 WWC327744:WWD327746 U393280:V393282 JQ393280:JR393282 TM393280:TN393282 ADI393280:ADJ393282 ANE393280:ANF393282 AXA393280:AXB393282 BGW393280:BGX393282 BQS393280:BQT393282 CAO393280:CAP393282 CKK393280:CKL393282 CUG393280:CUH393282 DEC393280:DED393282 DNY393280:DNZ393282 DXU393280:DXV393282 EHQ393280:EHR393282 ERM393280:ERN393282 FBI393280:FBJ393282 FLE393280:FLF393282 FVA393280:FVB393282 GEW393280:GEX393282 GOS393280:GOT393282 GYO393280:GYP393282 HIK393280:HIL393282 HSG393280:HSH393282 ICC393280:ICD393282 ILY393280:ILZ393282 IVU393280:IVV393282 JFQ393280:JFR393282 JPM393280:JPN393282 JZI393280:JZJ393282 KJE393280:KJF393282 KTA393280:KTB393282 LCW393280:LCX393282 LMS393280:LMT393282 LWO393280:LWP393282 MGK393280:MGL393282 MQG393280:MQH393282 NAC393280:NAD393282 NJY393280:NJZ393282 NTU393280:NTV393282 ODQ393280:ODR393282 ONM393280:ONN393282 OXI393280:OXJ393282 PHE393280:PHF393282 PRA393280:PRB393282 QAW393280:QAX393282 QKS393280:QKT393282 QUO393280:QUP393282 REK393280:REL393282 ROG393280:ROH393282 RYC393280:RYD393282 SHY393280:SHZ393282 SRU393280:SRV393282 TBQ393280:TBR393282 TLM393280:TLN393282 TVI393280:TVJ393282 UFE393280:UFF393282 UPA393280:UPB393282 UYW393280:UYX393282 VIS393280:VIT393282 VSO393280:VSP393282 WCK393280:WCL393282 WMG393280:WMH393282 WWC393280:WWD393282 U458816:V458818 JQ458816:JR458818 TM458816:TN458818 ADI458816:ADJ458818 ANE458816:ANF458818 AXA458816:AXB458818 BGW458816:BGX458818 BQS458816:BQT458818 CAO458816:CAP458818 CKK458816:CKL458818 CUG458816:CUH458818 DEC458816:DED458818 DNY458816:DNZ458818 DXU458816:DXV458818 EHQ458816:EHR458818 ERM458816:ERN458818 FBI458816:FBJ458818 FLE458816:FLF458818 FVA458816:FVB458818 GEW458816:GEX458818 GOS458816:GOT458818 GYO458816:GYP458818 HIK458816:HIL458818 HSG458816:HSH458818 ICC458816:ICD458818 ILY458816:ILZ458818 IVU458816:IVV458818 JFQ458816:JFR458818 JPM458816:JPN458818 JZI458816:JZJ458818 KJE458816:KJF458818 KTA458816:KTB458818 LCW458816:LCX458818 LMS458816:LMT458818 LWO458816:LWP458818 MGK458816:MGL458818 MQG458816:MQH458818 NAC458816:NAD458818 NJY458816:NJZ458818 NTU458816:NTV458818 ODQ458816:ODR458818 ONM458816:ONN458818 OXI458816:OXJ458818 PHE458816:PHF458818 PRA458816:PRB458818 QAW458816:QAX458818 QKS458816:QKT458818 QUO458816:QUP458818 REK458816:REL458818 ROG458816:ROH458818 RYC458816:RYD458818 SHY458816:SHZ458818 SRU458816:SRV458818 TBQ458816:TBR458818 TLM458816:TLN458818 TVI458816:TVJ458818 UFE458816:UFF458818 UPA458816:UPB458818 UYW458816:UYX458818 VIS458816:VIT458818 VSO458816:VSP458818 WCK458816:WCL458818 WMG458816:WMH458818 WWC458816:WWD458818 U524352:V524354 JQ524352:JR524354 TM524352:TN524354 ADI524352:ADJ524354 ANE524352:ANF524354 AXA524352:AXB524354 BGW524352:BGX524354 BQS524352:BQT524354 CAO524352:CAP524354 CKK524352:CKL524354 CUG524352:CUH524354 DEC524352:DED524354 DNY524352:DNZ524354 DXU524352:DXV524354 EHQ524352:EHR524354 ERM524352:ERN524354 FBI524352:FBJ524354 FLE524352:FLF524354 FVA524352:FVB524354 GEW524352:GEX524354 GOS524352:GOT524354 GYO524352:GYP524354 HIK524352:HIL524354 HSG524352:HSH524354 ICC524352:ICD524354 ILY524352:ILZ524354 IVU524352:IVV524354 JFQ524352:JFR524354 JPM524352:JPN524354 JZI524352:JZJ524354 KJE524352:KJF524354 KTA524352:KTB524354 LCW524352:LCX524354 LMS524352:LMT524354 LWO524352:LWP524354 MGK524352:MGL524354 MQG524352:MQH524354 NAC524352:NAD524354 NJY524352:NJZ524354 NTU524352:NTV524354 ODQ524352:ODR524354 ONM524352:ONN524354 OXI524352:OXJ524354 PHE524352:PHF524354 PRA524352:PRB524354 QAW524352:QAX524354 QKS524352:QKT524354 QUO524352:QUP524354 REK524352:REL524354 ROG524352:ROH524354 RYC524352:RYD524354 SHY524352:SHZ524354 SRU524352:SRV524354 TBQ524352:TBR524354 TLM524352:TLN524354 TVI524352:TVJ524354 UFE524352:UFF524354 UPA524352:UPB524354 UYW524352:UYX524354 VIS524352:VIT524354 VSO524352:VSP524354 WCK524352:WCL524354 WMG524352:WMH524354 WWC524352:WWD524354 U589888:V589890 JQ589888:JR589890 TM589888:TN589890 ADI589888:ADJ589890 ANE589888:ANF589890 AXA589888:AXB589890 BGW589888:BGX589890 BQS589888:BQT589890 CAO589888:CAP589890 CKK589888:CKL589890 CUG589888:CUH589890 DEC589888:DED589890 DNY589888:DNZ589890 DXU589888:DXV589890 EHQ589888:EHR589890 ERM589888:ERN589890 FBI589888:FBJ589890 FLE589888:FLF589890 FVA589888:FVB589890 GEW589888:GEX589890 GOS589888:GOT589890 GYO589888:GYP589890 HIK589888:HIL589890 HSG589888:HSH589890 ICC589888:ICD589890 ILY589888:ILZ589890 IVU589888:IVV589890 JFQ589888:JFR589890 JPM589888:JPN589890 JZI589888:JZJ589890 KJE589888:KJF589890 KTA589888:KTB589890 LCW589888:LCX589890 LMS589888:LMT589890 LWO589888:LWP589890 MGK589888:MGL589890 MQG589888:MQH589890 NAC589888:NAD589890 NJY589888:NJZ589890 NTU589888:NTV589890 ODQ589888:ODR589890 ONM589888:ONN589890 OXI589888:OXJ589890 PHE589888:PHF589890 PRA589888:PRB589890 QAW589888:QAX589890 QKS589888:QKT589890 QUO589888:QUP589890 REK589888:REL589890 ROG589888:ROH589890 RYC589888:RYD589890 SHY589888:SHZ589890 SRU589888:SRV589890 TBQ589888:TBR589890 TLM589888:TLN589890 TVI589888:TVJ589890 UFE589888:UFF589890 UPA589888:UPB589890 UYW589888:UYX589890 VIS589888:VIT589890 VSO589888:VSP589890 WCK589888:WCL589890 WMG589888:WMH589890 WWC589888:WWD589890 U655424:V655426 JQ655424:JR655426 TM655424:TN655426 ADI655424:ADJ655426 ANE655424:ANF655426 AXA655424:AXB655426 BGW655424:BGX655426 BQS655424:BQT655426 CAO655424:CAP655426 CKK655424:CKL655426 CUG655424:CUH655426 DEC655424:DED655426 DNY655424:DNZ655426 DXU655424:DXV655426 EHQ655424:EHR655426 ERM655424:ERN655426 FBI655424:FBJ655426 FLE655424:FLF655426 FVA655424:FVB655426 GEW655424:GEX655426 GOS655424:GOT655426 GYO655424:GYP655426 HIK655424:HIL655426 HSG655424:HSH655426 ICC655424:ICD655426 ILY655424:ILZ655426 IVU655424:IVV655426 JFQ655424:JFR655426 JPM655424:JPN655426 JZI655424:JZJ655426 KJE655424:KJF655426 KTA655424:KTB655426 LCW655424:LCX655426 LMS655424:LMT655426 LWO655424:LWP655426 MGK655424:MGL655426 MQG655424:MQH655426 NAC655424:NAD655426 NJY655424:NJZ655426 NTU655424:NTV655426 ODQ655424:ODR655426 ONM655424:ONN655426 OXI655424:OXJ655426 PHE655424:PHF655426 PRA655424:PRB655426 QAW655424:QAX655426 QKS655424:QKT655426 QUO655424:QUP655426 REK655424:REL655426 ROG655424:ROH655426 RYC655424:RYD655426 SHY655424:SHZ655426 SRU655424:SRV655426 TBQ655424:TBR655426 TLM655424:TLN655426 TVI655424:TVJ655426 UFE655424:UFF655426 UPA655424:UPB655426 UYW655424:UYX655426 VIS655424:VIT655426 VSO655424:VSP655426 WCK655424:WCL655426 WMG655424:WMH655426 WWC655424:WWD655426 U720960:V720962 JQ720960:JR720962 TM720960:TN720962 ADI720960:ADJ720962 ANE720960:ANF720962 AXA720960:AXB720962 BGW720960:BGX720962 BQS720960:BQT720962 CAO720960:CAP720962 CKK720960:CKL720962 CUG720960:CUH720962 DEC720960:DED720962 DNY720960:DNZ720962 DXU720960:DXV720962 EHQ720960:EHR720962 ERM720960:ERN720962 FBI720960:FBJ720962 FLE720960:FLF720962 FVA720960:FVB720962 GEW720960:GEX720962 GOS720960:GOT720962 GYO720960:GYP720962 HIK720960:HIL720962 HSG720960:HSH720962 ICC720960:ICD720962 ILY720960:ILZ720962 IVU720960:IVV720962 JFQ720960:JFR720962 JPM720960:JPN720962 JZI720960:JZJ720962 KJE720960:KJF720962 KTA720960:KTB720962 LCW720960:LCX720962 LMS720960:LMT720962 LWO720960:LWP720962 MGK720960:MGL720962 MQG720960:MQH720962 NAC720960:NAD720962 NJY720960:NJZ720962 NTU720960:NTV720962 ODQ720960:ODR720962 ONM720960:ONN720962 OXI720960:OXJ720962 PHE720960:PHF720962 PRA720960:PRB720962 QAW720960:QAX720962 QKS720960:QKT720962 QUO720960:QUP720962 REK720960:REL720962 ROG720960:ROH720962 RYC720960:RYD720962 SHY720960:SHZ720962 SRU720960:SRV720962 TBQ720960:TBR720962 TLM720960:TLN720962 TVI720960:TVJ720962 UFE720960:UFF720962 UPA720960:UPB720962 UYW720960:UYX720962 VIS720960:VIT720962 VSO720960:VSP720962 WCK720960:WCL720962 WMG720960:WMH720962 WWC720960:WWD720962 U786496:V786498 JQ786496:JR786498 TM786496:TN786498 ADI786496:ADJ786498 ANE786496:ANF786498 AXA786496:AXB786498 BGW786496:BGX786498 BQS786496:BQT786498 CAO786496:CAP786498 CKK786496:CKL786498 CUG786496:CUH786498 DEC786496:DED786498 DNY786496:DNZ786498 DXU786496:DXV786498 EHQ786496:EHR786498 ERM786496:ERN786498 FBI786496:FBJ786498 FLE786496:FLF786498 FVA786496:FVB786498 GEW786496:GEX786498 GOS786496:GOT786498 GYO786496:GYP786498 HIK786496:HIL786498 HSG786496:HSH786498 ICC786496:ICD786498 ILY786496:ILZ786498 IVU786496:IVV786498 JFQ786496:JFR786498 JPM786496:JPN786498 JZI786496:JZJ786498 KJE786496:KJF786498 KTA786496:KTB786498 LCW786496:LCX786498 LMS786496:LMT786498 LWO786496:LWP786498 MGK786496:MGL786498 MQG786496:MQH786498 NAC786496:NAD786498 NJY786496:NJZ786498 NTU786496:NTV786498 ODQ786496:ODR786498 ONM786496:ONN786498 OXI786496:OXJ786498 PHE786496:PHF786498 PRA786496:PRB786498 QAW786496:QAX786498 QKS786496:QKT786498 QUO786496:QUP786498 REK786496:REL786498 ROG786496:ROH786498 RYC786496:RYD786498 SHY786496:SHZ786498 SRU786496:SRV786498 TBQ786496:TBR786498 TLM786496:TLN786498 TVI786496:TVJ786498 UFE786496:UFF786498 UPA786496:UPB786498 UYW786496:UYX786498 VIS786496:VIT786498 VSO786496:VSP786498 WCK786496:WCL786498 WMG786496:WMH786498 WWC786496:WWD786498 U852032:V852034 JQ852032:JR852034 TM852032:TN852034 ADI852032:ADJ852034 ANE852032:ANF852034 AXA852032:AXB852034 BGW852032:BGX852034 BQS852032:BQT852034 CAO852032:CAP852034 CKK852032:CKL852034 CUG852032:CUH852034 DEC852032:DED852034 DNY852032:DNZ852034 DXU852032:DXV852034 EHQ852032:EHR852034 ERM852032:ERN852034 FBI852032:FBJ852034 FLE852032:FLF852034 FVA852032:FVB852034 GEW852032:GEX852034 GOS852032:GOT852034 GYO852032:GYP852034 HIK852032:HIL852034 HSG852032:HSH852034 ICC852032:ICD852034 ILY852032:ILZ852034 IVU852032:IVV852034 JFQ852032:JFR852034 JPM852032:JPN852034 JZI852032:JZJ852034 KJE852032:KJF852034 KTA852032:KTB852034 LCW852032:LCX852034 LMS852032:LMT852034 LWO852032:LWP852034 MGK852032:MGL852034 MQG852032:MQH852034 NAC852032:NAD852034 NJY852032:NJZ852034 NTU852032:NTV852034 ODQ852032:ODR852034 ONM852032:ONN852034 OXI852032:OXJ852034 PHE852032:PHF852034 PRA852032:PRB852034 QAW852032:QAX852034 QKS852032:QKT852034 QUO852032:QUP852034 REK852032:REL852034 ROG852032:ROH852034 RYC852032:RYD852034 SHY852032:SHZ852034 SRU852032:SRV852034 TBQ852032:TBR852034 TLM852032:TLN852034 TVI852032:TVJ852034 UFE852032:UFF852034 UPA852032:UPB852034 UYW852032:UYX852034 VIS852032:VIT852034 VSO852032:VSP852034 WCK852032:WCL852034 WMG852032:WMH852034 WWC852032:WWD852034 U917568:V917570 JQ917568:JR917570 TM917568:TN917570 ADI917568:ADJ917570 ANE917568:ANF917570 AXA917568:AXB917570 BGW917568:BGX917570 BQS917568:BQT917570 CAO917568:CAP917570 CKK917568:CKL917570 CUG917568:CUH917570 DEC917568:DED917570 DNY917568:DNZ917570 DXU917568:DXV917570 EHQ917568:EHR917570 ERM917568:ERN917570 FBI917568:FBJ917570 FLE917568:FLF917570 FVA917568:FVB917570 GEW917568:GEX917570 GOS917568:GOT917570 GYO917568:GYP917570 HIK917568:HIL917570 HSG917568:HSH917570 ICC917568:ICD917570 ILY917568:ILZ917570 IVU917568:IVV917570 JFQ917568:JFR917570 JPM917568:JPN917570 JZI917568:JZJ917570 KJE917568:KJF917570 KTA917568:KTB917570 LCW917568:LCX917570 LMS917568:LMT917570 LWO917568:LWP917570 MGK917568:MGL917570 MQG917568:MQH917570 NAC917568:NAD917570 NJY917568:NJZ917570 NTU917568:NTV917570 ODQ917568:ODR917570 ONM917568:ONN917570 OXI917568:OXJ917570 PHE917568:PHF917570 PRA917568:PRB917570 QAW917568:QAX917570 QKS917568:QKT917570 QUO917568:QUP917570 REK917568:REL917570 ROG917568:ROH917570 RYC917568:RYD917570 SHY917568:SHZ917570 SRU917568:SRV917570 TBQ917568:TBR917570 TLM917568:TLN917570 TVI917568:TVJ917570 UFE917568:UFF917570 UPA917568:UPB917570 UYW917568:UYX917570 VIS917568:VIT917570 VSO917568:VSP917570 WCK917568:WCL917570 WMG917568:WMH917570 WWC917568:WWD917570 U983104:V983106 JQ983104:JR983106 TM983104:TN983106 ADI983104:ADJ983106 ANE983104:ANF983106 AXA983104:AXB983106 BGW983104:BGX983106 BQS983104:BQT983106 CAO983104:CAP983106 CKK983104:CKL983106 CUG983104:CUH983106 DEC983104:DED983106 DNY983104:DNZ983106 DXU983104:DXV983106 EHQ983104:EHR983106 ERM983104:ERN983106 FBI983104:FBJ983106 FLE983104:FLF983106 FVA983104:FVB983106 GEW983104:GEX983106 GOS983104:GOT983106 GYO983104:GYP983106 HIK983104:HIL983106 HSG983104:HSH983106 ICC983104:ICD983106 ILY983104:ILZ983106 IVU983104:IVV983106 JFQ983104:JFR983106 JPM983104:JPN983106 JZI983104:JZJ983106 KJE983104:KJF983106 KTA983104:KTB983106 LCW983104:LCX983106 LMS983104:LMT983106 LWO983104:LWP983106 MGK983104:MGL983106 MQG983104:MQH983106 NAC983104:NAD983106 NJY983104:NJZ983106 NTU983104:NTV983106 ODQ983104:ODR983106 ONM983104:ONN983106 OXI983104:OXJ983106 PHE983104:PHF983106 PRA983104:PRB983106 QAW983104:QAX983106 QKS983104:QKT983106 QUO983104:QUP983106 REK983104:REL983106 ROG983104:ROH983106 RYC983104:RYD983106 SHY983104:SHZ983106 SRU983104:SRV983106 TBQ983104:TBR983106 TLM983104:TLN983106 TVI983104:TVJ983106 UFE983104:UFF983106 UPA983104:UPB983106 UYW983104:UYX983106 VIS983104:VIT983106 VSO983104:VSP983106 WCK983104:WCL983106 WMG983104:WMH983106 WWC983104:WWD983106 U60:V62 JQ60:JR62 TM60:TN62 ADI60:ADJ62 ANE60:ANF62 AXA60:AXB62 BGW60:BGX62 BQS60:BQT62 CAO60:CAP62 CKK60:CKL62 CUG60:CUH62 DEC60:DED62 DNY60:DNZ62 DXU60:DXV62 EHQ60:EHR62 ERM60:ERN62 FBI60:FBJ62 FLE60:FLF62 FVA60:FVB62 GEW60:GEX62 GOS60:GOT62 GYO60:GYP62 HIK60:HIL62 HSG60:HSH62 ICC60:ICD62 ILY60:ILZ62 IVU60:IVV62 JFQ60:JFR62 JPM60:JPN62 JZI60:JZJ62 KJE60:KJF62 KTA60:KTB62 LCW60:LCX62 LMS60:LMT62 LWO60:LWP62 MGK60:MGL62 MQG60:MQH62 NAC60:NAD62 NJY60:NJZ62 NTU60:NTV62 ODQ60:ODR62 ONM60:ONN62 OXI60:OXJ62 PHE60:PHF62 PRA60:PRB62 QAW60:QAX62 QKS60:QKT62 QUO60:QUP62 REK60:REL62 ROG60:ROH62 RYC60:RYD62 SHY60:SHZ62 SRU60:SRV62 TBQ60:TBR62 TLM60:TLN62 TVI60:TVJ62 UFE60:UFF62 UPA60:UPB62 UYW60:UYX62 VIS60:VIT62 VSO60:VSP62 WCK60:WCL62 WMG60:WMH62 WWC60:WWD62 U65596:V65598 JQ65596:JR65598 TM65596:TN65598 ADI65596:ADJ65598 ANE65596:ANF65598 AXA65596:AXB65598 BGW65596:BGX65598 BQS65596:BQT65598 CAO65596:CAP65598 CKK65596:CKL65598 CUG65596:CUH65598 DEC65596:DED65598 DNY65596:DNZ65598 DXU65596:DXV65598 EHQ65596:EHR65598 ERM65596:ERN65598 FBI65596:FBJ65598 FLE65596:FLF65598 FVA65596:FVB65598 GEW65596:GEX65598 GOS65596:GOT65598 GYO65596:GYP65598 HIK65596:HIL65598 HSG65596:HSH65598 ICC65596:ICD65598 ILY65596:ILZ65598 IVU65596:IVV65598 JFQ65596:JFR65598 JPM65596:JPN65598 JZI65596:JZJ65598 KJE65596:KJF65598 KTA65596:KTB65598 LCW65596:LCX65598 LMS65596:LMT65598 LWO65596:LWP65598 MGK65596:MGL65598 MQG65596:MQH65598 NAC65596:NAD65598 NJY65596:NJZ65598 NTU65596:NTV65598 ODQ65596:ODR65598 ONM65596:ONN65598 OXI65596:OXJ65598 PHE65596:PHF65598 PRA65596:PRB65598 QAW65596:QAX65598 QKS65596:QKT65598 QUO65596:QUP65598 REK65596:REL65598 ROG65596:ROH65598 RYC65596:RYD65598 SHY65596:SHZ65598 SRU65596:SRV65598 TBQ65596:TBR65598 TLM65596:TLN65598 TVI65596:TVJ65598 UFE65596:UFF65598 UPA65596:UPB65598 UYW65596:UYX65598 VIS65596:VIT65598 VSO65596:VSP65598 WCK65596:WCL65598 WMG65596:WMH65598 WWC65596:WWD65598 U131132:V131134 JQ131132:JR131134 TM131132:TN131134 ADI131132:ADJ131134 ANE131132:ANF131134 AXA131132:AXB131134 BGW131132:BGX131134 BQS131132:BQT131134 CAO131132:CAP131134 CKK131132:CKL131134 CUG131132:CUH131134 DEC131132:DED131134 DNY131132:DNZ131134 DXU131132:DXV131134 EHQ131132:EHR131134 ERM131132:ERN131134 FBI131132:FBJ131134 FLE131132:FLF131134 FVA131132:FVB131134 GEW131132:GEX131134 GOS131132:GOT131134 GYO131132:GYP131134 HIK131132:HIL131134 HSG131132:HSH131134 ICC131132:ICD131134 ILY131132:ILZ131134 IVU131132:IVV131134 JFQ131132:JFR131134 JPM131132:JPN131134 JZI131132:JZJ131134 KJE131132:KJF131134 KTA131132:KTB131134 LCW131132:LCX131134 LMS131132:LMT131134 LWO131132:LWP131134 MGK131132:MGL131134 MQG131132:MQH131134 NAC131132:NAD131134 NJY131132:NJZ131134 NTU131132:NTV131134 ODQ131132:ODR131134 ONM131132:ONN131134 OXI131132:OXJ131134 PHE131132:PHF131134 PRA131132:PRB131134 QAW131132:QAX131134 QKS131132:QKT131134 QUO131132:QUP131134 REK131132:REL131134 ROG131132:ROH131134 RYC131132:RYD131134 SHY131132:SHZ131134 SRU131132:SRV131134 TBQ131132:TBR131134 TLM131132:TLN131134 TVI131132:TVJ131134 UFE131132:UFF131134 UPA131132:UPB131134 UYW131132:UYX131134 VIS131132:VIT131134 VSO131132:VSP131134 WCK131132:WCL131134 WMG131132:WMH131134 WWC131132:WWD131134 U196668:V196670 JQ196668:JR196670 TM196668:TN196670 ADI196668:ADJ196670 ANE196668:ANF196670 AXA196668:AXB196670 BGW196668:BGX196670 BQS196668:BQT196670 CAO196668:CAP196670 CKK196668:CKL196670 CUG196668:CUH196670 DEC196668:DED196670 DNY196668:DNZ196670 DXU196668:DXV196670 EHQ196668:EHR196670 ERM196668:ERN196670 FBI196668:FBJ196670 FLE196668:FLF196670 FVA196668:FVB196670 GEW196668:GEX196670 GOS196668:GOT196670 GYO196668:GYP196670 HIK196668:HIL196670 HSG196668:HSH196670 ICC196668:ICD196670 ILY196668:ILZ196670 IVU196668:IVV196670 JFQ196668:JFR196670 JPM196668:JPN196670 JZI196668:JZJ196670 KJE196668:KJF196670 KTA196668:KTB196670 LCW196668:LCX196670 LMS196668:LMT196670 LWO196668:LWP196670 MGK196668:MGL196670 MQG196668:MQH196670 NAC196668:NAD196670 NJY196668:NJZ196670 NTU196668:NTV196670 ODQ196668:ODR196670 ONM196668:ONN196670 OXI196668:OXJ196670 PHE196668:PHF196670 PRA196668:PRB196670 QAW196668:QAX196670 QKS196668:QKT196670 QUO196668:QUP196670 REK196668:REL196670 ROG196668:ROH196670 RYC196668:RYD196670 SHY196668:SHZ196670 SRU196668:SRV196670 TBQ196668:TBR196670 TLM196668:TLN196670 TVI196668:TVJ196670 UFE196668:UFF196670 UPA196668:UPB196670 UYW196668:UYX196670 VIS196668:VIT196670 VSO196668:VSP196670 WCK196668:WCL196670 WMG196668:WMH196670 WWC196668:WWD196670 U262204:V262206 JQ262204:JR262206 TM262204:TN262206 ADI262204:ADJ262206 ANE262204:ANF262206 AXA262204:AXB262206 BGW262204:BGX262206 BQS262204:BQT262206 CAO262204:CAP262206 CKK262204:CKL262206 CUG262204:CUH262206 DEC262204:DED262206 DNY262204:DNZ262206 DXU262204:DXV262206 EHQ262204:EHR262206 ERM262204:ERN262206 FBI262204:FBJ262206 FLE262204:FLF262206 FVA262204:FVB262206 GEW262204:GEX262206 GOS262204:GOT262206 GYO262204:GYP262206 HIK262204:HIL262206 HSG262204:HSH262206 ICC262204:ICD262206 ILY262204:ILZ262206 IVU262204:IVV262206 JFQ262204:JFR262206 JPM262204:JPN262206 JZI262204:JZJ262206 KJE262204:KJF262206 KTA262204:KTB262206 LCW262204:LCX262206 LMS262204:LMT262206 LWO262204:LWP262206 MGK262204:MGL262206 MQG262204:MQH262206 NAC262204:NAD262206 NJY262204:NJZ262206 NTU262204:NTV262206 ODQ262204:ODR262206 ONM262204:ONN262206 OXI262204:OXJ262206 PHE262204:PHF262206 PRA262204:PRB262206 QAW262204:QAX262206 QKS262204:QKT262206 QUO262204:QUP262206 REK262204:REL262206 ROG262204:ROH262206 RYC262204:RYD262206 SHY262204:SHZ262206 SRU262204:SRV262206 TBQ262204:TBR262206 TLM262204:TLN262206 TVI262204:TVJ262206 UFE262204:UFF262206 UPA262204:UPB262206 UYW262204:UYX262206 VIS262204:VIT262206 VSO262204:VSP262206 WCK262204:WCL262206 WMG262204:WMH262206 WWC262204:WWD262206 U327740:V327742 JQ327740:JR327742 TM327740:TN327742 ADI327740:ADJ327742 ANE327740:ANF327742 AXA327740:AXB327742 BGW327740:BGX327742 BQS327740:BQT327742 CAO327740:CAP327742 CKK327740:CKL327742 CUG327740:CUH327742 DEC327740:DED327742 DNY327740:DNZ327742 DXU327740:DXV327742 EHQ327740:EHR327742 ERM327740:ERN327742 FBI327740:FBJ327742 FLE327740:FLF327742 FVA327740:FVB327742 GEW327740:GEX327742 GOS327740:GOT327742 GYO327740:GYP327742 HIK327740:HIL327742 HSG327740:HSH327742 ICC327740:ICD327742 ILY327740:ILZ327742 IVU327740:IVV327742 JFQ327740:JFR327742 JPM327740:JPN327742 JZI327740:JZJ327742 KJE327740:KJF327742 KTA327740:KTB327742 LCW327740:LCX327742 LMS327740:LMT327742 LWO327740:LWP327742 MGK327740:MGL327742 MQG327740:MQH327742 NAC327740:NAD327742 NJY327740:NJZ327742 NTU327740:NTV327742 ODQ327740:ODR327742 ONM327740:ONN327742 OXI327740:OXJ327742 PHE327740:PHF327742 PRA327740:PRB327742 QAW327740:QAX327742 QKS327740:QKT327742 QUO327740:QUP327742 REK327740:REL327742 ROG327740:ROH327742 RYC327740:RYD327742 SHY327740:SHZ327742 SRU327740:SRV327742 TBQ327740:TBR327742 TLM327740:TLN327742 TVI327740:TVJ327742 UFE327740:UFF327742 UPA327740:UPB327742 UYW327740:UYX327742 VIS327740:VIT327742 VSO327740:VSP327742 WCK327740:WCL327742 WMG327740:WMH327742 WWC327740:WWD327742 U393276:V393278 JQ393276:JR393278 TM393276:TN393278 ADI393276:ADJ393278 ANE393276:ANF393278 AXA393276:AXB393278 BGW393276:BGX393278 BQS393276:BQT393278 CAO393276:CAP393278 CKK393276:CKL393278 CUG393276:CUH393278 DEC393276:DED393278 DNY393276:DNZ393278 DXU393276:DXV393278 EHQ393276:EHR393278 ERM393276:ERN393278 FBI393276:FBJ393278 FLE393276:FLF393278 FVA393276:FVB393278 GEW393276:GEX393278 GOS393276:GOT393278 GYO393276:GYP393278 HIK393276:HIL393278 HSG393276:HSH393278 ICC393276:ICD393278 ILY393276:ILZ393278 IVU393276:IVV393278 JFQ393276:JFR393278 JPM393276:JPN393278 JZI393276:JZJ393278 KJE393276:KJF393278 KTA393276:KTB393278 LCW393276:LCX393278 LMS393276:LMT393278 LWO393276:LWP393278 MGK393276:MGL393278 MQG393276:MQH393278 NAC393276:NAD393278 NJY393276:NJZ393278 NTU393276:NTV393278 ODQ393276:ODR393278 ONM393276:ONN393278 OXI393276:OXJ393278 PHE393276:PHF393278 PRA393276:PRB393278 QAW393276:QAX393278 QKS393276:QKT393278 QUO393276:QUP393278 REK393276:REL393278 ROG393276:ROH393278 RYC393276:RYD393278 SHY393276:SHZ393278 SRU393276:SRV393278 TBQ393276:TBR393278 TLM393276:TLN393278 TVI393276:TVJ393278 UFE393276:UFF393278 UPA393276:UPB393278 UYW393276:UYX393278 VIS393276:VIT393278 VSO393276:VSP393278 WCK393276:WCL393278 WMG393276:WMH393278 WWC393276:WWD393278 U458812:V458814 JQ458812:JR458814 TM458812:TN458814 ADI458812:ADJ458814 ANE458812:ANF458814 AXA458812:AXB458814 BGW458812:BGX458814 BQS458812:BQT458814 CAO458812:CAP458814 CKK458812:CKL458814 CUG458812:CUH458814 DEC458812:DED458814 DNY458812:DNZ458814 DXU458812:DXV458814 EHQ458812:EHR458814 ERM458812:ERN458814 FBI458812:FBJ458814 FLE458812:FLF458814 FVA458812:FVB458814 GEW458812:GEX458814 GOS458812:GOT458814 GYO458812:GYP458814 HIK458812:HIL458814 HSG458812:HSH458814 ICC458812:ICD458814 ILY458812:ILZ458814 IVU458812:IVV458814 JFQ458812:JFR458814 JPM458812:JPN458814 JZI458812:JZJ458814 KJE458812:KJF458814 KTA458812:KTB458814 LCW458812:LCX458814 LMS458812:LMT458814 LWO458812:LWP458814 MGK458812:MGL458814 MQG458812:MQH458814 NAC458812:NAD458814 NJY458812:NJZ458814 NTU458812:NTV458814 ODQ458812:ODR458814 ONM458812:ONN458814 OXI458812:OXJ458814 PHE458812:PHF458814 PRA458812:PRB458814 QAW458812:QAX458814 QKS458812:QKT458814 QUO458812:QUP458814 REK458812:REL458814 ROG458812:ROH458814 RYC458812:RYD458814 SHY458812:SHZ458814 SRU458812:SRV458814 TBQ458812:TBR458814 TLM458812:TLN458814 TVI458812:TVJ458814 UFE458812:UFF458814 UPA458812:UPB458814 UYW458812:UYX458814 VIS458812:VIT458814 VSO458812:VSP458814 WCK458812:WCL458814 WMG458812:WMH458814 WWC458812:WWD458814 U524348:V524350 JQ524348:JR524350 TM524348:TN524350 ADI524348:ADJ524350 ANE524348:ANF524350 AXA524348:AXB524350 BGW524348:BGX524350 BQS524348:BQT524350 CAO524348:CAP524350 CKK524348:CKL524350 CUG524348:CUH524350 DEC524348:DED524350 DNY524348:DNZ524350 DXU524348:DXV524350 EHQ524348:EHR524350 ERM524348:ERN524350 FBI524348:FBJ524350 FLE524348:FLF524350 FVA524348:FVB524350 GEW524348:GEX524350 GOS524348:GOT524350 GYO524348:GYP524350 HIK524348:HIL524350 HSG524348:HSH524350 ICC524348:ICD524350 ILY524348:ILZ524350 IVU524348:IVV524350 JFQ524348:JFR524350 JPM524348:JPN524350 JZI524348:JZJ524350 KJE524348:KJF524350 KTA524348:KTB524350 LCW524348:LCX524350 LMS524348:LMT524350 LWO524348:LWP524350 MGK524348:MGL524350 MQG524348:MQH524350 NAC524348:NAD524350 NJY524348:NJZ524350 NTU524348:NTV524350 ODQ524348:ODR524350 ONM524348:ONN524350 OXI524348:OXJ524350 PHE524348:PHF524350 PRA524348:PRB524350 QAW524348:QAX524350 QKS524348:QKT524350 QUO524348:QUP524350 REK524348:REL524350 ROG524348:ROH524350 RYC524348:RYD524350 SHY524348:SHZ524350 SRU524348:SRV524350 TBQ524348:TBR524350 TLM524348:TLN524350 TVI524348:TVJ524350 UFE524348:UFF524350 UPA524348:UPB524350 UYW524348:UYX524350 VIS524348:VIT524350 VSO524348:VSP524350 WCK524348:WCL524350 WMG524348:WMH524350 WWC524348:WWD524350 U589884:V589886 JQ589884:JR589886 TM589884:TN589886 ADI589884:ADJ589886 ANE589884:ANF589886 AXA589884:AXB589886 BGW589884:BGX589886 BQS589884:BQT589886 CAO589884:CAP589886 CKK589884:CKL589886 CUG589884:CUH589886 DEC589884:DED589886 DNY589884:DNZ589886 DXU589884:DXV589886 EHQ589884:EHR589886 ERM589884:ERN589886 FBI589884:FBJ589886 FLE589884:FLF589886 FVA589884:FVB589886 GEW589884:GEX589886 GOS589884:GOT589886 GYO589884:GYP589886 HIK589884:HIL589886 HSG589884:HSH589886 ICC589884:ICD589886 ILY589884:ILZ589886 IVU589884:IVV589886 JFQ589884:JFR589886 JPM589884:JPN589886 JZI589884:JZJ589886 KJE589884:KJF589886 KTA589884:KTB589886 LCW589884:LCX589886 LMS589884:LMT589886 LWO589884:LWP589886 MGK589884:MGL589886 MQG589884:MQH589886 NAC589884:NAD589886 NJY589884:NJZ589886 NTU589884:NTV589886 ODQ589884:ODR589886 ONM589884:ONN589886 OXI589884:OXJ589886 PHE589884:PHF589886 PRA589884:PRB589886 QAW589884:QAX589886 QKS589884:QKT589886 QUO589884:QUP589886 REK589884:REL589886 ROG589884:ROH589886 RYC589884:RYD589886 SHY589884:SHZ589886 SRU589884:SRV589886 TBQ589884:TBR589886 TLM589884:TLN589886 TVI589884:TVJ589886 UFE589884:UFF589886 UPA589884:UPB589886 UYW589884:UYX589886 VIS589884:VIT589886 VSO589884:VSP589886 WCK589884:WCL589886 WMG589884:WMH589886 WWC589884:WWD589886 U655420:V655422 JQ655420:JR655422 TM655420:TN655422 ADI655420:ADJ655422 ANE655420:ANF655422 AXA655420:AXB655422 BGW655420:BGX655422 BQS655420:BQT655422 CAO655420:CAP655422 CKK655420:CKL655422 CUG655420:CUH655422 DEC655420:DED655422 DNY655420:DNZ655422 DXU655420:DXV655422 EHQ655420:EHR655422 ERM655420:ERN655422 FBI655420:FBJ655422 FLE655420:FLF655422 FVA655420:FVB655422 GEW655420:GEX655422 GOS655420:GOT655422 GYO655420:GYP655422 HIK655420:HIL655422 HSG655420:HSH655422 ICC655420:ICD655422 ILY655420:ILZ655422 IVU655420:IVV655422 JFQ655420:JFR655422 JPM655420:JPN655422 JZI655420:JZJ655422 KJE655420:KJF655422 KTA655420:KTB655422 LCW655420:LCX655422 LMS655420:LMT655422 LWO655420:LWP655422 MGK655420:MGL655422 MQG655420:MQH655422 NAC655420:NAD655422 NJY655420:NJZ655422 NTU655420:NTV655422 ODQ655420:ODR655422 ONM655420:ONN655422 OXI655420:OXJ655422 PHE655420:PHF655422 PRA655420:PRB655422 QAW655420:QAX655422 QKS655420:QKT655422 QUO655420:QUP655422 REK655420:REL655422 ROG655420:ROH655422 RYC655420:RYD655422 SHY655420:SHZ655422 SRU655420:SRV655422 TBQ655420:TBR655422 TLM655420:TLN655422 TVI655420:TVJ655422 UFE655420:UFF655422 UPA655420:UPB655422 UYW655420:UYX655422 VIS655420:VIT655422 VSO655420:VSP655422 WCK655420:WCL655422 WMG655420:WMH655422 WWC655420:WWD655422 U720956:V720958 JQ720956:JR720958 TM720956:TN720958 ADI720956:ADJ720958 ANE720956:ANF720958 AXA720956:AXB720958 BGW720956:BGX720958 BQS720956:BQT720958 CAO720956:CAP720958 CKK720956:CKL720958 CUG720956:CUH720958 DEC720956:DED720958 DNY720956:DNZ720958 DXU720956:DXV720958 EHQ720956:EHR720958 ERM720956:ERN720958 FBI720956:FBJ720958 FLE720956:FLF720958 FVA720956:FVB720958 GEW720956:GEX720958 GOS720956:GOT720958 GYO720956:GYP720958 HIK720956:HIL720958 HSG720956:HSH720958 ICC720956:ICD720958 ILY720956:ILZ720958 IVU720956:IVV720958 JFQ720956:JFR720958 JPM720956:JPN720958 JZI720956:JZJ720958 KJE720956:KJF720958 KTA720956:KTB720958 LCW720956:LCX720958 LMS720956:LMT720958 LWO720956:LWP720958 MGK720956:MGL720958 MQG720956:MQH720958 NAC720956:NAD720958 NJY720956:NJZ720958 NTU720956:NTV720958 ODQ720956:ODR720958 ONM720956:ONN720958 OXI720956:OXJ720958 PHE720956:PHF720958 PRA720956:PRB720958 QAW720956:QAX720958 QKS720956:QKT720958 QUO720956:QUP720958 REK720956:REL720958 ROG720956:ROH720958 RYC720956:RYD720958 SHY720956:SHZ720958 SRU720956:SRV720958 TBQ720956:TBR720958 TLM720956:TLN720958 TVI720956:TVJ720958 UFE720956:UFF720958 UPA720956:UPB720958 UYW720956:UYX720958 VIS720956:VIT720958 VSO720956:VSP720958 WCK720956:WCL720958 WMG720956:WMH720958 WWC720956:WWD720958 U786492:V786494 JQ786492:JR786494 TM786492:TN786494 ADI786492:ADJ786494 ANE786492:ANF786494 AXA786492:AXB786494 BGW786492:BGX786494 BQS786492:BQT786494 CAO786492:CAP786494 CKK786492:CKL786494 CUG786492:CUH786494 DEC786492:DED786494 DNY786492:DNZ786494 DXU786492:DXV786494 EHQ786492:EHR786494 ERM786492:ERN786494 FBI786492:FBJ786494 FLE786492:FLF786494 FVA786492:FVB786494 GEW786492:GEX786494 GOS786492:GOT786494 GYO786492:GYP786494 HIK786492:HIL786494 HSG786492:HSH786494 ICC786492:ICD786494 ILY786492:ILZ786494 IVU786492:IVV786494 JFQ786492:JFR786494 JPM786492:JPN786494 JZI786492:JZJ786494 KJE786492:KJF786494 KTA786492:KTB786494 LCW786492:LCX786494 LMS786492:LMT786494 LWO786492:LWP786494 MGK786492:MGL786494 MQG786492:MQH786494 NAC786492:NAD786494 NJY786492:NJZ786494 NTU786492:NTV786494 ODQ786492:ODR786494 ONM786492:ONN786494 OXI786492:OXJ786494 PHE786492:PHF786494 PRA786492:PRB786494 QAW786492:QAX786494 QKS786492:QKT786494 QUO786492:QUP786494 REK786492:REL786494 ROG786492:ROH786494 RYC786492:RYD786494 SHY786492:SHZ786494 SRU786492:SRV786494 TBQ786492:TBR786494 TLM786492:TLN786494 TVI786492:TVJ786494 UFE786492:UFF786494 UPA786492:UPB786494 UYW786492:UYX786494 VIS786492:VIT786494 VSO786492:VSP786494 WCK786492:WCL786494 WMG786492:WMH786494 WWC786492:WWD786494 U852028:V852030 JQ852028:JR852030 TM852028:TN852030 ADI852028:ADJ852030 ANE852028:ANF852030 AXA852028:AXB852030 BGW852028:BGX852030 BQS852028:BQT852030 CAO852028:CAP852030 CKK852028:CKL852030 CUG852028:CUH852030 DEC852028:DED852030 DNY852028:DNZ852030 DXU852028:DXV852030 EHQ852028:EHR852030 ERM852028:ERN852030 FBI852028:FBJ852030 FLE852028:FLF852030 FVA852028:FVB852030 GEW852028:GEX852030 GOS852028:GOT852030 GYO852028:GYP852030 HIK852028:HIL852030 HSG852028:HSH852030 ICC852028:ICD852030 ILY852028:ILZ852030 IVU852028:IVV852030 JFQ852028:JFR852030 JPM852028:JPN852030 JZI852028:JZJ852030 KJE852028:KJF852030 KTA852028:KTB852030 LCW852028:LCX852030 LMS852028:LMT852030 LWO852028:LWP852030 MGK852028:MGL852030 MQG852028:MQH852030 NAC852028:NAD852030 NJY852028:NJZ852030 NTU852028:NTV852030 ODQ852028:ODR852030 ONM852028:ONN852030 OXI852028:OXJ852030 PHE852028:PHF852030 PRA852028:PRB852030 QAW852028:QAX852030 QKS852028:QKT852030 QUO852028:QUP852030 REK852028:REL852030 ROG852028:ROH852030 RYC852028:RYD852030 SHY852028:SHZ852030 SRU852028:SRV852030 TBQ852028:TBR852030 TLM852028:TLN852030 TVI852028:TVJ852030 UFE852028:UFF852030 UPA852028:UPB852030 UYW852028:UYX852030 VIS852028:VIT852030 VSO852028:VSP852030 WCK852028:WCL852030 WMG852028:WMH852030 WWC852028:WWD852030 U917564:V917566 JQ917564:JR917566 TM917564:TN917566 ADI917564:ADJ917566 ANE917564:ANF917566 AXA917564:AXB917566 BGW917564:BGX917566 BQS917564:BQT917566 CAO917564:CAP917566 CKK917564:CKL917566 CUG917564:CUH917566 DEC917564:DED917566 DNY917564:DNZ917566 DXU917564:DXV917566 EHQ917564:EHR917566 ERM917564:ERN917566 FBI917564:FBJ917566 FLE917564:FLF917566 FVA917564:FVB917566 GEW917564:GEX917566 GOS917564:GOT917566 GYO917564:GYP917566 HIK917564:HIL917566 HSG917564:HSH917566 ICC917564:ICD917566 ILY917564:ILZ917566 IVU917564:IVV917566 JFQ917564:JFR917566 JPM917564:JPN917566 JZI917564:JZJ917566 KJE917564:KJF917566 KTA917564:KTB917566 LCW917564:LCX917566 LMS917564:LMT917566 LWO917564:LWP917566 MGK917564:MGL917566 MQG917564:MQH917566 NAC917564:NAD917566 NJY917564:NJZ917566 NTU917564:NTV917566 ODQ917564:ODR917566 ONM917564:ONN917566 OXI917564:OXJ917566 PHE917564:PHF917566 PRA917564:PRB917566 QAW917564:QAX917566 QKS917564:QKT917566 QUO917564:QUP917566 REK917564:REL917566 ROG917564:ROH917566 RYC917564:RYD917566 SHY917564:SHZ917566 SRU917564:SRV917566 TBQ917564:TBR917566 TLM917564:TLN917566 TVI917564:TVJ917566 UFE917564:UFF917566 UPA917564:UPB917566 UYW917564:UYX917566 VIS917564:VIT917566 VSO917564:VSP917566 WCK917564:WCL917566 WMG917564:WMH917566 WWC917564:WWD917566 U983100:V983102 JQ983100:JR983102 TM983100:TN983102 ADI983100:ADJ983102 ANE983100:ANF983102 AXA983100:AXB983102 BGW983100:BGX983102 BQS983100:BQT983102 CAO983100:CAP983102 CKK983100:CKL983102 CUG983100:CUH983102 DEC983100:DED983102 DNY983100:DNZ983102 DXU983100:DXV983102 EHQ983100:EHR983102 ERM983100:ERN983102 FBI983100:FBJ983102 FLE983100:FLF983102 FVA983100:FVB983102 GEW983100:GEX983102 GOS983100:GOT983102 GYO983100:GYP983102 HIK983100:HIL983102 HSG983100:HSH983102 ICC983100:ICD983102 ILY983100:ILZ983102 IVU983100:IVV983102 JFQ983100:JFR983102 JPM983100:JPN983102 JZI983100:JZJ983102 KJE983100:KJF983102 KTA983100:KTB983102 LCW983100:LCX983102 LMS983100:LMT983102 LWO983100:LWP983102 MGK983100:MGL983102 MQG983100:MQH983102 NAC983100:NAD983102 NJY983100:NJZ983102 NTU983100:NTV983102 ODQ983100:ODR983102 ONM983100:ONN983102 OXI983100:OXJ983102 PHE983100:PHF983102 PRA983100:PRB983102 QAW983100:QAX983102 QKS983100:QKT983102 QUO983100:QUP983102 REK983100:REL983102 ROG983100:ROH983102 RYC983100:RYD983102 SHY983100:SHZ983102 SRU983100:SRV983102 TBQ983100:TBR983102 TLM983100:TLN983102 TVI983100:TVJ983102 UFE983100:UFF983102 UPA983100:UPB983102 UYW983100:UYX983102 VIS983100:VIT983102 VSO983100:VSP983102 WCK983100:WCL983102 WMG983100:WMH983102 WWC983100:WWD983102 U56:V58 JQ56:JR58 TM56:TN58 ADI56:ADJ58 ANE56:ANF58 AXA56:AXB58 BGW56:BGX58 BQS56:BQT58 CAO56:CAP58 CKK56:CKL58 CUG56:CUH58 DEC56:DED58 DNY56:DNZ58 DXU56:DXV58 EHQ56:EHR58 ERM56:ERN58 FBI56:FBJ58 FLE56:FLF58 FVA56:FVB58 GEW56:GEX58 GOS56:GOT58 GYO56:GYP58 HIK56:HIL58 HSG56:HSH58 ICC56:ICD58 ILY56:ILZ58 IVU56:IVV58 JFQ56:JFR58 JPM56:JPN58 JZI56:JZJ58 KJE56:KJF58 KTA56:KTB58 LCW56:LCX58 LMS56:LMT58 LWO56:LWP58 MGK56:MGL58 MQG56:MQH58 NAC56:NAD58 NJY56:NJZ58 NTU56:NTV58 ODQ56:ODR58 ONM56:ONN58 OXI56:OXJ58 PHE56:PHF58 PRA56:PRB58 QAW56:QAX58 QKS56:QKT58 QUO56:QUP58 REK56:REL58 ROG56:ROH58 RYC56:RYD58 SHY56:SHZ58 SRU56:SRV58 TBQ56:TBR58 TLM56:TLN58 TVI56:TVJ58 UFE56:UFF58 UPA56:UPB58 UYW56:UYX58 VIS56:VIT58 VSO56:VSP58 WCK56:WCL58 WMG56:WMH58 WWC56:WWD58 U65592:V65594 JQ65592:JR65594 TM65592:TN65594 ADI65592:ADJ65594 ANE65592:ANF65594 AXA65592:AXB65594 BGW65592:BGX65594 BQS65592:BQT65594 CAO65592:CAP65594 CKK65592:CKL65594 CUG65592:CUH65594 DEC65592:DED65594 DNY65592:DNZ65594 DXU65592:DXV65594 EHQ65592:EHR65594 ERM65592:ERN65594 FBI65592:FBJ65594 FLE65592:FLF65594 FVA65592:FVB65594 GEW65592:GEX65594 GOS65592:GOT65594 GYO65592:GYP65594 HIK65592:HIL65594 HSG65592:HSH65594 ICC65592:ICD65594 ILY65592:ILZ65594 IVU65592:IVV65594 JFQ65592:JFR65594 JPM65592:JPN65594 JZI65592:JZJ65594 KJE65592:KJF65594 KTA65592:KTB65594 LCW65592:LCX65594 LMS65592:LMT65594 LWO65592:LWP65594 MGK65592:MGL65594 MQG65592:MQH65594 NAC65592:NAD65594 NJY65592:NJZ65594 NTU65592:NTV65594 ODQ65592:ODR65594 ONM65592:ONN65594 OXI65592:OXJ65594 PHE65592:PHF65594 PRA65592:PRB65594 QAW65592:QAX65594 QKS65592:QKT65594 QUO65592:QUP65594 REK65592:REL65594 ROG65592:ROH65594 RYC65592:RYD65594 SHY65592:SHZ65594 SRU65592:SRV65594 TBQ65592:TBR65594 TLM65592:TLN65594 TVI65592:TVJ65594 UFE65592:UFF65594 UPA65592:UPB65594 UYW65592:UYX65594 VIS65592:VIT65594 VSO65592:VSP65594 WCK65592:WCL65594 WMG65592:WMH65594 WWC65592:WWD65594 U131128:V131130 JQ131128:JR131130 TM131128:TN131130 ADI131128:ADJ131130 ANE131128:ANF131130 AXA131128:AXB131130 BGW131128:BGX131130 BQS131128:BQT131130 CAO131128:CAP131130 CKK131128:CKL131130 CUG131128:CUH131130 DEC131128:DED131130 DNY131128:DNZ131130 DXU131128:DXV131130 EHQ131128:EHR131130 ERM131128:ERN131130 FBI131128:FBJ131130 FLE131128:FLF131130 FVA131128:FVB131130 GEW131128:GEX131130 GOS131128:GOT131130 GYO131128:GYP131130 HIK131128:HIL131130 HSG131128:HSH131130 ICC131128:ICD131130 ILY131128:ILZ131130 IVU131128:IVV131130 JFQ131128:JFR131130 JPM131128:JPN131130 JZI131128:JZJ131130 KJE131128:KJF131130 KTA131128:KTB131130 LCW131128:LCX131130 LMS131128:LMT131130 LWO131128:LWP131130 MGK131128:MGL131130 MQG131128:MQH131130 NAC131128:NAD131130 NJY131128:NJZ131130 NTU131128:NTV131130 ODQ131128:ODR131130 ONM131128:ONN131130 OXI131128:OXJ131130 PHE131128:PHF131130 PRA131128:PRB131130 QAW131128:QAX131130 QKS131128:QKT131130 QUO131128:QUP131130 REK131128:REL131130 ROG131128:ROH131130 RYC131128:RYD131130 SHY131128:SHZ131130 SRU131128:SRV131130 TBQ131128:TBR131130 TLM131128:TLN131130 TVI131128:TVJ131130 UFE131128:UFF131130 UPA131128:UPB131130 UYW131128:UYX131130 VIS131128:VIT131130 VSO131128:VSP131130 WCK131128:WCL131130 WMG131128:WMH131130 WWC131128:WWD131130 U196664:V196666 JQ196664:JR196666 TM196664:TN196666 ADI196664:ADJ196666 ANE196664:ANF196666 AXA196664:AXB196666 BGW196664:BGX196666 BQS196664:BQT196666 CAO196664:CAP196666 CKK196664:CKL196666 CUG196664:CUH196666 DEC196664:DED196666 DNY196664:DNZ196666 DXU196664:DXV196666 EHQ196664:EHR196666 ERM196664:ERN196666 FBI196664:FBJ196666 FLE196664:FLF196666 FVA196664:FVB196666 GEW196664:GEX196666 GOS196664:GOT196666 GYO196664:GYP196666 HIK196664:HIL196666 HSG196664:HSH196666 ICC196664:ICD196666 ILY196664:ILZ196666 IVU196664:IVV196666 JFQ196664:JFR196666 JPM196664:JPN196666 JZI196664:JZJ196666 KJE196664:KJF196666 KTA196664:KTB196666 LCW196664:LCX196666 LMS196664:LMT196666 LWO196664:LWP196666 MGK196664:MGL196666 MQG196664:MQH196666 NAC196664:NAD196666 NJY196664:NJZ196666 NTU196664:NTV196666 ODQ196664:ODR196666 ONM196664:ONN196666 OXI196664:OXJ196666 PHE196664:PHF196666 PRA196664:PRB196666 QAW196664:QAX196666 QKS196664:QKT196666 QUO196664:QUP196666 REK196664:REL196666 ROG196664:ROH196666 RYC196664:RYD196666 SHY196664:SHZ196666 SRU196664:SRV196666 TBQ196664:TBR196666 TLM196664:TLN196666 TVI196664:TVJ196666 UFE196664:UFF196666 UPA196664:UPB196666 UYW196664:UYX196666 VIS196664:VIT196666 VSO196664:VSP196666 WCK196664:WCL196666 WMG196664:WMH196666 WWC196664:WWD196666 U262200:V262202 JQ262200:JR262202 TM262200:TN262202 ADI262200:ADJ262202 ANE262200:ANF262202 AXA262200:AXB262202 BGW262200:BGX262202 BQS262200:BQT262202 CAO262200:CAP262202 CKK262200:CKL262202 CUG262200:CUH262202 DEC262200:DED262202 DNY262200:DNZ262202 DXU262200:DXV262202 EHQ262200:EHR262202 ERM262200:ERN262202 FBI262200:FBJ262202 FLE262200:FLF262202 FVA262200:FVB262202 GEW262200:GEX262202 GOS262200:GOT262202 GYO262200:GYP262202 HIK262200:HIL262202 HSG262200:HSH262202 ICC262200:ICD262202 ILY262200:ILZ262202 IVU262200:IVV262202 JFQ262200:JFR262202 JPM262200:JPN262202 JZI262200:JZJ262202 KJE262200:KJF262202 KTA262200:KTB262202 LCW262200:LCX262202 LMS262200:LMT262202 LWO262200:LWP262202 MGK262200:MGL262202 MQG262200:MQH262202 NAC262200:NAD262202 NJY262200:NJZ262202 NTU262200:NTV262202 ODQ262200:ODR262202 ONM262200:ONN262202 OXI262200:OXJ262202 PHE262200:PHF262202 PRA262200:PRB262202 QAW262200:QAX262202 QKS262200:QKT262202 QUO262200:QUP262202 REK262200:REL262202 ROG262200:ROH262202 RYC262200:RYD262202 SHY262200:SHZ262202 SRU262200:SRV262202 TBQ262200:TBR262202 TLM262200:TLN262202 TVI262200:TVJ262202 UFE262200:UFF262202 UPA262200:UPB262202 UYW262200:UYX262202 VIS262200:VIT262202 VSO262200:VSP262202 WCK262200:WCL262202 WMG262200:WMH262202 WWC262200:WWD262202 U327736:V327738 JQ327736:JR327738 TM327736:TN327738 ADI327736:ADJ327738 ANE327736:ANF327738 AXA327736:AXB327738 BGW327736:BGX327738 BQS327736:BQT327738 CAO327736:CAP327738 CKK327736:CKL327738 CUG327736:CUH327738 DEC327736:DED327738 DNY327736:DNZ327738 DXU327736:DXV327738 EHQ327736:EHR327738 ERM327736:ERN327738 FBI327736:FBJ327738 FLE327736:FLF327738 FVA327736:FVB327738 GEW327736:GEX327738 GOS327736:GOT327738 GYO327736:GYP327738 HIK327736:HIL327738 HSG327736:HSH327738 ICC327736:ICD327738 ILY327736:ILZ327738 IVU327736:IVV327738 JFQ327736:JFR327738 JPM327736:JPN327738 JZI327736:JZJ327738 KJE327736:KJF327738 KTA327736:KTB327738 LCW327736:LCX327738 LMS327736:LMT327738 LWO327736:LWP327738 MGK327736:MGL327738 MQG327736:MQH327738 NAC327736:NAD327738 NJY327736:NJZ327738 NTU327736:NTV327738 ODQ327736:ODR327738 ONM327736:ONN327738 OXI327736:OXJ327738 PHE327736:PHF327738 PRA327736:PRB327738 QAW327736:QAX327738 QKS327736:QKT327738 QUO327736:QUP327738 REK327736:REL327738 ROG327736:ROH327738 RYC327736:RYD327738 SHY327736:SHZ327738 SRU327736:SRV327738 TBQ327736:TBR327738 TLM327736:TLN327738 TVI327736:TVJ327738 UFE327736:UFF327738 UPA327736:UPB327738 UYW327736:UYX327738 VIS327736:VIT327738 VSO327736:VSP327738 WCK327736:WCL327738 WMG327736:WMH327738 WWC327736:WWD327738 U393272:V393274 JQ393272:JR393274 TM393272:TN393274 ADI393272:ADJ393274 ANE393272:ANF393274 AXA393272:AXB393274 BGW393272:BGX393274 BQS393272:BQT393274 CAO393272:CAP393274 CKK393272:CKL393274 CUG393272:CUH393274 DEC393272:DED393274 DNY393272:DNZ393274 DXU393272:DXV393274 EHQ393272:EHR393274 ERM393272:ERN393274 FBI393272:FBJ393274 FLE393272:FLF393274 FVA393272:FVB393274 GEW393272:GEX393274 GOS393272:GOT393274 GYO393272:GYP393274 HIK393272:HIL393274 HSG393272:HSH393274 ICC393272:ICD393274 ILY393272:ILZ393274 IVU393272:IVV393274 JFQ393272:JFR393274 JPM393272:JPN393274 JZI393272:JZJ393274 KJE393272:KJF393274 KTA393272:KTB393274 LCW393272:LCX393274 LMS393272:LMT393274 LWO393272:LWP393274 MGK393272:MGL393274 MQG393272:MQH393274 NAC393272:NAD393274 NJY393272:NJZ393274 NTU393272:NTV393274 ODQ393272:ODR393274 ONM393272:ONN393274 OXI393272:OXJ393274 PHE393272:PHF393274 PRA393272:PRB393274 QAW393272:QAX393274 QKS393272:QKT393274 QUO393272:QUP393274 REK393272:REL393274 ROG393272:ROH393274 RYC393272:RYD393274 SHY393272:SHZ393274 SRU393272:SRV393274 TBQ393272:TBR393274 TLM393272:TLN393274 TVI393272:TVJ393274 UFE393272:UFF393274 UPA393272:UPB393274 UYW393272:UYX393274 VIS393272:VIT393274 VSO393272:VSP393274 WCK393272:WCL393274 WMG393272:WMH393274 WWC393272:WWD393274 U458808:V458810 JQ458808:JR458810 TM458808:TN458810 ADI458808:ADJ458810 ANE458808:ANF458810 AXA458808:AXB458810 BGW458808:BGX458810 BQS458808:BQT458810 CAO458808:CAP458810 CKK458808:CKL458810 CUG458808:CUH458810 DEC458808:DED458810 DNY458808:DNZ458810 DXU458808:DXV458810 EHQ458808:EHR458810 ERM458808:ERN458810 FBI458808:FBJ458810 FLE458808:FLF458810 FVA458808:FVB458810 GEW458808:GEX458810 GOS458808:GOT458810 GYO458808:GYP458810 HIK458808:HIL458810 HSG458808:HSH458810 ICC458808:ICD458810 ILY458808:ILZ458810 IVU458808:IVV458810 JFQ458808:JFR458810 JPM458808:JPN458810 JZI458808:JZJ458810 KJE458808:KJF458810 KTA458808:KTB458810 LCW458808:LCX458810 LMS458808:LMT458810 LWO458808:LWP458810 MGK458808:MGL458810 MQG458808:MQH458810 NAC458808:NAD458810 NJY458808:NJZ458810 NTU458808:NTV458810 ODQ458808:ODR458810 ONM458808:ONN458810 OXI458808:OXJ458810 PHE458808:PHF458810 PRA458808:PRB458810 QAW458808:QAX458810 QKS458808:QKT458810 QUO458808:QUP458810 REK458808:REL458810 ROG458808:ROH458810 RYC458808:RYD458810 SHY458808:SHZ458810 SRU458808:SRV458810 TBQ458808:TBR458810 TLM458808:TLN458810 TVI458808:TVJ458810 UFE458808:UFF458810 UPA458808:UPB458810 UYW458808:UYX458810 VIS458808:VIT458810 VSO458808:VSP458810 WCK458808:WCL458810 WMG458808:WMH458810 WWC458808:WWD458810 U524344:V524346 JQ524344:JR524346 TM524344:TN524346 ADI524344:ADJ524346 ANE524344:ANF524346 AXA524344:AXB524346 BGW524344:BGX524346 BQS524344:BQT524346 CAO524344:CAP524346 CKK524344:CKL524346 CUG524344:CUH524346 DEC524344:DED524346 DNY524344:DNZ524346 DXU524344:DXV524346 EHQ524344:EHR524346 ERM524344:ERN524346 FBI524344:FBJ524346 FLE524344:FLF524346 FVA524344:FVB524346 GEW524344:GEX524346 GOS524344:GOT524346 GYO524344:GYP524346 HIK524344:HIL524346 HSG524344:HSH524346 ICC524344:ICD524346 ILY524344:ILZ524346 IVU524344:IVV524346 JFQ524344:JFR524346 JPM524344:JPN524346 JZI524344:JZJ524346 KJE524344:KJF524346 KTA524344:KTB524346 LCW524344:LCX524346 LMS524344:LMT524346 LWO524344:LWP524346 MGK524344:MGL524346 MQG524344:MQH524346 NAC524344:NAD524346 NJY524344:NJZ524346 NTU524344:NTV524346 ODQ524344:ODR524346 ONM524344:ONN524346 OXI524344:OXJ524346 PHE524344:PHF524346 PRA524344:PRB524346 QAW524344:QAX524346 QKS524344:QKT524346 QUO524344:QUP524346 REK524344:REL524346 ROG524344:ROH524346 RYC524344:RYD524346 SHY524344:SHZ524346 SRU524344:SRV524346 TBQ524344:TBR524346 TLM524344:TLN524346 TVI524344:TVJ524346 UFE524344:UFF524346 UPA524344:UPB524346 UYW524344:UYX524346 VIS524344:VIT524346 VSO524344:VSP524346 WCK524344:WCL524346 WMG524344:WMH524346 WWC524344:WWD524346 U589880:V589882 JQ589880:JR589882 TM589880:TN589882 ADI589880:ADJ589882 ANE589880:ANF589882 AXA589880:AXB589882 BGW589880:BGX589882 BQS589880:BQT589882 CAO589880:CAP589882 CKK589880:CKL589882 CUG589880:CUH589882 DEC589880:DED589882 DNY589880:DNZ589882 DXU589880:DXV589882 EHQ589880:EHR589882 ERM589880:ERN589882 FBI589880:FBJ589882 FLE589880:FLF589882 FVA589880:FVB589882 GEW589880:GEX589882 GOS589880:GOT589882 GYO589880:GYP589882 HIK589880:HIL589882 HSG589880:HSH589882 ICC589880:ICD589882 ILY589880:ILZ589882 IVU589880:IVV589882 JFQ589880:JFR589882 JPM589880:JPN589882 JZI589880:JZJ589882 KJE589880:KJF589882 KTA589880:KTB589882 LCW589880:LCX589882 LMS589880:LMT589882 LWO589880:LWP589882 MGK589880:MGL589882 MQG589880:MQH589882 NAC589880:NAD589882 NJY589880:NJZ589882 NTU589880:NTV589882 ODQ589880:ODR589882 ONM589880:ONN589882 OXI589880:OXJ589882 PHE589880:PHF589882 PRA589880:PRB589882 QAW589880:QAX589882 QKS589880:QKT589882 QUO589880:QUP589882 REK589880:REL589882 ROG589880:ROH589882 RYC589880:RYD589882 SHY589880:SHZ589882 SRU589880:SRV589882 TBQ589880:TBR589882 TLM589880:TLN589882 TVI589880:TVJ589882 UFE589880:UFF589882 UPA589880:UPB589882 UYW589880:UYX589882 VIS589880:VIT589882 VSO589880:VSP589882 WCK589880:WCL589882 WMG589880:WMH589882 WWC589880:WWD589882 U655416:V655418 JQ655416:JR655418 TM655416:TN655418 ADI655416:ADJ655418 ANE655416:ANF655418 AXA655416:AXB655418 BGW655416:BGX655418 BQS655416:BQT655418 CAO655416:CAP655418 CKK655416:CKL655418 CUG655416:CUH655418 DEC655416:DED655418 DNY655416:DNZ655418 DXU655416:DXV655418 EHQ655416:EHR655418 ERM655416:ERN655418 FBI655416:FBJ655418 FLE655416:FLF655418 FVA655416:FVB655418 GEW655416:GEX655418 GOS655416:GOT655418 GYO655416:GYP655418 HIK655416:HIL655418 HSG655416:HSH655418 ICC655416:ICD655418 ILY655416:ILZ655418 IVU655416:IVV655418 JFQ655416:JFR655418 JPM655416:JPN655418 JZI655416:JZJ655418 KJE655416:KJF655418 KTA655416:KTB655418 LCW655416:LCX655418 LMS655416:LMT655418 LWO655416:LWP655418 MGK655416:MGL655418 MQG655416:MQH655418 NAC655416:NAD655418 NJY655416:NJZ655418 NTU655416:NTV655418 ODQ655416:ODR655418 ONM655416:ONN655418 OXI655416:OXJ655418 PHE655416:PHF655418 PRA655416:PRB655418 QAW655416:QAX655418 QKS655416:QKT655418 QUO655416:QUP655418 REK655416:REL655418 ROG655416:ROH655418 RYC655416:RYD655418 SHY655416:SHZ655418 SRU655416:SRV655418 TBQ655416:TBR655418 TLM655416:TLN655418 TVI655416:TVJ655418 UFE655416:UFF655418 UPA655416:UPB655418 UYW655416:UYX655418 VIS655416:VIT655418 VSO655416:VSP655418 WCK655416:WCL655418 WMG655416:WMH655418 WWC655416:WWD655418 U720952:V720954 JQ720952:JR720954 TM720952:TN720954 ADI720952:ADJ720954 ANE720952:ANF720954 AXA720952:AXB720954 BGW720952:BGX720954 BQS720952:BQT720954 CAO720952:CAP720954 CKK720952:CKL720954 CUG720952:CUH720954 DEC720952:DED720954 DNY720952:DNZ720954 DXU720952:DXV720954 EHQ720952:EHR720954 ERM720952:ERN720954 FBI720952:FBJ720954 FLE720952:FLF720954 FVA720952:FVB720954 GEW720952:GEX720954 GOS720952:GOT720954 GYO720952:GYP720954 HIK720952:HIL720954 HSG720952:HSH720954 ICC720952:ICD720954 ILY720952:ILZ720954 IVU720952:IVV720954 JFQ720952:JFR720954 JPM720952:JPN720954 JZI720952:JZJ720954 KJE720952:KJF720954 KTA720952:KTB720954 LCW720952:LCX720954 LMS720952:LMT720954 LWO720952:LWP720954 MGK720952:MGL720954 MQG720952:MQH720954 NAC720952:NAD720954 NJY720952:NJZ720954 NTU720952:NTV720954 ODQ720952:ODR720954 ONM720952:ONN720954 OXI720952:OXJ720954 PHE720952:PHF720954 PRA720952:PRB720954 QAW720952:QAX720954 QKS720952:QKT720954 QUO720952:QUP720954 REK720952:REL720954 ROG720952:ROH720954 RYC720952:RYD720954 SHY720952:SHZ720954 SRU720952:SRV720954 TBQ720952:TBR720954 TLM720952:TLN720954 TVI720952:TVJ720954 UFE720952:UFF720954 UPA720952:UPB720954 UYW720952:UYX720954 VIS720952:VIT720954 VSO720952:VSP720954 WCK720952:WCL720954 WMG720952:WMH720954 WWC720952:WWD720954 U786488:V786490 JQ786488:JR786490 TM786488:TN786490 ADI786488:ADJ786490 ANE786488:ANF786490 AXA786488:AXB786490 BGW786488:BGX786490 BQS786488:BQT786490 CAO786488:CAP786490 CKK786488:CKL786490 CUG786488:CUH786490 DEC786488:DED786490 DNY786488:DNZ786490 DXU786488:DXV786490 EHQ786488:EHR786490 ERM786488:ERN786490 FBI786488:FBJ786490 FLE786488:FLF786490 FVA786488:FVB786490 GEW786488:GEX786490 GOS786488:GOT786490 GYO786488:GYP786490 HIK786488:HIL786490 HSG786488:HSH786490 ICC786488:ICD786490 ILY786488:ILZ786490 IVU786488:IVV786490 JFQ786488:JFR786490 JPM786488:JPN786490 JZI786488:JZJ786490 KJE786488:KJF786490 KTA786488:KTB786490 LCW786488:LCX786490 LMS786488:LMT786490 LWO786488:LWP786490 MGK786488:MGL786490 MQG786488:MQH786490 NAC786488:NAD786490 NJY786488:NJZ786490 NTU786488:NTV786490 ODQ786488:ODR786490 ONM786488:ONN786490 OXI786488:OXJ786490 PHE786488:PHF786490 PRA786488:PRB786490 QAW786488:QAX786490 QKS786488:QKT786490 QUO786488:QUP786490 REK786488:REL786490 ROG786488:ROH786490 RYC786488:RYD786490 SHY786488:SHZ786490 SRU786488:SRV786490 TBQ786488:TBR786490 TLM786488:TLN786490 TVI786488:TVJ786490 UFE786488:UFF786490 UPA786488:UPB786490 UYW786488:UYX786490 VIS786488:VIT786490 VSO786488:VSP786490 WCK786488:WCL786490 WMG786488:WMH786490 WWC786488:WWD786490 U852024:V852026 JQ852024:JR852026 TM852024:TN852026 ADI852024:ADJ852026 ANE852024:ANF852026 AXA852024:AXB852026 BGW852024:BGX852026 BQS852024:BQT852026 CAO852024:CAP852026 CKK852024:CKL852026 CUG852024:CUH852026 DEC852024:DED852026 DNY852024:DNZ852026 DXU852024:DXV852026 EHQ852024:EHR852026 ERM852024:ERN852026 FBI852024:FBJ852026 FLE852024:FLF852026 FVA852024:FVB852026 GEW852024:GEX852026 GOS852024:GOT852026 GYO852024:GYP852026 HIK852024:HIL852026 HSG852024:HSH852026 ICC852024:ICD852026 ILY852024:ILZ852026 IVU852024:IVV852026 JFQ852024:JFR852026 JPM852024:JPN852026 JZI852024:JZJ852026 KJE852024:KJF852026 KTA852024:KTB852026 LCW852024:LCX852026 LMS852024:LMT852026 LWO852024:LWP852026 MGK852024:MGL852026 MQG852024:MQH852026 NAC852024:NAD852026 NJY852024:NJZ852026 NTU852024:NTV852026 ODQ852024:ODR852026 ONM852024:ONN852026 OXI852024:OXJ852026 PHE852024:PHF852026 PRA852024:PRB852026 QAW852024:QAX852026 QKS852024:QKT852026 QUO852024:QUP852026 REK852024:REL852026 ROG852024:ROH852026 RYC852024:RYD852026 SHY852024:SHZ852026 SRU852024:SRV852026 TBQ852024:TBR852026 TLM852024:TLN852026 TVI852024:TVJ852026 UFE852024:UFF852026 UPA852024:UPB852026 UYW852024:UYX852026 VIS852024:VIT852026 VSO852024:VSP852026 WCK852024:WCL852026 WMG852024:WMH852026 WWC852024:WWD852026 U917560:V917562 JQ917560:JR917562 TM917560:TN917562 ADI917560:ADJ917562 ANE917560:ANF917562 AXA917560:AXB917562 BGW917560:BGX917562 BQS917560:BQT917562 CAO917560:CAP917562 CKK917560:CKL917562 CUG917560:CUH917562 DEC917560:DED917562 DNY917560:DNZ917562 DXU917560:DXV917562 EHQ917560:EHR917562 ERM917560:ERN917562 FBI917560:FBJ917562 FLE917560:FLF917562 FVA917560:FVB917562 GEW917560:GEX917562 GOS917560:GOT917562 GYO917560:GYP917562 HIK917560:HIL917562 HSG917560:HSH917562 ICC917560:ICD917562 ILY917560:ILZ917562 IVU917560:IVV917562 JFQ917560:JFR917562 JPM917560:JPN917562 JZI917560:JZJ917562 KJE917560:KJF917562 KTA917560:KTB917562 LCW917560:LCX917562 LMS917560:LMT917562 LWO917560:LWP917562 MGK917560:MGL917562 MQG917560:MQH917562 NAC917560:NAD917562 NJY917560:NJZ917562 NTU917560:NTV917562 ODQ917560:ODR917562 ONM917560:ONN917562 OXI917560:OXJ917562 PHE917560:PHF917562 PRA917560:PRB917562 QAW917560:QAX917562 QKS917560:QKT917562 QUO917560:QUP917562 REK917560:REL917562 ROG917560:ROH917562 RYC917560:RYD917562 SHY917560:SHZ917562 SRU917560:SRV917562 TBQ917560:TBR917562 TLM917560:TLN917562 TVI917560:TVJ917562 UFE917560:UFF917562 UPA917560:UPB917562 UYW917560:UYX917562 VIS917560:VIT917562 VSO917560:VSP917562 WCK917560:WCL917562 WMG917560:WMH917562 WWC917560:WWD917562 U983096:V983098 JQ983096:JR983098 TM983096:TN983098 ADI983096:ADJ983098 ANE983096:ANF983098 AXA983096:AXB983098 BGW983096:BGX983098 BQS983096:BQT983098 CAO983096:CAP983098 CKK983096:CKL983098 CUG983096:CUH983098 DEC983096:DED983098 DNY983096:DNZ983098 DXU983096:DXV983098 EHQ983096:EHR983098 ERM983096:ERN983098 FBI983096:FBJ983098 FLE983096:FLF983098 FVA983096:FVB983098 GEW983096:GEX983098 GOS983096:GOT983098 GYO983096:GYP983098 HIK983096:HIL983098 HSG983096:HSH983098 ICC983096:ICD983098 ILY983096:ILZ983098 IVU983096:IVV983098 JFQ983096:JFR983098 JPM983096:JPN983098 JZI983096:JZJ983098 KJE983096:KJF983098 KTA983096:KTB983098 LCW983096:LCX983098 LMS983096:LMT983098 LWO983096:LWP983098 MGK983096:MGL983098 MQG983096:MQH983098 NAC983096:NAD983098 NJY983096:NJZ983098 NTU983096:NTV983098 ODQ983096:ODR983098 ONM983096:ONN983098 OXI983096:OXJ983098 PHE983096:PHF983098 PRA983096:PRB983098 QAW983096:QAX983098 QKS983096:QKT983098 QUO983096:QUP983098 REK983096:REL983098 ROG983096:ROH983098 RYC983096:RYD983098 SHY983096:SHZ983098 SRU983096:SRV983098 TBQ983096:TBR983098 TLM983096:TLN983098 TVI983096:TVJ983098 UFE983096:UFF983098 UPA983096:UPB983098 UYW983096:UYX983098 VIS983096:VIT983098 VSO983096:VSP983098 WCK983096:WCL983098 WMG983096:WMH983098 WWC983096:WWD98309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topLeftCell="A64" workbookViewId="0">
      <selection activeCell="C84" sqref="C84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81" t="s">
        <v>65</v>
      </c>
      <c r="C1" s="81" t="str">
        <f>[7]Input!B8</f>
        <v>WPD West Midlands</v>
      </c>
      <c r="E1" s="81" t="str">
        <f>[7]Input!C8</f>
        <v>2011/12</v>
      </c>
      <c r="G1" s="81" t="str">
        <f>[7]Input!D8</f>
        <v>October Tariffs 2011/12</v>
      </c>
    </row>
    <row r="4" spans="1:7" ht="15.75">
      <c r="A4" s="82" t="s">
        <v>66</v>
      </c>
    </row>
    <row r="5" spans="1:7" ht="14.25">
      <c r="A5" s="83" t="s">
        <v>67</v>
      </c>
    </row>
    <row r="6" spans="1:7">
      <c r="A6" t="s">
        <v>68</v>
      </c>
    </row>
    <row r="7" spans="1:7">
      <c r="A7" t="s">
        <v>69</v>
      </c>
    </row>
    <row r="8" spans="1:7">
      <c r="A8" t="s">
        <v>70</v>
      </c>
    </row>
    <row r="9" spans="1:7">
      <c r="A9" t="s">
        <v>71</v>
      </c>
    </row>
    <row r="10" spans="1:7">
      <c r="A10" t="s">
        <v>72</v>
      </c>
    </row>
    <row r="11" spans="1:7">
      <c r="A11" t="s">
        <v>73</v>
      </c>
    </row>
    <row r="12" spans="1:7">
      <c r="A12" t="s">
        <v>74</v>
      </c>
    </row>
    <row r="13" spans="1:7">
      <c r="A13" t="s">
        <v>75</v>
      </c>
    </row>
    <row r="14" spans="1:7">
      <c r="A14" t="s">
        <v>76</v>
      </c>
    </row>
    <row r="15" spans="1:7">
      <c r="A15" t="s">
        <v>77</v>
      </c>
    </row>
    <row r="16" spans="1:7" ht="14.25">
      <c r="A16" s="84" t="s">
        <v>78</v>
      </c>
    </row>
    <row r="17" spans="1:6" ht="14.25">
      <c r="A17" s="84" t="s">
        <v>79</v>
      </c>
    </row>
    <row r="18" spans="1:6" ht="14.25">
      <c r="A18" s="84" t="s">
        <v>80</v>
      </c>
    </row>
    <row r="19" spans="1:6" ht="14.25">
      <c r="A19" s="84" t="s">
        <v>81</v>
      </c>
    </row>
    <row r="20" spans="1:6" ht="14.25">
      <c r="A20" s="84" t="s">
        <v>82</v>
      </c>
    </row>
    <row r="21" spans="1:6" ht="28.5">
      <c r="A21" s="85" t="s">
        <v>83</v>
      </c>
      <c r="B21" s="85" t="s">
        <v>84</v>
      </c>
      <c r="C21" s="85" t="s">
        <v>85</v>
      </c>
      <c r="D21" s="85" t="s">
        <v>86</v>
      </c>
      <c r="E21" s="85" t="s">
        <v>86</v>
      </c>
    </row>
    <row r="22" spans="1:6" ht="14.25">
      <c r="A22" s="85" t="s">
        <v>87</v>
      </c>
      <c r="B22" s="85" t="s">
        <v>88</v>
      </c>
      <c r="C22" s="85" t="s">
        <v>89</v>
      </c>
      <c r="D22" s="85" t="s">
        <v>90</v>
      </c>
      <c r="E22" s="85" t="s">
        <v>91</v>
      </c>
    </row>
    <row r="23" spans="1:6" ht="38.25">
      <c r="B23" s="68" t="s">
        <v>92</v>
      </c>
      <c r="C23" s="68" t="s">
        <v>93</v>
      </c>
      <c r="D23" s="68" t="s">
        <v>94</v>
      </c>
      <c r="E23" s="68" t="s">
        <v>95</v>
      </c>
    </row>
    <row r="24" spans="1:6" ht="25.5">
      <c r="A24" s="74" t="s">
        <v>96</v>
      </c>
      <c r="B24" s="86">
        <f>[7]Input!D15</f>
        <v>0</v>
      </c>
      <c r="C24" s="75">
        <f>SUM([7]Scaler!$H$381:$H$405)</f>
        <v>74117704.147273138</v>
      </c>
      <c r="D24" s="77">
        <f>[7]Adjust!F299-[7]Revenue!B56</f>
        <v>21511.704796850681</v>
      </c>
      <c r="E24" s="87">
        <f>D24/[7]Revenue!B56</f>
        <v>5.8017377472209126E-5</v>
      </c>
      <c r="F24" s="88" t="s">
        <v>67</v>
      </c>
    </row>
    <row r="26" spans="1:6" ht="15.75">
      <c r="A26" s="82" t="s">
        <v>97</v>
      </c>
    </row>
    <row r="27" spans="1:6" ht="14.25">
      <c r="A27" s="83" t="s">
        <v>67</v>
      </c>
    </row>
    <row r="28" spans="1:6">
      <c r="A28" t="s">
        <v>77</v>
      </c>
    </row>
    <row r="29" spans="1:6" ht="14.25">
      <c r="A29" s="84" t="s">
        <v>98</v>
      </c>
    </row>
    <row r="30" spans="1:6" ht="14.25">
      <c r="A30" s="84" t="s">
        <v>99</v>
      </c>
    </row>
    <row r="31" spans="1:6" ht="14.25">
      <c r="A31" s="84" t="s">
        <v>100</v>
      </c>
    </row>
    <row r="32" spans="1:6" ht="14.25">
      <c r="A32" s="84" t="s">
        <v>101</v>
      </c>
    </row>
    <row r="33" spans="1:1" ht="14.25">
      <c r="A33" s="84" t="s">
        <v>102</v>
      </c>
    </row>
    <row r="34" spans="1:1" ht="14.25">
      <c r="A34" s="84" t="s">
        <v>103</v>
      </c>
    </row>
    <row r="35" spans="1:1" ht="14.25">
      <c r="A35" s="84" t="s">
        <v>104</v>
      </c>
    </row>
    <row r="36" spans="1:1" ht="14.25">
      <c r="A36" s="84" t="s">
        <v>105</v>
      </c>
    </row>
    <row r="37" spans="1:1" ht="14.25">
      <c r="A37" s="84" t="s">
        <v>106</v>
      </c>
    </row>
    <row r="38" spans="1:1" ht="14.25">
      <c r="A38" s="84" t="s">
        <v>107</v>
      </c>
    </row>
    <row r="39" spans="1:1" ht="14.25">
      <c r="A39" s="84" t="s">
        <v>108</v>
      </c>
    </row>
    <row r="40" spans="1:1" ht="14.25">
      <c r="A40" s="84" t="s">
        <v>109</v>
      </c>
    </row>
    <row r="41" spans="1:1" ht="14.25">
      <c r="A41" s="84" t="s">
        <v>110</v>
      </c>
    </row>
    <row r="42" spans="1:1" ht="14.25">
      <c r="A42" s="84" t="s">
        <v>111</v>
      </c>
    </row>
    <row r="43" spans="1:1" ht="14.25">
      <c r="A43" s="84" t="s">
        <v>112</v>
      </c>
    </row>
    <row r="44" spans="1:1" ht="14.25">
      <c r="A44" s="84" t="s">
        <v>113</v>
      </c>
    </row>
    <row r="45" spans="1:1" ht="14.25">
      <c r="A45" s="84" t="s">
        <v>114</v>
      </c>
    </row>
    <row r="46" spans="1:1" ht="14.25">
      <c r="A46" s="84" t="s">
        <v>115</v>
      </c>
    </row>
    <row r="47" spans="1:1" ht="14.25">
      <c r="A47" s="84" t="s">
        <v>116</v>
      </c>
    </row>
    <row r="48" spans="1:1" ht="14.25">
      <c r="A48" s="84" t="s">
        <v>117</v>
      </c>
    </row>
    <row r="49" spans="1:22" ht="14.25">
      <c r="A49" s="84" t="s">
        <v>118</v>
      </c>
    </row>
    <row r="50" spans="1:22" ht="14.25">
      <c r="A50" s="84" t="s">
        <v>119</v>
      </c>
    </row>
    <row r="51" spans="1:22" ht="14.25">
      <c r="A51" s="84" t="s">
        <v>120</v>
      </c>
    </row>
    <row r="52" spans="1:22" ht="28.5">
      <c r="A52" s="85" t="s">
        <v>83</v>
      </c>
      <c r="B52" s="85" t="s">
        <v>86</v>
      </c>
      <c r="C52" s="85" t="s">
        <v>84</v>
      </c>
      <c r="D52" s="85" t="s">
        <v>86</v>
      </c>
      <c r="E52" s="85" t="s">
        <v>86</v>
      </c>
      <c r="F52" s="85" t="s">
        <v>86</v>
      </c>
      <c r="G52" s="85" t="s">
        <v>86</v>
      </c>
      <c r="H52" s="85" t="s">
        <v>86</v>
      </c>
      <c r="I52" s="85" t="s">
        <v>86</v>
      </c>
      <c r="J52" s="85" t="s">
        <v>86</v>
      </c>
      <c r="K52" s="85" t="s">
        <v>86</v>
      </c>
      <c r="L52" s="85" t="s">
        <v>86</v>
      </c>
      <c r="M52" s="85" t="s">
        <v>86</v>
      </c>
      <c r="N52" s="85" t="s">
        <v>86</v>
      </c>
      <c r="O52" s="85" t="s">
        <v>86</v>
      </c>
      <c r="P52" s="85" t="s">
        <v>86</v>
      </c>
      <c r="Q52" s="85" t="s">
        <v>86</v>
      </c>
      <c r="R52" s="85" t="s">
        <v>86</v>
      </c>
      <c r="S52" s="85" t="s">
        <v>86</v>
      </c>
      <c r="T52" s="85" t="s">
        <v>86</v>
      </c>
    </row>
    <row r="53" spans="1:22" ht="42.75">
      <c r="A53" s="85" t="s">
        <v>87</v>
      </c>
      <c r="B53" s="85" t="s">
        <v>121</v>
      </c>
      <c r="C53" s="85" t="s">
        <v>122</v>
      </c>
      <c r="D53" s="85" t="s">
        <v>123</v>
      </c>
      <c r="E53" s="85" t="s">
        <v>124</v>
      </c>
      <c r="F53" s="85" t="s">
        <v>125</v>
      </c>
      <c r="G53" s="85" t="s">
        <v>126</v>
      </c>
      <c r="H53" s="85" t="s">
        <v>127</v>
      </c>
      <c r="I53" s="85" t="s">
        <v>128</v>
      </c>
      <c r="J53" s="85" t="s">
        <v>129</v>
      </c>
      <c r="K53" s="85" t="s">
        <v>130</v>
      </c>
      <c r="L53" s="85" t="s">
        <v>131</v>
      </c>
      <c r="M53" s="85" t="s">
        <v>132</v>
      </c>
      <c r="N53" s="85" t="s">
        <v>133</v>
      </c>
      <c r="O53" s="85" t="s">
        <v>134</v>
      </c>
      <c r="P53" s="85" t="s">
        <v>135</v>
      </c>
      <c r="Q53" s="85" t="s">
        <v>136</v>
      </c>
      <c r="R53" s="85" t="s">
        <v>137</v>
      </c>
      <c r="S53" s="85" t="s">
        <v>138</v>
      </c>
      <c r="T53" s="85" t="s">
        <v>139</v>
      </c>
    </row>
    <row r="54" spans="1:22" ht="38.25">
      <c r="B54" s="68" t="s">
        <v>140</v>
      </c>
      <c r="C54" s="68" t="s">
        <v>141</v>
      </c>
      <c r="D54" s="68" t="s">
        <v>142</v>
      </c>
      <c r="E54" s="68" t="s">
        <v>143</v>
      </c>
      <c r="F54" s="68" t="s">
        <v>144</v>
      </c>
      <c r="G54" s="68" t="s">
        <v>145</v>
      </c>
      <c r="H54" s="68" t="s">
        <v>146</v>
      </c>
      <c r="I54" s="68" t="s">
        <v>147</v>
      </c>
      <c r="J54" s="68" t="s">
        <v>148</v>
      </c>
      <c r="K54" s="68" t="s">
        <v>149</v>
      </c>
      <c r="L54" s="68" t="s">
        <v>150</v>
      </c>
      <c r="M54" s="68" t="s">
        <v>151</v>
      </c>
      <c r="N54" s="68" t="s">
        <v>152</v>
      </c>
      <c r="O54" s="68" t="s">
        <v>153</v>
      </c>
      <c r="P54" s="68" t="s">
        <v>154</v>
      </c>
      <c r="Q54" s="68" t="s">
        <v>155</v>
      </c>
      <c r="R54" s="68" t="s">
        <v>156</v>
      </c>
      <c r="S54" s="68" t="s">
        <v>157</v>
      </c>
      <c r="T54" s="68" t="s">
        <v>158</v>
      </c>
      <c r="U54" s="68" t="s">
        <v>160</v>
      </c>
      <c r="V54" s="68" t="s">
        <v>159</v>
      </c>
    </row>
    <row r="55" spans="1:22" ht="14.25">
      <c r="A55" s="73" t="s">
        <v>161</v>
      </c>
      <c r="U55" s="69"/>
      <c r="V55" s="69"/>
    </row>
    <row r="56" spans="1:22" ht="14.25">
      <c r="A56" s="73" t="s">
        <v>162</v>
      </c>
      <c r="U56" s="69"/>
      <c r="V56" s="69"/>
    </row>
    <row r="57" spans="1:22" ht="14.25">
      <c r="A57" s="73" t="s">
        <v>163</v>
      </c>
      <c r="U57" s="69"/>
      <c r="V57" s="69"/>
    </row>
    <row r="58" spans="1:22" ht="14.25">
      <c r="A58" s="73" t="s">
        <v>164</v>
      </c>
      <c r="U58" s="69"/>
      <c r="V58" s="69"/>
    </row>
    <row r="59" spans="1:22" ht="14.25">
      <c r="A59" s="73" t="s">
        <v>165</v>
      </c>
      <c r="U59" s="69"/>
      <c r="V59" s="69"/>
    </row>
    <row r="60" spans="1:22" ht="14.25">
      <c r="A60" s="73" t="s">
        <v>166</v>
      </c>
      <c r="U60" s="69"/>
      <c r="V60" s="69"/>
    </row>
    <row r="61" spans="1:22" ht="14.25">
      <c r="A61" s="73" t="s">
        <v>167</v>
      </c>
      <c r="U61" s="69"/>
      <c r="V61" s="69"/>
    </row>
    <row r="62" spans="1:22" ht="14.25">
      <c r="A62" s="73" t="s">
        <v>168</v>
      </c>
      <c r="U62" s="69"/>
      <c r="V62" s="69"/>
    </row>
    <row r="63" spans="1:22" ht="28.5">
      <c r="A63" s="73" t="s">
        <v>169</v>
      </c>
      <c r="U63" s="69"/>
      <c r="V63" s="69"/>
    </row>
    <row r="64" spans="1:22" ht="14.25">
      <c r="A64" s="73" t="s">
        <v>170</v>
      </c>
      <c r="U64" s="69"/>
      <c r="V64" s="69"/>
    </row>
    <row r="65" spans="1:22" ht="14.25">
      <c r="A65" s="73" t="s">
        <v>171</v>
      </c>
      <c r="U65" s="69"/>
      <c r="V65" s="69"/>
    </row>
    <row r="66" spans="1:22" ht="14.25">
      <c r="A66" s="73" t="s">
        <v>172</v>
      </c>
      <c r="U66" s="69"/>
      <c r="V66" s="69"/>
    </row>
    <row r="67" spans="1:22" ht="14.25">
      <c r="A67" s="73" t="s">
        <v>173</v>
      </c>
      <c r="U67" s="69"/>
      <c r="V67" s="69"/>
    </row>
    <row r="68" spans="1:22" ht="14.25">
      <c r="A68" s="73" t="s">
        <v>174</v>
      </c>
      <c r="U68" s="69"/>
      <c r="V68" s="69"/>
    </row>
    <row r="69" spans="1:22" ht="14.25">
      <c r="A69" s="73" t="s">
        <v>175</v>
      </c>
      <c r="U69" s="69"/>
      <c r="V69" s="69"/>
    </row>
    <row r="70" spans="1:22" ht="14.25">
      <c r="A70" s="73" t="s">
        <v>176</v>
      </c>
      <c r="U70" s="69"/>
      <c r="V70" s="69"/>
    </row>
    <row r="71" spans="1:22" ht="14.25">
      <c r="A71" s="73" t="s">
        <v>177</v>
      </c>
      <c r="U71" s="69"/>
      <c r="V71" s="69"/>
    </row>
    <row r="72" spans="1:22" ht="14.25">
      <c r="A72" s="73" t="s">
        <v>178</v>
      </c>
      <c r="U72" s="69"/>
      <c r="V72" s="69"/>
    </row>
    <row r="73" spans="1:22" ht="14.25">
      <c r="A73" s="73" t="s">
        <v>179</v>
      </c>
      <c r="U73" s="69"/>
      <c r="V73" s="69"/>
    </row>
    <row r="74" spans="1:22" ht="14.25">
      <c r="A74" s="73" t="s">
        <v>180</v>
      </c>
      <c r="U74" s="69"/>
      <c r="V74" s="69"/>
    </row>
    <row r="75" spans="1:22" ht="14.25">
      <c r="A75" s="73" t="s">
        <v>181</v>
      </c>
      <c r="U75" s="69"/>
      <c r="V75" s="69"/>
    </row>
    <row r="76" spans="1:22" ht="14.25">
      <c r="A76" s="73" t="s">
        <v>182</v>
      </c>
      <c r="U76" s="69"/>
      <c r="V76" s="69"/>
    </row>
    <row r="77" spans="1:22" ht="28.5">
      <c r="A77" s="73" t="s">
        <v>183</v>
      </c>
      <c r="U77" s="69"/>
      <c r="V77" s="69"/>
    </row>
    <row r="78" spans="1:22" ht="14.25">
      <c r="A78" s="73" t="s">
        <v>184</v>
      </c>
      <c r="U78" s="69"/>
      <c r="V78" s="69"/>
    </row>
    <row r="79" spans="1:22" ht="14.25">
      <c r="A79" s="73" t="s">
        <v>185</v>
      </c>
      <c r="U79" s="69"/>
      <c r="V79" s="69"/>
    </row>
    <row r="80" spans="1:22">
      <c r="A80" s="74" t="s">
        <v>186</v>
      </c>
      <c r="B80" s="75">
        <f>[7]Input!B150+[7]Input!C150+[7]Input!D150</f>
        <v>46151.765354640127</v>
      </c>
      <c r="C80" s="76">
        <f>[7]Input!E150</f>
        <v>11805.195094412929</v>
      </c>
      <c r="D80" s="77">
        <f>0.01*[7]Input!F$15*([7]Adjust!$E164*[7]Input!E150+[7]Adjust!$F164*[7]Input!F150)+10*([7]Adjust!$B164*[7]Input!B150+[7]Adjust!$C164*[7]Input!C150+[7]Adjust!$D164*[7]Input!D150+[7]Adjust!$G164*[7]Input!G150)</f>
        <v>86303.801213177037</v>
      </c>
      <c r="E80" s="75">
        <f>10*([7]Adjust!$B164*[7]Input!B150+[7]Adjust!$C164*[7]Input!C150+[7]Adjust!$D164*[7]Input!D150)</f>
        <v>86303.801213177037</v>
      </c>
      <c r="F80" s="75">
        <f>[7]Adjust!E164*[7]Input!$F$15*[7]Input!$E150/100</f>
        <v>0</v>
      </c>
      <c r="G80" s="75">
        <f>[7]Adjust!F164*[7]Input!$F$15*[7]Input!$F150/100</f>
        <v>0</v>
      </c>
      <c r="H80" s="75">
        <f>[7]Adjust!G164*[7]Input!$G150*10</f>
        <v>0</v>
      </c>
      <c r="I80" s="78">
        <f t="shared" ref="I80:I111" si="0">IF(B80&lt;&gt;0,0.1*D80/B80,"")</f>
        <v>0.18700000000000003</v>
      </c>
      <c r="J80" s="79">
        <f t="shared" ref="J80:J111" si="1">IF(C80&lt;&gt;0,D80/C80,"")</f>
        <v>7.3106628499534265</v>
      </c>
      <c r="K80" s="78">
        <f t="shared" ref="K80:K111" si="2">IF(B80&lt;&gt;0,0.1*E80/B80,0)</f>
        <v>0.18700000000000003</v>
      </c>
      <c r="L80" s="75">
        <f>[7]Adjust!B164*[7]Input!$B150*10</f>
        <v>86303.801213177037</v>
      </c>
      <c r="M80" s="75">
        <f>[7]Adjust!C164*[7]Input!$C150*10</f>
        <v>0</v>
      </c>
      <c r="N80" s="75">
        <f>[7]Adjust!D164*[7]Input!$D150*10</f>
        <v>0</v>
      </c>
      <c r="O80" s="80">
        <f t="shared" ref="O80:O111" si="3">IF(E80&lt;&gt;0,$L80/E80,"")</f>
        <v>1</v>
      </c>
      <c r="P80" s="80">
        <f t="shared" ref="P80:P111" si="4">IF(E80&lt;&gt;0,$M80/E80,"")</f>
        <v>0</v>
      </c>
      <c r="Q80" s="80">
        <f t="shared" ref="Q80:Q111" si="5">IF(E80&lt;&gt;0,$N80/E80,"")</f>
        <v>0</v>
      </c>
      <c r="R80" s="80">
        <f t="shared" ref="R80:R111" si="6">IF(D80&lt;&gt;0,$F80/D80,"")</f>
        <v>0</v>
      </c>
      <c r="S80" s="80">
        <f t="shared" ref="S80:S111" si="7">IF(D80&lt;&gt;0,$G80/D80,"")</f>
        <v>0</v>
      </c>
      <c r="T80" s="80">
        <f t="shared" ref="T80:T111" si="8">IF(D80&lt;&gt;0,$H80/D80,"")</f>
        <v>0</v>
      </c>
      <c r="U80" s="70"/>
      <c r="V80" s="70"/>
    </row>
    <row r="81" spans="1:22">
      <c r="A81" s="74" t="s">
        <v>12</v>
      </c>
      <c r="B81" s="75">
        <f>[7]Input!B146+[7]Input!C146+[7]Input!D146</f>
        <v>2032250.5035962588</v>
      </c>
      <c r="C81" s="76">
        <f>[7]Input!E146</f>
        <v>334441.84405480046</v>
      </c>
      <c r="D81" s="77">
        <f>0.01*[7]Input!F$15*([7]Adjust!$E160*[7]Input!E146+[7]Adjust!$F160*[7]Input!F146)+10*([7]Adjust!$B160*[7]Input!B146+[7]Adjust!$C160*[7]Input!C146+[7]Adjust!$D160*[7]Input!D146+[7]Adjust!$G160*[7]Input!G146)</f>
        <v>27776652.935671814</v>
      </c>
      <c r="E81" s="75">
        <f>10*([7]Adjust!$B160*[7]Input!B146+[7]Adjust!$C160*[7]Input!C146+[7]Adjust!$D160*[7]Input!D146)</f>
        <v>23284363.197958924</v>
      </c>
      <c r="F81" s="75">
        <f>[7]Adjust!E160*[7]Input!$F$15*[7]Input!$E146/100</f>
        <v>4492289.7377128908</v>
      </c>
      <c r="G81" s="75">
        <f>[7]Adjust!F160*[7]Input!$F$15*[7]Input!$F146/100</f>
        <v>0</v>
      </c>
      <c r="H81" s="75">
        <f>[7]Adjust!G160*[7]Input!$G146*10</f>
        <v>0</v>
      </c>
      <c r="I81" s="78">
        <f t="shared" si="0"/>
        <v>1.3667927692239914</v>
      </c>
      <c r="J81" s="79">
        <f t="shared" si="1"/>
        <v>83.053760853921233</v>
      </c>
      <c r="K81" s="78">
        <f t="shared" si="2"/>
        <v>1.1457427692479372</v>
      </c>
      <c r="L81" s="75">
        <f>[7]Adjust!B160*[7]Input!$B146*10</f>
        <v>22701320.346804578</v>
      </c>
      <c r="M81" s="75">
        <f>[7]Adjust!C160*[7]Input!$C146*10</f>
        <v>583042.85115434951</v>
      </c>
      <c r="N81" s="75">
        <f>[7]Adjust!D160*[7]Input!$D146*10</f>
        <v>0</v>
      </c>
      <c r="O81" s="80">
        <f t="shared" si="3"/>
        <v>0.97495989706922903</v>
      </c>
      <c r="P81" s="80">
        <f t="shared" si="4"/>
        <v>2.504010293077108E-2</v>
      </c>
      <c r="Q81" s="80">
        <f t="shared" si="5"/>
        <v>0</v>
      </c>
      <c r="R81" s="80">
        <f t="shared" si="6"/>
        <v>0.16172897966204289</v>
      </c>
      <c r="S81" s="80">
        <f t="shared" si="7"/>
        <v>0</v>
      </c>
      <c r="T81" s="80">
        <f t="shared" si="8"/>
        <v>0</v>
      </c>
      <c r="U81" s="70"/>
      <c r="V81" s="70"/>
    </row>
    <row r="82" spans="1:22">
      <c r="A82" s="74" t="s">
        <v>11</v>
      </c>
      <c r="B82" s="75">
        <f>[7]Input!B142+[7]Input!C142+[7]Input!D142</f>
        <v>7585172.6914926609</v>
      </c>
      <c r="C82" s="76">
        <f>[7]Input!E142</f>
        <v>1902003.5773310922</v>
      </c>
      <c r="D82" s="77">
        <f>0.01*[7]Input!F$15*([7]Adjust!$E156*[7]Input!E142+[7]Adjust!$F156*[7]Input!F142)+10*([7]Adjust!$B156*[7]Input!B142+[7]Adjust!$C156*[7]Input!C142+[7]Adjust!$D156*[7]Input!D142+[7]Adjust!$G156*[7]Input!G142)</f>
        <v>155254545.47595119</v>
      </c>
      <c r="E82" s="75">
        <f>10*([7]Adjust!$B156*[7]Input!B142+[7]Adjust!$C156*[7]Input!C142+[7]Adjust!$D156*[7]Input!D142)</f>
        <v>129706453.02452451</v>
      </c>
      <c r="F82" s="75">
        <f>[7]Adjust!E156*[7]Input!$F$15*[7]Input!$E142/100</f>
        <v>25548092.451426696</v>
      </c>
      <c r="G82" s="75">
        <f>[7]Adjust!F156*[7]Input!$F$15*[7]Input!$F142/100</f>
        <v>0</v>
      </c>
      <c r="H82" s="75">
        <f>[7]Adjust!G156*[7]Input!$G142*10</f>
        <v>0</v>
      </c>
      <c r="I82" s="78">
        <f t="shared" si="0"/>
        <v>2.046816226743009</v>
      </c>
      <c r="J82" s="79">
        <f t="shared" si="1"/>
        <v>81.626841992487584</v>
      </c>
      <c r="K82" s="78">
        <f t="shared" si="2"/>
        <v>1.7100000000000004</v>
      </c>
      <c r="L82" s="75">
        <f>[7]Adjust!B156*[7]Input!$B142*10</f>
        <v>129706453.02452451</v>
      </c>
      <c r="M82" s="75">
        <f>[7]Adjust!C156*[7]Input!$C142*10</f>
        <v>0</v>
      </c>
      <c r="N82" s="75">
        <f>[7]Adjust!D156*[7]Input!$D142*10</f>
        <v>0</v>
      </c>
      <c r="O82" s="80">
        <f t="shared" si="3"/>
        <v>1</v>
      </c>
      <c r="P82" s="80">
        <f t="shared" si="4"/>
        <v>0</v>
      </c>
      <c r="Q82" s="80">
        <f t="shared" si="5"/>
        <v>0</v>
      </c>
      <c r="R82" s="80">
        <f t="shared" si="6"/>
        <v>0.16455616402795803</v>
      </c>
      <c r="S82" s="80">
        <f t="shared" si="7"/>
        <v>0</v>
      </c>
      <c r="T82" s="80">
        <f t="shared" si="8"/>
        <v>0</v>
      </c>
      <c r="U82" s="70"/>
      <c r="V82" s="70"/>
    </row>
    <row r="83" spans="1:22">
      <c r="A83" s="74" t="s">
        <v>32</v>
      </c>
      <c r="B83" s="75">
        <f>[7]Input!B215+[7]Input!C215+[7]Input!D215</f>
        <v>1392.7707622500002</v>
      </c>
      <c r="C83" s="76">
        <f>[7]Input!E215</f>
        <v>2</v>
      </c>
      <c r="D83" s="77">
        <f>0.01*[7]Input!F$15*([7]Adjust!$E229*[7]Input!E215+[7]Adjust!$F229*[7]Input!F215)+10*([7]Adjust!$B229*[7]Input!B215+[7]Adjust!$C229*[7]Input!C215+[7]Adjust!$D229*[7]Input!D215+[7]Adjust!$G229*[7]Input!G215)</f>
        <v>-3657.2289827450672</v>
      </c>
      <c r="E83" s="75">
        <f>10*([7]Adjust!$B229*[7]Input!B215+[7]Adjust!$C229*[7]Input!C215+[7]Adjust!$D229*[7]Input!D215)</f>
        <v>-4651.8543459150005</v>
      </c>
      <c r="F83" s="75">
        <f>[7]Adjust!E229*[7]Input!$F$15*[7]Input!$E215/100</f>
        <v>95.672399999999996</v>
      </c>
      <c r="G83" s="75">
        <f>[7]Adjust!F229*[7]Input!$F$15*[7]Input!$F215/100</f>
        <v>0</v>
      </c>
      <c r="H83" s="75">
        <f>[7]Adjust!G229*[7]Input!$G215*10</f>
        <v>898.95296316993381</v>
      </c>
      <c r="I83" s="78">
        <f t="shared" si="0"/>
        <v>-0.26258657073163061</v>
      </c>
      <c r="J83" s="79">
        <f t="shared" si="1"/>
        <v>-1828.6144913725336</v>
      </c>
      <c r="K83" s="78">
        <f t="shared" si="2"/>
        <v>-0.33400000000000002</v>
      </c>
      <c r="L83" s="75">
        <f>[7]Adjust!B229*[7]Input!$B215*10</f>
        <v>-4651.8543459150005</v>
      </c>
      <c r="M83" s="75">
        <f>[7]Adjust!C229*[7]Input!$C215*10</f>
        <v>0</v>
      </c>
      <c r="N83" s="75">
        <f>[7]Adjust!D229*[7]Input!$D215*10</f>
        <v>0</v>
      </c>
      <c r="O83" s="80">
        <f t="shared" si="3"/>
        <v>1</v>
      </c>
      <c r="P83" s="80">
        <f t="shared" si="4"/>
        <v>0</v>
      </c>
      <c r="Q83" s="80">
        <f t="shared" si="5"/>
        <v>0</v>
      </c>
      <c r="R83" s="80">
        <f t="shared" si="6"/>
        <v>-2.6159805812374804E-2</v>
      </c>
      <c r="S83" s="80">
        <f t="shared" si="7"/>
        <v>0</v>
      </c>
      <c r="T83" s="80">
        <f t="shared" si="8"/>
        <v>-0.24580166224516567</v>
      </c>
      <c r="U83" s="70"/>
      <c r="V83" s="72">
        <v>401.31828712943474</v>
      </c>
    </row>
    <row r="84" spans="1:22">
      <c r="A84" s="74" t="s">
        <v>33</v>
      </c>
      <c r="B84" s="75">
        <f>[7]Input!B218+[7]Input!C218+[7]Input!D218</f>
        <v>431372.69151899999</v>
      </c>
      <c r="C84" s="76">
        <f>[7]Input!E218</f>
        <v>66.625</v>
      </c>
      <c r="D84" s="77">
        <f>0.01*[7]Input!F$15*([7]Adjust!$E232*[7]Input!E218+[7]Adjust!$F232*[7]Input!F218)+10*([7]Adjust!$B232*[7]Input!B218+[7]Adjust!$C232*[7]Input!C218+[7]Adjust!$D232*[7]Input!D218+[7]Adjust!$G232*[7]Input!G218)</f>
        <v>-1535324.1830123607</v>
      </c>
      <c r="E84" s="75">
        <f>10*([7]Adjust!$B232*[7]Input!B218+[7]Adjust!$C232*[7]Input!C218+[7]Adjust!$D232*[7]Input!D218)</f>
        <v>-1539729.4703152752</v>
      </c>
      <c r="F84" s="75">
        <f>[7]Adjust!E232*[7]Input!$F$15*[7]Input!$E218/100</f>
        <v>3187.0868249999999</v>
      </c>
      <c r="G84" s="75">
        <f>[7]Adjust!F232*[7]Input!$F$15*[7]Input!$F218/100</f>
        <v>0</v>
      </c>
      <c r="H84" s="75">
        <f>[7]Adjust!G232*[7]Input!$G218*10</f>
        <v>1218.2004779145407</v>
      </c>
      <c r="I84" s="78">
        <f t="shared" si="0"/>
        <v>-0.35591594303431628</v>
      </c>
      <c r="J84" s="79">
        <f t="shared" si="1"/>
        <v>-23044.265411067328</v>
      </c>
      <c r="K84" s="78">
        <f t="shared" si="2"/>
        <v>-0.35693716838991352</v>
      </c>
      <c r="L84" s="75">
        <f>[7]Adjust!B232*[7]Input!$B218*10</f>
        <v>-1097529.7761128345</v>
      </c>
      <c r="M84" s="75">
        <f>[7]Adjust!C232*[7]Input!$C218*10</f>
        <v>-369724.6726398833</v>
      </c>
      <c r="N84" s="75">
        <f>[7]Adjust!D232*[7]Input!$D218*10</f>
        <v>-72475.021562557697</v>
      </c>
      <c r="O84" s="80">
        <f t="shared" si="3"/>
        <v>0.71280689060793523</v>
      </c>
      <c r="P84" s="80">
        <f t="shared" si="4"/>
        <v>0.24012313836155802</v>
      </c>
      <c r="Q84" s="80">
        <f t="shared" si="5"/>
        <v>4.706997103050687E-2</v>
      </c>
      <c r="R84" s="80">
        <f t="shared" si="6"/>
        <v>-2.0758396567080849E-3</v>
      </c>
      <c r="S84" s="80">
        <f t="shared" si="7"/>
        <v>0</v>
      </c>
      <c r="T84" s="80">
        <f t="shared" si="8"/>
        <v>-7.9344837487310856E-4</v>
      </c>
      <c r="U84" s="70"/>
      <c r="V84" s="72">
        <v>543.83949906899136</v>
      </c>
    </row>
    <row r="85" spans="1:22">
      <c r="A85" s="74" t="s">
        <v>22</v>
      </c>
      <c r="B85" s="75">
        <f>[7]Input!B181+[7]Input!C181+[7]Input!D181</f>
        <v>8382192.0721256509</v>
      </c>
      <c r="C85" s="76">
        <f>[7]Input!E181</f>
        <v>3693.5</v>
      </c>
      <c r="D85" s="77">
        <f>0.01*[7]Input!F$15*([7]Adjust!$E195*[7]Input!E181+[7]Adjust!$F195*[7]Input!F181)+10*([7]Adjust!$B195*[7]Input!B181+[7]Adjust!$C195*[7]Input!C181+[7]Adjust!$D195*[7]Input!D181+[7]Adjust!$G195*[7]Input!G181)</f>
        <v>89488478.980785728</v>
      </c>
      <c r="E85" s="75">
        <f>10*([7]Adjust!$B195*[7]Input!B181+[7]Adjust!$C195*[7]Input!C181+[7]Adjust!$D195*[7]Input!D181)</f>
        <v>41518604.987298332</v>
      </c>
      <c r="F85" s="75">
        <f>[7]Adjust!E195*[7]Input!$F$15*[7]Input!$E181/100</f>
        <v>1028870.9630999998</v>
      </c>
      <c r="G85" s="75">
        <f>[7]Adjust!F195*[7]Input!$F$15*[7]Input!$F181/100</f>
        <v>44997798.060549505</v>
      </c>
      <c r="H85" s="75">
        <f>[7]Adjust!G195*[7]Input!$G181*10</f>
        <v>1943204.9698378788</v>
      </c>
      <c r="I85" s="78">
        <f t="shared" si="0"/>
        <v>1.067602343286465</v>
      </c>
      <c r="J85" s="79">
        <f t="shared" si="1"/>
        <v>24228.639225879444</v>
      </c>
      <c r="K85" s="78">
        <f t="shared" si="2"/>
        <v>0.49531917939897047</v>
      </c>
      <c r="L85" s="75">
        <f>[7]Adjust!B195*[7]Input!$B181*10</f>
        <v>31478409.44939024</v>
      </c>
      <c r="M85" s="75">
        <f>[7]Adjust!C195*[7]Input!$C181*10</f>
        <v>9054405.0829477534</v>
      </c>
      <c r="N85" s="75">
        <f>[7]Adjust!D195*[7]Input!$D181*10</f>
        <v>985790.45496034424</v>
      </c>
      <c r="O85" s="80">
        <f t="shared" si="3"/>
        <v>0.75817599023426585</v>
      </c>
      <c r="P85" s="80">
        <f t="shared" si="4"/>
        <v>0.21808066734703013</v>
      </c>
      <c r="Q85" s="80">
        <f t="shared" si="5"/>
        <v>2.37433424187042E-2</v>
      </c>
      <c r="R85" s="80">
        <f t="shared" si="6"/>
        <v>1.1497244950614381E-2</v>
      </c>
      <c r="S85" s="80">
        <f t="shared" si="7"/>
        <v>0.50283342138613263</v>
      </c>
      <c r="T85" s="80">
        <f t="shared" si="8"/>
        <v>2.1714582614093918E-2</v>
      </c>
      <c r="U85" s="71">
        <v>2913383.9678702452</v>
      </c>
      <c r="V85" s="72">
        <v>1206959.6085949559</v>
      </c>
    </row>
    <row r="86" spans="1:22">
      <c r="A86" s="74" t="s">
        <v>19</v>
      </c>
      <c r="B86" s="75">
        <f>[7]Input!B172+[7]Input!C172+[7]Input!D172</f>
        <v>44495.629524651085</v>
      </c>
      <c r="C86" s="76">
        <f>[7]Input!E172</f>
        <v>366.68632836729392</v>
      </c>
      <c r="D86" s="77">
        <f>0.01*[7]Input!F$15*([7]Adjust!$E186*[7]Input!E172+[7]Adjust!$F186*[7]Input!F172)+10*([7]Adjust!$B186*[7]Input!B172+[7]Adjust!$C186*[7]Input!C172+[7]Adjust!$D186*[7]Input!D172+[7]Adjust!$G186*[7]Input!G172)</f>
        <v>540386.16370526305</v>
      </c>
      <c r="E86" s="75">
        <f>10*([7]Adjust!$B186*[7]Input!B172+[7]Adjust!$C186*[7]Input!C172+[7]Adjust!$D186*[7]Input!D172)</f>
        <v>255598.49340614746</v>
      </c>
      <c r="F86" s="75">
        <f>[7]Adjust!E186*[7]Input!$F$15*[7]Input!$E172/100</f>
        <v>284787.67029911553</v>
      </c>
      <c r="G86" s="75">
        <f>[7]Adjust!F186*[7]Input!$F$15*[7]Input!$F172/100</f>
        <v>0</v>
      </c>
      <c r="H86" s="75">
        <f>[7]Adjust!G186*[7]Input!$G172*10</f>
        <v>0</v>
      </c>
      <c r="I86" s="78">
        <f t="shared" si="0"/>
        <v>1.2144702063511272</v>
      </c>
      <c r="J86" s="79">
        <f t="shared" si="1"/>
        <v>1473.7014224429481</v>
      </c>
      <c r="K86" s="78">
        <f t="shared" si="2"/>
        <v>0.57443505381701132</v>
      </c>
      <c r="L86" s="75">
        <f>[7]Adjust!B186*[7]Input!$B172*10</f>
        <v>253256.00075289363</v>
      </c>
      <c r="M86" s="75">
        <f>[7]Adjust!C186*[7]Input!$C172*10</f>
        <v>2342.4926532538375</v>
      </c>
      <c r="N86" s="75">
        <f>[7]Adjust!D186*[7]Input!$D172*10</f>
        <v>0</v>
      </c>
      <c r="O86" s="80">
        <f t="shared" si="3"/>
        <v>0.99083526423791712</v>
      </c>
      <c r="P86" s="80">
        <f t="shared" si="4"/>
        <v>9.16473576208293E-3</v>
      </c>
      <c r="Q86" s="80">
        <f t="shared" si="5"/>
        <v>0</v>
      </c>
      <c r="R86" s="80">
        <f t="shared" si="6"/>
        <v>0.52700770194857205</v>
      </c>
      <c r="S86" s="80">
        <f t="shared" si="7"/>
        <v>0</v>
      </c>
      <c r="T86" s="80">
        <f t="shared" si="8"/>
        <v>0</v>
      </c>
      <c r="U86" s="70"/>
      <c r="V86" s="70"/>
    </row>
    <row r="87" spans="1:22">
      <c r="A87" s="74" t="s">
        <v>35</v>
      </c>
      <c r="B87" s="75">
        <f>[7]Input!B223+[7]Input!C223+[7]Input!D223</f>
        <v>0</v>
      </c>
      <c r="C87" s="76">
        <f>[7]Input!E223</f>
        <v>0</v>
      </c>
      <c r="D87" s="77">
        <f>0.01*[7]Input!F$15*([7]Adjust!$E237*[7]Input!E223+[7]Adjust!$F237*[7]Input!F223)+10*([7]Adjust!$B237*[7]Input!B223+[7]Adjust!$C237*[7]Input!C223+[7]Adjust!$D237*[7]Input!D223+[7]Adjust!$G237*[7]Input!G223)</f>
        <v>0</v>
      </c>
      <c r="E87" s="75">
        <f>10*([7]Adjust!$B237*[7]Input!B223+[7]Adjust!$C237*[7]Input!C223+[7]Adjust!$D237*[7]Input!D223)</f>
        <v>0</v>
      </c>
      <c r="F87" s="75">
        <f>[7]Adjust!E237*[7]Input!$F$15*[7]Input!$E223/100</f>
        <v>0</v>
      </c>
      <c r="G87" s="75">
        <f>[7]Adjust!F237*[7]Input!$F$15*[7]Input!$F223/100</f>
        <v>0</v>
      </c>
      <c r="H87" s="75">
        <f>[7]Adjust!G237*[7]Input!$G223*10</f>
        <v>0</v>
      </c>
      <c r="I87" s="78" t="str">
        <f t="shared" si="0"/>
        <v/>
      </c>
      <c r="J87" s="79" t="str">
        <f t="shared" si="1"/>
        <v/>
      </c>
      <c r="K87" s="78">
        <f t="shared" si="2"/>
        <v>0</v>
      </c>
      <c r="L87" s="75">
        <f>[7]Adjust!B237*[7]Input!$B223*10</f>
        <v>0</v>
      </c>
      <c r="M87" s="75">
        <f>[7]Adjust!C237*[7]Input!$C223*10</f>
        <v>0</v>
      </c>
      <c r="N87" s="75">
        <f>[7]Adjust!D237*[7]Input!$D223*10</f>
        <v>0</v>
      </c>
      <c r="O87" s="80" t="str">
        <f t="shared" si="3"/>
        <v/>
      </c>
      <c r="P87" s="80" t="str">
        <f t="shared" si="4"/>
        <v/>
      </c>
      <c r="Q87" s="80" t="str">
        <f t="shared" si="5"/>
        <v/>
      </c>
      <c r="R87" s="80" t="str">
        <f t="shared" si="6"/>
        <v/>
      </c>
      <c r="S87" s="80" t="str">
        <f t="shared" si="7"/>
        <v/>
      </c>
      <c r="T87" s="80" t="str">
        <f t="shared" si="8"/>
        <v/>
      </c>
      <c r="U87" s="70"/>
      <c r="V87" s="72">
        <v>0</v>
      </c>
    </row>
    <row r="88" spans="1:22">
      <c r="A88" s="74" t="s">
        <v>34</v>
      </c>
      <c r="B88" s="75">
        <f>[7]Input!B221+[7]Input!C221+[7]Input!D221</f>
        <v>0</v>
      </c>
      <c r="C88" s="76">
        <f>[7]Input!E221</f>
        <v>0</v>
      </c>
      <c r="D88" s="77">
        <f>0.01*[7]Input!F$15*([7]Adjust!$E235*[7]Input!E221+[7]Adjust!$F235*[7]Input!F221)+10*([7]Adjust!$B235*[7]Input!B221+[7]Adjust!$C235*[7]Input!C221+[7]Adjust!$D235*[7]Input!D221+[7]Adjust!$G235*[7]Input!G221)</f>
        <v>0</v>
      </c>
      <c r="E88" s="75">
        <f>10*([7]Adjust!$B235*[7]Input!B221+[7]Adjust!$C235*[7]Input!C221+[7]Adjust!$D235*[7]Input!D221)</f>
        <v>0</v>
      </c>
      <c r="F88" s="75">
        <f>[7]Adjust!E235*[7]Input!$F$15*[7]Input!$E221/100</f>
        <v>0</v>
      </c>
      <c r="G88" s="75">
        <f>[7]Adjust!F235*[7]Input!$F$15*[7]Input!$F221/100</f>
        <v>0</v>
      </c>
      <c r="H88" s="75">
        <f>[7]Adjust!G235*[7]Input!$G221*10</f>
        <v>0</v>
      </c>
      <c r="I88" s="78" t="str">
        <f t="shared" si="0"/>
        <v/>
      </c>
      <c r="J88" s="79" t="str">
        <f t="shared" si="1"/>
        <v/>
      </c>
      <c r="K88" s="78">
        <f t="shared" si="2"/>
        <v>0</v>
      </c>
      <c r="L88" s="75">
        <f>[7]Adjust!B235*[7]Input!$B221*10</f>
        <v>0</v>
      </c>
      <c r="M88" s="75">
        <f>[7]Adjust!C235*[7]Input!$C221*10</f>
        <v>0</v>
      </c>
      <c r="N88" s="75">
        <f>[7]Adjust!D235*[7]Input!$D221*10</f>
        <v>0</v>
      </c>
      <c r="O88" s="80" t="str">
        <f t="shared" si="3"/>
        <v/>
      </c>
      <c r="P88" s="80" t="str">
        <f t="shared" si="4"/>
        <v/>
      </c>
      <c r="Q88" s="80" t="str">
        <f t="shared" si="5"/>
        <v/>
      </c>
      <c r="R88" s="80" t="str">
        <f t="shared" si="6"/>
        <v/>
      </c>
      <c r="S88" s="80" t="str">
        <f t="shared" si="7"/>
        <v/>
      </c>
      <c r="T88" s="80" t="str">
        <f t="shared" si="8"/>
        <v/>
      </c>
      <c r="U88" s="70"/>
      <c r="V88" s="72">
        <v>0</v>
      </c>
    </row>
    <row r="89" spans="1:22">
      <c r="A89" s="74" t="s">
        <v>23</v>
      </c>
      <c r="B89" s="75">
        <f>[7]Input!B184+[7]Input!C184+[7]Input!D184</f>
        <v>0</v>
      </c>
      <c r="C89" s="76">
        <f>[7]Input!E184</f>
        <v>0</v>
      </c>
      <c r="D89" s="77">
        <f>0.01*[7]Input!F$15*([7]Adjust!$E198*[7]Input!E184+[7]Adjust!$F198*[7]Input!F184)+10*([7]Adjust!$B198*[7]Input!B184+[7]Adjust!$C198*[7]Input!C184+[7]Adjust!$D198*[7]Input!D184+[7]Adjust!$G198*[7]Input!G184)</f>
        <v>0</v>
      </c>
      <c r="E89" s="75">
        <f>10*([7]Adjust!$B198*[7]Input!B184+[7]Adjust!$C198*[7]Input!C184+[7]Adjust!$D198*[7]Input!D184)</f>
        <v>0</v>
      </c>
      <c r="F89" s="75">
        <f>[7]Adjust!E198*[7]Input!$F$15*[7]Input!$E184/100</f>
        <v>0</v>
      </c>
      <c r="G89" s="75">
        <f>[7]Adjust!F198*[7]Input!$F$15*[7]Input!$F184/100</f>
        <v>0</v>
      </c>
      <c r="H89" s="75">
        <f>[7]Adjust!G198*[7]Input!$G184*10</f>
        <v>0</v>
      </c>
      <c r="I89" s="78" t="str">
        <f t="shared" si="0"/>
        <v/>
      </c>
      <c r="J89" s="79" t="str">
        <f t="shared" si="1"/>
        <v/>
      </c>
      <c r="K89" s="78">
        <f t="shared" si="2"/>
        <v>0</v>
      </c>
      <c r="L89" s="75">
        <f>[7]Adjust!B198*[7]Input!$B184*10</f>
        <v>0</v>
      </c>
      <c r="M89" s="75">
        <f>[7]Adjust!C198*[7]Input!$C184*10</f>
        <v>0</v>
      </c>
      <c r="N89" s="75">
        <f>[7]Adjust!D198*[7]Input!$D184*10</f>
        <v>0</v>
      </c>
      <c r="O89" s="80" t="str">
        <f t="shared" si="3"/>
        <v/>
      </c>
      <c r="P89" s="80" t="str">
        <f t="shared" si="4"/>
        <v/>
      </c>
      <c r="Q89" s="80" t="str">
        <f t="shared" si="5"/>
        <v/>
      </c>
      <c r="R89" s="80" t="str">
        <f t="shared" si="6"/>
        <v/>
      </c>
      <c r="S89" s="80" t="str">
        <f t="shared" si="7"/>
        <v/>
      </c>
      <c r="T89" s="80" t="str">
        <f t="shared" si="8"/>
        <v/>
      </c>
      <c r="U89" s="71">
        <v>0</v>
      </c>
      <c r="V89" s="72">
        <v>0</v>
      </c>
    </row>
    <row r="90" spans="1:22" ht="25.5">
      <c r="A90" s="74" t="s">
        <v>187</v>
      </c>
      <c r="B90" s="75">
        <f>[7]Input!B152+[7]Input!C152+[7]Input!D152</f>
        <v>0</v>
      </c>
      <c r="C90" s="76">
        <f>[7]Input!E152</f>
        <v>0</v>
      </c>
      <c r="D90" s="77">
        <f>0.01*[7]Input!F$15*([7]Adjust!$E166*[7]Input!E152+[7]Adjust!$F166*[7]Input!F152)+10*([7]Adjust!$B166*[7]Input!B152+[7]Adjust!$C166*[7]Input!C152+[7]Adjust!$D166*[7]Input!D152+[7]Adjust!$G166*[7]Input!G152)</f>
        <v>0</v>
      </c>
      <c r="E90" s="75">
        <f>10*([7]Adjust!$B166*[7]Input!B152+[7]Adjust!$C166*[7]Input!C152+[7]Adjust!$D166*[7]Input!D152)</f>
        <v>0</v>
      </c>
      <c r="F90" s="75">
        <f>[7]Adjust!E166*[7]Input!$F$15*[7]Input!$E152/100</f>
        <v>0</v>
      </c>
      <c r="G90" s="75">
        <f>[7]Adjust!F166*[7]Input!$F$15*[7]Input!$F152/100</f>
        <v>0</v>
      </c>
      <c r="H90" s="75">
        <f>[7]Adjust!G166*[7]Input!$G152*10</f>
        <v>0</v>
      </c>
      <c r="I90" s="78" t="str">
        <f t="shared" si="0"/>
        <v/>
      </c>
      <c r="J90" s="79" t="str">
        <f t="shared" si="1"/>
        <v/>
      </c>
      <c r="K90" s="78">
        <f t="shared" si="2"/>
        <v>0</v>
      </c>
      <c r="L90" s="75">
        <f>[7]Adjust!B166*[7]Input!$B152*10</f>
        <v>0</v>
      </c>
      <c r="M90" s="75">
        <f>[7]Adjust!C166*[7]Input!$C152*10</f>
        <v>0</v>
      </c>
      <c r="N90" s="75">
        <f>[7]Adjust!D166*[7]Input!$D152*10</f>
        <v>0</v>
      </c>
      <c r="O90" s="80" t="str">
        <f t="shared" si="3"/>
        <v/>
      </c>
      <c r="P90" s="80" t="str">
        <f t="shared" si="4"/>
        <v/>
      </c>
      <c r="Q90" s="80" t="str">
        <f t="shared" si="5"/>
        <v/>
      </c>
      <c r="R90" s="80" t="str">
        <f t="shared" si="6"/>
        <v/>
      </c>
      <c r="S90" s="80" t="str">
        <f t="shared" si="7"/>
        <v/>
      </c>
      <c r="T90" s="80" t="str">
        <f t="shared" si="8"/>
        <v/>
      </c>
      <c r="U90" s="70"/>
      <c r="V90" s="70"/>
    </row>
    <row r="91" spans="1:22">
      <c r="A91" s="74" t="s">
        <v>48</v>
      </c>
      <c r="B91" s="75">
        <f>[7]Input!B148+[7]Input!C148+[7]Input!D148</f>
        <v>133.68396291880197</v>
      </c>
      <c r="C91" s="76">
        <f>[7]Input!E148</f>
        <v>22</v>
      </c>
      <c r="D91" s="77">
        <f>0.01*[7]Input!F$15*([7]Adjust!$E162*[7]Input!E148+[7]Adjust!$F162*[7]Input!F148)+10*([7]Adjust!$B162*[7]Input!B148+[7]Adjust!$C162*[7]Input!C148+[7]Adjust!$D162*[7]Input!D148+[7]Adjust!$G162*[7]Input!G148)</f>
        <v>896.42443400781008</v>
      </c>
      <c r="E91" s="75">
        <f>10*([7]Adjust!$B162*[7]Input!B148+[7]Adjust!$C162*[7]Input!C148+[7]Adjust!$D162*[7]Input!D148)</f>
        <v>751.44662495160264</v>
      </c>
      <c r="F91" s="75">
        <f>[7]Adjust!E162*[7]Input!$F$15*[7]Input!$E148/100</f>
        <v>144.97780905620741</v>
      </c>
      <c r="G91" s="75">
        <f>[7]Adjust!F162*[7]Input!$F$15*[7]Input!$F148/100</f>
        <v>0</v>
      </c>
      <c r="H91" s="75">
        <f>[7]Adjust!G162*[7]Input!$G148*10</f>
        <v>0</v>
      </c>
      <c r="I91" s="78">
        <f t="shared" si="0"/>
        <v>0.67055495246822361</v>
      </c>
      <c r="J91" s="79">
        <f t="shared" si="1"/>
        <v>40.746565182173185</v>
      </c>
      <c r="K91" s="78">
        <f t="shared" si="2"/>
        <v>0.56210678419820803</v>
      </c>
      <c r="L91" s="75">
        <f>[7]Adjust!B162*[7]Input!$B148*10</f>
        <v>732.6303241158339</v>
      </c>
      <c r="M91" s="75">
        <f>[7]Adjust!C162*[7]Input!$C148*10</f>
        <v>18.816300835768661</v>
      </c>
      <c r="N91" s="75">
        <f>[7]Adjust!D162*[7]Input!$D148*10</f>
        <v>0</v>
      </c>
      <c r="O91" s="80">
        <f t="shared" si="3"/>
        <v>0.97495989706922881</v>
      </c>
      <c r="P91" s="80">
        <f t="shared" si="4"/>
        <v>2.504010293077108E-2</v>
      </c>
      <c r="Q91" s="80">
        <f t="shared" si="5"/>
        <v>0</v>
      </c>
      <c r="R91" s="80">
        <f t="shared" si="6"/>
        <v>0.16172897966204286</v>
      </c>
      <c r="S91" s="80">
        <f t="shared" si="7"/>
        <v>0</v>
      </c>
      <c r="T91" s="80">
        <f t="shared" si="8"/>
        <v>0</v>
      </c>
      <c r="U91" s="70"/>
      <c r="V91" s="70"/>
    </row>
    <row r="92" spans="1:22">
      <c r="A92" s="74" t="s">
        <v>47</v>
      </c>
      <c r="B92" s="75">
        <f>[7]Input!B144+[7]Input!C144+[7]Input!D144</f>
        <v>9104.5829046110612</v>
      </c>
      <c r="C92" s="76">
        <f>[7]Input!E144</f>
        <v>2283</v>
      </c>
      <c r="D92" s="77">
        <f>0.01*[7]Input!F$15*([7]Adjust!$E158*[7]Input!E144+[7]Adjust!$F158*[7]Input!F144)+10*([7]Adjust!$B158*[7]Input!B144+[7]Adjust!$C158*[7]Input!C144+[7]Adjust!$D158*[7]Input!D144+[7]Adjust!$G158*[7]Input!G144)</f>
        <v>91426.187093369779</v>
      </c>
      <c r="E92" s="75">
        <f>10*([7]Adjust!$B158*[7]Input!B144+[7]Adjust!$C158*[7]Input!C144+[7]Adjust!$D158*[7]Input!D144)</f>
        <v>76381.444453582444</v>
      </c>
      <c r="F92" s="75">
        <f>[7]Adjust!E158*[7]Input!$F$15*[7]Input!$E144/100</f>
        <v>15044.742639787342</v>
      </c>
      <c r="G92" s="75">
        <f>[7]Adjust!F158*[7]Input!$F$15*[7]Input!$F144/100</f>
        <v>0</v>
      </c>
      <c r="H92" s="75">
        <f>[7]Adjust!G158*[7]Input!$G144*10</f>
        <v>0</v>
      </c>
      <c r="I92" s="78">
        <f t="shared" si="0"/>
        <v>1.0041776548277301</v>
      </c>
      <c r="J92" s="79">
        <f t="shared" si="1"/>
        <v>40.046512086451941</v>
      </c>
      <c r="K92" s="78">
        <f t="shared" si="2"/>
        <v>0.83893403194668792</v>
      </c>
      <c r="L92" s="75">
        <f>[7]Adjust!B158*[7]Input!$B144*10</f>
        <v>76381.444453582444</v>
      </c>
      <c r="M92" s="75">
        <f>[7]Adjust!C158*[7]Input!$C144*10</f>
        <v>0</v>
      </c>
      <c r="N92" s="75">
        <f>[7]Adjust!D158*[7]Input!$D144*10</f>
        <v>0</v>
      </c>
      <c r="O92" s="80">
        <f t="shared" si="3"/>
        <v>1</v>
      </c>
      <c r="P92" s="80">
        <f t="shared" si="4"/>
        <v>0</v>
      </c>
      <c r="Q92" s="80">
        <f t="shared" si="5"/>
        <v>0</v>
      </c>
      <c r="R92" s="80">
        <f t="shared" si="6"/>
        <v>0.16455616402795809</v>
      </c>
      <c r="S92" s="80">
        <f t="shared" si="7"/>
        <v>0</v>
      </c>
      <c r="T92" s="80">
        <f t="shared" si="8"/>
        <v>0</v>
      </c>
      <c r="U92" s="70"/>
      <c r="V92" s="70"/>
    </row>
    <row r="93" spans="1:22">
      <c r="A93" s="74" t="s">
        <v>63</v>
      </c>
      <c r="B93" s="75">
        <f>[7]Input!B216+[7]Input!C216+[7]Input!D216</f>
        <v>0</v>
      </c>
      <c r="C93" s="76">
        <f>[7]Input!E216</f>
        <v>0</v>
      </c>
      <c r="D93" s="77">
        <f>0.01*[7]Input!F$15*([7]Adjust!$E230*[7]Input!E216+[7]Adjust!$F230*[7]Input!F216)+10*([7]Adjust!$B230*[7]Input!B216+[7]Adjust!$C230*[7]Input!C216+[7]Adjust!$D230*[7]Input!D216+[7]Adjust!$G230*[7]Input!G216)</f>
        <v>0</v>
      </c>
      <c r="E93" s="75">
        <f>10*([7]Adjust!$B230*[7]Input!B216+[7]Adjust!$C230*[7]Input!C216+[7]Adjust!$D230*[7]Input!D216)</f>
        <v>0</v>
      </c>
      <c r="F93" s="75">
        <f>[7]Adjust!E230*[7]Input!$F$15*[7]Input!$E216/100</f>
        <v>0</v>
      </c>
      <c r="G93" s="75">
        <f>[7]Adjust!F230*[7]Input!$F$15*[7]Input!$F216/100</f>
        <v>0</v>
      </c>
      <c r="H93" s="75">
        <f>[7]Adjust!G230*[7]Input!$G216*10</f>
        <v>0</v>
      </c>
      <c r="I93" s="78" t="str">
        <f t="shared" si="0"/>
        <v/>
      </c>
      <c r="J93" s="79" t="str">
        <f t="shared" si="1"/>
        <v/>
      </c>
      <c r="K93" s="78">
        <f t="shared" si="2"/>
        <v>0</v>
      </c>
      <c r="L93" s="75">
        <f>[7]Adjust!B230*[7]Input!$B216*10</f>
        <v>0</v>
      </c>
      <c r="M93" s="75">
        <f>[7]Adjust!C230*[7]Input!$C216*10</f>
        <v>0</v>
      </c>
      <c r="N93" s="75">
        <f>[7]Adjust!D230*[7]Input!$D216*10</f>
        <v>0</v>
      </c>
      <c r="O93" s="80" t="str">
        <f t="shared" si="3"/>
        <v/>
      </c>
      <c r="P93" s="80" t="str">
        <f t="shared" si="4"/>
        <v/>
      </c>
      <c r="Q93" s="80" t="str">
        <f t="shared" si="5"/>
        <v/>
      </c>
      <c r="R93" s="80" t="str">
        <f t="shared" si="6"/>
        <v/>
      </c>
      <c r="S93" s="80" t="str">
        <f t="shared" si="7"/>
        <v/>
      </c>
      <c r="T93" s="80" t="str">
        <f t="shared" si="8"/>
        <v/>
      </c>
      <c r="U93" s="70"/>
      <c r="V93" s="72">
        <v>0</v>
      </c>
    </row>
    <row r="94" spans="1:22" ht="25.5">
      <c r="A94" s="74" t="s">
        <v>64</v>
      </c>
      <c r="B94" s="75">
        <f>[7]Input!B219+[7]Input!C219+[7]Input!D219</f>
        <v>0</v>
      </c>
      <c r="C94" s="76">
        <f>[7]Input!E219</f>
        <v>0</v>
      </c>
      <c r="D94" s="77">
        <f>0.01*[7]Input!F$15*([7]Adjust!$E233*[7]Input!E219+[7]Adjust!$F233*[7]Input!F219)+10*([7]Adjust!$B233*[7]Input!B219+[7]Adjust!$C233*[7]Input!C219+[7]Adjust!$D233*[7]Input!D219+[7]Adjust!$G233*[7]Input!G219)</f>
        <v>0</v>
      </c>
      <c r="E94" s="75">
        <f>10*([7]Adjust!$B233*[7]Input!B219+[7]Adjust!$C233*[7]Input!C219+[7]Adjust!$D233*[7]Input!D219)</f>
        <v>0</v>
      </c>
      <c r="F94" s="75">
        <f>[7]Adjust!E233*[7]Input!$F$15*[7]Input!$E219/100</f>
        <v>0</v>
      </c>
      <c r="G94" s="75">
        <f>[7]Adjust!F233*[7]Input!$F$15*[7]Input!$F219/100</f>
        <v>0</v>
      </c>
      <c r="H94" s="75">
        <f>[7]Adjust!G233*[7]Input!$G219*10</f>
        <v>0</v>
      </c>
      <c r="I94" s="78" t="str">
        <f t="shared" si="0"/>
        <v/>
      </c>
      <c r="J94" s="79" t="str">
        <f t="shared" si="1"/>
        <v/>
      </c>
      <c r="K94" s="78">
        <f t="shared" si="2"/>
        <v>0</v>
      </c>
      <c r="L94" s="75">
        <f>[7]Adjust!B233*[7]Input!$B219*10</f>
        <v>0</v>
      </c>
      <c r="M94" s="75">
        <f>[7]Adjust!C233*[7]Input!$C219*10</f>
        <v>0</v>
      </c>
      <c r="N94" s="75">
        <f>[7]Adjust!D233*[7]Input!$D219*10</f>
        <v>0</v>
      </c>
      <c r="O94" s="80" t="str">
        <f t="shared" si="3"/>
        <v/>
      </c>
      <c r="P94" s="80" t="str">
        <f t="shared" si="4"/>
        <v/>
      </c>
      <c r="Q94" s="80" t="str">
        <f t="shared" si="5"/>
        <v/>
      </c>
      <c r="R94" s="80" t="str">
        <f t="shared" si="6"/>
        <v/>
      </c>
      <c r="S94" s="80" t="str">
        <f t="shared" si="7"/>
        <v/>
      </c>
      <c r="T94" s="80" t="str">
        <f t="shared" si="8"/>
        <v/>
      </c>
      <c r="U94" s="70"/>
      <c r="V94" s="72">
        <v>0</v>
      </c>
    </row>
    <row r="95" spans="1:22">
      <c r="A95" s="74" t="s">
        <v>54</v>
      </c>
      <c r="B95" s="75">
        <f>[7]Input!B182+[7]Input!C182+[7]Input!D182</f>
        <v>29502.774316402727</v>
      </c>
      <c r="C95" s="76">
        <f>[7]Input!E182</f>
        <v>13</v>
      </c>
      <c r="D95" s="77">
        <f>0.01*[7]Input!F$15*([7]Adjust!$E196*[7]Input!E182+[7]Adjust!$F196*[7]Input!F182)+10*([7]Adjust!$B196*[7]Input!B182+[7]Adjust!$C196*[7]Input!C182+[7]Adjust!$D196*[7]Input!D182+[7]Adjust!$G196*[7]Input!G182)</f>
        <v>251806.81211121363</v>
      </c>
      <c r="E95" s="75">
        <f>10*([7]Adjust!$B196*[7]Input!B182+[7]Adjust!$C196*[7]Input!C182+[7]Adjust!$D196*[7]Input!D182)</f>
        <v>119420.12499554157</v>
      </c>
      <c r="F95" s="75">
        <f>[7]Adjust!E196*[7]Input!$F$15*[7]Input!$E182/100</f>
        <v>2959.345552560686</v>
      </c>
      <c r="G95" s="75">
        <f>[7]Adjust!F196*[7]Input!$F$15*[7]Input!$F182/100</f>
        <v>129427.34156311135</v>
      </c>
      <c r="H95" s="75">
        <f>[7]Adjust!G196*[7]Input!$G182*10</f>
        <v>0</v>
      </c>
      <c r="I95" s="78">
        <f t="shared" si="0"/>
        <v>0.85350214664800539</v>
      </c>
      <c r="J95" s="79">
        <f t="shared" si="1"/>
        <v>19369.754777785663</v>
      </c>
      <c r="K95" s="78">
        <f t="shared" si="2"/>
        <v>0.40477591603697854</v>
      </c>
      <c r="L95" s="75">
        <f>[7]Adjust!B196*[7]Input!$B182*10</f>
        <v>90541.47152239451</v>
      </c>
      <c r="M95" s="75">
        <f>[7]Adjust!C196*[7]Input!$C182*10</f>
        <v>26043.220553693463</v>
      </c>
      <c r="N95" s="75">
        <f>[7]Adjust!D196*[7]Input!$D182*10</f>
        <v>2835.4329194536003</v>
      </c>
      <c r="O95" s="80">
        <f t="shared" si="3"/>
        <v>0.75817599023426563</v>
      </c>
      <c r="P95" s="80">
        <f t="shared" si="4"/>
        <v>0.21808066734703016</v>
      </c>
      <c r="Q95" s="80">
        <f t="shared" si="5"/>
        <v>2.3743342418704204E-2</v>
      </c>
      <c r="R95" s="80">
        <f t="shared" si="6"/>
        <v>1.1752444374910929E-2</v>
      </c>
      <c r="S95" s="80">
        <f t="shared" si="7"/>
        <v>0.51399459958195315</v>
      </c>
      <c r="T95" s="80">
        <f t="shared" si="8"/>
        <v>0</v>
      </c>
      <c r="U95" s="71">
        <v>10254.228125710893</v>
      </c>
      <c r="V95" s="72">
        <v>0</v>
      </c>
    </row>
    <row r="96" spans="1:22">
      <c r="A96" s="74" t="s">
        <v>59</v>
      </c>
      <c r="B96" s="75">
        <f>[7]Input!B203+[7]Input!C203+[7]Input!D203</f>
        <v>0</v>
      </c>
      <c r="C96" s="76">
        <f>[7]Input!E203</f>
        <v>0</v>
      </c>
      <c r="D96" s="77">
        <f>0.01*[7]Input!F$15*([7]Adjust!$E217*[7]Input!E203+[7]Adjust!$F217*[7]Input!F203)+10*([7]Adjust!$B217*[7]Input!B203+[7]Adjust!$C217*[7]Input!C203+[7]Adjust!$D217*[7]Input!D203+[7]Adjust!$G217*[7]Input!G203)</f>
        <v>0</v>
      </c>
      <c r="E96" s="75">
        <f>10*([7]Adjust!$B217*[7]Input!B203+[7]Adjust!$C217*[7]Input!C203+[7]Adjust!$D217*[7]Input!D203)</f>
        <v>0</v>
      </c>
      <c r="F96" s="75">
        <f>[7]Adjust!E217*[7]Input!$F$15*[7]Input!$E203/100</f>
        <v>0</v>
      </c>
      <c r="G96" s="75">
        <f>[7]Adjust!F217*[7]Input!$F$15*[7]Input!$F203/100</f>
        <v>0</v>
      </c>
      <c r="H96" s="75">
        <f>[7]Adjust!G217*[7]Input!$G203*10</f>
        <v>0</v>
      </c>
      <c r="I96" s="78" t="str">
        <f t="shared" si="0"/>
        <v/>
      </c>
      <c r="J96" s="79" t="str">
        <f t="shared" si="1"/>
        <v/>
      </c>
      <c r="K96" s="78">
        <f t="shared" si="2"/>
        <v>0</v>
      </c>
      <c r="L96" s="75">
        <f>[7]Adjust!B217*[7]Input!$B203*10</f>
        <v>0</v>
      </c>
      <c r="M96" s="75">
        <f>[7]Adjust!C217*[7]Input!$C203*10</f>
        <v>0</v>
      </c>
      <c r="N96" s="75">
        <f>[7]Adjust!D217*[7]Input!$D203*10</f>
        <v>0</v>
      </c>
      <c r="O96" s="80" t="str">
        <f t="shared" si="3"/>
        <v/>
      </c>
      <c r="P96" s="80" t="str">
        <f t="shared" si="4"/>
        <v/>
      </c>
      <c r="Q96" s="80" t="str">
        <f t="shared" si="5"/>
        <v/>
      </c>
      <c r="R96" s="80" t="str">
        <f t="shared" si="6"/>
        <v/>
      </c>
      <c r="S96" s="80" t="str">
        <f t="shared" si="7"/>
        <v/>
      </c>
      <c r="T96" s="80" t="str">
        <f t="shared" si="8"/>
        <v/>
      </c>
      <c r="U96" s="70"/>
      <c r="V96" s="72">
        <v>0</v>
      </c>
    </row>
    <row r="97" spans="1:22">
      <c r="A97" s="74" t="s">
        <v>57</v>
      </c>
      <c r="B97" s="75">
        <f>[7]Input!B196+[7]Input!C196+[7]Input!D196</f>
        <v>0</v>
      </c>
      <c r="C97" s="76">
        <f>[7]Input!E196</f>
        <v>0</v>
      </c>
      <c r="D97" s="77">
        <f>0.01*[7]Input!F$15*([7]Adjust!$E210*[7]Input!E196+[7]Adjust!$F210*[7]Input!F196)+10*([7]Adjust!$B210*[7]Input!B196+[7]Adjust!$C210*[7]Input!C196+[7]Adjust!$D210*[7]Input!D196+[7]Adjust!$G210*[7]Input!G196)</f>
        <v>0</v>
      </c>
      <c r="E97" s="75">
        <f>10*([7]Adjust!$B210*[7]Input!B196+[7]Adjust!$C210*[7]Input!C196+[7]Adjust!$D210*[7]Input!D196)</f>
        <v>0</v>
      </c>
      <c r="F97" s="75">
        <f>[7]Adjust!E210*[7]Input!$F$15*[7]Input!$E196/100</f>
        <v>0</v>
      </c>
      <c r="G97" s="75">
        <f>[7]Adjust!F210*[7]Input!$F$15*[7]Input!$F196/100</f>
        <v>0</v>
      </c>
      <c r="H97" s="75">
        <f>[7]Adjust!G210*[7]Input!$G196*10</f>
        <v>0</v>
      </c>
      <c r="I97" s="78" t="str">
        <f t="shared" si="0"/>
        <v/>
      </c>
      <c r="J97" s="79" t="str">
        <f t="shared" si="1"/>
        <v/>
      </c>
      <c r="K97" s="78">
        <f t="shared" si="2"/>
        <v>0</v>
      </c>
      <c r="L97" s="75">
        <f>[7]Adjust!B210*[7]Input!$B196*10</f>
        <v>0</v>
      </c>
      <c r="M97" s="75">
        <f>[7]Adjust!C210*[7]Input!$C196*10</f>
        <v>0</v>
      </c>
      <c r="N97" s="75">
        <f>[7]Adjust!D210*[7]Input!$D196*10</f>
        <v>0</v>
      </c>
      <c r="O97" s="80" t="str">
        <f t="shared" si="3"/>
        <v/>
      </c>
      <c r="P97" s="80" t="str">
        <f t="shared" si="4"/>
        <v/>
      </c>
      <c r="Q97" s="80" t="str">
        <f t="shared" si="5"/>
        <v/>
      </c>
      <c r="R97" s="80" t="str">
        <f t="shared" si="6"/>
        <v/>
      </c>
      <c r="S97" s="80" t="str">
        <f t="shared" si="7"/>
        <v/>
      </c>
      <c r="T97" s="80" t="str">
        <f t="shared" si="8"/>
        <v/>
      </c>
      <c r="U97" s="70"/>
      <c r="V97" s="70"/>
    </row>
    <row r="98" spans="1:22" ht="25.5">
      <c r="A98" s="74" t="s">
        <v>60</v>
      </c>
      <c r="B98" s="75">
        <f>[7]Input!B207+[7]Input!C207+[7]Input!D207</f>
        <v>0</v>
      </c>
      <c r="C98" s="76">
        <f>[7]Input!E207</f>
        <v>0</v>
      </c>
      <c r="D98" s="77">
        <f>0.01*[7]Input!F$15*([7]Adjust!$E221*[7]Input!E207+[7]Adjust!$F221*[7]Input!F207)+10*([7]Adjust!$B221*[7]Input!B207+[7]Adjust!$C221*[7]Input!C207+[7]Adjust!$D221*[7]Input!D207+[7]Adjust!$G221*[7]Input!G207)</f>
        <v>0</v>
      </c>
      <c r="E98" s="75">
        <f>10*([7]Adjust!$B221*[7]Input!B207+[7]Adjust!$C221*[7]Input!C207+[7]Adjust!$D221*[7]Input!D207)</f>
        <v>0</v>
      </c>
      <c r="F98" s="75">
        <f>[7]Adjust!E221*[7]Input!$F$15*[7]Input!$E207/100</f>
        <v>0</v>
      </c>
      <c r="G98" s="75">
        <f>[7]Adjust!F221*[7]Input!$F$15*[7]Input!$F207/100</f>
        <v>0</v>
      </c>
      <c r="H98" s="75">
        <f>[7]Adjust!G221*[7]Input!$G207*10</f>
        <v>0</v>
      </c>
      <c r="I98" s="78" t="str">
        <f t="shared" si="0"/>
        <v/>
      </c>
      <c r="J98" s="79" t="str">
        <f t="shared" si="1"/>
        <v/>
      </c>
      <c r="K98" s="78">
        <f t="shared" si="2"/>
        <v>0</v>
      </c>
      <c r="L98" s="75">
        <f>[7]Adjust!B221*[7]Input!$B207*10</f>
        <v>0</v>
      </c>
      <c r="M98" s="75">
        <f>[7]Adjust!C221*[7]Input!$C207*10</f>
        <v>0</v>
      </c>
      <c r="N98" s="75">
        <f>[7]Adjust!D221*[7]Input!$D207*10</f>
        <v>0</v>
      </c>
      <c r="O98" s="80" t="str">
        <f t="shared" si="3"/>
        <v/>
      </c>
      <c r="P98" s="80" t="str">
        <f t="shared" si="4"/>
        <v/>
      </c>
      <c r="Q98" s="80" t="str">
        <f t="shared" si="5"/>
        <v/>
      </c>
      <c r="R98" s="80" t="str">
        <f t="shared" si="6"/>
        <v/>
      </c>
      <c r="S98" s="80" t="str">
        <f t="shared" si="7"/>
        <v/>
      </c>
      <c r="T98" s="80" t="str">
        <f t="shared" si="8"/>
        <v/>
      </c>
      <c r="U98" s="70"/>
      <c r="V98" s="72">
        <v>0</v>
      </c>
    </row>
    <row r="99" spans="1:22">
      <c r="A99" s="74" t="s">
        <v>52</v>
      </c>
      <c r="B99" s="75">
        <f>[7]Input!B176+[7]Input!C176+[7]Input!D176</f>
        <v>9818.7410512688366</v>
      </c>
      <c r="C99" s="76">
        <f>[7]Input!E176</f>
        <v>29</v>
      </c>
      <c r="D99" s="77">
        <f>0.01*[7]Input!F$15*([7]Adjust!$E190*[7]Input!E176+[7]Adjust!$F190*[7]Input!F176)+10*([7]Adjust!$B190*[7]Input!B176+[7]Adjust!$C190*[7]Input!C176+[7]Adjust!$D190*[7]Input!D176+[7]Adjust!$G190*[7]Input!G176)</f>
        <v>73714.209462527389</v>
      </c>
      <c r="E99" s="75">
        <f>10*([7]Adjust!$B190*[7]Input!B176+[7]Adjust!$C190*[7]Input!C176+[7]Adjust!$D190*[7]Input!D176)</f>
        <v>50691.668698897811</v>
      </c>
      <c r="F99" s="75">
        <f>[7]Adjust!E190*[7]Input!$F$15*[7]Input!$E176/100</f>
        <v>394.19096386065411</v>
      </c>
      <c r="G99" s="75">
        <f>[7]Adjust!F190*[7]Input!$F$15*[7]Input!$F176/100</f>
        <v>22628.34979976893</v>
      </c>
      <c r="H99" s="75">
        <f>[7]Adjust!G190*[7]Input!$G176*10</f>
        <v>0</v>
      </c>
      <c r="I99" s="78">
        <f t="shared" si="0"/>
        <v>0.75075011223563748</v>
      </c>
      <c r="J99" s="79">
        <f t="shared" si="1"/>
        <v>2541.8692918112893</v>
      </c>
      <c r="K99" s="78">
        <f t="shared" si="2"/>
        <v>0.5162746265963204</v>
      </c>
      <c r="L99" s="75">
        <f>[7]Adjust!B190*[7]Input!$B176*10</f>
        <v>34763.220301406582</v>
      </c>
      <c r="M99" s="75">
        <f>[7]Adjust!C190*[7]Input!$C176*10</f>
        <v>14912.095212345532</v>
      </c>
      <c r="N99" s="75">
        <f>[7]Adjust!D190*[7]Input!$D176*10</f>
        <v>1016.3531851456994</v>
      </c>
      <c r="O99" s="80">
        <f t="shared" si="3"/>
        <v>0.68577778545614221</v>
      </c>
      <c r="P99" s="80">
        <f t="shared" si="4"/>
        <v>0.29417250595796157</v>
      </c>
      <c r="Q99" s="80">
        <f t="shared" si="5"/>
        <v>2.0049708585896244E-2</v>
      </c>
      <c r="R99" s="80">
        <f t="shared" si="6"/>
        <v>5.347557366955703E-3</v>
      </c>
      <c r="S99" s="80">
        <f t="shared" si="7"/>
        <v>0.30697405513481157</v>
      </c>
      <c r="T99" s="80">
        <f t="shared" si="8"/>
        <v>0</v>
      </c>
      <c r="U99" s="71">
        <v>4773.491675828086</v>
      </c>
      <c r="V99" s="72">
        <v>0</v>
      </c>
    </row>
    <row r="100" spans="1:22">
      <c r="A100" s="74" t="s">
        <v>51</v>
      </c>
      <c r="B100" s="75">
        <f>[7]Input!B168+[7]Input!C168+[7]Input!D168</f>
        <v>2306.3656357495397</v>
      </c>
      <c r="C100" s="76">
        <f>[7]Input!E168</f>
        <v>24</v>
      </c>
      <c r="D100" s="77">
        <f>0.01*[7]Input!F$15*([7]Adjust!$E182*[7]Input!E168+[7]Adjust!$F182*[7]Input!F168)+10*([7]Adjust!$B182*[7]Input!B168+[7]Adjust!$C182*[7]Input!C168+[7]Adjust!$D182*[7]Input!D168+[7]Adjust!$G182*[7]Input!G168)</f>
        <v>15160.821927350769</v>
      </c>
      <c r="E100" s="75">
        <f>10*([7]Adjust!$B182*[7]Input!B168+[7]Adjust!$C182*[7]Input!C168+[7]Adjust!$D182*[7]Input!D168)</f>
        <v>13959.772176031522</v>
      </c>
      <c r="F100" s="75">
        <f>[7]Adjust!E182*[7]Input!$F$15*[7]Input!$E168/100</f>
        <v>1201.049751319247</v>
      </c>
      <c r="G100" s="75">
        <f>[7]Adjust!F182*[7]Input!$F$15*[7]Input!$F168/100</f>
        <v>0</v>
      </c>
      <c r="H100" s="75">
        <f>[7]Adjust!G182*[7]Input!$G168*10</f>
        <v>0</v>
      </c>
      <c r="I100" s="78">
        <f t="shared" si="0"/>
        <v>0.65734685309008667</v>
      </c>
      <c r="J100" s="79">
        <f t="shared" si="1"/>
        <v>631.70091363961535</v>
      </c>
      <c r="K100" s="78">
        <f t="shared" si="2"/>
        <v>0.60527142616286733</v>
      </c>
      <c r="L100" s="75">
        <f>[7]Adjust!B182*[7]Input!$B168*10</f>
        <v>13845.110501267038</v>
      </c>
      <c r="M100" s="75">
        <f>[7]Adjust!C182*[7]Input!$C168*10</f>
        <v>114.66167476448391</v>
      </c>
      <c r="N100" s="75">
        <f>[7]Adjust!D182*[7]Input!$D168*10</f>
        <v>0</v>
      </c>
      <c r="O100" s="80">
        <f t="shared" si="3"/>
        <v>0.99178627893646043</v>
      </c>
      <c r="P100" s="80">
        <f t="shared" si="4"/>
        <v>8.2137210635395835E-3</v>
      </c>
      <c r="Q100" s="80">
        <f t="shared" si="5"/>
        <v>0</v>
      </c>
      <c r="R100" s="80">
        <f t="shared" si="6"/>
        <v>7.922062254108414E-2</v>
      </c>
      <c r="S100" s="80">
        <f t="shared" si="7"/>
        <v>0</v>
      </c>
      <c r="T100" s="80">
        <f t="shared" si="8"/>
        <v>0</v>
      </c>
      <c r="U100" s="70"/>
      <c r="V100" s="70"/>
    </row>
    <row r="101" spans="1:22" ht="25.5">
      <c r="A101" s="74" t="s">
        <v>61</v>
      </c>
      <c r="B101" s="75">
        <f>[7]Input!B210+[7]Input!C210+[7]Input!D210</f>
        <v>0</v>
      </c>
      <c r="C101" s="76">
        <f>[7]Input!E210</f>
        <v>0</v>
      </c>
      <c r="D101" s="77">
        <f>0.01*[7]Input!F$15*([7]Adjust!$E224*[7]Input!E210+[7]Adjust!$F224*[7]Input!F210)+10*([7]Adjust!$B224*[7]Input!B210+[7]Adjust!$C224*[7]Input!C210+[7]Adjust!$D224*[7]Input!D210+[7]Adjust!$G224*[7]Input!G210)</f>
        <v>0</v>
      </c>
      <c r="E101" s="75">
        <f>10*([7]Adjust!$B224*[7]Input!B210+[7]Adjust!$C224*[7]Input!C210+[7]Adjust!$D224*[7]Input!D210)</f>
        <v>0</v>
      </c>
      <c r="F101" s="75">
        <f>[7]Adjust!E224*[7]Input!$F$15*[7]Input!$E210/100</f>
        <v>0</v>
      </c>
      <c r="G101" s="75">
        <f>[7]Adjust!F224*[7]Input!$F$15*[7]Input!$F210/100</f>
        <v>0</v>
      </c>
      <c r="H101" s="75">
        <f>[7]Adjust!G224*[7]Input!$G210*10</f>
        <v>0</v>
      </c>
      <c r="I101" s="78" t="str">
        <f t="shared" si="0"/>
        <v/>
      </c>
      <c r="J101" s="79" t="str">
        <f t="shared" si="1"/>
        <v/>
      </c>
      <c r="K101" s="78">
        <f t="shared" si="2"/>
        <v>0</v>
      </c>
      <c r="L101" s="75">
        <f>[7]Adjust!B224*[7]Input!$B210*10</f>
        <v>0</v>
      </c>
      <c r="M101" s="75">
        <f>[7]Adjust!C224*[7]Input!$C210*10</f>
        <v>0</v>
      </c>
      <c r="N101" s="75">
        <f>[7]Adjust!D224*[7]Input!$D210*10</f>
        <v>0</v>
      </c>
      <c r="O101" s="80" t="str">
        <f t="shared" si="3"/>
        <v/>
      </c>
      <c r="P101" s="80" t="str">
        <f t="shared" si="4"/>
        <v/>
      </c>
      <c r="Q101" s="80" t="str">
        <f t="shared" si="5"/>
        <v/>
      </c>
      <c r="R101" s="80" t="str">
        <f t="shared" si="6"/>
        <v/>
      </c>
      <c r="S101" s="80" t="str">
        <f t="shared" si="7"/>
        <v/>
      </c>
      <c r="T101" s="80" t="str">
        <f t="shared" si="8"/>
        <v/>
      </c>
      <c r="U101" s="70"/>
      <c r="V101" s="72">
        <v>0</v>
      </c>
    </row>
    <row r="102" spans="1:22">
      <c r="A102" s="74" t="s">
        <v>58</v>
      </c>
      <c r="B102" s="75">
        <f>[7]Input!B199+[7]Input!C199+[7]Input!D199</f>
        <v>0</v>
      </c>
      <c r="C102" s="76">
        <f>[7]Input!E199</f>
        <v>0</v>
      </c>
      <c r="D102" s="77">
        <f>0.01*[7]Input!F$15*([7]Adjust!$E213*[7]Input!E199+[7]Adjust!$F213*[7]Input!F199)+10*([7]Adjust!$B213*[7]Input!B199+[7]Adjust!$C213*[7]Input!C199+[7]Adjust!$D213*[7]Input!D199+[7]Adjust!$G213*[7]Input!G199)</f>
        <v>0</v>
      </c>
      <c r="E102" s="75">
        <f>10*([7]Adjust!$B213*[7]Input!B199+[7]Adjust!$C213*[7]Input!C199+[7]Adjust!$D213*[7]Input!D199)</f>
        <v>0</v>
      </c>
      <c r="F102" s="75">
        <f>[7]Adjust!E213*[7]Input!$F$15*[7]Input!$E199/100</f>
        <v>0</v>
      </c>
      <c r="G102" s="75">
        <f>[7]Adjust!F213*[7]Input!$F$15*[7]Input!$F199/100</f>
        <v>0</v>
      </c>
      <c r="H102" s="75">
        <f>[7]Adjust!G213*[7]Input!$G199*10</f>
        <v>0</v>
      </c>
      <c r="I102" s="78" t="str">
        <f t="shared" si="0"/>
        <v/>
      </c>
      <c r="J102" s="79" t="str">
        <f t="shared" si="1"/>
        <v/>
      </c>
      <c r="K102" s="78">
        <f t="shared" si="2"/>
        <v>0</v>
      </c>
      <c r="L102" s="75">
        <f>[7]Adjust!B213*[7]Input!$B199*10</f>
        <v>0</v>
      </c>
      <c r="M102" s="75">
        <f>[7]Adjust!C213*[7]Input!$C199*10</f>
        <v>0</v>
      </c>
      <c r="N102" s="75">
        <f>[7]Adjust!D213*[7]Input!$D199*10</f>
        <v>0</v>
      </c>
      <c r="O102" s="80" t="str">
        <f t="shared" si="3"/>
        <v/>
      </c>
      <c r="P102" s="80" t="str">
        <f t="shared" si="4"/>
        <v/>
      </c>
      <c r="Q102" s="80" t="str">
        <f t="shared" si="5"/>
        <v/>
      </c>
      <c r="R102" s="80" t="str">
        <f t="shared" si="6"/>
        <v/>
      </c>
      <c r="S102" s="80" t="str">
        <f t="shared" si="7"/>
        <v/>
      </c>
      <c r="T102" s="80" t="str">
        <f t="shared" si="8"/>
        <v/>
      </c>
      <c r="U102" s="70"/>
      <c r="V102" s="70"/>
    </row>
    <row r="103" spans="1:22" ht="25.5">
      <c r="A103" s="74" t="s">
        <v>62</v>
      </c>
      <c r="B103" s="75">
        <f>[7]Input!B213+[7]Input!C213+[7]Input!D213</f>
        <v>0</v>
      </c>
      <c r="C103" s="76">
        <f>[7]Input!E213</f>
        <v>0</v>
      </c>
      <c r="D103" s="77">
        <f>0.01*[7]Input!F$15*([7]Adjust!$E227*[7]Input!E213+[7]Adjust!$F227*[7]Input!F213)+10*([7]Adjust!$B227*[7]Input!B213+[7]Adjust!$C227*[7]Input!C213+[7]Adjust!$D227*[7]Input!D213+[7]Adjust!$G227*[7]Input!G213)</f>
        <v>0</v>
      </c>
      <c r="E103" s="75">
        <f>10*([7]Adjust!$B227*[7]Input!B213+[7]Adjust!$C227*[7]Input!C213+[7]Adjust!$D227*[7]Input!D213)</f>
        <v>0</v>
      </c>
      <c r="F103" s="75">
        <f>[7]Adjust!E227*[7]Input!$F$15*[7]Input!$E213/100</f>
        <v>0</v>
      </c>
      <c r="G103" s="75">
        <f>[7]Adjust!F227*[7]Input!$F$15*[7]Input!$F213/100</f>
        <v>0</v>
      </c>
      <c r="H103" s="75">
        <f>[7]Adjust!G227*[7]Input!$G213*10</f>
        <v>0</v>
      </c>
      <c r="I103" s="78" t="str">
        <f t="shared" si="0"/>
        <v/>
      </c>
      <c r="J103" s="79" t="str">
        <f t="shared" si="1"/>
        <v/>
      </c>
      <c r="K103" s="78">
        <f t="shared" si="2"/>
        <v>0</v>
      </c>
      <c r="L103" s="75">
        <f>[7]Adjust!B227*[7]Input!$B213*10</f>
        <v>0</v>
      </c>
      <c r="M103" s="75">
        <f>[7]Adjust!C227*[7]Input!$C213*10</f>
        <v>0</v>
      </c>
      <c r="N103" s="75">
        <f>[7]Adjust!D227*[7]Input!$D213*10</f>
        <v>0</v>
      </c>
      <c r="O103" s="80" t="str">
        <f t="shared" si="3"/>
        <v/>
      </c>
      <c r="P103" s="80" t="str">
        <f t="shared" si="4"/>
        <v/>
      </c>
      <c r="Q103" s="80" t="str">
        <f t="shared" si="5"/>
        <v/>
      </c>
      <c r="R103" s="80" t="str">
        <f t="shared" si="6"/>
        <v/>
      </c>
      <c r="S103" s="80" t="str">
        <f t="shared" si="7"/>
        <v/>
      </c>
      <c r="T103" s="80" t="str">
        <f t="shared" si="8"/>
        <v/>
      </c>
      <c r="U103" s="70"/>
      <c r="V103" s="72">
        <v>0</v>
      </c>
    </row>
    <row r="104" spans="1:22">
      <c r="A104" s="74" t="s">
        <v>53</v>
      </c>
      <c r="B104" s="75">
        <f>[7]Input!B179+[7]Input!C179+[7]Input!D179</f>
        <v>0</v>
      </c>
      <c r="C104" s="76">
        <f>[7]Input!E179</f>
        <v>0</v>
      </c>
      <c r="D104" s="77">
        <f>0.01*[7]Input!F$15*([7]Adjust!$E193*[7]Input!E179+[7]Adjust!$F193*[7]Input!F179)+10*([7]Adjust!$B193*[7]Input!B179+[7]Adjust!$C193*[7]Input!C179+[7]Adjust!$D193*[7]Input!D179+[7]Adjust!$G193*[7]Input!G179)</f>
        <v>0</v>
      </c>
      <c r="E104" s="75">
        <f>10*([7]Adjust!$B193*[7]Input!B179+[7]Adjust!$C193*[7]Input!C179+[7]Adjust!$D193*[7]Input!D179)</f>
        <v>0</v>
      </c>
      <c r="F104" s="75">
        <f>[7]Adjust!E193*[7]Input!$F$15*[7]Input!$E179/100</f>
        <v>0</v>
      </c>
      <c r="G104" s="75">
        <f>[7]Adjust!F193*[7]Input!$F$15*[7]Input!$F179/100</f>
        <v>0</v>
      </c>
      <c r="H104" s="75">
        <f>[7]Adjust!G193*[7]Input!$G179*10</f>
        <v>0</v>
      </c>
      <c r="I104" s="78" t="str">
        <f t="shared" si="0"/>
        <v/>
      </c>
      <c r="J104" s="79" t="str">
        <f t="shared" si="1"/>
        <v/>
      </c>
      <c r="K104" s="78">
        <f t="shared" si="2"/>
        <v>0</v>
      </c>
      <c r="L104" s="75">
        <f>[7]Adjust!B193*[7]Input!$B179*10</f>
        <v>0</v>
      </c>
      <c r="M104" s="75">
        <f>[7]Adjust!C193*[7]Input!$C179*10</f>
        <v>0</v>
      </c>
      <c r="N104" s="75">
        <f>[7]Adjust!D193*[7]Input!$D179*10</f>
        <v>0</v>
      </c>
      <c r="O104" s="80" t="str">
        <f t="shared" si="3"/>
        <v/>
      </c>
      <c r="P104" s="80" t="str">
        <f t="shared" si="4"/>
        <v/>
      </c>
      <c r="Q104" s="80" t="str">
        <f t="shared" si="5"/>
        <v/>
      </c>
      <c r="R104" s="80" t="str">
        <f t="shared" si="6"/>
        <v/>
      </c>
      <c r="S104" s="80" t="str">
        <f t="shared" si="7"/>
        <v/>
      </c>
      <c r="T104" s="80" t="str">
        <f t="shared" si="8"/>
        <v/>
      </c>
      <c r="U104" s="71">
        <v>0</v>
      </c>
      <c r="V104" s="72">
        <v>0</v>
      </c>
    </row>
    <row r="105" spans="1:22" ht="25.5">
      <c r="A105" s="74" t="s">
        <v>56</v>
      </c>
      <c r="B105" s="75">
        <f>[7]Input!B192+[7]Input!C192+[7]Input!D192</f>
        <v>0</v>
      </c>
      <c r="C105" s="76">
        <f>[7]Input!E192</f>
        <v>0</v>
      </c>
      <c r="D105" s="77">
        <f>0.01*[7]Input!F$15*([7]Adjust!$E206*[7]Input!E192+[7]Adjust!$F206*[7]Input!F192)+10*([7]Adjust!$B206*[7]Input!B192+[7]Adjust!$C206*[7]Input!C192+[7]Adjust!$D206*[7]Input!D192+[7]Adjust!$G206*[7]Input!G192)</f>
        <v>0</v>
      </c>
      <c r="E105" s="75">
        <f>10*([7]Adjust!$B206*[7]Input!B192+[7]Adjust!$C206*[7]Input!C192+[7]Adjust!$D206*[7]Input!D192)</f>
        <v>0</v>
      </c>
      <c r="F105" s="75">
        <f>[7]Adjust!E206*[7]Input!$F$15*[7]Input!$E192/100</f>
        <v>0</v>
      </c>
      <c r="G105" s="75">
        <f>[7]Adjust!F206*[7]Input!$F$15*[7]Input!$F192/100</f>
        <v>0</v>
      </c>
      <c r="H105" s="75">
        <f>[7]Adjust!G206*[7]Input!$G192*10</f>
        <v>0</v>
      </c>
      <c r="I105" s="78" t="str">
        <f t="shared" si="0"/>
        <v/>
      </c>
      <c r="J105" s="79" t="str">
        <f t="shared" si="1"/>
        <v/>
      </c>
      <c r="K105" s="78">
        <f t="shared" si="2"/>
        <v>0</v>
      </c>
      <c r="L105" s="75">
        <f>[7]Adjust!B206*[7]Input!$B192*10</f>
        <v>0</v>
      </c>
      <c r="M105" s="75">
        <f>[7]Adjust!C206*[7]Input!$C192*10</f>
        <v>0</v>
      </c>
      <c r="N105" s="75">
        <f>[7]Adjust!D206*[7]Input!$D192*10</f>
        <v>0</v>
      </c>
      <c r="O105" s="80" t="str">
        <f t="shared" si="3"/>
        <v/>
      </c>
      <c r="P105" s="80" t="str">
        <f t="shared" si="4"/>
        <v/>
      </c>
      <c r="Q105" s="80" t="str">
        <f t="shared" si="5"/>
        <v/>
      </c>
      <c r="R105" s="80" t="str">
        <f t="shared" si="6"/>
        <v/>
      </c>
      <c r="S105" s="80" t="str">
        <f t="shared" si="7"/>
        <v/>
      </c>
      <c r="T105" s="80" t="str">
        <f t="shared" si="8"/>
        <v/>
      </c>
      <c r="U105" s="70"/>
      <c r="V105" s="70"/>
    </row>
    <row r="106" spans="1:22">
      <c r="A106" s="74" t="s">
        <v>55</v>
      </c>
      <c r="B106" s="75">
        <f>[7]Input!B188+[7]Input!C188+[7]Input!D188</f>
        <v>0</v>
      </c>
      <c r="C106" s="76">
        <f>[7]Input!E188</f>
        <v>0</v>
      </c>
      <c r="D106" s="77">
        <f>0.01*[7]Input!F$15*([7]Adjust!$E202*[7]Input!E188+[7]Adjust!$F202*[7]Input!F188)+10*([7]Adjust!$B202*[7]Input!B188+[7]Adjust!$C202*[7]Input!C188+[7]Adjust!$D202*[7]Input!D188+[7]Adjust!$G202*[7]Input!G188)</f>
        <v>0</v>
      </c>
      <c r="E106" s="75">
        <f>10*([7]Adjust!$B202*[7]Input!B188+[7]Adjust!$C202*[7]Input!C188+[7]Adjust!$D202*[7]Input!D188)</f>
        <v>0</v>
      </c>
      <c r="F106" s="75">
        <f>[7]Adjust!E202*[7]Input!$F$15*[7]Input!$E188/100</f>
        <v>0</v>
      </c>
      <c r="G106" s="75">
        <f>[7]Adjust!F202*[7]Input!$F$15*[7]Input!$F188/100</f>
        <v>0</v>
      </c>
      <c r="H106" s="75">
        <f>[7]Adjust!G202*[7]Input!$G188*10</f>
        <v>0</v>
      </c>
      <c r="I106" s="78" t="str">
        <f t="shared" si="0"/>
        <v/>
      </c>
      <c r="J106" s="79" t="str">
        <f t="shared" si="1"/>
        <v/>
      </c>
      <c r="K106" s="78">
        <f t="shared" si="2"/>
        <v>0</v>
      </c>
      <c r="L106" s="75">
        <f>[7]Adjust!B202*[7]Input!$B188*10</f>
        <v>0</v>
      </c>
      <c r="M106" s="75">
        <f>[7]Adjust!C202*[7]Input!$C188*10</f>
        <v>0</v>
      </c>
      <c r="N106" s="75">
        <f>[7]Adjust!D202*[7]Input!$D188*10</f>
        <v>0</v>
      </c>
      <c r="O106" s="80" t="str">
        <f t="shared" si="3"/>
        <v/>
      </c>
      <c r="P106" s="80" t="str">
        <f t="shared" si="4"/>
        <v/>
      </c>
      <c r="Q106" s="80" t="str">
        <f t="shared" si="5"/>
        <v/>
      </c>
      <c r="R106" s="80" t="str">
        <f t="shared" si="6"/>
        <v/>
      </c>
      <c r="S106" s="80" t="str">
        <f t="shared" si="7"/>
        <v/>
      </c>
      <c r="T106" s="80" t="str">
        <f t="shared" si="8"/>
        <v/>
      </c>
      <c r="U106" s="70"/>
      <c r="V106" s="70"/>
    </row>
    <row r="107" spans="1:22" ht="25.5">
      <c r="A107" s="74" t="s">
        <v>188</v>
      </c>
      <c r="B107" s="75">
        <f>[7]Input!B164+[7]Input!C164+[7]Input!D164</f>
        <v>0</v>
      </c>
      <c r="C107" s="76">
        <f>[7]Input!E164</f>
        <v>0</v>
      </c>
      <c r="D107" s="77">
        <f>0.01*[7]Input!F$15*([7]Adjust!$E178*[7]Input!E164+[7]Adjust!$F178*[7]Input!F164)+10*([7]Adjust!$B178*[7]Input!B164+[7]Adjust!$C178*[7]Input!C164+[7]Adjust!$D178*[7]Input!D164+[7]Adjust!$G178*[7]Input!G164)</f>
        <v>0</v>
      </c>
      <c r="E107" s="75">
        <f>10*([7]Adjust!$B178*[7]Input!B164+[7]Adjust!$C178*[7]Input!C164+[7]Adjust!$D178*[7]Input!D164)</f>
        <v>0</v>
      </c>
      <c r="F107" s="75">
        <f>[7]Adjust!E178*[7]Input!$F$15*[7]Input!$E164/100</f>
        <v>0</v>
      </c>
      <c r="G107" s="75">
        <f>[7]Adjust!F178*[7]Input!$F$15*[7]Input!$F164/100</f>
        <v>0</v>
      </c>
      <c r="H107" s="75">
        <f>[7]Adjust!G178*[7]Input!$G164*10</f>
        <v>0</v>
      </c>
      <c r="I107" s="78" t="str">
        <f t="shared" si="0"/>
        <v/>
      </c>
      <c r="J107" s="79" t="str">
        <f t="shared" si="1"/>
        <v/>
      </c>
      <c r="K107" s="78">
        <f t="shared" si="2"/>
        <v>0</v>
      </c>
      <c r="L107" s="75">
        <f>[7]Adjust!B178*[7]Input!$B164*10</f>
        <v>0</v>
      </c>
      <c r="M107" s="75">
        <f>[7]Adjust!C178*[7]Input!$C164*10</f>
        <v>0</v>
      </c>
      <c r="N107" s="75">
        <f>[7]Adjust!D178*[7]Input!$D164*10</f>
        <v>0</v>
      </c>
      <c r="O107" s="80" t="str">
        <f t="shared" si="3"/>
        <v/>
      </c>
      <c r="P107" s="80" t="str">
        <f t="shared" si="4"/>
        <v/>
      </c>
      <c r="Q107" s="80" t="str">
        <f t="shared" si="5"/>
        <v/>
      </c>
      <c r="R107" s="80" t="str">
        <f t="shared" si="6"/>
        <v/>
      </c>
      <c r="S107" s="80" t="str">
        <f t="shared" si="7"/>
        <v/>
      </c>
      <c r="T107" s="80" t="str">
        <f t="shared" si="8"/>
        <v/>
      </c>
      <c r="U107" s="70"/>
      <c r="V107" s="70"/>
    </row>
    <row r="108" spans="1:22" ht="25.5">
      <c r="A108" s="74" t="s">
        <v>50</v>
      </c>
      <c r="B108" s="75">
        <f>[7]Input!B160+[7]Input!C160+[7]Input!D160</f>
        <v>194.60607984942163</v>
      </c>
      <c r="C108" s="76">
        <f>[7]Input!E160</f>
        <v>9</v>
      </c>
      <c r="D108" s="77">
        <f>0.01*[7]Input!F$15*([7]Adjust!$E174*[7]Input!E160+[7]Adjust!$F174*[7]Input!F160)+10*([7]Adjust!$B174*[7]Input!B160+[7]Adjust!$C174*[7]Input!C160+[7]Adjust!$D174*[7]Input!D160+[7]Adjust!$G174*[7]Input!G160)</f>
        <v>1159.0870891379489</v>
      </c>
      <c r="E108" s="75">
        <f>10*([7]Adjust!$B174*[7]Input!B160+[7]Adjust!$C174*[7]Input!C160+[7]Adjust!$D174*[7]Input!D160)</f>
        <v>1082.9710459636533</v>
      </c>
      <c r="F108" s="75">
        <f>[7]Adjust!E174*[7]Input!$F$15*[7]Input!$E160/100</f>
        <v>76.116043174295655</v>
      </c>
      <c r="G108" s="75">
        <f>[7]Adjust!F174*[7]Input!$F$15*[7]Input!$F160/100</f>
        <v>0</v>
      </c>
      <c r="H108" s="75">
        <f>[7]Adjust!G174*[7]Input!$G160*10</f>
        <v>0</v>
      </c>
      <c r="I108" s="78">
        <f t="shared" si="0"/>
        <v>0.59560682278518939</v>
      </c>
      <c r="J108" s="79">
        <f t="shared" si="1"/>
        <v>128.78745434866099</v>
      </c>
      <c r="K108" s="78">
        <f t="shared" si="2"/>
        <v>0.55649394243058226</v>
      </c>
      <c r="L108" s="75">
        <f>[7]Adjust!B174*[7]Input!$B160*10</f>
        <v>1065.5830186892063</v>
      </c>
      <c r="M108" s="75">
        <f>[7]Adjust!C174*[7]Input!$C160*10</f>
        <v>17.388027274447062</v>
      </c>
      <c r="N108" s="75">
        <f>[7]Adjust!D174*[7]Input!$D160*10</f>
        <v>0</v>
      </c>
      <c r="O108" s="80">
        <f t="shared" si="3"/>
        <v>0.98394414390001095</v>
      </c>
      <c r="P108" s="80">
        <f t="shared" si="4"/>
        <v>1.6055856099989066E-2</v>
      </c>
      <c r="Q108" s="80">
        <f t="shared" si="5"/>
        <v>0</v>
      </c>
      <c r="R108" s="80">
        <f t="shared" si="6"/>
        <v>6.5668959552388467E-2</v>
      </c>
      <c r="S108" s="80">
        <f t="shared" si="7"/>
        <v>0</v>
      </c>
      <c r="T108" s="80">
        <f t="shared" si="8"/>
        <v>0</v>
      </c>
      <c r="U108" s="70"/>
      <c r="V108" s="70"/>
    </row>
    <row r="109" spans="1:22" ht="25.5">
      <c r="A109" s="74" t="s">
        <v>49</v>
      </c>
      <c r="B109" s="75">
        <f>[7]Input!B156+[7]Input!C156+[7]Input!D156</f>
        <v>1269.7138193577362</v>
      </c>
      <c r="C109" s="76">
        <f>[7]Input!E156</f>
        <v>97</v>
      </c>
      <c r="D109" s="77">
        <f>0.01*[7]Input!F$15*([7]Adjust!$E170*[7]Input!E156+[7]Adjust!$F170*[7]Input!F156)+10*([7]Adjust!$B170*[7]Input!B156+[7]Adjust!$C170*[7]Input!C156+[7]Adjust!$D170*[7]Input!D156+[7]Adjust!$G170*[7]Input!G156)</f>
        <v>10263.943664039904</v>
      </c>
      <c r="E109" s="75">
        <f>10*([7]Adjust!$B170*[7]Input!B156+[7]Adjust!$C170*[7]Input!C156+[7]Adjust!$D170*[7]Input!D156)</f>
        <v>9443.5818653836068</v>
      </c>
      <c r="F109" s="75">
        <f>[7]Adjust!E170*[7]Input!$F$15*[7]Input!$E156/100</f>
        <v>820.36179865629765</v>
      </c>
      <c r="G109" s="75">
        <f>[7]Adjust!F170*[7]Input!$F$15*[7]Input!$F156/100</f>
        <v>0</v>
      </c>
      <c r="H109" s="75">
        <f>[7]Adjust!G170*[7]Input!$G156*10</f>
        <v>0</v>
      </c>
      <c r="I109" s="78">
        <f t="shared" si="0"/>
        <v>0.8083666970901956</v>
      </c>
      <c r="J109" s="79">
        <f t="shared" si="1"/>
        <v>105.81385220659695</v>
      </c>
      <c r="K109" s="78">
        <f t="shared" si="2"/>
        <v>0.74375672071998777</v>
      </c>
      <c r="L109" s="75">
        <f>[7]Adjust!B170*[7]Input!$B156*10</f>
        <v>9443.5818653836068</v>
      </c>
      <c r="M109" s="75">
        <f>[7]Adjust!C170*[7]Input!$C156*10</f>
        <v>0</v>
      </c>
      <c r="N109" s="75">
        <f>[7]Adjust!D170*[7]Input!$D156*10</f>
        <v>0</v>
      </c>
      <c r="O109" s="80">
        <f t="shared" si="3"/>
        <v>1</v>
      </c>
      <c r="P109" s="80">
        <f t="shared" si="4"/>
        <v>0</v>
      </c>
      <c r="Q109" s="80">
        <f t="shared" si="5"/>
        <v>0</v>
      </c>
      <c r="R109" s="80">
        <f t="shared" si="6"/>
        <v>7.9926568725280978E-2</v>
      </c>
      <c r="S109" s="80">
        <f t="shared" si="7"/>
        <v>0</v>
      </c>
      <c r="T109" s="80">
        <f t="shared" si="8"/>
        <v>0</v>
      </c>
      <c r="U109" s="70"/>
      <c r="V109" s="70"/>
    </row>
    <row r="110" spans="1:22" ht="25.5">
      <c r="A110" s="74" t="s">
        <v>189</v>
      </c>
      <c r="B110" s="75">
        <f>[7]Input!B151+[7]Input!C151+[7]Input!D151</f>
        <v>0</v>
      </c>
      <c r="C110" s="76">
        <f>[7]Input!E151</f>
        <v>0</v>
      </c>
      <c r="D110" s="77">
        <f>0.01*[7]Input!F$15*([7]Adjust!$E165*[7]Input!E151+[7]Adjust!$F165*[7]Input!F151)+10*([7]Adjust!$B165*[7]Input!B151+[7]Adjust!$C165*[7]Input!C151+[7]Adjust!$D165*[7]Input!D151+[7]Adjust!$G165*[7]Input!G151)</f>
        <v>0</v>
      </c>
      <c r="E110" s="75">
        <f>10*([7]Adjust!$B165*[7]Input!B151+[7]Adjust!$C165*[7]Input!C151+[7]Adjust!$D165*[7]Input!D151)</f>
        <v>0</v>
      </c>
      <c r="F110" s="75">
        <f>[7]Adjust!E165*[7]Input!$F$15*[7]Input!$E151/100</f>
        <v>0</v>
      </c>
      <c r="G110" s="75">
        <f>[7]Adjust!F165*[7]Input!$F$15*[7]Input!$F151/100</f>
        <v>0</v>
      </c>
      <c r="H110" s="75">
        <f>[7]Adjust!G165*[7]Input!$G151*10</f>
        <v>0</v>
      </c>
      <c r="I110" s="78" t="str">
        <f t="shared" si="0"/>
        <v/>
      </c>
      <c r="J110" s="79" t="str">
        <f t="shared" si="1"/>
        <v/>
      </c>
      <c r="K110" s="78">
        <f t="shared" si="2"/>
        <v>0</v>
      </c>
      <c r="L110" s="75">
        <f>[7]Adjust!B165*[7]Input!$B151*10</f>
        <v>0</v>
      </c>
      <c r="M110" s="75">
        <f>[7]Adjust!C165*[7]Input!$C151*10</f>
        <v>0</v>
      </c>
      <c r="N110" s="75">
        <f>[7]Adjust!D165*[7]Input!$D151*10</f>
        <v>0</v>
      </c>
      <c r="O110" s="80" t="str">
        <f t="shared" si="3"/>
        <v/>
      </c>
      <c r="P110" s="80" t="str">
        <f t="shared" si="4"/>
        <v/>
      </c>
      <c r="Q110" s="80" t="str">
        <f t="shared" si="5"/>
        <v/>
      </c>
      <c r="R110" s="80" t="str">
        <f t="shared" si="6"/>
        <v/>
      </c>
      <c r="S110" s="80" t="str">
        <f t="shared" si="7"/>
        <v/>
      </c>
      <c r="T110" s="80" t="str">
        <f t="shared" si="8"/>
        <v/>
      </c>
      <c r="U110" s="70"/>
      <c r="V110" s="70"/>
    </row>
    <row r="111" spans="1:22">
      <c r="A111" s="74" t="s">
        <v>37</v>
      </c>
      <c r="B111" s="75">
        <f>[7]Input!B147+[7]Input!C147+[7]Input!D147</f>
        <v>66.841981459400984</v>
      </c>
      <c r="C111" s="76">
        <f>[7]Input!E147</f>
        <v>11</v>
      </c>
      <c r="D111" s="77">
        <f>0.01*[7]Input!F$15*([7]Adjust!$E161*[7]Input!E147+[7]Adjust!$F161*[7]Input!F147)+10*([7]Adjust!$B161*[7]Input!B147+[7]Adjust!$C161*[7]Input!C147+[7]Adjust!$D161*[7]Input!D147+[7]Adjust!$G161*[7]Input!G147)</f>
        <v>651.47467560526923</v>
      </c>
      <c r="E111" s="75">
        <f>10*([7]Adjust!$B161*[7]Input!B147+[7]Adjust!$C161*[7]Input!C147+[7]Adjust!$D161*[7]Input!D147)</f>
        <v>546.11234104396863</v>
      </c>
      <c r="F111" s="75">
        <f>[7]Adjust!E161*[7]Input!$F$15*[7]Input!$E147/100</f>
        <v>105.36233456130056</v>
      </c>
      <c r="G111" s="75">
        <f>[7]Adjust!F161*[7]Input!$F$15*[7]Input!$F147/100</f>
        <v>0</v>
      </c>
      <c r="H111" s="75">
        <f>[7]Adjust!G161*[7]Input!$G147*10</f>
        <v>0</v>
      </c>
      <c r="I111" s="78">
        <f t="shared" si="0"/>
        <v>0.97464895770776494</v>
      </c>
      <c r="J111" s="79">
        <f t="shared" si="1"/>
        <v>59.224970509569928</v>
      </c>
      <c r="K111" s="78">
        <f t="shared" si="2"/>
        <v>0.81701997624901457</v>
      </c>
      <c r="L111" s="75">
        <f>[7]Adjust!B161*[7]Input!$B147*10</f>
        <v>532.43763181246334</v>
      </c>
      <c r="M111" s="75">
        <f>[7]Adjust!C161*[7]Input!$C147*10</f>
        <v>13.674709231505336</v>
      </c>
      <c r="N111" s="75">
        <f>[7]Adjust!D161*[7]Input!$D147*10</f>
        <v>0</v>
      </c>
      <c r="O111" s="80">
        <f t="shared" si="3"/>
        <v>0.97495989706922903</v>
      </c>
      <c r="P111" s="80">
        <f t="shared" si="4"/>
        <v>2.5040102930771083E-2</v>
      </c>
      <c r="Q111" s="80">
        <f t="shared" si="5"/>
        <v>0</v>
      </c>
      <c r="R111" s="80">
        <f t="shared" si="6"/>
        <v>0.16172897966204286</v>
      </c>
      <c r="S111" s="80">
        <f t="shared" si="7"/>
        <v>0</v>
      </c>
      <c r="T111" s="80">
        <f t="shared" si="8"/>
        <v>0</v>
      </c>
      <c r="U111" s="70"/>
      <c r="V111" s="70"/>
    </row>
    <row r="112" spans="1:22">
      <c r="A112" s="74" t="s">
        <v>36</v>
      </c>
      <c r="B112" s="75">
        <f>[7]Input!B143+[7]Input!C143+[7]Input!D143</f>
        <v>4546.3094661658388</v>
      </c>
      <c r="C112" s="76">
        <f>[7]Input!E143</f>
        <v>1140</v>
      </c>
      <c r="D112" s="77">
        <f>0.01*[7]Input!F$15*([7]Adjust!$E157*[7]Input!E143+[7]Adjust!$F157*[7]Input!F143)+10*([7]Adjust!$B157*[7]Input!B143+[7]Adjust!$C157*[7]Input!C143+[7]Adjust!$D157*[7]Input!D143+[7]Adjust!$G157*[7]Input!G143)</f>
        <v>66356.488574417366</v>
      </c>
      <c r="E112" s="75">
        <f>10*([7]Adjust!$B157*[7]Input!B143+[7]Adjust!$C157*[7]Input!C143+[7]Adjust!$D157*[7]Input!D143)</f>
        <v>55437.119356246221</v>
      </c>
      <c r="F112" s="75">
        <f>[7]Adjust!E157*[7]Input!$F$15*[7]Input!$E143/100</f>
        <v>10919.369218171149</v>
      </c>
      <c r="G112" s="75">
        <f>[7]Adjust!F157*[7]Input!$F$15*[7]Input!$F143/100</f>
        <v>0</v>
      </c>
      <c r="H112" s="75">
        <f>[7]Adjust!G157*[7]Input!$G143*10</f>
        <v>0</v>
      </c>
      <c r="I112" s="78">
        <f t="shared" ref="I112:I137" si="9">IF(B112&lt;&gt;0,0.1*D112/B112,"")</f>
        <v>1.4595682293132493</v>
      </c>
      <c r="J112" s="79">
        <f t="shared" ref="J112:J137" si="10">IF(C112&lt;&gt;0,D112/C112,"")</f>
        <v>58.207446117909967</v>
      </c>
      <c r="K112" s="78">
        <f t="shared" ref="K112:K137" si="11">IF(B112&lt;&gt;0,0.1*E112/B112,0)</f>
        <v>1.219387280360382</v>
      </c>
      <c r="L112" s="75">
        <f>[7]Adjust!B157*[7]Input!$B143*10</f>
        <v>55437.119356246221</v>
      </c>
      <c r="M112" s="75">
        <f>[7]Adjust!C157*[7]Input!$C143*10</f>
        <v>0</v>
      </c>
      <c r="N112" s="75">
        <f>[7]Adjust!D157*[7]Input!$D143*10</f>
        <v>0</v>
      </c>
      <c r="O112" s="80">
        <f t="shared" ref="O112:O137" si="12">IF(E112&lt;&gt;0,$L112/E112,"")</f>
        <v>1</v>
      </c>
      <c r="P112" s="80">
        <f t="shared" ref="P112:P137" si="13">IF(E112&lt;&gt;0,$M112/E112,"")</f>
        <v>0</v>
      </c>
      <c r="Q112" s="80">
        <f t="shared" ref="Q112:Q137" si="14">IF(E112&lt;&gt;0,$N112/E112,"")</f>
        <v>0</v>
      </c>
      <c r="R112" s="80">
        <f t="shared" ref="R112:R137" si="15">IF(D112&lt;&gt;0,$F112/D112,"")</f>
        <v>0.16455616402795806</v>
      </c>
      <c r="S112" s="80">
        <f t="shared" ref="S112:S137" si="16">IF(D112&lt;&gt;0,$G112/D112,"")</f>
        <v>0</v>
      </c>
      <c r="T112" s="80">
        <f t="shared" ref="T112:T137" si="17">IF(D112&lt;&gt;0,$H112/D112,"")</f>
        <v>0</v>
      </c>
      <c r="U112" s="70"/>
      <c r="V112" s="70"/>
    </row>
    <row r="113" spans="1:22">
      <c r="A113" s="74" t="s">
        <v>45</v>
      </c>
      <c r="B113" s="75">
        <f>[7]Input!B202+[7]Input!C202+[7]Input!D202</f>
        <v>0</v>
      </c>
      <c r="C113" s="76">
        <f>[7]Input!E202</f>
        <v>0</v>
      </c>
      <c r="D113" s="77">
        <f>0.01*[7]Input!F$15*([7]Adjust!$E216*[7]Input!E202+[7]Adjust!$F216*[7]Input!F202)+10*([7]Adjust!$B216*[7]Input!B202+[7]Adjust!$C216*[7]Input!C202+[7]Adjust!$D216*[7]Input!D202+[7]Adjust!$G216*[7]Input!G202)</f>
        <v>0</v>
      </c>
      <c r="E113" s="75">
        <f>10*([7]Adjust!$B216*[7]Input!B202+[7]Adjust!$C216*[7]Input!C202+[7]Adjust!$D216*[7]Input!D202)</f>
        <v>0</v>
      </c>
      <c r="F113" s="75">
        <f>[7]Adjust!E216*[7]Input!$F$15*[7]Input!$E202/100</f>
        <v>0</v>
      </c>
      <c r="G113" s="75">
        <f>[7]Adjust!F216*[7]Input!$F$15*[7]Input!$F202/100</f>
        <v>0</v>
      </c>
      <c r="H113" s="75">
        <f>[7]Adjust!G216*[7]Input!$G202*10</f>
        <v>0</v>
      </c>
      <c r="I113" s="78" t="str">
        <f t="shared" si="9"/>
        <v/>
      </c>
      <c r="J113" s="79" t="str">
        <f t="shared" si="10"/>
        <v/>
      </c>
      <c r="K113" s="78">
        <f t="shared" si="11"/>
        <v>0</v>
      </c>
      <c r="L113" s="75">
        <f>[7]Adjust!B216*[7]Input!$B202*10</f>
        <v>0</v>
      </c>
      <c r="M113" s="75">
        <f>[7]Adjust!C216*[7]Input!$C202*10</f>
        <v>0</v>
      </c>
      <c r="N113" s="75">
        <f>[7]Adjust!D216*[7]Input!$D202*10</f>
        <v>0</v>
      </c>
      <c r="O113" s="80" t="str">
        <f t="shared" si="12"/>
        <v/>
      </c>
      <c r="P113" s="80" t="str">
        <f t="shared" si="13"/>
        <v/>
      </c>
      <c r="Q113" s="80" t="str">
        <f t="shared" si="14"/>
        <v/>
      </c>
      <c r="R113" s="80" t="str">
        <f t="shared" si="15"/>
        <v/>
      </c>
      <c r="S113" s="80" t="str">
        <f t="shared" si="16"/>
        <v/>
      </c>
      <c r="T113" s="80" t="str">
        <f t="shared" si="17"/>
        <v/>
      </c>
      <c r="U113" s="70"/>
      <c r="V113" s="72">
        <v>0</v>
      </c>
    </row>
    <row r="114" spans="1:22">
      <c r="A114" s="74" t="s">
        <v>44</v>
      </c>
      <c r="B114" s="75">
        <f>[7]Input!B195+[7]Input!C195+[7]Input!D195</f>
        <v>0</v>
      </c>
      <c r="C114" s="76">
        <f>[7]Input!E195</f>
        <v>0</v>
      </c>
      <c r="D114" s="77">
        <f>0.01*[7]Input!F$15*([7]Adjust!$E209*[7]Input!E195+[7]Adjust!$F209*[7]Input!F195)+10*([7]Adjust!$B209*[7]Input!B195+[7]Adjust!$C209*[7]Input!C195+[7]Adjust!$D209*[7]Input!D195+[7]Adjust!$G209*[7]Input!G195)</f>
        <v>0</v>
      </c>
      <c r="E114" s="75">
        <f>10*([7]Adjust!$B209*[7]Input!B195+[7]Adjust!$C209*[7]Input!C195+[7]Adjust!$D209*[7]Input!D195)</f>
        <v>0</v>
      </c>
      <c r="F114" s="75">
        <f>[7]Adjust!E209*[7]Input!$F$15*[7]Input!$E195/100</f>
        <v>0</v>
      </c>
      <c r="G114" s="75">
        <f>[7]Adjust!F209*[7]Input!$F$15*[7]Input!$F195/100</f>
        <v>0</v>
      </c>
      <c r="H114" s="75">
        <f>[7]Adjust!G209*[7]Input!$G195*10</f>
        <v>0</v>
      </c>
      <c r="I114" s="78" t="str">
        <f t="shared" si="9"/>
        <v/>
      </c>
      <c r="J114" s="79" t="str">
        <f t="shared" si="10"/>
        <v/>
      </c>
      <c r="K114" s="78">
        <f t="shared" si="11"/>
        <v>0</v>
      </c>
      <c r="L114" s="75">
        <f>[7]Adjust!B209*[7]Input!$B195*10</f>
        <v>0</v>
      </c>
      <c r="M114" s="75">
        <f>[7]Adjust!C209*[7]Input!$C195*10</f>
        <v>0</v>
      </c>
      <c r="N114" s="75">
        <f>[7]Adjust!D209*[7]Input!$D195*10</f>
        <v>0</v>
      </c>
      <c r="O114" s="80" t="str">
        <f t="shared" si="12"/>
        <v/>
      </c>
      <c r="P114" s="80" t="str">
        <f t="shared" si="13"/>
        <v/>
      </c>
      <c r="Q114" s="80" t="str">
        <f t="shared" si="14"/>
        <v/>
      </c>
      <c r="R114" s="80" t="str">
        <f t="shared" si="15"/>
        <v/>
      </c>
      <c r="S114" s="80" t="str">
        <f t="shared" si="16"/>
        <v/>
      </c>
      <c r="T114" s="80" t="str">
        <f t="shared" si="17"/>
        <v/>
      </c>
      <c r="U114" s="70"/>
      <c r="V114" s="70"/>
    </row>
    <row r="115" spans="1:22" ht="25.5">
      <c r="A115" s="74" t="s">
        <v>46</v>
      </c>
      <c r="B115" s="75">
        <f>[7]Input!B206+[7]Input!C206+[7]Input!D206</f>
        <v>0</v>
      </c>
      <c r="C115" s="76">
        <f>[7]Input!E206</f>
        <v>0</v>
      </c>
      <c r="D115" s="77">
        <f>0.01*[7]Input!F$15*([7]Adjust!$E220*[7]Input!E206+[7]Adjust!$F220*[7]Input!F206)+10*([7]Adjust!$B220*[7]Input!B206+[7]Adjust!$C220*[7]Input!C206+[7]Adjust!$D220*[7]Input!D206+[7]Adjust!$G220*[7]Input!G206)</f>
        <v>0</v>
      </c>
      <c r="E115" s="75">
        <f>10*([7]Adjust!$B220*[7]Input!B206+[7]Adjust!$C220*[7]Input!C206+[7]Adjust!$D220*[7]Input!D206)</f>
        <v>0</v>
      </c>
      <c r="F115" s="75">
        <f>[7]Adjust!E220*[7]Input!$F$15*[7]Input!$E206/100</f>
        <v>0</v>
      </c>
      <c r="G115" s="75">
        <f>[7]Adjust!F220*[7]Input!$F$15*[7]Input!$F206/100</f>
        <v>0</v>
      </c>
      <c r="H115" s="75">
        <f>[7]Adjust!G220*[7]Input!$G206*10</f>
        <v>0</v>
      </c>
      <c r="I115" s="78" t="str">
        <f t="shared" si="9"/>
        <v/>
      </c>
      <c r="J115" s="79" t="str">
        <f t="shared" si="10"/>
        <v/>
      </c>
      <c r="K115" s="78">
        <f t="shared" si="11"/>
        <v>0</v>
      </c>
      <c r="L115" s="75">
        <f>[7]Adjust!B220*[7]Input!$B206*10</f>
        <v>0</v>
      </c>
      <c r="M115" s="75">
        <f>[7]Adjust!C220*[7]Input!$C206*10</f>
        <v>0</v>
      </c>
      <c r="N115" s="75">
        <f>[7]Adjust!D220*[7]Input!$D206*10</f>
        <v>0</v>
      </c>
      <c r="O115" s="80" t="str">
        <f t="shared" si="12"/>
        <v/>
      </c>
      <c r="P115" s="80" t="str">
        <f t="shared" si="13"/>
        <v/>
      </c>
      <c r="Q115" s="80" t="str">
        <f t="shared" si="14"/>
        <v/>
      </c>
      <c r="R115" s="80" t="str">
        <f t="shared" si="15"/>
        <v/>
      </c>
      <c r="S115" s="80" t="str">
        <f t="shared" si="16"/>
        <v/>
      </c>
      <c r="T115" s="80" t="str">
        <f t="shared" si="17"/>
        <v/>
      </c>
      <c r="U115" s="70"/>
      <c r="V115" s="72">
        <v>0</v>
      </c>
    </row>
    <row r="116" spans="1:22">
      <c r="A116" s="74" t="s">
        <v>41</v>
      </c>
      <c r="B116" s="75">
        <f>[7]Input!B175+[7]Input!C175+[7]Input!D175</f>
        <v>7110.1228302291584</v>
      </c>
      <c r="C116" s="76">
        <f>[7]Input!E175</f>
        <v>21</v>
      </c>
      <c r="D116" s="77">
        <f>0.01*[7]Input!F$15*([7]Adjust!$E189*[7]Input!E175+[7]Adjust!$F189*[7]Input!F175)+10*([7]Adjust!$B189*[7]Input!B175+[7]Adjust!$C189*[7]Input!C175+[7]Adjust!$D189*[7]Input!D175+[7]Adjust!$G189*[7]Input!G175)</f>
        <v>77586.535126252245</v>
      </c>
      <c r="E116" s="75">
        <f>10*([7]Adjust!$B189*[7]Input!B175+[7]Adjust!$C189*[7]Input!C175+[7]Adjust!$D189*[7]Input!D175)</f>
        <v>53354.583367196137</v>
      </c>
      <c r="F116" s="75">
        <f>[7]Adjust!E189*[7]Input!$F$15*[7]Input!$E175/100</f>
        <v>414.89844749095738</v>
      </c>
      <c r="G116" s="75">
        <f>[7]Adjust!F189*[7]Input!$F$15*[7]Input!$F175/100</f>
        <v>23817.053311565141</v>
      </c>
      <c r="H116" s="75">
        <f>[7]Adjust!G189*[7]Input!$G175*10</f>
        <v>0</v>
      </c>
      <c r="I116" s="78">
        <f t="shared" si="9"/>
        <v>1.0912123036241785</v>
      </c>
      <c r="J116" s="79">
        <f t="shared" si="10"/>
        <v>3694.5969107739165</v>
      </c>
      <c r="K116" s="78">
        <f t="shared" si="11"/>
        <v>0.75040311737450704</v>
      </c>
      <c r="L116" s="75">
        <f>[7]Adjust!B189*[7]Input!$B175*10</f>
        <v>36589.38802549088</v>
      </c>
      <c r="M116" s="75">
        <f>[7]Adjust!C189*[7]Input!$C175*10</f>
        <v>15695.451493471064</v>
      </c>
      <c r="N116" s="75">
        <f>[7]Adjust!D189*[7]Input!$D175*10</f>
        <v>1069.743848234189</v>
      </c>
      <c r="O116" s="80">
        <f t="shared" si="12"/>
        <v>0.6857777854561421</v>
      </c>
      <c r="P116" s="80">
        <f t="shared" si="13"/>
        <v>0.29417250595796157</v>
      </c>
      <c r="Q116" s="80">
        <f t="shared" si="14"/>
        <v>2.0049708585896237E-2</v>
      </c>
      <c r="R116" s="80">
        <f t="shared" si="15"/>
        <v>5.3475573669556995E-3</v>
      </c>
      <c r="S116" s="80">
        <f t="shared" si="16"/>
        <v>0.30697405513481146</v>
      </c>
      <c r="T116" s="80">
        <f t="shared" si="17"/>
        <v>0</v>
      </c>
      <c r="U116" s="71">
        <v>3456.6663859444766</v>
      </c>
      <c r="V116" s="72">
        <v>0</v>
      </c>
    </row>
    <row r="117" spans="1:22">
      <c r="A117" s="74" t="s">
        <v>40</v>
      </c>
      <c r="B117" s="75">
        <f>[7]Input!B167+[7]Input!C167+[7]Input!D167</f>
        <v>1057.084249718539</v>
      </c>
      <c r="C117" s="76">
        <f>[7]Input!E167</f>
        <v>11</v>
      </c>
      <c r="D117" s="77">
        <f>0.01*[7]Input!F$15*([7]Adjust!$E181*[7]Input!E167+[7]Adjust!$F181*[7]Input!F167)+10*([7]Adjust!$B181*[7]Input!B167+[7]Adjust!$C181*[7]Input!C167+[7]Adjust!$D181*[7]Input!D167+[7]Adjust!$G181*[7]Input!G167)</f>
        <v>10099.922434025681</v>
      </c>
      <c r="E117" s="75">
        <f>10*([7]Adjust!$B181*[7]Input!B167+[7]Adjust!$C181*[7]Input!C167+[7]Adjust!$D181*[7]Input!D167)</f>
        <v>9299.8002911855037</v>
      </c>
      <c r="F117" s="75">
        <f>[7]Adjust!E181*[7]Input!$F$15*[7]Input!$E167/100</f>
        <v>800.12214284017625</v>
      </c>
      <c r="G117" s="75">
        <f>[7]Adjust!F181*[7]Input!$F$15*[7]Input!$F167/100</f>
        <v>0</v>
      </c>
      <c r="H117" s="75">
        <f>[7]Adjust!G181*[7]Input!$G167*10</f>
        <v>0</v>
      </c>
      <c r="I117" s="78">
        <f t="shared" si="9"/>
        <v>0.95545103776874007</v>
      </c>
      <c r="J117" s="79">
        <f t="shared" si="10"/>
        <v>918.17476672960731</v>
      </c>
      <c r="K117" s="78">
        <f t="shared" si="11"/>
        <v>0.87975961174917561</v>
      </c>
      <c r="L117" s="75">
        <f>[7]Adjust!B181*[7]Input!$B167*10</f>
        <v>9223.4143256470816</v>
      </c>
      <c r="M117" s="75">
        <f>[7]Adjust!C181*[7]Input!$C167*10</f>
        <v>76.385965538421928</v>
      </c>
      <c r="N117" s="75">
        <f>[7]Adjust!D181*[7]Input!$D167*10</f>
        <v>0</v>
      </c>
      <c r="O117" s="80">
        <f t="shared" si="12"/>
        <v>0.99178627893646043</v>
      </c>
      <c r="P117" s="80">
        <f t="shared" si="13"/>
        <v>8.2137210635395835E-3</v>
      </c>
      <c r="Q117" s="80">
        <f t="shared" si="14"/>
        <v>0</v>
      </c>
      <c r="R117" s="80">
        <f t="shared" si="15"/>
        <v>7.922062254108414E-2</v>
      </c>
      <c r="S117" s="80">
        <f t="shared" si="16"/>
        <v>0</v>
      </c>
      <c r="T117" s="80">
        <f t="shared" si="17"/>
        <v>0</v>
      </c>
      <c r="U117" s="70"/>
      <c r="V117" s="70"/>
    </row>
    <row r="118" spans="1:22" ht="25.5">
      <c r="A118" s="74" t="s">
        <v>43</v>
      </c>
      <c r="B118" s="75">
        <f>[7]Input!B191+[7]Input!C191+[7]Input!D191</f>
        <v>0</v>
      </c>
      <c r="C118" s="76">
        <f>[7]Input!E191</f>
        <v>0</v>
      </c>
      <c r="D118" s="77">
        <f>0.01*[7]Input!F$15*([7]Adjust!$E205*[7]Input!E191+[7]Adjust!$F205*[7]Input!F191)+10*([7]Adjust!$B205*[7]Input!B191+[7]Adjust!$C205*[7]Input!C191+[7]Adjust!$D205*[7]Input!D191+[7]Adjust!$G205*[7]Input!G191)</f>
        <v>0</v>
      </c>
      <c r="E118" s="75">
        <f>10*([7]Adjust!$B205*[7]Input!B191+[7]Adjust!$C205*[7]Input!C191+[7]Adjust!$D205*[7]Input!D191)</f>
        <v>0</v>
      </c>
      <c r="F118" s="75">
        <f>[7]Adjust!E205*[7]Input!$F$15*[7]Input!$E191/100</f>
        <v>0</v>
      </c>
      <c r="G118" s="75">
        <f>[7]Adjust!F205*[7]Input!$F$15*[7]Input!$F191/100</f>
        <v>0</v>
      </c>
      <c r="H118" s="75">
        <f>[7]Adjust!G205*[7]Input!$G191*10</f>
        <v>0</v>
      </c>
      <c r="I118" s="78" t="str">
        <f t="shared" si="9"/>
        <v/>
      </c>
      <c r="J118" s="79" t="str">
        <f t="shared" si="10"/>
        <v/>
      </c>
      <c r="K118" s="78">
        <f t="shared" si="11"/>
        <v>0</v>
      </c>
      <c r="L118" s="75">
        <f>[7]Adjust!B205*[7]Input!$B191*10</f>
        <v>0</v>
      </c>
      <c r="M118" s="75">
        <f>[7]Adjust!C205*[7]Input!$C191*10</f>
        <v>0</v>
      </c>
      <c r="N118" s="75">
        <f>[7]Adjust!D205*[7]Input!$D191*10</f>
        <v>0</v>
      </c>
      <c r="O118" s="80" t="str">
        <f t="shared" si="12"/>
        <v/>
      </c>
      <c r="P118" s="80" t="str">
        <f t="shared" si="13"/>
        <v/>
      </c>
      <c r="Q118" s="80" t="str">
        <f t="shared" si="14"/>
        <v/>
      </c>
      <c r="R118" s="80" t="str">
        <f t="shared" si="15"/>
        <v/>
      </c>
      <c r="S118" s="80" t="str">
        <f t="shared" si="16"/>
        <v/>
      </c>
      <c r="T118" s="80" t="str">
        <f t="shared" si="17"/>
        <v/>
      </c>
      <c r="U118" s="70"/>
      <c r="V118" s="70"/>
    </row>
    <row r="119" spans="1:22">
      <c r="A119" s="74" t="s">
        <v>42</v>
      </c>
      <c r="B119" s="75">
        <f>[7]Input!B187+[7]Input!C187+[7]Input!D187</f>
        <v>0</v>
      </c>
      <c r="C119" s="76">
        <f>[7]Input!E187</f>
        <v>0</v>
      </c>
      <c r="D119" s="77">
        <f>0.01*[7]Input!F$15*([7]Adjust!$E201*[7]Input!E187+[7]Adjust!$F201*[7]Input!F187)+10*([7]Adjust!$B201*[7]Input!B187+[7]Adjust!$C201*[7]Input!C187+[7]Adjust!$D201*[7]Input!D187+[7]Adjust!$G201*[7]Input!G187)</f>
        <v>0</v>
      </c>
      <c r="E119" s="75">
        <f>10*([7]Adjust!$B201*[7]Input!B187+[7]Adjust!$C201*[7]Input!C187+[7]Adjust!$D201*[7]Input!D187)</f>
        <v>0</v>
      </c>
      <c r="F119" s="75">
        <f>[7]Adjust!E201*[7]Input!$F$15*[7]Input!$E187/100</f>
        <v>0</v>
      </c>
      <c r="G119" s="75">
        <f>[7]Adjust!F201*[7]Input!$F$15*[7]Input!$F187/100</f>
        <v>0</v>
      </c>
      <c r="H119" s="75">
        <f>[7]Adjust!G201*[7]Input!$G187*10</f>
        <v>0</v>
      </c>
      <c r="I119" s="78" t="str">
        <f t="shared" si="9"/>
        <v/>
      </c>
      <c r="J119" s="79" t="str">
        <f t="shared" si="10"/>
        <v/>
      </c>
      <c r="K119" s="78">
        <f t="shared" si="11"/>
        <v>0</v>
      </c>
      <c r="L119" s="75">
        <f>[7]Adjust!B201*[7]Input!$B187*10</f>
        <v>0</v>
      </c>
      <c r="M119" s="75">
        <f>[7]Adjust!C201*[7]Input!$C187*10</f>
        <v>0</v>
      </c>
      <c r="N119" s="75">
        <f>[7]Adjust!D201*[7]Input!$D187*10</f>
        <v>0</v>
      </c>
      <c r="O119" s="80" t="str">
        <f t="shared" si="12"/>
        <v/>
      </c>
      <c r="P119" s="80" t="str">
        <f t="shared" si="13"/>
        <v/>
      </c>
      <c r="Q119" s="80" t="str">
        <f t="shared" si="14"/>
        <v/>
      </c>
      <c r="R119" s="80" t="str">
        <f t="shared" si="15"/>
        <v/>
      </c>
      <c r="S119" s="80" t="str">
        <f t="shared" si="16"/>
        <v/>
      </c>
      <c r="T119" s="80" t="str">
        <f t="shared" si="17"/>
        <v/>
      </c>
      <c r="U119" s="70"/>
      <c r="V119" s="70"/>
    </row>
    <row r="120" spans="1:22" ht="25.5">
      <c r="A120" s="74" t="s">
        <v>190</v>
      </c>
      <c r="B120" s="75">
        <f>[7]Input!B163+[7]Input!C163+[7]Input!D163</f>
        <v>0</v>
      </c>
      <c r="C120" s="76">
        <f>[7]Input!E163</f>
        <v>0</v>
      </c>
      <c r="D120" s="77">
        <f>0.01*[7]Input!F$15*([7]Adjust!$E177*[7]Input!E163+[7]Adjust!$F177*[7]Input!F163)+10*([7]Adjust!$B177*[7]Input!B163+[7]Adjust!$C177*[7]Input!C163+[7]Adjust!$D177*[7]Input!D163+[7]Adjust!$G177*[7]Input!G163)</f>
        <v>0</v>
      </c>
      <c r="E120" s="75">
        <f>10*([7]Adjust!$B177*[7]Input!B163+[7]Adjust!$C177*[7]Input!C163+[7]Adjust!$D177*[7]Input!D163)</f>
        <v>0</v>
      </c>
      <c r="F120" s="75">
        <f>[7]Adjust!E177*[7]Input!$F$15*[7]Input!$E163/100</f>
        <v>0</v>
      </c>
      <c r="G120" s="75">
        <f>[7]Adjust!F177*[7]Input!$F$15*[7]Input!$F163/100</f>
        <v>0</v>
      </c>
      <c r="H120" s="75">
        <f>[7]Adjust!G177*[7]Input!$G163*10</f>
        <v>0</v>
      </c>
      <c r="I120" s="78" t="str">
        <f t="shared" si="9"/>
        <v/>
      </c>
      <c r="J120" s="79" t="str">
        <f t="shared" si="10"/>
        <v/>
      </c>
      <c r="K120" s="78">
        <f t="shared" si="11"/>
        <v>0</v>
      </c>
      <c r="L120" s="75">
        <f>[7]Adjust!B177*[7]Input!$B163*10</f>
        <v>0</v>
      </c>
      <c r="M120" s="75">
        <f>[7]Adjust!C177*[7]Input!$C163*10</f>
        <v>0</v>
      </c>
      <c r="N120" s="75">
        <f>[7]Adjust!D177*[7]Input!$D163*10</f>
        <v>0</v>
      </c>
      <c r="O120" s="80" t="str">
        <f t="shared" si="12"/>
        <v/>
      </c>
      <c r="P120" s="80" t="str">
        <f t="shared" si="13"/>
        <v/>
      </c>
      <c r="Q120" s="80" t="str">
        <f t="shared" si="14"/>
        <v/>
      </c>
      <c r="R120" s="80" t="str">
        <f t="shared" si="15"/>
        <v/>
      </c>
      <c r="S120" s="80" t="str">
        <f t="shared" si="16"/>
        <v/>
      </c>
      <c r="T120" s="80" t="str">
        <f t="shared" si="17"/>
        <v/>
      </c>
      <c r="U120" s="70"/>
      <c r="V120" s="70"/>
    </row>
    <row r="121" spans="1:22" ht="25.5">
      <c r="A121" s="74" t="s">
        <v>39</v>
      </c>
      <c r="B121" s="75">
        <f>[7]Input!B159+[7]Input!C159+[7]Input!D159</f>
        <v>86.491591044187373</v>
      </c>
      <c r="C121" s="76">
        <f>[7]Input!E159</f>
        <v>4</v>
      </c>
      <c r="D121" s="77">
        <f>0.01*[7]Input!F$15*([7]Adjust!$E173*[7]Input!E159+[7]Adjust!$F173*[7]Input!F159)+10*([7]Adjust!$B173*[7]Input!B159+[7]Adjust!$C173*[7]Input!C159+[7]Adjust!$D173*[7]Input!D159+[7]Adjust!$G173*[7]Input!G159)</f>
        <v>748.76821167140417</v>
      </c>
      <c r="E121" s="75">
        <f>10*([7]Adjust!$B173*[7]Input!B159+[7]Adjust!$C173*[7]Input!C159+[7]Adjust!$D173*[7]Input!D159)</f>
        <v>699.59738226504044</v>
      </c>
      <c r="F121" s="75">
        <f>[7]Adjust!E173*[7]Input!$F$15*[7]Input!$E159/100</f>
        <v>49.170829406363701</v>
      </c>
      <c r="G121" s="75">
        <f>[7]Adjust!F173*[7]Input!$F$15*[7]Input!$F159/100</f>
        <v>0</v>
      </c>
      <c r="H121" s="75">
        <f>[7]Adjust!G173*[7]Input!$G159*10</f>
        <v>0</v>
      </c>
      <c r="I121" s="78">
        <f t="shared" si="9"/>
        <v>0.86571214916010586</v>
      </c>
      <c r="J121" s="79">
        <f t="shared" si="10"/>
        <v>187.19205291785104</v>
      </c>
      <c r="K121" s="78">
        <f t="shared" si="11"/>
        <v>0.80886173305289955</v>
      </c>
      <c r="L121" s="75">
        <f>[7]Adjust!B173*[7]Input!$B159*10</f>
        <v>688.36474736746391</v>
      </c>
      <c r="M121" s="75">
        <f>[7]Adjust!C173*[7]Input!$C159*10</f>
        <v>11.232634897576531</v>
      </c>
      <c r="N121" s="75">
        <f>[7]Adjust!D173*[7]Input!$D159*10</f>
        <v>0</v>
      </c>
      <c r="O121" s="80">
        <f t="shared" si="12"/>
        <v>0.98394414390001095</v>
      </c>
      <c r="P121" s="80">
        <f t="shared" si="13"/>
        <v>1.6055856099989066E-2</v>
      </c>
      <c r="Q121" s="80">
        <f t="shared" si="14"/>
        <v>0</v>
      </c>
      <c r="R121" s="80">
        <f t="shared" si="15"/>
        <v>6.5668959552388481E-2</v>
      </c>
      <c r="S121" s="80">
        <f t="shared" si="16"/>
        <v>0</v>
      </c>
      <c r="T121" s="80">
        <f t="shared" si="17"/>
        <v>0</v>
      </c>
      <c r="U121" s="70"/>
      <c r="V121" s="70"/>
    </row>
    <row r="122" spans="1:22" ht="25.5">
      <c r="A122" s="74" t="s">
        <v>38</v>
      </c>
      <c r="B122" s="75">
        <f>[7]Input!B155+[7]Input!C155+[7]Input!D155</f>
        <v>628.3119930842405</v>
      </c>
      <c r="C122" s="76">
        <f>[7]Input!E155</f>
        <v>48</v>
      </c>
      <c r="D122" s="77">
        <f>0.01*[7]Input!F$15*([7]Adjust!$E169*[7]Input!E155+[7]Adjust!$F169*[7]Input!F155)+10*([7]Adjust!$B169*[7]Input!B155+[7]Adjust!$C169*[7]Input!C155+[7]Adjust!$D169*[7]Input!D155+[7]Adjust!$G169*[7]Input!G155)</f>
        <v>7382.4006495818703</v>
      </c>
      <c r="E122" s="75">
        <f>10*([7]Adjust!$B169*[7]Input!B155+[7]Adjust!$C169*[7]Input!C155+[7]Adjust!$D169*[7]Input!D155)</f>
        <v>6792.3506967055064</v>
      </c>
      <c r="F122" s="75">
        <f>[7]Adjust!E169*[7]Input!$F$15*[7]Input!$E155/100</f>
        <v>590.04995287636439</v>
      </c>
      <c r="G122" s="75">
        <f>[7]Adjust!F169*[7]Input!$F$15*[7]Input!$F155/100</f>
        <v>0</v>
      </c>
      <c r="H122" s="75">
        <f>[7]Adjust!G169*[7]Input!$G155*10</f>
        <v>0</v>
      </c>
      <c r="I122" s="78">
        <f t="shared" si="9"/>
        <v>1.1749577806629707</v>
      </c>
      <c r="J122" s="79">
        <f t="shared" si="10"/>
        <v>153.80001353295563</v>
      </c>
      <c r="K122" s="78">
        <f t="shared" si="11"/>
        <v>1.0810474368575085</v>
      </c>
      <c r="L122" s="75">
        <f>[7]Adjust!B169*[7]Input!$B155*10</f>
        <v>6792.3506967055064</v>
      </c>
      <c r="M122" s="75">
        <f>[7]Adjust!C169*[7]Input!$C155*10</f>
        <v>0</v>
      </c>
      <c r="N122" s="75">
        <f>[7]Adjust!D169*[7]Input!$D155*10</f>
        <v>0</v>
      </c>
      <c r="O122" s="80">
        <f t="shared" si="12"/>
        <v>1</v>
      </c>
      <c r="P122" s="80">
        <f t="shared" si="13"/>
        <v>0</v>
      </c>
      <c r="Q122" s="80">
        <f t="shared" si="14"/>
        <v>0</v>
      </c>
      <c r="R122" s="80">
        <f t="shared" si="15"/>
        <v>7.9926568725280991E-2</v>
      </c>
      <c r="S122" s="80">
        <f t="shared" si="16"/>
        <v>0</v>
      </c>
      <c r="T122" s="80">
        <f t="shared" si="17"/>
        <v>0</v>
      </c>
      <c r="U122" s="70"/>
      <c r="V122" s="70"/>
    </row>
    <row r="123" spans="1:22">
      <c r="A123" s="74" t="s">
        <v>28</v>
      </c>
      <c r="B123" s="75">
        <f>[7]Input!B201+[7]Input!C201+[7]Input!D201</f>
        <v>27.689200000000007</v>
      </c>
      <c r="C123" s="76">
        <f>[7]Input!E201</f>
        <v>1</v>
      </c>
      <c r="D123" s="77">
        <f>0.01*[7]Input!F$15*([7]Adjust!$E215*[7]Input!E201+[7]Adjust!$F215*[7]Input!F201)+10*([7]Adjust!$B215*[7]Input!B201+[7]Adjust!$C215*[7]Input!C201+[7]Adjust!$D215*[7]Input!D201+[7]Adjust!$G215*[7]Input!G201)</f>
        <v>-169.43384001462658</v>
      </c>
      <c r="E123" s="75">
        <f>10*([7]Adjust!$B215*[7]Input!B201+[7]Adjust!$C215*[7]Input!C201+[7]Adjust!$D215*[7]Input!D201)</f>
        <v>-169.45790400000004</v>
      </c>
      <c r="F123" s="75">
        <f>[7]Adjust!E215*[7]Input!$F$15*[7]Input!$E201/100</f>
        <v>0</v>
      </c>
      <c r="G123" s="75">
        <f>[7]Adjust!F215*[7]Input!$F$15*[7]Input!$F201/100</f>
        <v>0</v>
      </c>
      <c r="H123" s="75">
        <f>[7]Adjust!G215*[7]Input!$G201*10</f>
        <v>2.4063985373470112E-2</v>
      </c>
      <c r="I123" s="78">
        <f t="shared" si="9"/>
        <v>-0.61191309252208992</v>
      </c>
      <c r="J123" s="79">
        <f t="shared" si="10"/>
        <v>-169.43384001462658</v>
      </c>
      <c r="K123" s="78">
        <f t="shared" si="11"/>
        <v>-0.61199999999999999</v>
      </c>
      <c r="L123" s="75">
        <f>[7]Adjust!B215*[7]Input!$B201*10</f>
        <v>-169.45790400000004</v>
      </c>
      <c r="M123" s="75">
        <f>[7]Adjust!C215*[7]Input!$C201*10</f>
        <v>0</v>
      </c>
      <c r="N123" s="75">
        <f>[7]Adjust!D215*[7]Input!$D201*10</f>
        <v>0</v>
      </c>
      <c r="O123" s="80">
        <f t="shared" si="12"/>
        <v>1</v>
      </c>
      <c r="P123" s="80">
        <f t="shared" si="13"/>
        <v>0</v>
      </c>
      <c r="Q123" s="80">
        <f t="shared" si="14"/>
        <v>0</v>
      </c>
      <c r="R123" s="80">
        <f t="shared" si="15"/>
        <v>0</v>
      </c>
      <c r="S123" s="80">
        <f t="shared" si="16"/>
        <v>0</v>
      </c>
      <c r="T123" s="80">
        <f t="shared" si="17"/>
        <v>-1.4202585133756492E-4</v>
      </c>
      <c r="U123" s="70"/>
      <c r="V123" s="72">
        <v>8.2129642912867288E-3</v>
      </c>
    </row>
    <row r="124" spans="1:22">
      <c r="A124" s="74" t="s">
        <v>26</v>
      </c>
      <c r="B124" s="75">
        <f>[7]Input!B194+[7]Input!C194+[7]Input!D194</f>
        <v>325.30562654176356</v>
      </c>
      <c r="C124" s="76">
        <f>[7]Input!E194</f>
        <v>61.299426343508458</v>
      </c>
      <c r="D124" s="77">
        <f>0.01*[7]Input!F$15*([7]Adjust!$E208*[7]Input!E194+[7]Adjust!$F208*[7]Input!F194)+10*([7]Adjust!$B208*[7]Input!B194+[7]Adjust!$C208*[7]Input!C194+[7]Adjust!$D208*[7]Input!D194+[7]Adjust!$G208*[7]Input!G194)</f>
        <v>-1990.8704344355929</v>
      </c>
      <c r="E124" s="75">
        <f>10*([7]Adjust!$B208*[7]Input!B194+[7]Adjust!$C208*[7]Input!C194+[7]Adjust!$D208*[7]Input!D194)</f>
        <v>-1990.8704344355929</v>
      </c>
      <c r="F124" s="75">
        <f>[7]Adjust!E208*[7]Input!$F$15*[7]Input!$E194/100</f>
        <v>0</v>
      </c>
      <c r="G124" s="75">
        <f>[7]Adjust!F208*[7]Input!$F$15*[7]Input!$F194/100</f>
        <v>0</v>
      </c>
      <c r="H124" s="75">
        <f>[7]Adjust!G208*[7]Input!$G194*10</f>
        <v>0</v>
      </c>
      <c r="I124" s="78">
        <f t="shared" si="9"/>
        <v>-0.61199999999999999</v>
      </c>
      <c r="J124" s="79">
        <f t="shared" si="10"/>
        <v>-32.477798785247913</v>
      </c>
      <c r="K124" s="78">
        <f t="shared" si="11"/>
        <v>-0.61199999999999999</v>
      </c>
      <c r="L124" s="75">
        <f>[7]Adjust!B208*[7]Input!$B194*10</f>
        <v>-1990.8704344355929</v>
      </c>
      <c r="M124" s="75">
        <f>[7]Adjust!C208*[7]Input!$C194*10</f>
        <v>0</v>
      </c>
      <c r="N124" s="75">
        <f>[7]Adjust!D208*[7]Input!$D194*10</f>
        <v>0</v>
      </c>
      <c r="O124" s="80">
        <f t="shared" si="12"/>
        <v>1</v>
      </c>
      <c r="P124" s="80">
        <f t="shared" si="13"/>
        <v>0</v>
      </c>
      <c r="Q124" s="80">
        <f t="shared" si="14"/>
        <v>0</v>
      </c>
      <c r="R124" s="80">
        <f t="shared" si="15"/>
        <v>0</v>
      </c>
      <c r="S124" s="80">
        <f t="shared" si="16"/>
        <v>0</v>
      </c>
      <c r="T124" s="80">
        <f t="shared" si="17"/>
        <v>0</v>
      </c>
      <c r="U124" s="70"/>
      <c r="V124" s="70"/>
    </row>
    <row r="125" spans="1:22">
      <c r="A125" s="74" t="s">
        <v>29</v>
      </c>
      <c r="B125" s="75">
        <f>[7]Input!B205+[7]Input!C205+[7]Input!D205</f>
        <v>765.64275900000007</v>
      </c>
      <c r="C125" s="76">
        <f>[7]Input!E205</f>
        <v>11</v>
      </c>
      <c r="D125" s="77">
        <f>0.01*[7]Input!F$15*([7]Adjust!$E219*[7]Input!E205+[7]Adjust!$F219*[7]Input!F205)+10*([7]Adjust!$B219*[7]Input!B205+[7]Adjust!$C219*[7]Input!C205+[7]Adjust!$D219*[7]Input!D205+[7]Adjust!$G219*[7]Input!G205)</f>
        <v>-5159.3882300491814</v>
      </c>
      <c r="E125" s="75">
        <f>10*([7]Adjust!$B219*[7]Input!B205+[7]Adjust!$C219*[7]Input!C205+[7]Adjust!$D219*[7]Input!D205)</f>
        <v>-5159.3882300491814</v>
      </c>
      <c r="F125" s="75">
        <f>[7]Adjust!E219*[7]Input!$F$15*[7]Input!$E205/100</f>
        <v>0</v>
      </c>
      <c r="G125" s="75">
        <f>[7]Adjust!F219*[7]Input!$F$15*[7]Input!$F205/100</f>
        <v>0</v>
      </c>
      <c r="H125" s="75">
        <f>[7]Adjust!G219*[7]Input!$G205*10</f>
        <v>0</v>
      </c>
      <c r="I125" s="78">
        <f t="shared" si="9"/>
        <v>-0.67386364847070679</v>
      </c>
      <c r="J125" s="79">
        <f t="shared" si="10"/>
        <v>-469.03529364083465</v>
      </c>
      <c r="K125" s="78">
        <f t="shared" si="11"/>
        <v>-0.67386364847070679</v>
      </c>
      <c r="L125" s="75">
        <f>[7]Adjust!B219*[7]Input!$B205*10</f>
        <v>-3642.6245332905205</v>
      </c>
      <c r="M125" s="75">
        <f>[7]Adjust!C219*[7]Input!$C205*10</f>
        <v>-1319.5775584608859</v>
      </c>
      <c r="N125" s="75">
        <f>[7]Adjust!D219*[7]Input!$D205*10</f>
        <v>-197.18613829777536</v>
      </c>
      <c r="O125" s="80">
        <f t="shared" si="12"/>
        <v>0.70601869269601325</v>
      </c>
      <c r="P125" s="80">
        <f t="shared" si="13"/>
        <v>0.25576240818154272</v>
      </c>
      <c r="Q125" s="80">
        <f t="shared" si="14"/>
        <v>3.8218899122444153E-2</v>
      </c>
      <c r="R125" s="80">
        <f t="shared" si="15"/>
        <v>0</v>
      </c>
      <c r="S125" s="80">
        <f t="shared" si="16"/>
        <v>0</v>
      </c>
      <c r="T125" s="80">
        <f t="shared" si="17"/>
        <v>0</v>
      </c>
      <c r="U125" s="70"/>
      <c r="V125" s="72">
        <v>0</v>
      </c>
    </row>
    <row r="126" spans="1:22">
      <c r="A126" s="74" t="s">
        <v>20</v>
      </c>
      <c r="B126" s="75">
        <f>[7]Input!B174+[7]Input!C174+[7]Input!D174</f>
        <v>1984062.8469115649</v>
      </c>
      <c r="C126" s="76">
        <f>[7]Input!E174</f>
        <v>5860</v>
      </c>
      <c r="D126" s="77">
        <f>0.01*[7]Input!F$15*([7]Adjust!$E188*[7]Input!E174+[7]Adjust!$F188*[7]Input!F174)+10*([7]Adjust!$B188*[7]Input!B174+[7]Adjust!$C188*[7]Input!C174+[7]Adjust!$D188*[7]Input!D174+[7]Adjust!$G188*[7]Input!G174)</f>
        <v>30914741.223257765</v>
      </c>
      <c r="E126" s="75">
        <f>10*([7]Adjust!$B188*[7]Input!B174+[7]Adjust!$C188*[7]Input!C174+[7]Adjust!$D188*[7]Input!D174)</f>
        <v>20878750.48084316</v>
      </c>
      <c r="F126" s="75">
        <f>[7]Adjust!E188*[7]Input!$F$15*[7]Input!$E174/100</f>
        <v>162358.33199999999</v>
      </c>
      <c r="G126" s="75">
        <f>[7]Adjust!F188*[7]Input!$F$15*[7]Input!$F174/100</f>
        <v>9320104.8888115454</v>
      </c>
      <c r="H126" s="75">
        <f>[7]Adjust!G188*[7]Input!$G174*10</f>
        <v>553527.52160305704</v>
      </c>
      <c r="I126" s="78">
        <f t="shared" si="9"/>
        <v>1.5581533252023907</v>
      </c>
      <c r="J126" s="79">
        <f t="shared" si="10"/>
        <v>5275.55310977095</v>
      </c>
      <c r="K126" s="78">
        <f t="shared" si="11"/>
        <v>1.0523230407415509</v>
      </c>
      <c r="L126" s="75">
        <f>[7]Adjust!B188*[7]Input!$B174*10</f>
        <v>14318183.267843986</v>
      </c>
      <c r="M126" s="75">
        <f>[7]Adjust!C188*[7]Input!$C174*10</f>
        <v>6141954.3502206281</v>
      </c>
      <c r="N126" s="75">
        <f>[7]Adjust!D188*[7]Input!$D174*10</f>
        <v>418612.86277854646</v>
      </c>
      <c r="O126" s="80">
        <f t="shared" si="12"/>
        <v>0.68577778545614221</v>
      </c>
      <c r="P126" s="80">
        <f t="shared" si="13"/>
        <v>0.29417250595796157</v>
      </c>
      <c r="Q126" s="80">
        <f t="shared" si="14"/>
        <v>2.0049708585896244E-2</v>
      </c>
      <c r="R126" s="80">
        <f t="shared" si="15"/>
        <v>5.2518095114396316E-3</v>
      </c>
      <c r="S126" s="80">
        <f t="shared" si="16"/>
        <v>0.30147769381293893</v>
      </c>
      <c r="T126" s="80">
        <f t="shared" si="17"/>
        <v>1.7904970240754513E-2</v>
      </c>
      <c r="U126" s="71">
        <v>964574.52483974432</v>
      </c>
      <c r="V126" s="72">
        <v>173519.59924860721</v>
      </c>
    </row>
    <row r="127" spans="1:22">
      <c r="A127" s="74" t="s">
        <v>17</v>
      </c>
      <c r="B127" s="75">
        <f>[7]Input!B166+[7]Input!C166+[7]Input!D166</f>
        <v>1667371.6783123896</v>
      </c>
      <c r="C127" s="76">
        <f>[7]Input!E166</f>
        <v>17350.640184374912</v>
      </c>
      <c r="D127" s="77">
        <f>0.01*[7]Input!F$15*([7]Adjust!$E180*[7]Input!E166+[7]Adjust!$F180*[7]Input!F166)+10*([7]Adjust!$B180*[7]Input!B166+[7]Adjust!$C180*[7]Input!C166+[7]Adjust!$D180*[7]Input!D166+[7]Adjust!$G180*[7]Input!G166)</f>
        <v>22340624.381955218</v>
      </c>
      <c r="E127" s="75">
        <f>10*([7]Adjust!$B180*[7]Input!B166+[7]Adjust!$C180*[7]Input!C166+[7]Adjust!$D180*[7]Input!D166)</f>
        <v>20570786.210460201</v>
      </c>
      <c r="F127" s="75">
        <f>[7]Adjust!E180*[7]Input!$F$15*[7]Input!$E166/100</f>
        <v>1769838.1714950153</v>
      </c>
      <c r="G127" s="75">
        <f>[7]Adjust!F180*[7]Input!$F$15*[7]Input!$F166/100</f>
        <v>0</v>
      </c>
      <c r="H127" s="75">
        <f>[7]Adjust!G180*[7]Input!$G166*10</f>
        <v>0</v>
      </c>
      <c r="I127" s="78">
        <f t="shared" si="9"/>
        <v>1.339870688253924</v>
      </c>
      <c r="J127" s="79">
        <f t="shared" si="10"/>
        <v>1287.5965465570559</v>
      </c>
      <c r="K127" s="78">
        <f t="shared" si="11"/>
        <v>1.2337252982058973</v>
      </c>
      <c r="L127" s="75">
        <f>[7]Adjust!B180*[7]Input!$B166*10</f>
        <v>20401823.510469772</v>
      </c>
      <c r="M127" s="75">
        <f>[7]Adjust!C180*[7]Input!$C166*10</f>
        <v>168962.69999042651</v>
      </c>
      <c r="N127" s="75">
        <f>[7]Adjust!D180*[7]Input!$D166*10</f>
        <v>0</v>
      </c>
      <c r="O127" s="80">
        <f t="shared" si="12"/>
        <v>0.99178627893646032</v>
      </c>
      <c r="P127" s="80">
        <f t="shared" si="13"/>
        <v>8.2137210635395818E-3</v>
      </c>
      <c r="Q127" s="80">
        <f t="shared" si="14"/>
        <v>0</v>
      </c>
      <c r="R127" s="80">
        <f t="shared" si="15"/>
        <v>7.9220622541084126E-2</v>
      </c>
      <c r="S127" s="80">
        <f t="shared" si="16"/>
        <v>0</v>
      </c>
      <c r="T127" s="80">
        <f t="shared" si="17"/>
        <v>0</v>
      </c>
      <c r="U127" s="70"/>
      <c r="V127" s="70"/>
    </row>
    <row r="128" spans="1:22">
      <c r="A128" s="74" t="s">
        <v>30</v>
      </c>
      <c r="B128" s="75">
        <f>[7]Input!B209+[7]Input!C209+[7]Input!D209</f>
        <v>0</v>
      </c>
      <c r="C128" s="76">
        <f>[7]Input!E209</f>
        <v>0</v>
      </c>
      <c r="D128" s="77">
        <f>0.01*[7]Input!F$15*([7]Adjust!$E223*[7]Input!E209+[7]Adjust!$F223*[7]Input!F209)+10*([7]Adjust!$B223*[7]Input!B209+[7]Adjust!$C223*[7]Input!C209+[7]Adjust!$D223*[7]Input!D209+[7]Adjust!$G223*[7]Input!G209)</f>
        <v>0</v>
      </c>
      <c r="E128" s="75">
        <f>10*([7]Adjust!$B223*[7]Input!B209+[7]Adjust!$C223*[7]Input!C209+[7]Adjust!$D223*[7]Input!D209)</f>
        <v>0</v>
      </c>
      <c r="F128" s="75">
        <f>[7]Adjust!E223*[7]Input!$F$15*[7]Input!$E209/100</f>
        <v>0</v>
      </c>
      <c r="G128" s="75">
        <f>[7]Adjust!F223*[7]Input!$F$15*[7]Input!$F209/100</f>
        <v>0</v>
      </c>
      <c r="H128" s="75">
        <f>[7]Adjust!G223*[7]Input!$G209*10</f>
        <v>0</v>
      </c>
      <c r="I128" s="78" t="str">
        <f t="shared" si="9"/>
        <v/>
      </c>
      <c r="J128" s="79" t="str">
        <f t="shared" si="10"/>
        <v/>
      </c>
      <c r="K128" s="78">
        <f t="shared" si="11"/>
        <v>0</v>
      </c>
      <c r="L128" s="75">
        <f>[7]Adjust!B223*[7]Input!$B209*10</f>
        <v>0</v>
      </c>
      <c r="M128" s="75">
        <f>[7]Adjust!C223*[7]Input!$C209*10</f>
        <v>0</v>
      </c>
      <c r="N128" s="75">
        <f>[7]Adjust!D223*[7]Input!$D209*10</f>
        <v>0</v>
      </c>
      <c r="O128" s="80" t="str">
        <f t="shared" si="12"/>
        <v/>
      </c>
      <c r="P128" s="80" t="str">
        <f t="shared" si="13"/>
        <v/>
      </c>
      <c r="Q128" s="80" t="str">
        <f t="shared" si="14"/>
        <v/>
      </c>
      <c r="R128" s="80" t="str">
        <f t="shared" si="15"/>
        <v/>
      </c>
      <c r="S128" s="80" t="str">
        <f t="shared" si="16"/>
        <v/>
      </c>
      <c r="T128" s="80" t="str">
        <f t="shared" si="17"/>
        <v/>
      </c>
      <c r="U128" s="70"/>
      <c r="V128" s="72">
        <v>0</v>
      </c>
    </row>
    <row r="129" spans="1:22">
      <c r="A129" s="74" t="s">
        <v>27</v>
      </c>
      <c r="B129" s="75">
        <f>[7]Input!B198+[7]Input!C198+[7]Input!D198</f>
        <v>0</v>
      </c>
      <c r="C129" s="76">
        <f>[7]Input!E198</f>
        <v>0</v>
      </c>
      <c r="D129" s="77">
        <f>0.01*[7]Input!F$15*([7]Adjust!$E212*[7]Input!E198+[7]Adjust!$F212*[7]Input!F198)+10*([7]Adjust!$B212*[7]Input!B198+[7]Adjust!$C212*[7]Input!C198+[7]Adjust!$D212*[7]Input!D198+[7]Adjust!$G212*[7]Input!G198)</f>
        <v>0</v>
      </c>
      <c r="E129" s="75">
        <f>10*([7]Adjust!$B212*[7]Input!B198+[7]Adjust!$C212*[7]Input!C198+[7]Adjust!$D212*[7]Input!D198)</f>
        <v>0</v>
      </c>
      <c r="F129" s="75">
        <f>[7]Adjust!E212*[7]Input!$F$15*[7]Input!$E198/100</f>
        <v>0</v>
      </c>
      <c r="G129" s="75">
        <f>[7]Adjust!F212*[7]Input!$F$15*[7]Input!$F198/100</f>
        <v>0</v>
      </c>
      <c r="H129" s="75">
        <f>[7]Adjust!G212*[7]Input!$G198*10</f>
        <v>0</v>
      </c>
      <c r="I129" s="78" t="str">
        <f t="shared" si="9"/>
        <v/>
      </c>
      <c r="J129" s="79" t="str">
        <f t="shared" si="10"/>
        <v/>
      </c>
      <c r="K129" s="78">
        <f t="shared" si="11"/>
        <v>0</v>
      </c>
      <c r="L129" s="75">
        <f>[7]Adjust!B212*[7]Input!$B198*10</f>
        <v>0</v>
      </c>
      <c r="M129" s="75">
        <f>[7]Adjust!C212*[7]Input!$C198*10</f>
        <v>0</v>
      </c>
      <c r="N129" s="75">
        <f>[7]Adjust!D212*[7]Input!$D198*10</f>
        <v>0</v>
      </c>
      <c r="O129" s="80" t="str">
        <f t="shared" si="12"/>
        <v/>
      </c>
      <c r="P129" s="80" t="str">
        <f t="shared" si="13"/>
        <v/>
      </c>
      <c r="Q129" s="80" t="str">
        <f t="shared" si="14"/>
        <v/>
      </c>
      <c r="R129" s="80" t="str">
        <f t="shared" si="15"/>
        <v/>
      </c>
      <c r="S129" s="80" t="str">
        <f t="shared" si="16"/>
        <v/>
      </c>
      <c r="T129" s="80" t="str">
        <f t="shared" si="17"/>
        <v/>
      </c>
      <c r="U129" s="70"/>
      <c r="V129" s="70"/>
    </row>
    <row r="130" spans="1:22">
      <c r="A130" s="74" t="s">
        <v>31</v>
      </c>
      <c r="B130" s="75">
        <f>[7]Input!B212+[7]Input!C212+[7]Input!D212</f>
        <v>0</v>
      </c>
      <c r="C130" s="76">
        <f>[7]Input!E212</f>
        <v>0</v>
      </c>
      <c r="D130" s="77">
        <f>0.01*[7]Input!F$15*([7]Adjust!$E226*[7]Input!E212+[7]Adjust!$F226*[7]Input!F212)+10*([7]Adjust!$B226*[7]Input!B212+[7]Adjust!$C226*[7]Input!C212+[7]Adjust!$D226*[7]Input!D212+[7]Adjust!$G226*[7]Input!G212)</f>
        <v>0</v>
      </c>
      <c r="E130" s="75">
        <f>10*([7]Adjust!$B226*[7]Input!B212+[7]Adjust!$C226*[7]Input!C212+[7]Adjust!$D226*[7]Input!D212)</f>
        <v>0</v>
      </c>
      <c r="F130" s="75">
        <f>[7]Adjust!E226*[7]Input!$F$15*[7]Input!$E212/100</f>
        <v>0</v>
      </c>
      <c r="G130" s="75">
        <f>[7]Adjust!F226*[7]Input!$F$15*[7]Input!$F212/100</f>
        <v>0</v>
      </c>
      <c r="H130" s="75">
        <f>[7]Adjust!G226*[7]Input!$G212*10</f>
        <v>0</v>
      </c>
      <c r="I130" s="78" t="str">
        <f t="shared" si="9"/>
        <v/>
      </c>
      <c r="J130" s="79" t="str">
        <f t="shared" si="10"/>
        <v/>
      </c>
      <c r="K130" s="78">
        <f t="shared" si="11"/>
        <v>0</v>
      </c>
      <c r="L130" s="75">
        <f>[7]Adjust!B226*[7]Input!$B212*10</f>
        <v>0</v>
      </c>
      <c r="M130" s="75">
        <f>[7]Adjust!C226*[7]Input!$C212*10</f>
        <v>0</v>
      </c>
      <c r="N130" s="75">
        <f>[7]Adjust!D226*[7]Input!$D212*10</f>
        <v>0</v>
      </c>
      <c r="O130" s="80" t="str">
        <f t="shared" si="12"/>
        <v/>
      </c>
      <c r="P130" s="80" t="str">
        <f t="shared" si="13"/>
        <v/>
      </c>
      <c r="Q130" s="80" t="str">
        <f t="shared" si="14"/>
        <v/>
      </c>
      <c r="R130" s="80" t="str">
        <f t="shared" si="15"/>
        <v/>
      </c>
      <c r="S130" s="80" t="str">
        <f t="shared" si="16"/>
        <v/>
      </c>
      <c r="T130" s="80" t="str">
        <f t="shared" si="17"/>
        <v/>
      </c>
      <c r="U130" s="70"/>
      <c r="V130" s="72">
        <v>0</v>
      </c>
    </row>
    <row r="131" spans="1:22">
      <c r="A131" s="74" t="s">
        <v>21</v>
      </c>
      <c r="B131" s="75">
        <f>[7]Input!B178+[7]Input!C178+[7]Input!D178</f>
        <v>0</v>
      </c>
      <c r="C131" s="76">
        <f>[7]Input!E178</f>
        <v>0</v>
      </c>
      <c r="D131" s="77">
        <f>0.01*[7]Input!F$15*([7]Adjust!$E192*[7]Input!E178+[7]Adjust!$F192*[7]Input!F178)+10*([7]Adjust!$B192*[7]Input!B178+[7]Adjust!$C192*[7]Input!C178+[7]Adjust!$D192*[7]Input!D178+[7]Adjust!$G192*[7]Input!G178)</f>
        <v>0</v>
      </c>
      <c r="E131" s="75">
        <f>10*([7]Adjust!$B192*[7]Input!B178+[7]Adjust!$C192*[7]Input!C178+[7]Adjust!$D192*[7]Input!D178)</f>
        <v>0</v>
      </c>
      <c r="F131" s="75">
        <f>[7]Adjust!E192*[7]Input!$F$15*[7]Input!$E178/100</f>
        <v>0</v>
      </c>
      <c r="G131" s="75">
        <f>[7]Adjust!F192*[7]Input!$F$15*[7]Input!$F178/100</f>
        <v>0</v>
      </c>
      <c r="H131" s="75">
        <f>[7]Adjust!G192*[7]Input!$G178*10</f>
        <v>0</v>
      </c>
      <c r="I131" s="78" t="str">
        <f t="shared" si="9"/>
        <v/>
      </c>
      <c r="J131" s="79" t="str">
        <f t="shared" si="10"/>
        <v/>
      </c>
      <c r="K131" s="78">
        <f t="shared" si="11"/>
        <v>0</v>
      </c>
      <c r="L131" s="75">
        <f>[7]Adjust!B192*[7]Input!$B178*10</f>
        <v>0</v>
      </c>
      <c r="M131" s="75">
        <f>[7]Adjust!C192*[7]Input!$C178*10</f>
        <v>0</v>
      </c>
      <c r="N131" s="75">
        <f>[7]Adjust!D192*[7]Input!$D178*10</f>
        <v>0</v>
      </c>
      <c r="O131" s="80" t="str">
        <f t="shared" si="12"/>
        <v/>
      </c>
      <c r="P131" s="80" t="str">
        <f t="shared" si="13"/>
        <v/>
      </c>
      <c r="Q131" s="80" t="str">
        <f t="shared" si="14"/>
        <v/>
      </c>
      <c r="R131" s="80" t="str">
        <f t="shared" si="15"/>
        <v/>
      </c>
      <c r="S131" s="80" t="str">
        <f t="shared" si="16"/>
        <v/>
      </c>
      <c r="T131" s="80" t="str">
        <f t="shared" si="17"/>
        <v/>
      </c>
      <c r="U131" s="71">
        <v>0</v>
      </c>
      <c r="V131" s="72">
        <v>0</v>
      </c>
    </row>
    <row r="132" spans="1:22">
      <c r="A132" s="74" t="s">
        <v>18</v>
      </c>
      <c r="B132" s="75">
        <f>[7]Input!B170+[7]Input!C170+[7]Input!D170</f>
        <v>0</v>
      </c>
      <c r="C132" s="76">
        <f>[7]Input!E170</f>
        <v>0</v>
      </c>
      <c r="D132" s="77">
        <f>0.01*[7]Input!F$15*([7]Adjust!$E184*[7]Input!E170+[7]Adjust!$F184*[7]Input!F170)+10*([7]Adjust!$B184*[7]Input!B170+[7]Adjust!$C184*[7]Input!C170+[7]Adjust!$D184*[7]Input!D170+[7]Adjust!$G184*[7]Input!G170)</f>
        <v>0</v>
      </c>
      <c r="E132" s="75">
        <f>10*([7]Adjust!$B184*[7]Input!B170+[7]Adjust!$C184*[7]Input!C170+[7]Adjust!$D184*[7]Input!D170)</f>
        <v>0</v>
      </c>
      <c r="F132" s="75">
        <f>[7]Adjust!E184*[7]Input!$F$15*[7]Input!$E170/100</f>
        <v>0</v>
      </c>
      <c r="G132" s="75">
        <f>[7]Adjust!F184*[7]Input!$F$15*[7]Input!$F170/100</f>
        <v>0</v>
      </c>
      <c r="H132" s="75">
        <f>[7]Adjust!G184*[7]Input!$G170*10</f>
        <v>0</v>
      </c>
      <c r="I132" s="78" t="str">
        <f t="shared" si="9"/>
        <v/>
      </c>
      <c r="J132" s="79" t="str">
        <f t="shared" si="10"/>
        <v/>
      </c>
      <c r="K132" s="78">
        <f t="shared" si="11"/>
        <v>0</v>
      </c>
      <c r="L132" s="75">
        <f>[7]Adjust!B184*[7]Input!$B170*10</f>
        <v>0</v>
      </c>
      <c r="M132" s="75">
        <f>[7]Adjust!C184*[7]Input!$C170*10</f>
        <v>0</v>
      </c>
      <c r="N132" s="75">
        <f>[7]Adjust!D184*[7]Input!$D170*10</f>
        <v>0</v>
      </c>
      <c r="O132" s="80" t="str">
        <f t="shared" si="12"/>
        <v/>
      </c>
      <c r="P132" s="80" t="str">
        <f t="shared" si="13"/>
        <v/>
      </c>
      <c r="Q132" s="80" t="str">
        <f t="shared" si="14"/>
        <v/>
      </c>
      <c r="R132" s="80" t="str">
        <f t="shared" si="15"/>
        <v/>
      </c>
      <c r="S132" s="80" t="str">
        <f t="shared" si="16"/>
        <v/>
      </c>
      <c r="T132" s="80" t="str">
        <f t="shared" si="17"/>
        <v/>
      </c>
      <c r="U132" s="70"/>
      <c r="V132" s="70"/>
    </row>
    <row r="133" spans="1:22">
      <c r="A133" s="74" t="s">
        <v>25</v>
      </c>
      <c r="B133" s="75">
        <f>[7]Input!B190+[7]Input!C190+[7]Input!D190</f>
        <v>257275.17935419743</v>
      </c>
      <c r="C133" s="76">
        <f>[7]Input!E190</f>
        <v>16</v>
      </c>
      <c r="D133" s="77">
        <f>0.01*[7]Input!F$15*([7]Adjust!$E204*[7]Input!E190+[7]Adjust!$F204*[7]Input!F190)+10*([7]Adjust!$B204*[7]Input!B190+[7]Adjust!$C204*[7]Input!C190+[7]Adjust!$D204*[7]Input!D190+[7]Adjust!$G204*[7]Input!G190)</f>
        <v>5178789.8026605891</v>
      </c>
      <c r="E133" s="75">
        <f>10*([7]Adjust!$B204*[7]Input!B190+[7]Adjust!$C204*[7]Input!C190+[7]Adjust!$D204*[7]Input!D190)</f>
        <v>5178789.8026605891</v>
      </c>
      <c r="F133" s="75">
        <f>[7]Adjust!E204*[7]Input!$F$15*[7]Input!$E190/100</f>
        <v>0</v>
      </c>
      <c r="G133" s="75">
        <f>[7]Adjust!F204*[7]Input!$F$15*[7]Input!$F190/100</f>
        <v>0</v>
      </c>
      <c r="H133" s="75">
        <f>[7]Adjust!G204*[7]Input!$G190*10</f>
        <v>0</v>
      </c>
      <c r="I133" s="78">
        <f t="shared" si="9"/>
        <v>2.0129379816817909</v>
      </c>
      <c r="J133" s="79">
        <f t="shared" si="10"/>
        <v>323674.36266628682</v>
      </c>
      <c r="K133" s="78">
        <f t="shared" si="11"/>
        <v>2.0129379816817909</v>
      </c>
      <c r="L133" s="75">
        <f>[7]Adjust!B204*[7]Input!$B190*10</f>
        <v>3082156.110956789</v>
      </c>
      <c r="M133" s="75">
        <f>[7]Adjust!C204*[7]Input!$C190*10</f>
        <v>778500.91091113864</v>
      </c>
      <c r="N133" s="75">
        <f>[7]Adjust!D204*[7]Input!$D190*10</f>
        <v>1318132.7807926617</v>
      </c>
      <c r="O133" s="80">
        <f t="shared" si="12"/>
        <v>0.59514987640033967</v>
      </c>
      <c r="P133" s="80">
        <f t="shared" si="13"/>
        <v>0.15032487136496367</v>
      </c>
      <c r="Q133" s="80">
        <f t="shared" si="14"/>
        <v>0.25452525223469674</v>
      </c>
      <c r="R133" s="80">
        <f t="shared" si="15"/>
        <v>0</v>
      </c>
      <c r="S133" s="80">
        <f t="shared" si="16"/>
        <v>0</v>
      </c>
      <c r="T133" s="80">
        <f t="shared" si="17"/>
        <v>0</v>
      </c>
      <c r="U133" s="70"/>
      <c r="V133" s="70"/>
    </row>
    <row r="134" spans="1:22">
      <c r="A134" s="74" t="s">
        <v>24</v>
      </c>
      <c r="B134" s="75">
        <f>[7]Input!B186+[7]Input!C186+[7]Input!D186</f>
        <v>130953.52558581316</v>
      </c>
      <c r="C134" s="76">
        <f>[7]Input!E186</f>
        <v>1626.8197123627021</v>
      </c>
      <c r="D134" s="77">
        <f>0.01*[7]Input!F$15*([7]Adjust!$E200*[7]Input!E186+[7]Adjust!$F200*[7]Input!F186)+10*([7]Adjust!$B200*[7]Input!B186+[7]Adjust!$C200*[7]Input!C186+[7]Adjust!$D200*[7]Input!D186+[7]Adjust!$G200*[7]Input!G186)</f>
        <v>2841691.5052121454</v>
      </c>
      <c r="E134" s="75">
        <f>10*([7]Adjust!$B200*[7]Input!B186+[7]Adjust!$C200*[7]Input!C186+[7]Adjust!$D200*[7]Input!D186)</f>
        <v>2841691.5052121454</v>
      </c>
      <c r="F134" s="75">
        <f>[7]Adjust!E200*[7]Input!$F$15*[7]Input!$E186/100</f>
        <v>0</v>
      </c>
      <c r="G134" s="75">
        <f>[7]Adjust!F200*[7]Input!$F$15*[7]Input!$F186/100</f>
        <v>0</v>
      </c>
      <c r="H134" s="75">
        <f>[7]Adjust!G200*[7]Input!$G186*10</f>
        <v>0</v>
      </c>
      <c r="I134" s="78">
        <f t="shared" si="9"/>
        <v>2.17</v>
      </c>
      <c r="J134" s="79">
        <f t="shared" si="10"/>
        <v>1746.7771527583909</v>
      </c>
      <c r="K134" s="78">
        <f t="shared" si="11"/>
        <v>2.17</v>
      </c>
      <c r="L134" s="75">
        <f>[7]Adjust!B200*[7]Input!$B186*10</f>
        <v>2841691.5052121454</v>
      </c>
      <c r="M134" s="75">
        <f>[7]Adjust!C200*[7]Input!$C186*10</f>
        <v>0</v>
      </c>
      <c r="N134" s="75">
        <f>[7]Adjust!D200*[7]Input!$D186*10</f>
        <v>0</v>
      </c>
      <c r="O134" s="80">
        <f t="shared" si="12"/>
        <v>1</v>
      </c>
      <c r="P134" s="80">
        <f t="shared" si="13"/>
        <v>0</v>
      </c>
      <c r="Q134" s="80">
        <f t="shared" si="14"/>
        <v>0</v>
      </c>
      <c r="R134" s="80">
        <f t="shared" si="15"/>
        <v>0</v>
      </c>
      <c r="S134" s="80">
        <f t="shared" si="16"/>
        <v>0</v>
      </c>
      <c r="T134" s="80">
        <f t="shared" si="17"/>
        <v>0</v>
      </c>
      <c r="U134" s="70"/>
      <c r="V134" s="70"/>
    </row>
    <row r="135" spans="1:22" ht="25.5">
      <c r="A135" s="74" t="s">
        <v>191</v>
      </c>
      <c r="B135" s="75">
        <f>[7]Input!B162+[7]Input!C162+[7]Input!D162</f>
        <v>9351.7619454767264</v>
      </c>
      <c r="C135" s="76">
        <f>[7]Input!E162</f>
        <v>1051.270716884723</v>
      </c>
      <c r="D135" s="77">
        <f>0.01*[7]Input!F$15*([7]Adjust!$E176*[7]Input!E162+[7]Adjust!$F176*[7]Input!F162)+10*([7]Adjust!$B176*[7]Input!B162+[7]Adjust!$C176*[7]Input!C162+[7]Adjust!$D176*[7]Input!D162+[7]Adjust!$G176*[7]Input!G162)</f>
        <v>27307.144880792039</v>
      </c>
      <c r="E135" s="75">
        <f>10*([7]Adjust!$B176*[7]Input!B162+[7]Adjust!$C176*[7]Input!C162+[7]Adjust!$D176*[7]Input!D162)</f>
        <v>27307.144880792039</v>
      </c>
      <c r="F135" s="75">
        <f>[7]Adjust!E176*[7]Input!$F$15*[7]Input!$E162/100</f>
        <v>0</v>
      </c>
      <c r="G135" s="75">
        <f>[7]Adjust!F176*[7]Input!$F$15*[7]Input!$F162/100</f>
        <v>0</v>
      </c>
      <c r="H135" s="75">
        <f>[7]Adjust!G176*[7]Input!$G162*10</f>
        <v>0</v>
      </c>
      <c r="I135" s="78">
        <f t="shared" si="9"/>
        <v>0.29199999999999998</v>
      </c>
      <c r="J135" s="79">
        <f t="shared" si="10"/>
        <v>25.975369086387669</v>
      </c>
      <c r="K135" s="78">
        <f t="shared" si="11"/>
        <v>0.29199999999999998</v>
      </c>
      <c r="L135" s="75">
        <f>[7]Adjust!B176*[7]Input!$B162*10</f>
        <v>27307.144880792039</v>
      </c>
      <c r="M135" s="75">
        <f>[7]Adjust!C176*[7]Input!$C162*10</f>
        <v>0</v>
      </c>
      <c r="N135" s="75">
        <f>[7]Adjust!D176*[7]Input!$D162*10</f>
        <v>0</v>
      </c>
      <c r="O135" s="80">
        <f t="shared" si="12"/>
        <v>1</v>
      </c>
      <c r="P135" s="80">
        <f t="shared" si="13"/>
        <v>0</v>
      </c>
      <c r="Q135" s="80">
        <f t="shared" si="14"/>
        <v>0</v>
      </c>
      <c r="R135" s="80">
        <f t="shared" si="15"/>
        <v>0</v>
      </c>
      <c r="S135" s="80">
        <f t="shared" si="16"/>
        <v>0</v>
      </c>
      <c r="T135" s="80">
        <f t="shared" si="17"/>
        <v>0</v>
      </c>
      <c r="U135" s="70"/>
      <c r="V135" s="70"/>
    </row>
    <row r="136" spans="1:22">
      <c r="A136" s="74" t="s">
        <v>15</v>
      </c>
      <c r="B136" s="75">
        <f>[7]Input!B158+[7]Input!C158+[7]Input!D158</f>
        <v>681196.13331276621</v>
      </c>
      <c r="C136" s="76">
        <f>[7]Input!E158</f>
        <v>31503.461785770702</v>
      </c>
      <c r="D136" s="77">
        <f>0.01*[7]Input!F$15*([7]Adjust!$E172*[7]Input!E158+[7]Adjust!$F172*[7]Input!F158)+10*([7]Adjust!$B172*[7]Input!B158+[7]Adjust!$C172*[7]Input!C158+[7]Adjust!$D172*[7]Input!D158+[7]Adjust!$G172*[7]Input!G158)</f>
        <v>8269897.6813686145</v>
      </c>
      <c r="E136" s="75">
        <f>10*([7]Adjust!$B172*[7]Input!B158+[7]Adjust!$C172*[7]Input!C158+[7]Adjust!$D172*[7]Input!D158)</f>
        <v>7726822.1050284281</v>
      </c>
      <c r="F136" s="75">
        <f>[7]Adjust!E172*[7]Input!$F$15*[7]Input!$E158/100</f>
        <v>543075.57634018688</v>
      </c>
      <c r="G136" s="75">
        <f>[7]Adjust!F172*[7]Input!$F$15*[7]Input!$F158/100</f>
        <v>0</v>
      </c>
      <c r="H136" s="75">
        <f>[7]Adjust!G172*[7]Input!$G158*10</f>
        <v>0</v>
      </c>
      <c r="I136" s="78">
        <f t="shared" si="9"/>
        <v>1.2140259283549915</v>
      </c>
      <c r="J136" s="79">
        <f t="shared" si="10"/>
        <v>262.50758528079962</v>
      </c>
      <c r="K136" s="78">
        <f t="shared" si="11"/>
        <v>1.1343021087702967</v>
      </c>
      <c r="L136" s="75">
        <f>[7]Adjust!B172*[7]Input!$B158*10</f>
        <v>7602761.3611998772</v>
      </c>
      <c r="M136" s="75">
        <f>[7]Adjust!C172*[7]Input!$C158*10</f>
        <v>124060.74382855104</v>
      </c>
      <c r="N136" s="75">
        <f>[7]Adjust!D172*[7]Input!$D158*10</f>
        <v>0</v>
      </c>
      <c r="O136" s="80">
        <f t="shared" si="12"/>
        <v>0.98394414390001095</v>
      </c>
      <c r="P136" s="80">
        <f t="shared" si="13"/>
        <v>1.6055856099989066E-2</v>
      </c>
      <c r="Q136" s="80">
        <f t="shared" si="14"/>
        <v>0</v>
      </c>
      <c r="R136" s="80">
        <f t="shared" si="15"/>
        <v>6.5668959552388481E-2</v>
      </c>
      <c r="S136" s="80">
        <f t="shared" si="16"/>
        <v>0</v>
      </c>
      <c r="T136" s="80">
        <f t="shared" si="17"/>
        <v>0</v>
      </c>
      <c r="U136" s="70"/>
      <c r="V136" s="70"/>
    </row>
    <row r="137" spans="1:22">
      <c r="A137" s="74" t="s">
        <v>14</v>
      </c>
      <c r="B137" s="75">
        <f>[7]Input!B154+[7]Input!C154+[7]Input!D154</f>
        <v>1715322.6893419377</v>
      </c>
      <c r="C137" s="76">
        <f>[7]Input!E154</f>
        <v>131042.36429460281</v>
      </c>
      <c r="D137" s="77">
        <f>0.01*[7]Input!F$15*([7]Adjust!$E168*[7]Input!E154+[7]Adjust!$F168*[7]Input!F154)+10*([7]Adjust!$B168*[7]Input!B154+[7]Adjust!$C168*[7]Input!C154+[7]Adjust!$D168*[7]Input!D154+[7]Adjust!$G168*[7]Input!G154)</f>
        <v>28263278.871552717</v>
      </c>
      <c r="E137" s="75">
        <f>10*([7]Adjust!$B168*[7]Input!B154+[7]Adjust!$C168*[7]Input!C154+[7]Adjust!$D168*[7]Input!D154)</f>
        <v>26004291.970423777</v>
      </c>
      <c r="F137" s="75">
        <f>[7]Adjust!E168*[7]Input!$F$15*[7]Input!$E154/100</f>
        <v>2258986.9011289398</v>
      </c>
      <c r="G137" s="75">
        <f>[7]Adjust!F168*[7]Input!$F$15*[7]Input!$F154/100</f>
        <v>0</v>
      </c>
      <c r="H137" s="75">
        <f>[7]Adjust!G168*[7]Input!$G154*10</f>
        <v>0</v>
      </c>
      <c r="I137" s="78">
        <f t="shared" si="9"/>
        <v>1.6476945735729513</v>
      </c>
      <c r="J137" s="79">
        <f t="shared" si="10"/>
        <v>215.68047114910598</v>
      </c>
      <c r="K137" s="78">
        <f t="shared" si="11"/>
        <v>1.516</v>
      </c>
      <c r="L137" s="75">
        <f>[7]Adjust!B168*[7]Input!$B154*10</f>
        <v>26004291.970423777</v>
      </c>
      <c r="M137" s="75">
        <f>[7]Adjust!C168*[7]Input!$C154*10</f>
        <v>0</v>
      </c>
      <c r="N137" s="75">
        <f>[7]Adjust!D168*[7]Input!$D154*10</f>
        <v>0</v>
      </c>
      <c r="O137" s="80">
        <f t="shared" si="12"/>
        <v>1</v>
      </c>
      <c r="P137" s="80">
        <f t="shared" si="13"/>
        <v>0</v>
      </c>
      <c r="Q137" s="80">
        <f t="shared" si="14"/>
        <v>0</v>
      </c>
      <c r="R137" s="80">
        <f t="shared" si="15"/>
        <v>7.9926568725280964E-2</v>
      </c>
      <c r="S137" s="80">
        <f t="shared" si="16"/>
        <v>0</v>
      </c>
      <c r="T137" s="80">
        <f t="shared" si="17"/>
        <v>0</v>
      </c>
      <c r="U137" s="70"/>
      <c r="V137" s="70"/>
    </row>
    <row r="139" spans="1:22" ht="15.75">
      <c r="A139" s="82" t="s">
        <v>192</v>
      </c>
    </row>
    <row r="140" spans="1:22" ht="14.25">
      <c r="A140" s="83" t="s">
        <v>67</v>
      </c>
    </row>
    <row r="141" spans="1:22">
      <c r="A141" t="s">
        <v>77</v>
      </c>
    </row>
    <row r="142" spans="1:22" ht="14.25">
      <c r="A142" s="84" t="s">
        <v>193</v>
      </c>
    </row>
    <row r="143" spans="1:22" ht="14.25">
      <c r="A143" s="84" t="s">
        <v>194</v>
      </c>
    </row>
    <row r="144" spans="1:22" ht="14.25">
      <c r="A144" s="84" t="s">
        <v>195</v>
      </c>
    </row>
    <row r="145" spans="1:9" ht="14.25">
      <c r="A145" s="84" t="s">
        <v>196</v>
      </c>
    </row>
    <row r="146" spans="1:9" ht="14.25">
      <c r="A146" s="84" t="s">
        <v>197</v>
      </c>
    </row>
    <row r="147" spans="1:9" ht="14.25">
      <c r="A147" s="84" t="s">
        <v>198</v>
      </c>
    </row>
    <row r="148" spans="1:9" ht="14.25">
      <c r="A148" s="84" t="s">
        <v>199</v>
      </c>
    </row>
    <row r="149" spans="1:9" ht="14.25">
      <c r="A149" s="85" t="s">
        <v>83</v>
      </c>
      <c r="B149" s="85" t="s">
        <v>85</v>
      </c>
      <c r="C149" s="85" t="s">
        <v>85</v>
      </c>
      <c r="D149" s="85" t="s">
        <v>85</v>
      </c>
      <c r="E149" s="85" t="s">
        <v>85</v>
      </c>
      <c r="F149" s="85" t="s">
        <v>85</v>
      </c>
      <c r="G149" s="85" t="s">
        <v>85</v>
      </c>
      <c r="H149" s="85" t="s">
        <v>85</v>
      </c>
    </row>
    <row r="150" spans="1:9" ht="14.25">
      <c r="A150" s="85" t="s">
        <v>87</v>
      </c>
      <c r="B150" s="85" t="s">
        <v>200</v>
      </c>
      <c r="C150" s="85" t="s">
        <v>89</v>
      </c>
      <c r="D150" s="85" t="s">
        <v>201</v>
      </c>
      <c r="E150" s="85" t="s">
        <v>202</v>
      </c>
      <c r="F150" s="85" t="s">
        <v>203</v>
      </c>
      <c r="G150" s="85" t="s">
        <v>204</v>
      </c>
      <c r="H150" s="85" t="s">
        <v>205</v>
      </c>
    </row>
    <row r="151" spans="1:9" ht="38.25">
      <c r="B151" s="68" t="s">
        <v>206</v>
      </c>
      <c r="C151" s="68" t="s">
        <v>207</v>
      </c>
      <c r="D151" s="68" t="s">
        <v>208</v>
      </c>
      <c r="E151" s="68" t="s">
        <v>209</v>
      </c>
      <c r="F151" s="68" t="s">
        <v>210</v>
      </c>
      <c r="G151" s="68" t="s">
        <v>211</v>
      </c>
      <c r="H151" s="68" t="s">
        <v>212</v>
      </c>
    </row>
    <row r="152" spans="1:9" ht="14.25">
      <c r="A152" s="74" t="s">
        <v>213</v>
      </c>
      <c r="B152" s="78">
        <f>SUM(B$55:B$137)</f>
        <v>25035506.206606656</v>
      </c>
      <c r="C152" s="77">
        <f>SUM(C$55:C$137)</f>
        <v>2444615.2839290123</v>
      </c>
      <c r="D152" s="77">
        <f>SUM(D$55:D$137)</f>
        <v>370043649.93916857</v>
      </c>
      <c r="E152" s="77">
        <f>SUM(E$55:E$137)</f>
        <v>276925922.25597554</v>
      </c>
      <c r="F152" s="77">
        <f>SUM($F$55:$F$137)</f>
        <v>36125102.320211604</v>
      </c>
      <c r="G152" s="77">
        <f>SUM($G$55:$G$137)</f>
        <v>54493775.694035493</v>
      </c>
      <c r="H152" s="77">
        <f>SUM($H$55:$H$137)</f>
        <v>2498849.6689460059</v>
      </c>
      <c r="I152" s="88" t="s">
        <v>67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sqref="A1:V157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81" t="s">
        <v>65</v>
      </c>
      <c r="C1" s="81" t="str">
        <f>[8]Input!B8</f>
        <v>Eastern Power Networks</v>
      </c>
      <c r="E1" s="81" t="str">
        <f>[8]Input!C8</f>
        <v>2011 - 2012</v>
      </c>
      <c r="G1" s="81" t="str">
        <f>[8]Input!D8</f>
        <v>EPN-100-1110-1</v>
      </c>
    </row>
    <row r="4" spans="1:7" ht="15.75">
      <c r="A4" s="82" t="s">
        <v>66</v>
      </c>
    </row>
    <row r="5" spans="1:7" ht="14.25">
      <c r="A5" s="83" t="s">
        <v>67</v>
      </c>
    </row>
    <row r="6" spans="1:7">
      <c r="A6" t="s">
        <v>68</v>
      </c>
    </row>
    <row r="7" spans="1:7">
      <c r="A7" t="s">
        <v>69</v>
      </c>
    </row>
    <row r="8" spans="1:7">
      <c r="A8" t="s">
        <v>70</v>
      </c>
    </row>
    <row r="9" spans="1:7">
      <c r="A9" t="s">
        <v>71</v>
      </c>
    </row>
    <row r="10" spans="1:7">
      <c r="A10" t="s">
        <v>72</v>
      </c>
    </row>
    <row r="11" spans="1:7">
      <c r="A11" t="s">
        <v>73</v>
      </c>
    </row>
    <row r="12" spans="1:7">
      <c r="A12" t="s">
        <v>74</v>
      </c>
    </row>
    <row r="13" spans="1:7">
      <c r="A13" t="s">
        <v>75</v>
      </c>
    </row>
    <row r="14" spans="1:7">
      <c r="A14" t="s">
        <v>76</v>
      </c>
    </row>
    <row r="15" spans="1:7">
      <c r="A15" t="s">
        <v>77</v>
      </c>
    </row>
    <row r="16" spans="1:7" ht="14.25">
      <c r="A16" s="84" t="s">
        <v>78</v>
      </c>
    </row>
    <row r="17" spans="1:6" ht="14.25">
      <c r="A17" s="84" t="s">
        <v>79</v>
      </c>
    </row>
    <row r="18" spans="1:6" ht="14.25">
      <c r="A18" s="84" t="s">
        <v>80</v>
      </c>
    </row>
    <row r="19" spans="1:6" ht="14.25">
      <c r="A19" s="84" t="s">
        <v>81</v>
      </c>
    </row>
    <row r="20" spans="1:6" ht="14.25">
      <c r="A20" s="84" t="s">
        <v>82</v>
      </c>
    </row>
    <row r="21" spans="1:6" ht="28.5">
      <c r="A21" s="85" t="s">
        <v>83</v>
      </c>
      <c r="B21" s="85" t="s">
        <v>84</v>
      </c>
      <c r="C21" s="85" t="s">
        <v>85</v>
      </c>
      <c r="D21" s="85" t="s">
        <v>86</v>
      </c>
      <c r="E21" s="85" t="s">
        <v>86</v>
      </c>
    </row>
    <row r="22" spans="1:6" ht="14.25">
      <c r="A22" s="85" t="s">
        <v>87</v>
      </c>
      <c r="B22" s="85" t="s">
        <v>88</v>
      </c>
      <c r="C22" s="85" t="s">
        <v>89</v>
      </c>
      <c r="D22" s="85" t="s">
        <v>90</v>
      </c>
      <c r="E22" s="85" t="s">
        <v>91</v>
      </c>
    </row>
    <row r="23" spans="1:6" ht="38.25">
      <c r="B23" s="68" t="s">
        <v>92</v>
      </c>
      <c r="C23" s="68" t="s">
        <v>93</v>
      </c>
      <c r="D23" s="68" t="s">
        <v>94</v>
      </c>
      <c r="E23" s="68" t="s">
        <v>95</v>
      </c>
    </row>
    <row r="24" spans="1:6" ht="25.5">
      <c r="A24" s="74" t="s">
        <v>96</v>
      </c>
      <c r="B24" s="86">
        <f>[8]Input!D15</f>
        <v>0</v>
      </c>
      <c r="C24" s="75">
        <f>SUM([8]Scaler!$H$381:$H$405)</f>
        <v>-17799578.686033547</v>
      </c>
      <c r="D24" s="77">
        <f>[8]Adjust!F299-[8]Revenue!B56</f>
        <v>-34152.474462509155</v>
      </c>
      <c r="E24" s="87">
        <f>D24/[8]Revenue!B56</f>
        <v>-7.8175604471899634E-5</v>
      </c>
      <c r="F24" s="88" t="s">
        <v>67</v>
      </c>
    </row>
    <row r="26" spans="1:6" ht="15.75">
      <c r="A26" s="82" t="s">
        <v>97</v>
      </c>
    </row>
    <row r="27" spans="1:6" ht="14.25">
      <c r="A27" s="83" t="s">
        <v>67</v>
      </c>
    </row>
    <row r="28" spans="1:6">
      <c r="A28" t="s">
        <v>77</v>
      </c>
    </row>
    <row r="29" spans="1:6" ht="14.25">
      <c r="A29" s="84" t="s">
        <v>98</v>
      </c>
    </row>
    <row r="30" spans="1:6" ht="14.25">
      <c r="A30" s="84" t="s">
        <v>99</v>
      </c>
    </row>
    <row r="31" spans="1:6" ht="14.25">
      <c r="A31" s="84" t="s">
        <v>100</v>
      </c>
    </row>
    <row r="32" spans="1:6" ht="14.25">
      <c r="A32" s="84" t="s">
        <v>101</v>
      </c>
    </row>
    <row r="33" spans="1:1" ht="14.25">
      <c r="A33" s="84" t="s">
        <v>102</v>
      </c>
    </row>
    <row r="34" spans="1:1" ht="14.25">
      <c r="A34" s="84" t="s">
        <v>103</v>
      </c>
    </row>
    <row r="35" spans="1:1" ht="14.25">
      <c r="A35" s="84" t="s">
        <v>104</v>
      </c>
    </row>
    <row r="36" spans="1:1" ht="14.25">
      <c r="A36" s="84" t="s">
        <v>105</v>
      </c>
    </row>
    <row r="37" spans="1:1" ht="14.25">
      <c r="A37" s="84" t="s">
        <v>106</v>
      </c>
    </row>
    <row r="38" spans="1:1" ht="14.25">
      <c r="A38" s="84" t="s">
        <v>107</v>
      </c>
    </row>
    <row r="39" spans="1:1" ht="14.25">
      <c r="A39" s="84" t="s">
        <v>108</v>
      </c>
    </row>
    <row r="40" spans="1:1" ht="14.25">
      <c r="A40" s="84" t="s">
        <v>109</v>
      </c>
    </row>
    <row r="41" spans="1:1" ht="14.25">
      <c r="A41" s="84" t="s">
        <v>110</v>
      </c>
    </row>
    <row r="42" spans="1:1" ht="14.25">
      <c r="A42" s="84" t="s">
        <v>111</v>
      </c>
    </row>
    <row r="43" spans="1:1" ht="14.25">
      <c r="A43" s="84" t="s">
        <v>112</v>
      </c>
    </row>
    <row r="44" spans="1:1" ht="14.25">
      <c r="A44" s="84" t="s">
        <v>113</v>
      </c>
    </row>
    <row r="45" spans="1:1" ht="14.25">
      <c r="A45" s="84" t="s">
        <v>114</v>
      </c>
    </row>
    <row r="46" spans="1:1" ht="14.25">
      <c r="A46" s="84" t="s">
        <v>115</v>
      </c>
    </row>
    <row r="47" spans="1:1" ht="14.25">
      <c r="A47" s="84" t="s">
        <v>116</v>
      </c>
    </row>
    <row r="48" spans="1:1" ht="14.25">
      <c r="A48" s="84" t="s">
        <v>117</v>
      </c>
    </row>
    <row r="49" spans="1:22" ht="14.25">
      <c r="A49" s="84" t="s">
        <v>118</v>
      </c>
    </row>
    <row r="50" spans="1:22" ht="14.25">
      <c r="A50" s="84" t="s">
        <v>119</v>
      </c>
    </row>
    <row r="51" spans="1:22" ht="14.25">
      <c r="A51" s="84" t="s">
        <v>120</v>
      </c>
    </row>
    <row r="52" spans="1:22" ht="28.5">
      <c r="A52" s="85" t="s">
        <v>83</v>
      </c>
      <c r="B52" s="85" t="s">
        <v>86</v>
      </c>
      <c r="C52" s="85" t="s">
        <v>84</v>
      </c>
      <c r="D52" s="85" t="s">
        <v>86</v>
      </c>
      <c r="E52" s="85" t="s">
        <v>86</v>
      </c>
      <c r="F52" s="85" t="s">
        <v>86</v>
      </c>
      <c r="G52" s="85" t="s">
        <v>86</v>
      </c>
      <c r="H52" s="85" t="s">
        <v>86</v>
      </c>
      <c r="I52" s="85" t="s">
        <v>86</v>
      </c>
      <c r="J52" s="85" t="s">
        <v>86</v>
      </c>
      <c r="K52" s="85" t="s">
        <v>86</v>
      </c>
      <c r="L52" s="85" t="s">
        <v>86</v>
      </c>
      <c r="M52" s="85" t="s">
        <v>86</v>
      </c>
      <c r="N52" s="85" t="s">
        <v>86</v>
      </c>
      <c r="O52" s="85" t="s">
        <v>86</v>
      </c>
      <c r="P52" s="85" t="s">
        <v>86</v>
      </c>
      <c r="Q52" s="85" t="s">
        <v>86</v>
      </c>
      <c r="R52" s="85" t="s">
        <v>86</v>
      </c>
      <c r="S52" s="85" t="s">
        <v>86</v>
      </c>
      <c r="T52" s="85" t="s">
        <v>86</v>
      </c>
    </row>
    <row r="53" spans="1:22" ht="42.75">
      <c r="A53" s="85" t="s">
        <v>87</v>
      </c>
      <c r="B53" s="85" t="s">
        <v>121</v>
      </c>
      <c r="C53" s="85" t="s">
        <v>122</v>
      </c>
      <c r="D53" s="85" t="s">
        <v>123</v>
      </c>
      <c r="E53" s="85" t="s">
        <v>124</v>
      </c>
      <c r="F53" s="85" t="s">
        <v>125</v>
      </c>
      <c r="G53" s="85" t="s">
        <v>126</v>
      </c>
      <c r="H53" s="85" t="s">
        <v>127</v>
      </c>
      <c r="I53" s="85" t="s">
        <v>128</v>
      </c>
      <c r="J53" s="85" t="s">
        <v>129</v>
      </c>
      <c r="K53" s="85" t="s">
        <v>130</v>
      </c>
      <c r="L53" s="85" t="s">
        <v>131</v>
      </c>
      <c r="M53" s="85" t="s">
        <v>132</v>
      </c>
      <c r="N53" s="85" t="s">
        <v>133</v>
      </c>
      <c r="O53" s="85" t="s">
        <v>134</v>
      </c>
      <c r="P53" s="85" t="s">
        <v>135</v>
      </c>
      <c r="Q53" s="85" t="s">
        <v>136</v>
      </c>
      <c r="R53" s="85" t="s">
        <v>137</v>
      </c>
      <c r="S53" s="85" t="s">
        <v>138</v>
      </c>
      <c r="T53" s="85" t="s">
        <v>139</v>
      </c>
    </row>
    <row r="54" spans="1:22" ht="38.25">
      <c r="B54" s="68" t="s">
        <v>140</v>
      </c>
      <c r="C54" s="68" t="s">
        <v>141</v>
      </c>
      <c r="D54" s="68" t="s">
        <v>142</v>
      </c>
      <c r="E54" s="68" t="s">
        <v>143</v>
      </c>
      <c r="F54" s="68" t="s">
        <v>144</v>
      </c>
      <c r="G54" s="68" t="s">
        <v>145</v>
      </c>
      <c r="H54" s="68" t="s">
        <v>146</v>
      </c>
      <c r="I54" s="68" t="s">
        <v>147</v>
      </c>
      <c r="J54" s="68" t="s">
        <v>148</v>
      </c>
      <c r="K54" s="68" t="s">
        <v>149</v>
      </c>
      <c r="L54" s="68" t="s">
        <v>150</v>
      </c>
      <c r="M54" s="68" t="s">
        <v>151</v>
      </c>
      <c r="N54" s="68" t="s">
        <v>152</v>
      </c>
      <c r="O54" s="68" t="s">
        <v>153</v>
      </c>
      <c r="P54" s="68" t="s">
        <v>154</v>
      </c>
      <c r="Q54" s="68" t="s">
        <v>155</v>
      </c>
      <c r="R54" s="68" t="s">
        <v>156</v>
      </c>
      <c r="S54" s="68" t="s">
        <v>157</v>
      </c>
      <c r="T54" s="68" t="s">
        <v>158</v>
      </c>
      <c r="U54" s="68" t="s">
        <v>160</v>
      </c>
      <c r="V54" s="68" t="s">
        <v>159</v>
      </c>
    </row>
    <row r="55" spans="1:22" ht="14.25">
      <c r="A55" s="73" t="s">
        <v>161</v>
      </c>
      <c r="U55" s="69"/>
      <c r="V55" s="69"/>
    </row>
    <row r="56" spans="1:22" ht="14.25">
      <c r="A56" s="73" t="s">
        <v>162</v>
      </c>
      <c r="U56" s="69"/>
      <c r="V56" s="69"/>
    </row>
    <row r="57" spans="1:22" ht="14.25">
      <c r="A57" s="73" t="s">
        <v>163</v>
      </c>
      <c r="U57" s="69"/>
      <c r="V57" s="69"/>
    </row>
    <row r="58" spans="1:22" ht="14.25">
      <c r="A58" s="73" t="s">
        <v>164</v>
      </c>
      <c r="U58" s="69"/>
      <c r="V58" s="69"/>
    </row>
    <row r="59" spans="1:22" ht="14.25">
      <c r="A59" s="73" t="s">
        <v>165</v>
      </c>
      <c r="U59" s="69"/>
      <c r="V59" s="69"/>
    </row>
    <row r="60" spans="1:22" ht="14.25">
      <c r="A60" s="73" t="s">
        <v>166</v>
      </c>
      <c r="U60" s="69"/>
      <c r="V60" s="69"/>
    </row>
    <row r="61" spans="1:22" ht="14.25">
      <c r="A61" s="73" t="s">
        <v>167</v>
      </c>
      <c r="U61" s="69"/>
      <c r="V61" s="69"/>
    </row>
    <row r="62" spans="1:22" ht="14.25">
      <c r="A62" s="73" t="s">
        <v>168</v>
      </c>
      <c r="U62" s="69"/>
      <c r="V62" s="69"/>
    </row>
    <row r="63" spans="1:22" ht="28.5">
      <c r="A63" s="73" t="s">
        <v>169</v>
      </c>
      <c r="U63" s="69"/>
      <c r="V63" s="69"/>
    </row>
    <row r="64" spans="1:22" ht="14.25">
      <c r="A64" s="73" t="s">
        <v>170</v>
      </c>
      <c r="U64" s="69"/>
      <c r="V64" s="69"/>
    </row>
    <row r="65" spans="1:22" ht="14.25">
      <c r="A65" s="73" t="s">
        <v>171</v>
      </c>
      <c r="U65" s="69"/>
      <c r="V65" s="69"/>
    </row>
    <row r="66" spans="1:22" ht="14.25">
      <c r="A66" s="73" t="s">
        <v>172</v>
      </c>
      <c r="U66" s="69"/>
      <c r="V66" s="69"/>
    </row>
    <row r="67" spans="1:22" ht="14.25">
      <c r="A67" s="73" t="s">
        <v>173</v>
      </c>
      <c r="U67" s="69"/>
      <c r="V67" s="69"/>
    </row>
    <row r="68" spans="1:22" ht="14.25">
      <c r="A68" s="73" t="s">
        <v>174</v>
      </c>
      <c r="U68" s="69"/>
      <c r="V68" s="69"/>
    </row>
    <row r="69" spans="1:22" ht="14.25">
      <c r="A69" s="73" t="s">
        <v>175</v>
      </c>
      <c r="U69" s="69"/>
      <c r="V69" s="69"/>
    </row>
    <row r="70" spans="1:22" ht="14.25">
      <c r="A70" s="73" t="s">
        <v>176</v>
      </c>
      <c r="U70" s="69"/>
      <c r="V70" s="69"/>
    </row>
    <row r="71" spans="1:22" ht="14.25">
      <c r="A71" s="73" t="s">
        <v>177</v>
      </c>
      <c r="U71" s="69"/>
      <c r="V71" s="69"/>
    </row>
    <row r="72" spans="1:22" ht="14.25">
      <c r="A72" s="73" t="s">
        <v>178</v>
      </c>
      <c r="U72" s="69"/>
      <c r="V72" s="69"/>
    </row>
    <row r="73" spans="1:22" ht="14.25">
      <c r="A73" s="73" t="s">
        <v>179</v>
      </c>
      <c r="U73" s="69"/>
      <c r="V73" s="69"/>
    </row>
    <row r="74" spans="1:22" ht="14.25">
      <c r="A74" s="73" t="s">
        <v>180</v>
      </c>
      <c r="U74" s="69"/>
      <c r="V74" s="69"/>
    </row>
    <row r="75" spans="1:22" ht="14.25">
      <c r="A75" s="73" t="s">
        <v>181</v>
      </c>
      <c r="U75" s="69"/>
      <c r="V75" s="69"/>
    </row>
    <row r="76" spans="1:22" ht="14.25">
      <c r="A76" s="73" t="s">
        <v>182</v>
      </c>
      <c r="U76" s="69"/>
      <c r="V76" s="69"/>
    </row>
    <row r="77" spans="1:22" ht="28.5">
      <c r="A77" s="73" t="s">
        <v>183</v>
      </c>
      <c r="U77" s="69"/>
      <c r="V77" s="69"/>
    </row>
    <row r="78" spans="1:22" ht="14.25">
      <c r="A78" s="73" t="s">
        <v>184</v>
      </c>
      <c r="U78" s="69"/>
      <c r="V78" s="69"/>
    </row>
    <row r="79" spans="1:22" ht="14.25">
      <c r="A79" s="73" t="s">
        <v>185</v>
      </c>
      <c r="U79" s="69"/>
      <c r="V79" s="69"/>
    </row>
    <row r="80" spans="1:22">
      <c r="A80" s="74" t="s">
        <v>186</v>
      </c>
      <c r="B80" s="75">
        <f>[8]Input!B150+[8]Input!C150+[8]Input!D150</f>
        <v>182440.29656014059</v>
      </c>
      <c r="C80" s="76">
        <f>[8]Input!E150</f>
        <v>41900</v>
      </c>
      <c r="D80" s="77">
        <f>0.01*[8]Input!F$15*([8]Adjust!$E164*[8]Input!E150+[8]Adjust!$F164*[8]Input!F150)+10*([8]Adjust!$B164*[8]Input!B150+[8]Adjust!$C164*[8]Input!C150+[8]Adjust!$D164*[8]Input!D150+[8]Adjust!$G164*[8]Input!G150)</f>
        <v>259065.22111539962</v>
      </c>
      <c r="E80" s="75">
        <f>10*([8]Adjust!$B164*[8]Input!B150+[8]Adjust!$C164*[8]Input!C150+[8]Adjust!$D164*[8]Input!D150)</f>
        <v>259065.22111539962</v>
      </c>
      <c r="F80" s="75">
        <f>[8]Adjust!E164*[8]Input!$F$15*[8]Input!$E150/100</f>
        <v>0</v>
      </c>
      <c r="G80" s="75">
        <f>[8]Adjust!F164*[8]Input!$F$15*[8]Input!$F150/100</f>
        <v>0</v>
      </c>
      <c r="H80" s="75">
        <f>[8]Adjust!G164*[8]Input!$G150*10</f>
        <v>0</v>
      </c>
      <c r="I80" s="78">
        <f t="shared" ref="I80:I111" si="0">IF(B80&lt;&gt;0,0.1*D80/B80,"")</f>
        <v>0.14199999999999999</v>
      </c>
      <c r="J80" s="79">
        <f t="shared" ref="J80:J111" si="1">IF(C80&lt;&gt;0,D80/C80,"")</f>
        <v>6.1829408380763633</v>
      </c>
      <c r="K80" s="78">
        <f t="shared" ref="K80:K111" si="2">IF(B80&lt;&gt;0,0.1*E80/B80,0)</f>
        <v>0.14199999999999999</v>
      </c>
      <c r="L80" s="75">
        <f>[8]Adjust!B164*[8]Input!$B150*10</f>
        <v>259065.22111539962</v>
      </c>
      <c r="M80" s="75">
        <f>[8]Adjust!C164*[8]Input!$C150*10</f>
        <v>0</v>
      </c>
      <c r="N80" s="75">
        <f>[8]Adjust!D164*[8]Input!$D150*10</f>
        <v>0</v>
      </c>
      <c r="O80" s="80">
        <f t="shared" ref="O80:O111" si="3">IF(E80&lt;&gt;0,$L80/E80,"")</f>
        <v>1</v>
      </c>
      <c r="P80" s="80">
        <f t="shared" ref="P80:P111" si="4">IF(E80&lt;&gt;0,$M80/E80,"")</f>
        <v>0</v>
      </c>
      <c r="Q80" s="80">
        <f t="shared" ref="Q80:Q111" si="5">IF(E80&lt;&gt;0,$N80/E80,"")</f>
        <v>0</v>
      </c>
      <c r="R80" s="80">
        <f t="shared" ref="R80:R111" si="6">IF(D80&lt;&gt;0,$F80/D80,"")</f>
        <v>0</v>
      </c>
      <c r="S80" s="80">
        <f t="shared" ref="S80:S111" si="7">IF(D80&lt;&gt;0,$G80/D80,"")</f>
        <v>0</v>
      </c>
      <c r="T80" s="80">
        <f t="shared" ref="T80:T111" si="8">IF(D80&lt;&gt;0,$H80/D80,"")</f>
        <v>0</v>
      </c>
      <c r="U80" s="70"/>
      <c r="V80" s="70"/>
    </row>
    <row r="81" spans="1:22">
      <c r="A81" s="74" t="s">
        <v>12</v>
      </c>
      <c r="B81" s="75">
        <f>[8]Input!B146+[8]Input!C146+[8]Input!D146</f>
        <v>6337270.0393164586</v>
      </c>
      <c r="C81" s="76">
        <f>[8]Input!E146</f>
        <v>1083235</v>
      </c>
      <c r="D81" s="77">
        <f>0.01*[8]Input!F$15*([8]Adjust!$E160*[8]Input!E146+[8]Adjust!$F160*[8]Input!F146)+10*([8]Adjust!$B160*[8]Input!B146+[8]Adjust!$C160*[8]Input!C146+[8]Adjust!$D160*[8]Input!D146+[8]Adjust!$G160*[8]Input!G146)</f>
        <v>88256085.574939117</v>
      </c>
      <c r="E81" s="75">
        <f>10*([8]Adjust!$B160*[8]Input!B146+[8]Adjust!$C160*[8]Input!C146+[8]Adjust!$D160*[8]Input!D146)</f>
        <v>72001061.16493912</v>
      </c>
      <c r="F81" s="75">
        <f>[8]Adjust!E160*[8]Input!$F$15*[8]Input!$E146/100</f>
        <v>16255024.41</v>
      </c>
      <c r="G81" s="75">
        <f>[8]Adjust!F160*[8]Input!$F$15*[8]Input!$F146/100</f>
        <v>0</v>
      </c>
      <c r="H81" s="75">
        <f>[8]Adjust!G160*[8]Input!$G146*10</f>
        <v>0</v>
      </c>
      <c r="I81" s="78">
        <f t="shared" si="0"/>
        <v>1.3926514891648591</v>
      </c>
      <c r="J81" s="79">
        <f t="shared" si="1"/>
        <v>81.474551297676967</v>
      </c>
      <c r="K81" s="78">
        <f t="shared" si="2"/>
        <v>1.1361526448809052</v>
      </c>
      <c r="L81" s="75">
        <f>[8]Adjust!B160*[8]Input!$B146*10</f>
        <v>66625928.904268436</v>
      </c>
      <c r="M81" s="75">
        <f>[8]Adjust!C160*[8]Input!$C146*10</f>
        <v>5375132.2606706889</v>
      </c>
      <c r="N81" s="75">
        <f>[8]Adjust!D160*[8]Input!$D146*10</f>
        <v>0</v>
      </c>
      <c r="O81" s="80">
        <f t="shared" si="3"/>
        <v>0.92534648554196441</v>
      </c>
      <c r="P81" s="80">
        <f t="shared" si="4"/>
        <v>7.4653514458035614E-2</v>
      </c>
      <c r="Q81" s="80">
        <f t="shared" si="5"/>
        <v>0</v>
      </c>
      <c r="R81" s="80">
        <f t="shared" si="6"/>
        <v>0.18418021039691024</v>
      </c>
      <c r="S81" s="80">
        <f t="shared" si="7"/>
        <v>0</v>
      </c>
      <c r="T81" s="80">
        <f t="shared" si="8"/>
        <v>0</v>
      </c>
      <c r="U81" s="70"/>
      <c r="V81" s="70"/>
    </row>
    <row r="82" spans="1:22">
      <c r="A82" s="74" t="s">
        <v>11</v>
      </c>
      <c r="B82" s="75">
        <f>[8]Input!B142+[8]Input!C142+[8]Input!D142</f>
        <v>8309914.9386366615</v>
      </c>
      <c r="C82" s="76">
        <f>[8]Input!E142</f>
        <v>2188448</v>
      </c>
      <c r="D82" s="77">
        <f>0.01*[8]Input!F$15*([8]Adjust!$E156*[8]Input!E142+[8]Adjust!$F156*[8]Input!F142)+10*([8]Adjust!$B156*[8]Input!B142+[8]Adjust!$C156*[8]Input!C142+[8]Adjust!$D156*[8]Input!D142+[8]Adjust!$G156*[8]Input!G142)</f>
        <v>147765974.28934503</v>
      </c>
      <c r="E82" s="75">
        <f>10*([8]Adjust!$B156*[8]Input!B142+[8]Adjust!$C156*[8]Input!C142+[8]Adjust!$D156*[8]Input!D142)</f>
        <v>114926123.60134503</v>
      </c>
      <c r="F82" s="75">
        <f>[8]Adjust!E156*[8]Input!$F$15*[8]Input!$E142/100</f>
        <v>32839850.687999997</v>
      </c>
      <c r="G82" s="75">
        <f>[8]Adjust!F156*[8]Input!$F$15*[8]Input!$F142/100</f>
        <v>0</v>
      </c>
      <c r="H82" s="75">
        <f>[8]Adjust!G156*[8]Input!$G142*10</f>
        <v>0</v>
      </c>
      <c r="I82" s="78">
        <f t="shared" si="0"/>
        <v>1.7781887706492909</v>
      </c>
      <c r="J82" s="79">
        <f t="shared" si="1"/>
        <v>67.52089804708406</v>
      </c>
      <c r="K82" s="78">
        <f t="shared" si="2"/>
        <v>1.3830000000000002</v>
      </c>
      <c r="L82" s="75">
        <f>[8]Adjust!B156*[8]Input!$B142*10</f>
        <v>114926123.60134503</v>
      </c>
      <c r="M82" s="75">
        <f>[8]Adjust!C156*[8]Input!$C142*10</f>
        <v>0</v>
      </c>
      <c r="N82" s="75">
        <f>[8]Adjust!D156*[8]Input!$D142*10</f>
        <v>0</v>
      </c>
      <c r="O82" s="80">
        <f t="shared" si="3"/>
        <v>1</v>
      </c>
      <c r="P82" s="80">
        <f t="shared" si="4"/>
        <v>0</v>
      </c>
      <c r="Q82" s="80">
        <f t="shared" si="5"/>
        <v>0</v>
      </c>
      <c r="R82" s="80">
        <f t="shared" si="6"/>
        <v>0.22224230473854076</v>
      </c>
      <c r="S82" s="80">
        <f t="shared" si="7"/>
        <v>0</v>
      </c>
      <c r="T82" s="80">
        <f t="shared" si="8"/>
        <v>0</v>
      </c>
      <c r="U82" s="70"/>
      <c r="V82" s="70"/>
    </row>
    <row r="83" spans="1:22">
      <c r="A83" s="74" t="s">
        <v>32</v>
      </c>
      <c r="B83" s="75">
        <f>[8]Input!B215+[8]Input!C215+[8]Input!D215</f>
        <v>28264.567504631035</v>
      </c>
      <c r="C83" s="76">
        <f>[8]Input!E215</f>
        <v>10</v>
      </c>
      <c r="D83" s="77">
        <f>0.01*[8]Input!F$15*([8]Adjust!$E229*[8]Input!E215+[8]Adjust!$F229*[8]Input!F215)+10*([8]Adjust!$B229*[8]Input!B215+[8]Adjust!$C229*[8]Input!C215+[8]Adjust!$D229*[8]Input!D215+[8]Adjust!$G229*[8]Input!G215)</f>
        <v>-144019.10064884982</v>
      </c>
      <c r="E83" s="75">
        <f>10*([8]Adjust!$B229*[8]Input!B215+[8]Adjust!$C229*[8]Input!C215+[8]Adjust!$D229*[8]Input!D215)</f>
        <v>-145562.52264884982</v>
      </c>
      <c r="F83" s="75">
        <f>[8]Adjust!E229*[8]Input!$F$15*[8]Input!$E215/100</f>
        <v>1543.422</v>
      </c>
      <c r="G83" s="75">
        <f>[8]Adjust!F229*[8]Input!$F$15*[8]Input!$F215/100</f>
        <v>0</v>
      </c>
      <c r="H83" s="75">
        <f>[8]Adjust!G229*[8]Input!$G215*10</f>
        <v>0</v>
      </c>
      <c r="I83" s="78">
        <f t="shared" si="0"/>
        <v>-0.50953937513904246</v>
      </c>
      <c r="J83" s="79">
        <f t="shared" si="1"/>
        <v>-14401.910064884982</v>
      </c>
      <c r="K83" s="78">
        <f t="shared" si="2"/>
        <v>-0.51500000000000001</v>
      </c>
      <c r="L83" s="75">
        <f>[8]Adjust!B229*[8]Input!$B215*10</f>
        <v>-145562.52264884982</v>
      </c>
      <c r="M83" s="75">
        <f>[8]Adjust!C229*[8]Input!$C215*10</f>
        <v>0</v>
      </c>
      <c r="N83" s="75">
        <f>[8]Adjust!D229*[8]Input!$D215*10</f>
        <v>0</v>
      </c>
      <c r="O83" s="80">
        <f t="shared" si="3"/>
        <v>1</v>
      </c>
      <c r="P83" s="80">
        <f t="shared" si="4"/>
        <v>0</v>
      </c>
      <c r="Q83" s="80">
        <f t="shared" si="5"/>
        <v>0</v>
      </c>
      <c r="R83" s="80">
        <f t="shared" si="6"/>
        <v>-1.0716786822347972E-2</v>
      </c>
      <c r="S83" s="80">
        <f t="shared" si="7"/>
        <v>0</v>
      </c>
      <c r="T83" s="80">
        <f t="shared" si="8"/>
        <v>0</v>
      </c>
      <c r="U83" s="70"/>
      <c r="V83" s="72">
        <v>0</v>
      </c>
    </row>
    <row r="84" spans="1:22">
      <c r="A84" s="74" t="s">
        <v>33</v>
      </c>
      <c r="B84" s="75">
        <f>[8]Input!B218+[8]Input!C218+[8]Input!D218</f>
        <v>554605.9161322522</v>
      </c>
      <c r="C84" s="76">
        <f>[8]Input!E218</f>
        <v>100</v>
      </c>
      <c r="D84" s="77">
        <f>0.01*[8]Input!F$15*([8]Adjust!$E232*[8]Input!E218+[8]Adjust!$F232*[8]Input!F218)+10*([8]Adjust!$B232*[8]Input!B218+[8]Adjust!$C232*[8]Input!C218+[8]Adjust!$D232*[8]Input!D218+[8]Adjust!$G232*[8]Input!G218)</f>
        <v>-3906381.2240385804</v>
      </c>
      <c r="E84" s="75">
        <f>10*([8]Adjust!$B232*[8]Input!B218+[8]Adjust!$C232*[8]Input!C218+[8]Adjust!$D232*[8]Input!D218)</f>
        <v>-3921815.4440385806</v>
      </c>
      <c r="F84" s="75">
        <f>[8]Adjust!E232*[8]Input!$F$15*[8]Input!$E218/100</f>
        <v>15434.22</v>
      </c>
      <c r="G84" s="75">
        <f>[8]Adjust!F232*[8]Input!$F$15*[8]Input!$F218/100</f>
        <v>0</v>
      </c>
      <c r="H84" s="75">
        <f>[8]Adjust!G232*[8]Input!$G218*10</f>
        <v>0</v>
      </c>
      <c r="I84" s="78">
        <f t="shared" si="0"/>
        <v>-0.70435260613178508</v>
      </c>
      <c r="J84" s="79">
        <f t="shared" si="1"/>
        <v>-39063.812240385807</v>
      </c>
      <c r="K84" s="78">
        <f t="shared" si="2"/>
        <v>-0.70713552271292013</v>
      </c>
      <c r="L84" s="75">
        <f>[8]Adjust!B232*[8]Input!$B218*10</f>
        <v>-3491003.4948138641</v>
      </c>
      <c r="M84" s="75">
        <f>[8]Adjust!C232*[8]Input!$C218*10</f>
        <v>-258314.56513906724</v>
      </c>
      <c r="N84" s="75">
        <f>[8]Adjust!D232*[8]Input!$D218*10</f>
        <v>-172497.38408564916</v>
      </c>
      <c r="O84" s="80">
        <f t="shared" si="3"/>
        <v>0.89014986672063334</v>
      </c>
      <c r="P84" s="80">
        <f t="shared" si="4"/>
        <v>6.5866068616697013E-2</v>
      </c>
      <c r="Q84" s="80">
        <f t="shared" si="5"/>
        <v>4.3984064662669582E-2</v>
      </c>
      <c r="R84" s="80">
        <f t="shared" si="6"/>
        <v>-3.9510275917319345E-3</v>
      </c>
      <c r="S84" s="80">
        <f t="shared" si="7"/>
        <v>0</v>
      </c>
      <c r="T84" s="80">
        <f t="shared" si="8"/>
        <v>0</v>
      </c>
      <c r="U84" s="70"/>
      <c r="V84" s="72">
        <v>0</v>
      </c>
    </row>
    <row r="85" spans="1:22">
      <c r="A85" s="74" t="s">
        <v>22</v>
      </c>
      <c r="B85" s="75">
        <f>[8]Input!B181+[8]Input!C181+[8]Input!D181</f>
        <v>6723973.6060389429</v>
      </c>
      <c r="C85" s="76">
        <f>[8]Input!E181</f>
        <v>1764</v>
      </c>
      <c r="D85" s="77">
        <f>0.01*[8]Input!F$15*([8]Adjust!$E195*[8]Input!E181+[8]Adjust!$F195*[8]Input!F181)+10*([8]Adjust!$B195*[8]Input!B181+[8]Adjust!$C195*[8]Input!C181+[8]Adjust!$D195*[8]Input!D181+[8]Adjust!$G195*[8]Input!G181)</f>
        <v>57246202.415629983</v>
      </c>
      <c r="E85" s="75">
        <f>10*([8]Adjust!$B195*[8]Input!B181+[8]Adjust!$C195*[8]Input!C181+[8]Adjust!$D195*[8]Input!D181)</f>
        <v>30602720.776582368</v>
      </c>
      <c r="F85" s="75">
        <f>[8]Adjust!E195*[8]Input!$F$15*[8]Input!$E181/100</f>
        <v>517338.51119999995</v>
      </c>
      <c r="G85" s="75">
        <f>[8]Adjust!F195*[8]Input!$F$15*[8]Input!$F181/100</f>
        <v>25214178.420576423</v>
      </c>
      <c r="H85" s="75">
        <f>[8]Adjust!G195*[8]Input!$G181*10</f>
        <v>911964.70727117977</v>
      </c>
      <c r="I85" s="78">
        <f t="shared" si="0"/>
        <v>0.85137458547154266</v>
      </c>
      <c r="J85" s="79">
        <f t="shared" si="1"/>
        <v>32452.49570047051</v>
      </c>
      <c r="K85" s="78">
        <f t="shared" si="2"/>
        <v>0.45512850837334368</v>
      </c>
      <c r="L85" s="75">
        <f>[8]Adjust!B195*[8]Input!$B181*10</f>
        <v>26359382.97707478</v>
      </c>
      <c r="M85" s="75">
        <f>[8]Adjust!C195*[8]Input!$C181*10</f>
        <v>2847833.0142757301</v>
      </c>
      <c r="N85" s="75">
        <f>[8]Adjust!D195*[8]Input!$D181*10</f>
        <v>1395504.7852318606</v>
      </c>
      <c r="O85" s="80">
        <f t="shared" si="3"/>
        <v>0.86134115883073215</v>
      </c>
      <c r="P85" s="80">
        <f t="shared" si="4"/>
        <v>9.3058164176530733E-2</v>
      </c>
      <c r="Q85" s="80">
        <f t="shared" si="5"/>
        <v>4.5600676992737212E-2</v>
      </c>
      <c r="R85" s="80">
        <f t="shared" si="6"/>
        <v>9.0370800047821255E-3</v>
      </c>
      <c r="S85" s="80">
        <f t="shared" si="7"/>
        <v>0.44045154711768569</v>
      </c>
      <c r="T85" s="80">
        <f t="shared" si="8"/>
        <v>1.5930571265670282E-2</v>
      </c>
      <c r="U85" s="71">
        <v>2180101.1984312464</v>
      </c>
      <c r="V85" s="72">
        <v>479981.42487956834</v>
      </c>
    </row>
    <row r="86" spans="1:22">
      <c r="A86" s="74" t="s">
        <v>19</v>
      </c>
      <c r="B86" s="75">
        <f>[8]Input!B172+[8]Input!C172+[8]Input!D172</f>
        <v>0</v>
      </c>
      <c r="C86" s="76">
        <f>[8]Input!E172</f>
        <v>0</v>
      </c>
      <c r="D86" s="77">
        <f>0.01*[8]Input!F$15*([8]Adjust!$E186*[8]Input!E172+[8]Adjust!$F186*[8]Input!F172)+10*([8]Adjust!$B186*[8]Input!B172+[8]Adjust!$C186*[8]Input!C172+[8]Adjust!$D186*[8]Input!D172+[8]Adjust!$G186*[8]Input!G172)</f>
        <v>0</v>
      </c>
      <c r="E86" s="75">
        <f>10*([8]Adjust!$B186*[8]Input!B172+[8]Adjust!$C186*[8]Input!C172+[8]Adjust!$D186*[8]Input!D172)</f>
        <v>0</v>
      </c>
      <c r="F86" s="75">
        <f>[8]Adjust!E186*[8]Input!$F$15*[8]Input!$E172/100</f>
        <v>0</v>
      </c>
      <c r="G86" s="75">
        <f>[8]Adjust!F186*[8]Input!$F$15*[8]Input!$F172/100</f>
        <v>0</v>
      </c>
      <c r="H86" s="75">
        <f>[8]Adjust!G186*[8]Input!$G172*10</f>
        <v>0</v>
      </c>
      <c r="I86" s="78" t="str">
        <f t="shared" si="0"/>
        <v/>
      </c>
      <c r="J86" s="79" t="str">
        <f t="shared" si="1"/>
        <v/>
      </c>
      <c r="K86" s="78">
        <f t="shared" si="2"/>
        <v>0</v>
      </c>
      <c r="L86" s="75">
        <f>[8]Adjust!B186*[8]Input!$B172*10</f>
        <v>0</v>
      </c>
      <c r="M86" s="75">
        <f>[8]Adjust!C186*[8]Input!$C172*10</f>
        <v>0</v>
      </c>
      <c r="N86" s="75">
        <f>[8]Adjust!D186*[8]Input!$D172*10</f>
        <v>0</v>
      </c>
      <c r="O86" s="80" t="str">
        <f t="shared" si="3"/>
        <v/>
      </c>
      <c r="P86" s="80" t="str">
        <f t="shared" si="4"/>
        <v/>
      </c>
      <c r="Q86" s="80" t="str">
        <f t="shared" si="5"/>
        <v/>
      </c>
      <c r="R86" s="80" t="str">
        <f t="shared" si="6"/>
        <v/>
      </c>
      <c r="S86" s="80" t="str">
        <f t="shared" si="7"/>
        <v/>
      </c>
      <c r="T86" s="80" t="str">
        <f t="shared" si="8"/>
        <v/>
      </c>
      <c r="U86" s="70"/>
      <c r="V86" s="70"/>
    </row>
    <row r="87" spans="1:22">
      <c r="A87" s="74" t="s">
        <v>35</v>
      </c>
      <c r="B87" s="75">
        <f>[8]Input!B223+[8]Input!C223+[8]Input!D223</f>
        <v>0</v>
      </c>
      <c r="C87" s="76">
        <f>[8]Input!E223</f>
        <v>0</v>
      </c>
      <c r="D87" s="77">
        <f>0.01*[8]Input!F$15*([8]Adjust!$E237*[8]Input!E223+[8]Adjust!$F237*[8]Input!F223)+10*([8]Adjust!$B237*[8]Input!B223+[8]Adjust!$C237*[8]Input!C223+[8]Adjust!$D237*[8]Input!D223+[8]Adjust!$G237*[8]Input!G223)</f>
        <v>0</v>
      </c>
      <c r="E87" s="75">
        <f>10*([8]Adjust!$B237*[8]Input!B223+[8]Adjust!$C237*[8]Input!C223+[8]Adjust!$D237*[8]Input!D223)</f>
        <v>0</v>
      </c>
      <c r="F87" s="75">
        <f>[8]Adjust!E237*[8]Input!$F$15*[8]Input!$E223/100</f>
        <v>0</v>
      </c>
      <c r="G87" s="75">
        <f>[8]Adjust!F237*[8]Input!$F$15*[8]Input!$F223/100</f>
        <v>0</v>
      </c>
      <c r="H87" s="75">
        <f>[8]Adjust!G237*[8]Input!$G223*10</f>
        <v>0</v>
      </c>
      <c r="I87" s="78" t="str">
        <f t="shared" si="0"/>
        <v/>
      </c>
      <c r="J87" s="79" t="str">
        <f t="shared" si="1"/>
        <v/>
      </c>
      <c r="K87" s="78">
        <f t="shared" si="2"/>
        <v>0</v>
      </c>
      <c r="L87" s="75">
        <f>[8]Adjust!B237*[8]Input!$B223*10</f>
        <v>0</v>
      </c>
      <c r="M87" s="75">
        <f>[8]Adjust!C237*[8]Input!$C223*10</f>
        <v>0</v>
      </c>
      <c r="N87" s="75">
        <f>[8]Adjust!D237*[8]Input!$D223*10</f>
        <v>0</v>
      </c>
      <c r="O87" s="80" t="str">
        <f t="shared" si="3"/>
        <v/>
      </c>
      <c r="P87" s="80" t="str">
        <f t="shared" si="4"/>
        <v/>
      </c>
      <c r="Q87" s="80" t="str">
        <f t="shared" si="5"/>
        <v/>
      </c>
      <c r="R87" s="80" t="str">
        <f t="shared" si="6"/>
        <v/>
      </c>
      <c r="S87" s="80" t="str">
        <f t="shared" si="7"/>
        <v/>
      </c>
      <c r="T87" s="80" t="str">
        <f t="shared" si="8"/>
        <v/>
      </c>
      <c r="U87" s="70"/>
      <c r="V87" s="72">
        <v>0</v>
      </c>
    </row>
    <row r="88" spans="1:22">
      <c r="A88" s="74" t="s">
        <v>34</v>
      </c>
      <c r="B88" s="75">
        <f>[8]Input!B221+[8]Input!C221+[8]Input!D221</f>
        <v>6112.7394713395215</v>
      </c>
      <c r="C88" s="76">
        <f>[8]Input!E221</f>
        <v>3</v>
      </c>
      <c r="D88" s="77">
        <f>0.01*[8]Input!F$15*([8]Adjust!$E235*[8]Input!E221+[8]Adjust!$F235*[8]Input!F221)+10*([8]Adjust!$B235*[8]Input!B221+[8]Adjust!$C235*[8]Input!C221+[8]Adjust!$D235*[8]Input!D221+[8]Adjust!$G235*[8]Input!G221)</f>
        <v>-119035.49941302497</v>
      </c>
      <c r="E88" s="75">
        <f>10*([8]Adjust!$B235*[8]Input!B221+[8]Adjust!$C235*[8]Input!C221+[8]Adjust!$D235*[8]Input!D221)</f>
        <v>-119498.52601302497</v>
      </c>
      <c r="F88" s="75">
        <f>[8]Adjust!E235*[8]Input!$F$15*[8]Input!$E221/100</f>
        <v>463.02660000000003</v>
      </c>
      <c r="G88" s="75">
        <f>[8]Adjust!F235*[8]Input!$F$15*[8]Input!$F221/100</f>
        <v>0</v>
      </c>
      <c r="H88" s="75">
        <f>[8]Adjust!G235*[8]Input!$G221*10</f>
        <v>0</v>
      </c>
      <c r="I88" s="78">
        <f t="shared" si="0"/>
        <v>-1.9473347419948197</v>
      </c>
      <c r="J88" s="79">
        <f t="shared" si="1"/>
        <v>-39678.499804341656</v>
      </c>
      <c r="K88" s="78">
        <f t="shared" si="2"/>
        <v>-1.9549095225358677</v>
      </c>
      <c r="L88" s="75">
        <f>[8]Adjust!B235*[8]Input!$B221*10</f>
        <v>-115866.71821938377</v>
      </c>
      <c r="M88" s="75">
        <f>[8]Adjust!C235*[8]Input!$C221*10</f>
        <v>-3351.1679469183046</v>
      </c>
      <c r="N88" s="75">
        <f>[8]Adjust!D235*[8]Input!$D221*10</f>
        <v>-280.63984672289001</v>
      </c>
      <c r="O88" s="80">
        <f t="shared" si="3"/>
        <v>0.96960792810745344</v>
      </c>
      <c r="P88" s="80">
        <f t="shared" si="4"/>
        <v>2.8043592324754178E-2</v>
      </c>
      <c r="Q88" s="80">
        <f t="shared" si="5"/>
        <v>2.3484795677923354E-3</v>
      </c>
      <c r="R88" s="80">
        <f t="shared" si="6"/>
        <v>-3.8898194427983831E-3</v>
      </c>
      <c r="S88" s="80">
        <f t="shared" si="7"/>
        <v>0</v>
      </c>
      <c r="T88" s="80">
        <f t="shared" si="8"/>
        <v>0</v>
      </c>
      <c r="U88" s="70"/>
      <c r="V88" s="72">
        <v>0</v>
      </c>
    </row>
    <row r="89" spans="1:22">
      <c r="A89" s="74" t="s">
        <v>23</v>
      </c>
      <c r="B89" s="75">
        <f>[8]Input!B184+[8]Input!C184+[8]Input!D184</f>
        <v>689146.48503718269</v>
      </c>
      <c r="C89" s="76">
        <f>[8]Input!E184</f>
        <v>31</v>
      </c>
      <c r="D89" s="77">
        <f>0.01*[8]Input!F$15*([8]Adjust!$E198*[8]Input!E184+[8]Adjust!$F198*[8]Input!F184)+10*([8]Adjust!$B198*[8]Input!B184+[8]Adjust!$C198*[8]Input!C184+[8]Adjust!$D198*[8]Input!D184+[8]Adjust!$G198*[8]Input!G184)</f>
        <v>5938480.3530345131</v>
      </c>
      <c r="E89" s="75">
        <f>10*([8]Adjust!$B198*[8]Input!B184+[8]Adjust!$C198*[8]Input!C184+[8]Adjust!$D198*[8]Input!D184)</f>
        <v>2087929.5180135346</v>
      </c>
      <c r="F89" s="75">
        <f>[8]Adjust!E198*[8]Input!$F$15*[8]Input!$E184/100</f>
        <v>9091.5498000000007</v>
      </c>
      <c r="G89" s="75">
        <f>[8]Adjust!F198*[8]Input!$F$15*[8]Input!$F184/100</f>
        <v>3795859.5577040394</v>
      </c>
      <c r="H89" s="75">
        <f>[8]Adjust!G198*[8]Input!$G184*10</f>
        <v>45599.727516938408</v>
      </c>
      <c r="I89" s="78">
        <f t="shared" si="0"/>
        <v>0.86171524951100997</v>
      </c>
      <c r="J89" s="79">
        <f t="shared" si="1"/>
        <v>191563.88235595202</v>
      </c>
      <c r="K89" s="78">
        <f t="shared" si="2"/>
        <v>0.30297325218177401</v>
      </c>
      <c r="L89" s="75">
        <f>[8]Adjust!B198*[8]Input!$B184*10</f>
        <v>1850648.4588177933</v>
      </c>
      <c r="M89" s="75">
        <f>[8]Adjust!C198*[8]Input!$C184*10</f>
        <v>173169.55060161534</v>
      </c>
      <c r="N89" s="75">
        <f>[8]Adjust!D198*[8]Input!$D184*10</f>
        <v>64111.508594125997</v>
      </c>
      <c r="O89" s="80">
        <f t="shared" si="3"/>
        <v>0.8863558098352422</v>
      </c>
      <c r="P89" s="80">
        <f t="shared" si="4"/>
        <v>8.2938408173073588E-2</v>
      </c>
      <c r="Q89" s="80">
        <f t="shared" si="5"/>
        <v>3.0705781991684264E-2</v>
      </c>
      <c r="R89" s="80">
        <f t="shared" si="6"/>
        <v>1.530955608088237E-3</v>
      </c>
      <c r="S89" s="80">
        <f t="shared" si="7"/>
        <v>0.63919712317720934</v>
      </c>
      <c r="T89" s="80">
        <f t="shared" si="8"/>
        <v>7.678686264178231E-3</v>
      </c>
      <c r="U89" s="71">
        <v>261899.01457912731</v>
      </c>
      <c r="V89" s="72">
        <v>35905.297257431819</v>
      </c>
    </row>
    <row r="90" spans="1:22" ht="25.5">
      <c r="A90" s="74" t="s">
        <v>187</v>
      </c>
      <c r="B90" s="75">
        <f>[8]Input!B152+[8]Input!C152+[8]Input!D152</f>
        <v>0</v>
      </c>
      <c r="C90" s="76">
        <f>[8]Input!E152</f>
        <v>0</v>
      </c>
      <c r="D90" s="77">
        <f>0.01*[8]Input!F$15*([8]Adjust!$E166*[8]Input!E152+[8]Adjust!$F166*[8]Input!F152)+10*([8]Adjust!$B166*[8]Input!B152+[8]Adjust!$C166*[8]Input!C152+[8]Adjust!$D166*[8]Input!D152+[8]Adjust!$G166*[8]Input!G152)</f>
        <v>0</v>
      </c>
      <c r="E90" s="75">
        <f>10*([8]Adjust!$B166*[8]Input!B152+[8]Adjust!$C166*[8]Input!C152+[8]Adjust!$D166*[8]Input!D152)</f>
        <v>0</v>
      </c>
      <c r="F90" s="75">
        <f>[8]Adjust!E166*[8]Input!$F$15*[8]Input!$E152/100</f>
        <v>0</v>
      </c>
      <c r="G90" s="75">
        <f>[8]Adjust!F166*[8]Input!$F$15*[8]Input!$F152/100</f>
        <v>0</v>
      </c>
      <c r="H90" s="75">
        <f>[8]Adjust!G166*[8]Input!$G152*10</f>
        <v>0</v>
      </c>
      <c r="I90" s="78" t="str">
        <f t="shared" si="0"/>
        <v/>
      </c>
      <c r="J90" s="79" t="str">
        <f t="shared" si="1"/>
        <v/>
      </c>
      <c r="K90" s="78">
        <f t="shared" si="2"/>
        <v>0</v>
      </c>
      <c r="L90" s="75">
        <f>[8]Adjust!B166*[8]Input!$B152*10</f>
        <v>0</v>
      </c>
      <c r="M90" s="75">
        <f>[8]Adjust!C166*[8]Input!$C152*10</f>
        <v>0</v>
      </c>
      <c r="N90" s="75">
        <f>[8]Adjust!D166*[8]Input!$D152*10</f>
        <v>0</v>
      </c>
      <c r="O90" s="80" t="str">
        <f t="shared" si="3"/>
        <v/>
      </c>
      <c r="P90" s="80" t="str">
        <f t="shared" si="4"/>
        <v/>
      </c>
      <c r="Q90" s="80" t="str">
        <f t="shared" si="5"/>
        <v/>
      </c>
      <c r="R90" s="80" t="str">
        <f t="shared" si="6"/>
        <v/>
      </c>
      <c r="S90" s="80" t="str">
        <f t="shared" si="7"/>
        <v/>
      </c>
      <c r="T90" s="80" t="str">
        <f t="shared" si="8"/>
        <v/>
      </c>
      <c r="U90" s="70"/>
      <c r="V90" s="70"/>
    </row>
    <row r="91" spans="1:22">
      <c r="A91" s="74" t="s">
        <v>48</v>
      </c>
      <c r="B91" s="75">
        <f>[8]Input!B148+[8]Input!C148+[8]Input!D148</f>
        <v>484.9128991350168</v>
      </c>
      <c r="C91" s="76">
        <f>[8]Input!E148</f>
        <v>21</v>
      </c>
      <c r="D91" s="77">
        <f>0.01*[8]Input!F$15*([8]Adjust!$E162*[8]Input!E148+[8]Adjust!$F162*[8]Input!F148)+10*([8]Adjust!$B162*[8]Input!B148+[8]Adjust!$C162*[8]Input!C148+[8]Adjust!$D162*[8]Input!D148+[8]Adjust!$G162*[8]Input!G148)</f>
        <v>2960.833879010233</v>
      </c>
      <c r="E91" s="75">
        <f>10*([8]Adjust!$B162*[8]Input!B148+[8]Adjust!$C162*[8]Input!C148+[8]Adjust!$D162*[8]Input!D148)</f>
        <v>2803.4072473634474</v>
      </c>
      <c r="F91" s="75">
        <f>[8]Adjust!E162*[8]Input!$F$15*[8]Input!$E148/100</f>
        <v>157.42663164678572</v>
      </c>
      <c r="G91" s="75">
        <f>[8]Adjust!F162*[8]Input!$F$15*[8]Input!$F148/100</f>
        <v>0</v>
      </c>
      <c r="H91" s="75">
        <f>[8]Adjust!G162*[8]Input!$G148*10</f>
        <v>0</v>
      </c>
      <c r="I91" s="78">
        <f t="shared" si="0"/>
        <v>0.61059086782218852</v>
      </c>
      <c r="J91" s="79">
        <f t="shared" si="1"/>
        <v>140.99208947667776</v>
      </c>
      <c r="K91" s="78">
        <f t="shared" si="2"/>
        <v>0.57812593815593261</v>
      </c>
      <c r="L91" s="75">
        <f>[8]Adjust!B162*[8]Input!$B148*10</f>
        <v>2605.0366287350544</v>
      </c>
      <c r="M91" s="75">
        <f>[8]Adjust!C162*[8]Input!$C148*10</f>
        <v>198.37061862839278</v>
      </c>
      <c r="N91" s="75">
        <f>[8]Adjust!D162*[8]Input!$D148*10</f>
        <v>0</v>
      </c>
      <c r="O91" s="80">
        <f t="shared" si="3"/>
        <v>0.92923945715879952</v>
      </c>
      <c r="P91" s="80">
        <f t="shared" si="4"/>
        <v>7.0760542841200355E-2</v>
      </c>
      <c r="Q91" s="80">
        <f t="shared" si="5"/>
        <v>0</v>
      </c>
      <c r="R91" s="80">
        <f t="shared" si="6"/>
        <v>5.3169694106381726E-2</v>
      </c>
      <c r="S91" s="80">
        <f t="shared" si="7"/>
        <v>0</v>
      </c>
      <c r="T91" s="80">
        <f t="shared" si="8"/>
        <v>0</v>
      </c>
      <c r="U91" s="70"/>
      <c r="V91" s="70"/>
    </row>
    <row r="92" spans="1:22">
      <c r="A92" s="74" t="s">
        <v>47</v>
      </c>
      <c r="B92" s="75">
        <f>[8]Input!B144+[8]Input!C144+[8]Input!D144</f>
        <v>47917.090157888357</v>
      </c>
      <c r="C92" s="76">
        <f>[8]Input!E144</f>
        <v>5154</v>
      </c>
      <c r="D92" s="77">
        <f>0.01*[8]Input!F$15*([8]Adjust!$E158*[8]Input!E144+[8]Adjust!$F158*[8]Input!F144)+10*([8]Adjust!$B158*[8]Input!B144+[8]Adjust!$C158*[8]Input!C144+[8]Adjust!$D158*[8]Input!D144+[8]Adjust!$G158*[8]Input!G144)</f>
        <v>369696.89629753132</v>
      </c>
      <c r="E92" s="75">
        <f>10*([8]Adjust!$B158*[8]Input!B144+[8]Adjust!$C158*[8]Input!C144+[8]Adjust!$D158*[8]Input!D144)</f>
        <v>331059.90298764873</v>
      </c>
      <c r="F92" s="75">
        <f>[8]Adjust!E158*[8]Input!$F$15*[8]Input!$E144/100</f>
        <v>38636.993309882557</v>
      </c>
      <c r="G92" s="75">
        <f>[8]Adjust!F158*[8]Input!$F$15*[8]Input!$F144/100</f>
        <v>0</v>
      </c>
      <c r="H92" s="75">
        <f>[8]Adjust!G158*[8]Input!$G144*10</f>
        <v>0</v>
      </c>
      <c r="I92" s="78">
        <f t="shared" si="0"/>
        <v>0.77153452991274751</v>
      </c>
      <c r="J92" s="79">
        <f t="shared" si="1"/>
        <v>71.730092413180316</v>
      </c>
      <c r="K92" s="78">
        <f t="shared" si="2"/>
        <v>0.6909015173851244</v>
      </c>
      <c r="L92" s="75">
        <f>[8]Adjust!B158*[8]Input!$B144*10</f>
        <v>331059.90298764873</v>
      </c>
      <c r="M92" s="75">
        <f>[8]Adjust!C158*[8]Input!$C144*10</f>
        <v>0</v>
      </c>
      <c r="N92" s="75">
        <f>[8]Adjust!D158*[8]Input!$D144*10</f>
        <v>0</v>
      </c>
      <c r="O92" s="80">
        <f t="shared" si="3"/>
        <v>1</v>
      </c>
      <c r="P92" s="80">
        <f t="shared" si="4"/>
        <v>0</v>
      </c>
      <c r="Q92" s="80">
        <f t="shared" si="5"/>
        <v>0</v>
      </c>
      <c r="R92" s="80">
        <f t="shared" si="6"/>
        <v>0.10450992068591125</v>
      </c>
      <c r="S92" s="80">
        <f t="shared" si="7"/>
        <v>0</v>
      </c>
      <c r="T92" s="80">
        <f t="shared" si="8"/>
        <v>0</v>
      </c>
      <c r="U92" s="70"/>
      <c r="V92" s="70"/>
    </row>
    <row r="93" spans="1:22">
      <c r="A93" s="74" t="s">
        <v>63</v>
      </c>
      <c r="B93" s="75">
        <f>[8]Input!B216+[8]Input!C216+[8]Input!D216</f>
        <v>0</v>
      </c>
      <c r="C93" s="76">
        <f>[8]Input!E216</f>
        <v>0</v>
      </c>
      <c r="D93" s="77">
        <f>0.01*[8]Input!F$15*([8]Adjust!$E230*[8]Input!E216+[8]Adjust!$F230*[8]Input!F216)+10*([8]Adjust!$B230*[8]Input!B216+[8]Adjust!$C230*[8]Input!C216+[8]Adjust!$D230*[8]Input!D216+[8]Adjust!$G230*[8]Input!G216)</f>
        <v>0</v>
      </c>
      <c r="E93" s="75">
        <f>10*([8]Adjust!$B230*[8]Input!B216+[8]Adjust!$C230*[8]Input!C216+[8]Adjust!$D230*[8]Input!D216)</f>
        <v>0</v>
      </c>
      <c r="F93" s="75">
        <f>[8]Adjust!E230*[8]Input!$F$15*[8]Input!$E216/100</f>
        <v>0</v>
      </c>
      <c r="G93" s="75">
        <f>[8]Adjust!F230*[8]Input!$F$15*[8]Input!$F216/100</f>
        <v>0</v>
      </c>
      <c r="H93" s="75">
        <f>[8]Adjust!G230*[8]Input!$G216*10</f>
        <v>0</v>
      </c>
      <c r="I93" s="78" t="str">
        <f t="shared" si="0"/>
        <v/>
      </c>
      <c r="J93" s="79" t="str">
        <f t="shared" si="1"/>
        <v/>
      </c>
      <c r="K93" s="78">
        <f t="shared" si="2"/>
        <v>0</v>
      </c>
      <c r="L93" s="75">
        <f>[8]Adjust!B230*[8]Input!$B216*10</f>
        <v>0</v>
      </c>
      <c r="M93" s="75">
        <f>[8]Adjust!C230*[8]Input!$C216*10</f>
        <v>0</v>
      </c>
      <c r="N93" s="75">
        <f>[8]Adjust!D230*[8]Input!$D216*10</f>
        <v>0</v>
      </c>
      <c r="O93" s="80" t="str">
        <f t="shared" si="3"/>
        <v/>
      </c>
      <c r="P93" s="80" t="str">
        <f t="shared" si="4"/>
        <v/>
      </c>
      <c r="Q93" s="80" t="str">
        <f t="shared" si="5"/>
        <v/>
      </c>
      <c r="R93" s="80" t="str">
        <f t="shared" si="6"/>
        <v/>
      </c>
      <c r="S93" s="80" t="str">
        <f t="shared" si="7"/>
        <v/>
      </c>
      <c r="T93" s="80" t="str">
        <f t="shared" si="8"/>
        <v/>
      </c>
      <c r="U93" s="70"/>
      <c r="V93" s="72">
        <v>0</v>
      </c>
    </row>
    <row r="94" spans="1:22" ht="25.5">
      <c r="A94" s="74" t="s">
        <v>64</v>
      </c>
      <c r="B94" s="75">
        <f>[8]Input!B219+[8]Input!C219+[8]Input!D219</f>
        <v>0</v>
      </c>
      <c r="C94" s="76">
        <f>[8]Input!E219</f>
        <v>0</v>
      </c>
      <c r="D94" s="77">
        <f>0.01*[8]Input!F$15*([8]Adjust!$E233*[8]Input!E219+[8]Adjust!$F233*[8]Input!F219)+10*([8]Adjust!$B233*[8]Input!B219+[8]Adjust!$C233*[8]Input!C219+[8]Adjust!$D233*[8]Input!D219+[8]Adjust!$G233*[8]Input!G219)</f>
        <v>0</v>
      </c>
      <c r="E94" s="75">
        <f>10*([8]Adjust!$B233*[8]Input!B219+[8]Adjust!$C233*[8]Input!C219+[8]Adjust!$D233*[8]Input!D219)</f>
        <v>0</v>
      </c>
      <c r="F94" s="75">
        <f>[8]Adjust!E233*[8]Input!$F$15*[8]Input!$E219/100</f>
        <v>0</v>
      </c>
      <c r="G94" s="75">
        <f>[8]Adjust!F233*[8]Input!$F$15*[8]Input!$F219/100</f>
        <v>0</v>
      </c>
      <c r="H94" s="75">
        <f>[8]Adjust!G233*[8]Input!$G219*10</f>
        <v>0</v>
      </c>
      <c r="I94" s="78" t="str">
        <f t="shared" si="0"/>
        <v/>
      </c>
      <c r="J94" s="79" t="str">
        <f t="shared" si="1"/>
        <v/>
      </c>
      <c r="K94" s="78">
        <f t="shared" si="2"/>
        <v>0</v>
      </c>
      <c r="L94" s="75">
        <f>[8]Adjust!B233*[8]Input!$B219*10</f>
        <v>0</v>
      </c>
      <c r="M94" s="75">
        <f>[8]Adjust!C233*[8]Input!$C219*10</f>
        <v>0</v>
      </c>
      <c r="N94" s="75">
        <f>[8]Adjust!D233*[8]Input!$D219*10</f>
        <v>0</v>
      </c>
      <c r="O94" s="80" t="str">
        <f t="shared" si="3"/>
        <v/>
      </c>
      <c r="P94" s="80" t="str">
        <f t="shared" si="4"/>
        <v/>
      </c>
      <c r="Q94" s="80" t="str">
        <f t="shared" si="5"/>
        <v/>
      </c>
      <c r="R94" s="80" t="str">
        <f t="shared" si="6"/>
        <v/>
      </c>
      <c r="S94" s="80" t="str">
        <f t="shared" si="7"/>
        <v/>
      </c>
      <c r="T94" s="80" t="str">
        <f t="shared" si="8"/>
        <v/>
      </c>
      <c r="U94" s="70"/>
      <c r="V94" s="72">
        <v>0</v>
      </c>
    </row>
    <row r="95" spans="1:22">
      <c r="A95" s="74" t="s">
        <v>54</v>
      </c>
      <c r="B95" s="75">
        <f>[8]Input!B182+[8]Input!C182+[8]Input!D182</f>
        <v>0</v>
      </c>
      <c r="C95" s="76">
        <f>[8]Input!E182</f>
        <v>0</v>
      </c>
      <c r="D95" s="77">
        <f>0.01*[8]Input!F$15*([8]Adjust!$E196*[8]Input!E182+[8]Adjust!$F196*[8]Input!F182)+10*([8]Adjust!$B196*[8]Input!B182+[8]Adjust!$C196*[8]Input!C182+[8]Adjust!$D196*[8]Input!D182+[8]Adjust!$G196*[8]Input!G182)</f>
        <v>0</v>
      </c>
      <c r="E95" s="75">
        <f>10*([8]Adjust!$B196*[8]Input!B182+[8]Adjust!$C196*[8]Input!C182+[8]Adjust!$D196*[8]Input!D182)</f>
        <v>0</v>
      </c>
      <c r="F95" s="75">
        <f>[8]Adjust!E196*[8]Input!$F$15*[8]Input!$E182/100</f>
        <v>0</v>
      </c>
      <c r="G95" s="75">
        <f>[8]Adjust!F196*[8]Input!$F$15*[8]Input!$F182/100</f>
        <v>0</v>
      </c>
      <c r="H95" s="75">
        <f>[8]Adjust!G196*[8]Input!$G182*10</f>
        <v>0</v>
      </c>
      <c r="I95" s="78" t="str">
        <f t="shared" si="0"/>
        <v/>
      </c>
      <c r="J95" s="79" t="str">
        <f t="shared" si="1"/>
        <v/>
      </c>
      <c r="K95" s="78">
        <f t="shared" si="2"/>
        <v>0</v>
      </c>
      <c r="L95" s="75">
        <f>[8]Adjust!B196*[8]Input!$B182*10</f>
        <v>0</v>
      </c>
      <c r="M95" s="75">
        <f>[8]Adjust!C196*[8]Input!$C182*10</f>
        <v>0</v>
      </c>
      <c r="N95" s="75">
        <f>[8]Adjust!D196*[8]Input!$D182*10</f>
        <v>0</v>
      </c>
      <c r="O95" s="80" t="str">
        <f t="shared" si="3"/>
        <v/>
      </c>
      <c r="P95" s="80" t="str">
        <f t="shared" si="4"/>
        <v/>
      </c>
      <c r="Q95" s="80" t="str">
        <f t="shared" si="5"/>
        <v/>
      </c>
      <c r="R95" s="80" t="str">
        <f t="shared" si="6"/>
        <v/>
      </c>
      <c r="S95" s="80" t="str">
        <f t="shared" si="7"/>
        <v/>
      </c>
      <c r="T95" s="80" t="str">
        <f t="shared" si="8"/>
        <v/>
      </c>
      <c r="U95" s="71">
        <v>0</v>
      </c>
      <c r="V95" s="72">
        <v>0</v>
      </c>
    </row>
    <row r="96" spans="1:22">
      <c r="A96" s="74" t="s">
        <v>59</v>
      </c>
      <c r="B96" s="75">
        <f>[8]Input!B203+[8]Input!C203+[8]Input!D203</f>
        <v>0</v>
      </c>
      <c r="C96" s="76">
        <f>[8]Input!E203</f>
        <v>0</v>
      </c>
      <c r="D96" s="77">
        <f>0.01*[8]Input!F$15*([8]Adjust!$E217*[8]Input!E203+[8]Adjust!$F217*[8]Input!F203)+10*([8]Adjust!$B217*[8]Input!B203+[8]Adjust!$C217*[8]Input!C203+[8]Adjust!$D217*[8]Input!D203+[8]Adjust!$G217*[8]Input!G203)</f>
        <v>0</v>
      </c>
      <c r="E96" s="75">
        <f>10*([8]Adjust!$B217*[8]Input!B203+[8]Adjust!$C217*[8]Input!C203+[8]Adjust!$D217*[8]Input!D203)</f>
        <v>0</v>
      </c>
      <c r="F96" s="75">
        <f>[8]Adjust!E217*[8]Input!$F$15*[8]Input!$E203/100</f>
        <v>0</v>
      </c>
      <c r="G96" s="75">
        <f>[8]Adjust!F217*[8]Input!$F$15*[8]Input!$F203/100</f>
        <v>0</v>
      </c>
      <c r="H96" s="75">
        <f>[8]Adjust!G217*[8]Input!$G203*10</f>
        <v>0</v>
      </c>
      <c r="I96" s="78" t="str">
        <f t="shared" si="0"/>
        <v/>
      </c>
      <c r="J96" s="79" t="str">
        <f t="shared" si="1"/>
        <v/>
      </c>
      <c r="K96" s="78">
        <f t="shared" si="2"/>
        <v>0</v>
      </c>
      <c r="L96" s="75">
        <f>[8]Adjust!B217*[8]Input!$B203*10</f>
        <v>0</v>
      </c>
      <c r="M96" s="75">
        <f>[8]Adjust!C217*[8]Input!$C203*10</f>
        <v>0</v>
      </c>
      <c r="N96" s="75">
        <f>[8]Adjust!D217*[8]Input!$D203*10</f>
        <v>0</v>
      </c>
      <c r="O96" s="80" t="str">
        <f t="shared" si="3"/>
        <v/>
      </c>
      <c r="P96" s="80" t="str">
        <f t="shared" si="4"/>
        <v/>
      </c>
      <c r="Q96" s="80" t="str">
        <f t="shared" si="5"/>
        <v/>
      </c>
      <c r="R96" s="80" t="str">
        <f t="shared" si="6"/>
        <v/>
      </c>
      <c r="S96" s="80" t="str">
        <f t="shared" si="7"/>
        <v/>
      </c>
      <c r="T96" s="80" t="str">
        <f t="shared" si="8"/>
        <v/>
      </c>
      <c r="U96" s="70"/>
      <c r="V96" s="72">
        <v>0</v>
      </c>
    </row>
    <row r="97" spans="1:22">
      <c r="A97" s="74" t="s">
        <v>57</v>
      </c>
      <c r="B97" s="75">
        <f>[8]Input!B196+[8]Input!C196+[8]Input!D196</f>
        <v>0</v>
      </c>
      <c r="C97" s="76">
        <f>[8]Input!E196</f>
        <v>0</v>
      </c>
      <c r="D97" s="77">
        <f>0.01*[8]Input!F$15*([8]Adjust!$E210*[8]Input!E196+[8]Adjust!$F210*[8]Input!F196)+10*([8]Adjust!$B210*[8]Input!B196+[8]Adjust!$C210*[8]Input!C196+[8]Adjust!$D210*[8]Input!D196+[8]Adjust!$G210*[8]Input!G196)</f>
        <v>0</v>
      </c>
      <c r="E97" s="75">
        <f>10*([8]Adjust!$B210*[8]Input!B196+[8]Adjust!$C210*[8]Input!C196+[8]Adjust!$D210*[8]Input!D196)</f>
        <v>0</v>
      </c>
      <c r="F97" s="75">
        <f>[8]Adjust!E210*[8]Input!$F$15*[8]Input!$E196/100</f>
        <v>0</v>
      </c>
      <c r="G97" s="75">
        <f>[8]Adjust!F210*[8]Input!$F$15*[8]Input!$F196/100</f>
        <v>0</v>
      </c>
      <c r="H97" s="75">
        <f>[8]Adjust!G210*[8]Input!$G196*10</f>
        <v>0</v>
      </c>
      <c r="I97" s="78" t="str">
        <f t="shared" si="0"/>
        <v/>
      </c>
      <c r="J97" s="79" t="str">
        <f t="shared" si="1"/>
        <v/>
      </c>
      <c r="K97" s="78">
        <f t="shared" si="2"/>
        <v>0</v>
      </c>
      <c r="L97" s="75">
        <f>[8]Adjust!B210*[8]Input!$B196*10</f>
        <v>0</v>
      </c>
      <c r="M97" s="75">
        <f>[8]Adjust!C210*[8]Input!$C196*10</f>
        <v>0</v>
      </c>
      <c r="N97" s="75">
        <f>[8]Adjust!D210*[8]Input!$D196*10</f>
        <v>0</v>
      </c>
      <c r="O97" s="80" t="str">
        <f t="shared" si="3"/>
        <v/>
      </c>
      <c r="P97" s="80" t="str">
        <f t="shared" si="4"/>
        <v/>
      </c>
      <c r="Q97" s="80" t="str">
        <f t="shared" si="5"/>
        <v/>
      </c>
      <c r="R97" s="80" t="str">
        <f t="shared" si="6"/>
        <v/>
      </c>
      <c r="S97" s="80" t="str">
        <f t="shared" si="7"/>
        <v/>
      </c>
      <c r="T97" s="80" t="str">
        <f t="shared" si="8"/>
        <v/>
      </c>
      <c r="U97" s="70"/>
      <c r="V97" s="70"/>
    </row>
    <row r="98" spans="1:22" ht="25.5">
      <c r="A98" s="74" t="s">
        <v>60</v>
      </c>
      <c r="B98" s="75">
        <f>[8]Input!B207+[8]Input!C207+[8]Input!D207</f>
        <v>0</v>
      </c>
      <c r="C98" s="76">
        <f>[8]Input!E207</f>
        <v>0</v>
      </c>
      <c r="D98" s="77">
        <f>0.01*[8]Input!F$15*([8]Adjust!$E221*[8]Input!E207+[8]Adjust!$F221*[8]Input!F207)+10*([8]Adjust!$B221*[8]Input!B207+[8]Adjust!$C221*[8]Input!C207+[8]Adjust!$D221*[8]Input!D207+[8]Adjust!$G221*[8]Input!G207)</f>
        <v>0</v>
      </c>
      <c r="E98" s="75">
        <f>10*([8]Adjust!$B221*[8]Input!B207+[8]Adjust!$C221*[8]Input!C207+[8]Adjust!$D221*[8]Input!D207)</f>
        <v>0</v>
      </c>
      <c r="F98" s="75">
        <f>[8]Adjust!E221*[8]Input!$F$15*[8]Input!$E207/100</f>
        <v>0</v>
      </c>
      <c r="G98" s="75">
        <f>[8]Adjust!F221*[8]Input!$F$15*[8]Input!$F207/100</f>
        <v>0</v>
      </c>
      <c r="H98" s="75">
        <f>[8]Adjust!G221*[8]Input!$G207*10</f>
        <v>0</v>
      </c>
      <c r="I98" s="78" t="str">
        <f t="shared" si="0"/>
        <v/>
      </c>
      <c r="J98" s="79" t="str">
        <f t="shared" si="1"/>
        <v/>
      </c>
      <c r="K98" s="78">
        <f t="shared" si="2"/>
        <v>0</v>
      </c>
      <c r="L98" s="75">
        <f>[8]Adjust!B221*[8]Input!$B207*10</f>
        <v>0</v>
      </c>
      <c r="M98" s="75">
        <f>[8]Adjust!C221*[8]Input!$C207*10</f>
        <v>0</v>
      </c>
      <c r="N98" s="75">
        <f>[8]Adjust!D221*[8]Input!$D207*10</f>
        <v>0</v>
      </c>
      <c r="O98" s="80" t="str">
        <f t="shared" si="3"/>
        <v/>
      </c>
      <c r="P98" s="80" t="str">
        <f t="shared" si="4"/>
        <v/>
      </c>
      <c r="Q98" s="80" t="str">
        <f t="shared" si="5"/>
        <v/>
      </c>
      <c r="R98" s="80" t="str">
        <f t="shared" si="6"/>
        <v/>
      </c>
      <c r="S98" s="80" t="str">
        <f t="shared" si="7"/>
        <v/>
      </c>
      <c r="T98" s="80" t="str">
        <f t="shared" si="8"/>
        <v/>
      </c>
      <c r="U98" s="70"/>
      <c r="V98" s="72">
        <v>0</v>
      </c>
    </row>
    <row r="99" spans="1:22">
      <c r="A99" s="74" t="s">
        <v>52</v>
      </c>
      <c r="B99" s="75">
        <f>[8]Input!B176+[8]Input!C176+[8]Input!D176</f>
        <v>0</v>
      </c>
      <c r="C99" s="76">
        <f>[8]Input!E176</f>
        <v>0</v>
      </c>
      <c r="D99" s="77">
        <f>0.01*[8]Input!F$15*([8]Adjust!$E190*[8]Input!E176+[8]Adjust!$F190*[8]Input!F176)+10*([8]Adjust!$B190*[8]Input!B176+[8]Adjust!$C190*[8]Input!C176+[8]Adjust!$D190*[8]Input!D176+[8]Adjust!$G190*[8]Input!G176)</f>
        <v>0</v>
      </c>
      <c r="E99" s="75">
        <f>10*([8]Adjust!$B190*[8]Input!B176+[8]Adjust!$C190*[8]Input!C176+[8]Adjust!$D190*[8]Input!D176)</f>
        <v>0</v>
      </c>
      <c r="F99" s="75">
        <f>[8]Adjust!E190*[8]Input!$F$15*[8]Input!$E176/100</f>
        <v>0</v>
      </c>
      <c r="G99" s="75">
        <f>[8]Adjust!F190*[8]Input!$F$15*[8]Input!$F176/100</f>
        <v>0</v>
      </c>
      <c r="H99" s="75">
        <f>[8]Adjust!G190*[8]Input!$G176*10</f>
        <v>0</v>
      </c>
      <c r="I99" s="78" t="str">
        <f t="shared" si="0"/>
        <v/>
      </c>
      <c r="J99" s="79" t="str">
        <f t="shared" si="1"/>
        <v/>
      </c>
      <c r="K99" s="78">
        <f t="shared" si="2"/>
        <v>0</v>
      </c>
      <c r="L99" s="75">
        <f>[8]Adjust!B190*[8]Input!$B176*10</f>
        <v>0</v>
      </c>
      <c r="M99" s="75">
        <f>[8]Adjust!C190*[8]Input!$C176*10</f>
        <v>0</v>
      </c>
      <c r="N99" s="75">
        <f>[8]Adjust!D190*[8]Input!$D176*10</f>
        <v>0</v>
      </c>
      <c r="O99" s="80" t="str">
        <f t="shared" si="3"/>
        <v/>
      </c>
      <c r="P99" s="80" t="str">
        <f t="shared" si="4"/>
        <v/>
      </c>
      <c r="Q99" s="80" t="str">
        <f t="shared" si="5"/>
        <v/>
      </c>
      <c r="R99" s="80" t="str">
        <f t="shared" si="6"/>
        <v/>
      </c>
      <c r="S99" s="80" t="str">
        <f t="shared" si="7"/>
        <v/>
      </c>
      <c r="T99" s="80" t="str">
        <f t="shared" si="8"/>
        <v/>
      </c>
      <c r="U99" s="71">
        <v>0</v>
      </c>
      <c r="V99" s="72">
        <v>0</v>
      </c>
    </row>
    <row r="100" spans="1:22">
      <c r="A100" s="74" t="s">
        <v>51</v>
      </c>
      <c r="B100" s="75">
        <f>[8]Input!B168+[8]Input!C168+[8]Input!D168</f>
        <v>5043.9984540364885</v>
      </c>
      <c r="C100" s="76">
        <f>[8]Input!E168</f>
        <v>24</v>
      </c>
      <c r="D100" s="77">
        <f>0.01*[8]Input!F$15*([8]Adjust!$E182*[8]Input!E168+[8]Adjust!$F182*[8]Input!F168)+10*([8]Adjust!$B182*[8]Input!B168+[8]Adjust!$C182*[8]Input!C168+[8]Adjust!$D182*[8]Input!D168+[8]Adjust!$G182*[8]Input!G168)</f>
        <v>28901.39273298105</v>
      </c>
      <c r="E100" s="75">
        <f>10*([8]Adjust!$B182*[8]Input!B168+[8]Adjust!$C182*[8]Input!C168+[8]Adjust!$D182*[8]Input!D168)</f>
        <v>27414.670982404576</v>
      </c>
      <c r="F100" s="75">
        <f>[8]Adjust!E182*[8]Input!$F$15*[8]Input!$E168/100</f>
        <v>1486.7217505764745</v>
      </c>
      <c r="G100" s="75">
        <f>[8]Adjust!F182*[8]Input!$F$15*[8]Input!$F168/100</f>
        <v>0</v>
      </c>
      <c r="H100" s="75">
        <f>[8]Adjust!G182*[8]Input!$G168*10</f>
        <v>0</v>
      </c>
      <c r="I100" s="78">
        <f t="shared" si="0"/>
        <v>0.57298575715963096</v>
      </c>
      <c r="J100" s="79">
        <f t="shared" si="1"/>
        <v>1204.2246972075438</v>
      </c>
      <c r="K100" s="78">
        <f t="shared" si="2"/>
        <v>0.54351069359400439</v>
      </c>
      <c r="L100" s="75">
        <f>[8]Adjust!B182*[8]Input!$B168*10</f>
        <v>26466.230765289634</v>
      </c>
      <c r="M100" s="75">
        <f>[8]Adjust!C182*[8]Input!$C168*10</f>
        <v>948.44021711494395</v>
      </c>
      <c r="N100" s="75">
        <f>[8]Adjust!D182*[8]Input!$D168*10</f>
        <v>0</v>
      </c>
      <c r="O100" s="80">
        <f t="shared" si="3"/>
        <v>0.9654039175694038</v>
      </c>
      <c r="P100" s="80">
        <f t="shared" si="4"/>
        <v>3.4596082430596253E-2</v>
      </c>
      <c r="Q100" s="80">
        <f t="shared" si="5"/>
        <v>0</v>
      </c>
      <c r="R100" s="80">
        <f t="shared" si="6"/>
        <v>5.1441180164300195E-2</v>
      </c>
      <c r="S100" s="80">
        <f t="shared" si="7"/>
        <v>0</v>
      </c>
      <c r="T100" s="80">
        <f t="shared" si="8"/>
        <v>0</v>
      </c>
      <c r="U100" s="70"/>
      <c r="V100" s="70"/>
    </row>
    <row r="101" spans="1:22" ht="25.5">
      <c r="A101" s="74" t="s">
        <v>61</v>
      </c>
      <c r="B101" s="75">
        <f>[8]Input!B210+[8]Input!C210+[8]Input!D210</f>
        <v>0</v>
      </c>
      <c r="C101" s="76">
        <f>[8]Input!E210</f>
        <v>0</v>
      </c>
      <c r="D101" s="77">
        <f>0.01*[8]Input!F$15*([8]Adjust!$E224*[8]Input!E210+[8]Adjust!$F224*[8]Input!F210)+10*([8]Adjust!$B224*[8]Input!B210+[8]Adjust!$C224*[8]Input!C210+[8]Adjust!$D224*[8]Input!D210+[8]Adjust!$G224*[8]Input!G210)</f>
        <v>0</v>
      </c>
      <c r="E101" s="75">
        <f>10*([8]Adjust!$B224*[8]Input!B210+[8]Adjust!$C224*[8]Input!C210+[8]Adjust!$D224*[8]Input!D210)</f>
        <v>0</v>
      </c>
      <c r="F101" s="75">
        <f>[8]Adjust!E224*[8]Input!$F$15*[8]Input!$E210/100</f>
        <v>0</v>
      </c>
      <c r="G101" s="75">
        <f>[8]Adjust!F224*[8]Input!$F$15*[8]Input!$F210/100</f>
        <v>0</v>
      </c>
      <c r="H101" s="75">
        <f>[8]Adjust!G224*[8]Input!$G210*10</f>
        <v>0</v>
      </c>
      <c r="I101" s="78" t="str">
        <f t="shared" si="0"/>
        <v/>
      </c>
      <c r="J101" s="79" t="str">
        <f t="shared" si="1"/>
        <v/>
      </c>
      <c r="K101" s="78">
        <f t="shared" si="2"/>
        <v>0</v>
      </c>
      <c r="L101" s="75">
        <f>[8]Adjust!B224*[8]Input!$B210*10</f>
        <v>0</v>
      </c>
      <c r="M101" s="75">
        <f>[8]Adjust!C224*[8]Input!$C210*10</f>
        <v>0</v>
      </c>
      <c r="N101" s="75">
        <f>[8]Adjust!D224*[8]Input!$D210*10</f>
        <v>0</v>
      </c>
      <c r="O101" s="80" t="str">
        <f t="shared" si="3"/>
        <v/>
      </c>
      <c r="P101" s="80" t="str">
        <f t="shared" si="4"/>
        <v/>
      </c>
      <c r="Q101" s="80" t="str">
        <f t="shared" si="5"/>
        <v/>
      </c>
      <c r="R101" s="80" t="str">
        <f t="shared" si="6"/>
        <v/>
      </c>
      <c r="S101" s="80" t="str">
        <f t="shared" si="7"/>
        <v/>
      </c>
      <c r="T101" s="80" t="str">
        <f t="shared" si="8"/>
        <v/>
      </c>
      <c r="U101" s="70"/>
      <c r="V101" s="72">
        <v>0</v>
      </c>
    </row>
    <row r="102" spans="1:22">
      <c r="A102" s="74" t="s">
        <v>58</v>
      </c>
      <c r="B102" s="75">
        <f>[8]Input!B199+[8]Input!C199+[8]Input!D199</f>
        <v>0</v>
      </c>
      <c r="C102" s="76">
        <f>[8]Input!E199</f>
        <v>0</v>
      </c>
      <c r="D102" s="77">
        <f>0.01*[8]Input!F$15*([8]Adjust!$E213*[8]Input!E199+[8]Adjust!$F213*[8]Input!F199)+10*([8]Adjust!$B213*[8]Input!B199+[8]Adjust!$C213*[8]Input!C199+[8]Adjust!$D213*[8]Input!D199+[8]Adjust!$G213*[8]Input!G199)</f>
        <v>0</v>
      </c>
      <c r="E102" s="75">
        <f>10*([8]Adjust!$B213*[8]Input!B199+[8]Adjust!$C213*[8]Input!C199+[8]Adjust!$D213*[8]Input!D199)</f>
        <v>0</v>
      </c>
      <c r="F102" s="75">
        <f>[8]Adjust!E213*[8]Input!$F$15*[8]Input!$E199/100</f>
        <v>0</v>
      </c>
      <c r="G102" s="75">
        <f>[8]Adjust!F213*[8]Input!$F$15*[8]Input!$F199/100</f>
        <v>0</v>
      </c>
      <c r="H102" s="75">
        <f>[8]Adjust!G213*[8]Input!$G199*10</f>
        <v>0</v>
      </c>
      <c r="I102" s="78" t="str">
        <f t="shared" si="0"/>
        <v/>
      </c>
      <c r="J102" s="79" t="str">
        <f t="shared" si="1"/>
        <v/>
      </c>
      <c r="K102" s="78">
        <f t="shared" si="2"/>
        <v>0</v>
      </c>
      <c r="L102" s="75">
        <f>[8]Adjust!B213*[8]Input!$B199*10</f>
        <v>0</v>
      </c>
      <c r="M102" s="75">
        <f>[8]Adjust!C213*[8]Input!$C199*10</f>
        <v>0</v>
      </c>
      <c r="N102" s="75">
        <f>[8]Adjust!D213*[8]Input!$D199*10</f>
        <v>0</v>
      </c>
      <c r="O102" s="80" t="str">
        <f t="shared" si="3"/>
        <v/>
      </c>
      <c r="P102" s="80" t="str">
        <f t="shared" si="4"/>
        <v/>
      </c>
      <c r="Q102" s="80" t="str">
        <f t="shared" si="5"/>
        <v/>
      </c>
      <c r="R102" s="80" t="str">
        <f t="shared" si="6"/>
        <v/>
      </c>
      <c r="S102" s="80" t="str">
        <f t="shared" si="7"/>
        <v/>
      </c>
      <c r="T102" s="80" t="str">
        <f t="shared" si="8"/>
        <v/>
      </c>
      <c r="U102" s="70"/>
      <c r="V102" s="70"/>
    </row>
    <row r="103" spans="1:22" ht="25.5">
      <c r="A103" s="74" t="s">
        <v>62</v>
      </c>
      <c r="B103" s="75">
        <f>[8]Input!B213+[8]Input!C213+[8]Input!D213</f>
        <v>0</v>
      </c>
      <c r="C103" s="76">
        <f>[8]Input!E213</f>
        <v>0</v>
      </c>
      <c r="D103" s="77">
        <f>0.01*[8]Input!F$15*([8]Adjust!$E227*[8]Input!E213+[8]Adjust!$F227*[8]Input!F213)+10*([8]Adjust!$B227*[8]Input!B213+[8]Adjust!$C227*[8]Input!C213+[8]Adjust!$D227*[8]Input!D213+[8]Adjust!$G227*[8]Input!G213)</f>
        <v>0</v>
      </c>
      <c r="E103" s="75">
        <f>10*([8]Adjust!$B227*[8]Input!B213+[8]Adjust!$C227*[8]Input!C213+[8]Adjust!$D227*[8]Input!D213)</f>
        <v>0</v>
      </c>
      <c r="F103" s="75">
        <f>[8]Adjust!E227*[8]Input!$F$15*[8]Input!$E213/100</f>
        <v>0</v>
      </c>
      <c r="G103" s="75">
        <f>[8]Adjust!F227*[8]Input!$F$15*[8]Input!$F213/100</f>
        <v>0</v>
      </c>
      <c r="H103" s="75">
        <f>[8]Adjust!G227*[8]Input!$G213*10</f>
        <v>0</v>
      </c>
      <c r="I103" s="78" t="str">
        <f t="shared" si="0"/>
        <v/>
      </c>
      <c r="J103" s="79" t="str">
        <f t="shared" si="1"/>
        <v/>
      </c>
      <c r="K103" s="78">
        <f t="shared" si="2"/>
        <v>0</v>
      </c>
      <c r="L103" s="75">
        <f>[8]Adjust!B227*[8]Input!$B213*10</f>
        <v>0</v>
      </c>
      <c r="M103" s="75">
        <f>[8]Adjust!C227*[8]Input!$C213*10</f>
        <v>0</v>
      </c>
      <c r="N103" s="75">
        <f>[8]Adjust!D227*[8]Input!$D213*10</f>
        <v>0</v>
      </c>
      <c r="O103" s="80" t="str">
        <f t="shared" si="3"/>
        <v/>
      </c>
      <c r="P103" s="80" t="str">
        <f t="shared" si="4"/>
        <v/>
      </c>
      <c r="Q103" s="80" t="str">
        <f t="shared" si="5"/>
        <v/>
      </c>
      <c r="R103" s="80" t="str">
        <f t="shared" si="6"/>
        <v/>
      </c>
      <c r="S103" s="80" t="str">
        <f t="shared" si="7"/>
        <v/>
      </c>
      <c r="T103" s="80" t="str">
        <f t="shared" si="8"/>
        <v/>
      </c>
      <c r="U103" s="70"/>
      <c r="V103" s="72">
        <v>0</v>
      </c>
    </row>
    <row r="104" spans="1:22">
      <c r="A104" s="74" t="s">
        <v>53</v>
      </c>
      <c r="B104" s="75">
        <f>[8]Input!B179+[8]Input!C179+[8]Input!D179</f>
        <v>0</v>
      </c>
      <c r="C104" s="76">
        <f>[8]Input!E179</f>
        <v>0</v>
      </c>
      <c r="D104" s="77">
        <f>0.01*[8]Input!F$15*([8]Adjust!$E193*[8]Input!E179+[8]Adjust!$F193*[8]Input!F179)+10*([8]Adjust!$B193*[8]Input!B179+[8]Adjust!$C193*[8]Input!C179+[8]Adjust!$D193*[8]Input!D179+[8]Adjust!$G193*[8]Input!G179)</f>
        <v>0</v>
      </c>
      <c r="E104" s="75">
        <f>10*([8]Adjust!$B193*[8]Input!B179+[8]Adjust!$C193*[8]Input!C179+[8]Adjust!$D193*[8]Input!D179)</f>
        <v>0</v>
      </c>
      <c r="F104" s="75">
        <f>[8]Adjust!E193*[8]Input!$F$15*[8]Input!$E179/100</f>
        <v>0</v>
      </c>
      <c r="G104" s="75">
        <f>[8]Adjust!F193*[8]Input!$F$15*[8]Input!$F179/100</f>
        <v>0</v>
      </c>
      <c r="H104" s="75">
        <f>[8]Adjust!G193*[8]Input!$G179*10</f>
        <v>0</v>
      </c>
      <c r="I104" s="78" t="str">
        <f t="shared" si="0"/>
        <v/>
      </c>
      <c r="J104" s="79" t="str">
        <f t="shared" si="1"/>
        <v/>
      </c>
      <c r="K104" s="78">
        <f t="shared" si="2"/>
        <v>0</v>
      </c>
      <c r="L104" s="75">
        <f>[8]Adjust!B193*[8]Input!$B179*10</f>
        <v>0</v>
      </c>
      <c r="M104" s="75">
        <f>[8]Adjust!C193*[8]Input!$C179*10</f>
        <v>0</v>
      </c>
      <c r="N104" s="75">
        <f>[8]Adjust!D193*[8]Input!$D179*10</f>
        <v>0</v>
      </c>
      <c r="O104" s="80" t="str">
        <f t="shared" si="3"/>
        <v/>
      </c>
      <c r="P104" s="80" t="str">
        <f t="shared" si="4"/>
        <v/>
      </c>
      <c r="Q104" s="80" t="str">
        <f t="shared" si="5"/>
        <v/>
      </c>
      <c r="R104" s="80" t="str">
        <f t="shared" si="6"/>
        <v/>
      </c>
      <c r="S104" s="80" t="str">
        <f t="shared" si="7"/>
        <v/>
      </c>
      <c r="T104" s="80" t="str">
        <f t="shared" si="8"/>
        <v/>
      </c>
      <c r="U104" s="71">
        <v>0</v>
      </c>
      <c r="V104" s="72">
        <v>0</v>
      </c>
    </row>
    <row r="105" spans="1:22" ht="25.5">
      <c r="A105" s="74" t="s">
        <v>56</v>
      </c>
      <c r="B105" s="75">
        <f>[8]Input!B192+[8]Input!C192+[8]Input!D192</f>
        <v>0</v>
      </c>
      <c r="C105" s="76">
        <f>[8]Input!E192</f>
        <v>0</v>
      </c>
      <c r="D105" s="77">
        <f>0.01*[8]Input!F$15*([8]Adjust!$E206*[8]Input!E192+[8]Adjust!$F206*[8]Input!F192)+10*([8]Adjust!$B206*[8]Input!B192+[8]Adjust!$C206*[8]Input!C192+[8]Adjust!$D206*[8]Input!D192+[8]Adjust!$G206*[8]Input!G192)</f>
        <v>0</v>
      </c>
      <c r="E105" s="75">
        <f>10*([8]Adjust!$B206*[8]Input!B192+[8]Adjust!$C206*[8]Input!C192+[8]Adjust!$D206*[8]Input!D192)</f>
        <v>0</v>
      </c>
      <c r="F105" s="75">
        <f>[8]Adjust!E206*[8]Input!$F$15*[8]Input!$E192/100</f>
        <v>0</v>
      </c>
      <c r="G105" s="75">
        <f>[8]Adjust!F206*[8]Input!$F$15*[8]Input!$F192/100</f>
        <v>0</v>
      </c>
      <c r="H105" s="75">
        <f>[8]Adjust!G206*[8]Input!$G192*10</f>
        <v>0</v>
      </c>
      <c r="I105" s="78" t="str">
        <f t="shared" si="0"/>
        <v/>
      </c>
      <c r="J105" s="79" t="str">
        <f t="shared" si="1"/>
        <v/>
      </c>
      <c r="K105" s="78">
        <f t="shared" si="2"/>
        <v>0</v>
      </c>
      <c r="L105" s="75">
        <f>[8]Adjust!B206*[8]Input!$B192*10</f>
        <v>0</v>
      </c>
      <c r="M105" s="75">
        <f>[8]Adjust!C206*[8]Input!$C192*10</f>
        <v>0</v>
      </c>
      <c r="N105" s="75">
        <f>[8]Adjust!D206*[8]Input!$D192*10</f>
        <v>0</v>
      </c>
      <c r="O105" s="80" t="str">
        <f t="shared" si="3"/>
        <v/>
      </c>
      <c r="P105" s="80" t="str">
        <f t="shared" si="4"/>
        <v/>
      </c>
      <c r="Q105" s="80" t="str">
        <f t="shared" si="5"/>
        <v/>
      </c>
      <c r="R105" s="80" t="str">
        <f t="shared" si="6"/>
        <v/>
      </c>
      <c r="S105" s="80" t="str">
        <f t="shared" si="7"/>
        <v/>
      </c>
      <c r="T105" s="80" t="str">
        <f t="shared" si="8"/>
        <v/>
      </c>
      <c r="U105" s="70"/>
      <c r="V105" s="70"/>
    </row>
    <row r="106" spans="1:22">
      <c r="A106" s="74" t="s">
        <v>55</v>
      </c>
      <c r="B106" s="75">
        <f>[8]Input!B188+[8]Input!C188+[8]Input!D188</f>
        <v>114.29240347737236</v>
      </c>
      <c r="C106" s="76">
        <f>[8]Input!E188</f>
        <v>4</v>
      </c>
      <c r="D106" s="77">
        <f>0.01*[8]Input!F$15*([8]Adjust!$E202*[8]Input!E188+[8]Adjust!$F202*[8]Input!F188)+10*([8]Adjust!$B202*[8]Input!B188+[8]Adjust!$C202*[8]Input!C188+[8]Adjust!$D202*[8]Input!D188+[8]Adjust!$G202*[8]Input!G188)</f>
        <v>799.35439611969059</v>
      </c>
      <c r="E106" s="75">
        <f>10*([8]Adjust!$B202*[8]Input!B188+[8]Adjust!$C202*[8]Input!C188+[8]Adjust!$D202*[8]Input!D188)</f>
        <v>799.35439611969059</v>
      </c>
      <c r="F106" s="75">
        <f>[8]Adjust!E202*[8]Input!$F$15*[8]Input!$E188/100</f>
        <v>0</v>
      </c>
      <c r="G106" s="75">
        <f>[8]Adjust!F202*[8]Input!$F$15*[8]Input!$F188/100</f>
        <v>0</v>
      </c>
      <c r="H106" s="75">
        <f>[8]Adjust!G202*[8]Input!$G188*10</f>
        <v>0</v>
      </c>
      <c r="I106" s="78">
        <f t="shared" si="0"/>
        <v>0.69939416076585259</v>
      </c>
      <c r="J106" s="79">
        <f t="shared" si="1"/>
        <v>199.83859902992265</v>
      </c>
      <c r="K106" s="78">
        <f t="shared" si="2"/>
        <v>0.69939416076585259</v>
      </c>
      <c r="L106" s="75">
        <f>[8]Adjust!B202*[8]Input!$B188*10</f>
        <v>799.35439611969059</v>
      </c>
      <c r="M106" s="75">
        <f>[8]Adjust!C202*[8]Input!$C188*10</f>
        <v>0</v>
      </c>
      <c r="N106" s="75">
        <f>[8]Adjust!D202*[8]Input!$D188*10</f>
        <v>0</v>
      </c>
      <c r="O106" s="80">
        <f t="shared" si="3"/>
        <v>1</v>
      </c>
      <c r="P106" s="80">
        <f t="shared" si="4"/>
        <v>0</v>
      </c>
      <c r="Q106" s="80">
        <f t="shared" si="5"/>
        <v>0</v>
      </c>
      <c r="R106" s="80">
        <f t="shared" si="6"/>
        <v>0</v>
      </c>
      <c r="S106" s="80">
        <f t="shared" si="7"/>
        <v>0</v>
      </c>
      <c r="T106" s="80">
        <f t="shared" si="8"/>
        <v>0</v>
      </c>
      <c r="U106" s="70"/>
      <c r="V106" s="70"/>
    </row>
    <row r="107" spans="1:22" ht="25.5">
      <c r="A107" s="74" t="s">
        <v>188</v>
      </c>
      <c r="B107" s="75">
        <f>[8]Input!B164+[8]Input!C164+[8]Input!D164</f>
        <v>0</v>
      </c>
      <c r="C107" s="76">
        <f>[8]Input!E164</f>
        <v>0</v>
      </c>
      <c r="D107" s="77">
        <f>0.01*[8]Input!F$15*([8]Adjust!$E178*[8]Input!E164+[8]Adjust!$F178*[8]Input!F164)+10*([8]Adjust!$B178*[8]Input!B164+[8]Adjust!$C178*[8]Input!C164+[8]Adjust!$D178*[8]Input!D164+[8]Adjust!$G178*[8]Input!G164)</f>
        <v>0</v>
      </c>
      <c r="E107" s="75">
        <f>10*([8]Adjust!$B178*[8]Input!B164+[8]Adjust!$C178*[8]Input!C164+[8]Adjust!$D178*[8]Input!D164)</f>
        <v>0</v>
      </c>
      <c r="F107" s="75">
        <f>[8]Adjust!E178*[8]Input!$F$15*[8]Input!$E164/100</f>
        <v>0</v>
      </c>
      <c r="G107" s="75">
        <f>[8]Adjust!F178*[8]Input!$F$15*[8]Input!$F164/100</f>
        <v>0</v>
      </c>
      <c r="H107" s="75">
        <f>[8]Adjust!G178*[8]Input!$G164*10</f>
        <v>0</v>
      </c>
      <c r="I107" s="78" t="str">
        <f t="shared" si="0"/>
        <v/>
      </c>
      <c r="J107" s="79" t="str">
        <f t="shared" si="1"/>
        <v/>
      </c>
      <c r="K107" s="78">
        <f t="shared" si="2"/>
        <v>0</v>
      </c>
      <c r="L107" s="75">
        <f>[8]Adjust!B178*[8]Input!$B164*10</f>
        <v>0</v>
      </c>
      <c r="M107" s="75">
        <f>[8]Adjust!C178*[8]Input!$C164*10</f>
        <v>0</v>
      </c>
      <c r="N107" s="75">
        <f>[8]Adjust!D178*[8]Input!$D164*10</f>
        <v>0</v>
      </c>
      <c r="O107" s="80" t="str">
        <f t="shared" si="3"/>
        <v/>
      </c>
      <c r="P107" s="80" t="str">
        <f t="shared" si="4"/>
        <v/>
      </c>
      <c r="Q107" s="80" t="str">
        <f t="shared" si="5"/>
        <v/>
      </c>
      <c r="R107" s="80" t="str">
        <f t="shared" si="6"/>
        <v/>
      </c>
      <c r="S107" s="80" t="str">
        <f t="shared" si="7"/>
        <v/>
      </c>
      <c r="T107" s="80" t="str">
        <f t="shared" si="8"/>
        <v/>
      </c>
      <c r="U107" s="70"/>
      <c r="V107" s="70"/>
    </row>
    <row r="108" spans="1:22" ht="25.5">
      <c r="A108" s="74" t="s">
        <v>50</v>
      </c>
      <c r="B108" s="75">
        <f>[8]Input!B160+[8]Input!C160+[8]Input!D160</f>
        <v>669.2103798394968</v>
      </c>
      <c r="C108" s="76">
        <f>[8]Input!E160</f>
        <v>12</v>
      </c>
      <c r="D108" s="77">
        <f>0.01*[8]Input!F$15*([8]Adjust!$E174*[8]Input!E160+[8]Adjust!$F174*[8]Input!F160)+10*([8]Adjust!$B174*[8]Input!B160+[8]Adjust!$C174*[8]Input!C160+[8]Adjust!$D174*[8]Input!D160+[8]Adjust!$G174*[8]Input!G160)</f>
        <v>3489.1338905433709</v>
      </c>
      <c r="E108" s="75">
        <f>10*([8]Adjust!$B174*[8]Input!B160+[8]Adjust!$C174*[8]Input!C160+[8]Adjust!$D174*[8]Input!D160)</f>
        <v>3393.0323370084689</v>
      </c>
      <c r="F108" s="75">
        <f>[8]Adjust!E174*[8]Input!$F$15*[8]Input!$E160/100</f>
        <v>96.101553534901981</v>
      </c>
      <c r="G108" s="75">
        <f>[8]Adjust!F174*[8]Input!$F$15*[8]Input!$F160/100</f>
        <v>0</v>
      </c>
      <c r="H108" s="75">
        <f>[8]Adjust!G174*[8]Input!$G160*10</f>
        <v>0</v>
      </c>
      <c r="I108" s="78">
        <f t="shared" si="0"/>
        <v>0.52138071907674299</v>
      </c>
      <c r="J108" s="79">
        <f t="shared" si="1"/>
        <v>290.76115754528092</v>
      </c>
      <c r="K108" s="78">
        <f t="shared" si="2"/>
        <v>0.50702027930622551</v>
      </c>
      <c r="L108" s="75">
        <f>[8]Adjust!B174*[8]Input!$B160*10</f>
        <v>3164.0021645183242</v>
      </c>
      <c r="M108" s="75">
        <f>[8]Adjust!C174*[8]Input!$C160*10</f>
        <v>229.03017249014439</v>
      </c>
      <c r="N108" s="75">
        <f>[8]Adjust!D174*[8]Input!$D160*10</f>
        <v>0</v>
      </c>
      <c r="O108" s="80">
        <f t="shared" si="3"/>
        <v>0.932499855662421</v>
      </c>
      <c r="P108" s="80">
        <f t="shared" si="4"/>
        <v>6.7500144337578921E-2</v>
      </c>
      <c r="Q108" s="80">
        <f t="shared" si="5"/>
        <v>0</v>
      </c>
      <c r="R108" s="80">
        <f t="shared" si="6"/>
        <v>2.7543097097926461E-2</v>
      </c>
      <c r="S108" s="80">
        <f t="shared" si="7"/>
        <v>0</v>
      </c>
      <c r="T108" s="80">
        <f t="shared" si="8"/>
        <v>0</v>
      </c>
      <c r="U108" s="70"/>
      <c r="V108" s="70"/>
    </row>
    <row r="109" spans="1:22" ht="25.5">
      <c r="A109" s="74" t="s">
        <v>49</v>
      </c>
      <c r="B109" s="75">
        <f>[8]Input!B156+[8]Input!C156+[8]Input!D156</f>
        <v>12826.845911366503</v>
      </c>
      <c r="C109" s="76">
        <f>[8]Input!E156</f>
        <v>286</v>
      </c>
      <c r="D109" s="77">
        <f>0.01*[8]Input!F$15*([8]Adjust!$E170*[8]Input!E156+[8]Adjust!$F170*[8]Input!F156)+10*([8]Adjust!$B170*[8]Input!B156+[8]Adjust!$C170*[8]Input!C156+[8]Adjust!$D170*[8]Input!D156+[8]Adjust!$G170*[8]Input!G156)</f>
        <v>82196.587151548461</v>
      </c>
      <c r="E109" s="75">
        <f>10*([8]Adjust!$B170*[8]Input!B156+[8]Adjust!$C170*[8]Input!C156+[8]Adjust!$D170*[8]Input!D156)</f>
        <v>79906.166792299962</v>
      </c>
      <c r="F109" s="75">
        <f>[8]Adjust!E170*[8]Input!$F$15*[8]Input!$E156/100</f>
        <v>2290.4203592484969</v>
      </c>
      <c r="G109" s="75">
        <f>[8]Adjust!F170*[8]Input!$F$15*[8]Input!$F156/100</f>
        <v>0</v>
      </c>
      <c r="H109" s="75">
        <f>[8]Adjust!G170*[8]Input!$G156*10</f>
        <v>0</v>
      </c>
      <c r="I109" s="78">
        <f t="shared" si="0"/>
        <v>0.64081682838888709</v>
      </c>
      <c r="J109" s="79">
        <f t="shared" si="1"/>
        <v>287.40065437604358</v>
      </c>
      <c r="K109" s="78">
        <f t="shared" si="2"/>
        <v>0.62296037033929874</v>
      </c>
      <c r="L109" s="75">
        <f>[8]Adjust!B170*[8]Input!$B156*10</f>
        <v>79906.166792299962</v>
      </c>
      <c r="M109" s="75">
        <f>[8]Adjust!C170*[8]Input!$C156*10</f>
        <v>0</v>
      </c>
      <c r="N109" s="75">
        <f>[8]Adjust!D170*[8]Input!$D156*10</f>
        <v>0</v>
      </c>
      <c r="O109" s="80">
        <f t="shared" si="3"/>
        <v>1</v>
      </c>
      <c r="P109" s="80">
        <f t="shared" si="4"/>
        <v>0</v>
      </c>
      <c r="Q109" s="80">
        <f t="shared" si="5"/>
        <v>0</v>
      </c>
      <c r="R109" s="80">
        <f t="shared" si="6"/>
        <v>2.7865151566762451E-2</v>
      </c>
      <c r="S109" s="80">
        <f t="shared" si="7"/>
        <v>0</v>
      </c>
      <c r="T109" s="80">
        <f t="shared" si="8"/>
        <v>0</v>
      </c>
      <c r="U109" s="70"/>
      <c r="V109" s="70"/>
    </row>
    <row r="110" spans="1:22" ht="25.5">
      <c r="A110" s="74" t="s">
        <v>189</v>
      </c>
      <c r="B110" s="75">
        <f>[8]Input!B151+[8]Input!C151+[8]Input!D151</f>
        <v>0</v>
      </c>
      <c r="C110" s="76">
        <f>[8]Input!E151</f>
        <v>0</v>
      </c>
      <c r="D110" s="77">
        <f>0.01*[8]Input!F$15*([8]Adjust!$E165*[8]Input!E151+[8]Adjust!$F165*[8]Input!F151)+10*([8]Adjust!$B165*[8]Input!B151+[8]Adjust!$C165*[8]Input!C151+[8]Adjust!$D165*[8]Input!D151+[8]Adjust!$G165*[8]Input!G151)</f>
        <v>0</v>
      </c>
      <c r="E110" s="75">
        <f>10*([8]Adjust!$B165*[8]Input!B151+[8]Adjust!$C165*[8]Input!C151+[8]Adjust!$D165*[8]Input!D151)</f>
        <v>0</v>
      </c>
      <c r="F110" s="75">
        <f>[8]Adjust!E165*[8]Input!$F$15*[8]Input!$E151/100</f>
        <v>0</v>
      </c>
      <c r="G110" s="75">
        <f>[8]Adjust!F165*[8]Input!$F$15*[8]Input!$F151/100</f>
        <v>0</v>
      </c>
      <c r="H110" s="75">
        <f>[8]Adjust!G165*[8]Input!$G151*10</f>
        <v>0</v>
      </c>
      <c r="I110" s="78" t="str">
        <f t="shared" si="0"/>
        <v/>
      </c>
      <c r="J110" s="79" t="str">
        <f t="shared" si="1"/>
        <v/>
      </c>
      <c r="K110" s="78">
        <f t="shared" si="2"/>
        <v>0</v>
      </c>
      <c r="L110" s="75">
        <f>[8]Adjust!B165*[8]Input!$B151*10</f>
        <v>0</v>
      </c>
      <c r="M110" s="75">
        <f>[8]Adjust!C165*[8]Input!$C151*10</f>
        <v>0</v>
      </c>
      <c r="N110" s="75">
        <f>[8]Adjust!D165*[8]Input!$D151*10</f>
        <v>0</v>
      </c>
      <c r="O110" s="80" t="str">
        <f t="shared" si="3"/>
        <v/>
      </c>
      <c r="P110" s="80" t="str">
        <f t="shared" si="4"/>
        <v/>
      </c>
      <c r="Q110" s="80" t="str">
        <f t="shared" si="5"/>
        <v/>
      </c>
      <c r="R110" s="80" t="str">
        <f t="shared" si="6"/>
        <v/>
      </c>
      <c r="S110" s="80" t="str">
        <f t="shared" si="7"/>
        <v/>
      </c>
      <c r="T110" s="80" t="str">
        <f t="shared" si="8"/>
        <v/>
      </c>
      <c r="U110" s="70"/>
      <c r="V110" s="70"/>
    </row>
    <row r="111" spans="1:22">
      <c r="A111" s="74" t="s">
        <v>37</v>
      </c>
      <c r="B111" s="75">
        <f>[8]Input!B147+[8]Input!C147+[8]Input!D147</f>
        <v>82.655937253833144</v>
      </c>
      <c r="C111" s="76">
        <f>[8]Input!E147</f>
        <v>49</v>
      </c>
      <c r="D111" s="77">
        <f>0.01*[8]Input!F$15*([8]Adjust!$E161*[8]Input!E147+[8]Adjust!$F161*[8]Input!F147)+10*([8]Adjust!$B161*[8]Input!B147+[8]Adjust!$C161*[8]Input!C147+[8]Adjust!$D161*[8]Input!D147+[8]Adjust!$G161*[8]Input!G147)</f>
        <v>1227.0627890067008</v>
      </c>
      <c r="E111" s="75">
        <f>10*([8]Adjust!$B161*[8]Input!B147+[8]Adjust!$C161*[8]Input!C147+[8]Adjust!$D161*[8]Input!D147)</f>
        <v>693.39080471056104</v>
      </c>
      <c r="F111" s="75">
        <f>[8]Adjust!E161*[8]Input!$F$15*[8]Input!$E147/100</f>
        <v>533.67198429613961</v>
      </c>
      <c r="G111" s="75">
        <f>[8]Adjust!F161*[8]Input!$F$15*[8]Input!$F147/100</f>
        <v>0</v>
      </c>
      <c r="H111" s="75">
        <f>[8]Adjust!G161*[8]Input!$G147*10</f>
        <v>0</v>
      </c>
      <c r="I111" s="78">
        <f t="shared" si="0"/>
        <v>1.4845428287122788</v>
      </c>
      <c r="J111" s="79">
        <f t="shared" si="1"/>
        <v>25.042097734830627</v>
      </c>
      <c r="K111" s="78">
        <f t="shared" si="2"/>
        <v>0.83888807960786294</v>
      </c>
      <c r="L111" s="75">
        <f>[8]Adjust!B161*[8]Input!$B147*10</f>
        <v>644.14598377493701</v>
      </c>
      <c r="M111" s="75">
        <f>[8]Adjust!C161*[8]Input!$C147*10</f>
        <v>49.24482093562402</v>
      </c>
      <c r="N111" s="75">
        <f>[8]Adjust!D161*[8]Input!$D147*10</f>
        <v>0</v>
      </c>
      <c r="O111" s="80">
        <f t="shared" si="3"/>
        <v>0.92897970293075915</v>
      </c>
      <c r="P111" s="80">
        <f t="shared" si="4"/>
        <v>7.1020297069240859E-2</v>
      </c>
      <c r="Q111" s="80">
        <f t="shared" si="5"/>
        <v>0</v>
      </c>
      <c r="R111" s="80">
        <f t="shared" si="6"/>
        <v>0.4349182365216564</v>
      </c>
      <c r="S111" s="80">
        <f t="shared" si="7"/>
        <v>0</v>
      </c>
      <c r="T111" s="80">
        <f t="shared" si="8"/>
        <v>0</v>
      </c>
      <c r="U111" s="70"/>
      <c r="V111" s="70"/>
    </row>
    <row r="112" spans="1:22">
      <c r="A112" s="74" t="s">
        <v>36</v>
      </c>
      <c r="B112" s="75">
        <f>[8]Input!B143+[8]Input!C143+[8]Input!D143</f>
        <v>6545.8637439458944</v>
      </c>
      <c r="C112" s="76">
        <f>[8]Input!E143</f>
        <v>1604</v>
      </c>
      <c r="D112" s="77">
        <f>0.01*[8]Input!F$15*([8]Adjust!$E157*[8]Input!E143+[8]Adjust!$F157*[8]Input!F143)+10*([8]Adjust!$B157*[8]Input!B143+[8]Adjust!$C157*[8]Input!C143+[8]Adjust!$D157*[8]Input!D143+[8]Adjust!$G157*[8]Input!G143)</f>
        <v>83175.209929357283</v>
      </c>
      <c r="E112" s="75">
        <f>10*([8]Adjust!$B157*[8]Input!B143+[8]Adjust!$C157*[8]Input!C143+[8]Adjust!$D157*[8]Input!D143)</f>
        <v>65705.620892397928</v>
      </c>
      <c r="F112" s="75">
        <f>[8]Adjust!E157*[8]Input!$F$15*[8]Input!$E143/100</f>
        <v>17469.589036959344</v>
      </c>
      <c r="G112" s="75">
        <f>[8]Adjust!F157*[8]Input!$F$15*[8]Input!$F143/100</f>
        <v>0</v>
      </c>
      <c r="H112" s="75">
        <f>[8]Adjust!G157*[8]Input!$G143*10</f>
        <v>0</v>
      </c>
      <c r="I112" s="78">
        <f t="shared" ref="I112:I137" si="9">IF(B112&lt;&gt;0,0.1*D112/B112,"")</f>
        <v>1.2706529372274813</v>
      </c>
      <c r="J112" s="79">
        <f t="shared" ref="J112:J137" si="10">IF(C112&lt;&gt;0,D112/C112,"")</f>
        <v>51.854869033265139</v>
      </c>
      <c r="K112" s="78">
        <f t="shared" ref="K112:K137" si="11">IF(B112&lt;&gt;0,0.1*E112/B112,0)</f>
        <v>1.0037731224266226</v>
      </c>
      <c r="L112" s="75">
        <f>[8]Adjust!B157*[8]Input!$B143*10</f>
        <v>65705.620892397928</v>
      </c>
      <c r="M112" s="75">
        <f>[8]Adjust!C157*[8]Input!$C143*10</f>
        <v>0</v>
      </c>
      <c r="N112" s="75">
        <f>[8]Adjust!D157*[8]Input!$D143*10</f>
        <v>0</v>
      </c>
      <c r="O112" s="80">
        <f t="shared" ref="O112:O137" si="12">IF(E112&lt;&gt;0,$L112/E112,"")</f>
        <v>1</v>
      </c>
      <c r="P112" s="80">
        <f t="shared" ref="P112:P137" si="13">IF(E112&lt;&gt;0,$M112/E112,"")</f>
        <v>0</v>
      </c>
      <c r="Q112" s="80">
        <f t="shared" ref="Q112:Q137" si="14">IF(E112&lt;&gt;0,$N112/E112,"")</f>
        <v>0</v>
      </c>
      <c r="R112" s="80">
        <f t="shared" ref="R112:R137" si="15">IF(D112&lt;&gt;0,$F112/D112,"")</f>
        <v>0.2100336031829278</v>
      </c>
      <c r="S112" s="80">
        <f t="shared" ref="S112:S137" si="16">IF(D112&lt;&gt;0,$G112/D112,"")</f>
        <v>0</v>
      </c>
      <c r="T112" s="80">
        <f t="shared" ref="T112:T137" si="17">IF(D112&lt;&gt;0,$H112/D112,"")</f>
        <v>0</v>
      </c>
      <c r="U112" s="70"/>
      <c r="V112" s="70"/>
    </row>
    <row r="113" spans="1:22">
      <c r="A113" s="74" t="s">
        <v>45</v>
      </c>
      <c r="B113" s="75">
        <f>[8]Input!B202+[8]Input!C202+[8]Input!D202</f>
        <v>0</v>
      </c>
      <c r="C113" s="76">
        <f>[8]Input!E202</f>
        <v>0</v>
      </c>
      <c r="D113" s="77">
        <f>0.01*[8]Input!F$15*([8]Adjust!$E216*[8]Input!E202+[8]Adjust!$F216*[8]Input!F202)+10*([8]Adjust!$B216*[8]Input!B202+[8]Adjust!$C216*[8]Input!C202+[8]Adjust!$D216*[8]Input!D202+[8]Adjust!$G216*[8]Input!G202)</f>
        <v>0</v>
      </c>
      <c r="E113" s="75">
        <f>10*([8]Adjust!$B216*[8]Input!B202+[8]Adjust!$C216*[8]Input!C202+[8]Adjust!$D216*[8]Input!D202)</f>
        <v>0</v>
      </c>
      <c r="F113" s="75">
        <f>[8]Adjust!E216*[8]Input!$F$15*[8]Input!$E202/100</f>
        <v>0</v>
      </c>
      <c r="G113" s="75">
        <f>[8]Adjust!F216*[8]Input!$F$15*[8]Input!$F202/100</f>
        <v>0</v>
      </c>
      <c r="H113" s="75">
        <f>[8]Adjust!G216*[8]Input!$G202*10</f>
        <v>0</v>
      </c>
      <c r="I113" s="78" t="str">
        <f t="shared" si="9"/>
        <v/>
      </c>
      <c r="J113" s="79" t="str">
        <f t="shared" si="10"/>
        <v/>
      </c>
      <c r="K113" s="78">
        <f t="shared" si="11"/>
        <v>0</v>
      </c>
      <c r="L113" s="75">
        <f>[8]Adjust!B216*[8]Input!$B202*10</f>
        <v>0</v>
      </c>
      <c r="M113" s="75">
        <f>[8]Adjust!C216*[8]Input!$C202*10</f>
        <v>0</v>
      </c>
      <c r="N113" s="75">
        <f>[8]Adjust!D216*[8]Input!$D202*10</f>
        <v>0</v>
      </c>
      <c r="O113" s="80" t="str">
        <f t="shared" si="12"/>
        <v/>
      </c>
      <c r="P113" s="80" t="str">
        <f t="shared" si="13"/>
        <v/>
      </c>
      <c r="Q113" s="80" t="str">
        <f t="shared" si="14"/>
        <v/>
      </c>
      <c r="R113" s="80" t="str">
        <f t="shared" si="15"/>
        <v/>
      </c>
      <c r="S113" s="80" t="str">
        <f t="shared" si="16"/>
        <v/>
      </c>
      <c r="T113" s="80" t="str">
        <f t="shared" si="17"/>
        <v/>
      </c>
      <c r="U113" s="70"/>
      <c r="V113" s="72">
        <v>0</v>
      </c>
    </row>
    <row r="114" spans="1:22">
      <c r="A114" s="74" t="s">
        <v>44</v>
      </c>
      <c r="B114" s="75">
        <f>[8]Input!B195+[8]Input!C195+[8]Input!D195</f>
        <v>0</v>
      </c>
      <c r="C114" s="76">
        <f>[8]Input!E195</f>
        <v>0</v>
      </c>
      <c r="D114" s="77">
        <f>0.01*[8]Input!F$15*([8]Adjust!$E209*[8]Input!E195+[8]Adjust!$F209*[8]Input!F195)+10*([8]Adjust!$B209*[8]Input!B195+[8]Adjust!$C209*[8]Input!C195+[8]Adjust!$D209*[8]Input!D195+[8]Adjust!$G209*[8]Input!G195)</f>
        <v>0</v>
      </c>
      <c r="E114" s="75">
        <f>10*([8]Adjust!$B209*[8]Input!B195+[8]Adjust!$C209*[8]Input!C195+[8]Adjust!$D209*[8]Input!D195)</f>
        <v>0</v>
      </c>
      <c r="F114" s="75">
        <f>[8]Adjust!E209*[8]Input!$F$15*[8]Input!$E195/100</f>
        <v>0</v>
      </c>
      <c r="G114" s="75">
        <f>[8]Adjust!F209*[8]Input!$F$15*[8]Input!$F195/100</f>
        <v>0</v>
      </c>
      <c r="H114" s="75">
        <f>[8]Adjust!G209*[8]Input!$G195*10</f>
        <v>0</v>
      </c>
      <c r="I114" s="78" t="str">
        <f t="shared" si="9"/>
        <v/>
      </c>
      <c r="J114" s="79" t="str">
        <f t="shared" si="10"/>
        <v/>
      </c>
      <c r="K114" s="78">
        <f t="shared" si="11"/>
        <v>0</v>
      </c>
      <c r="L114" s="75">
        <f>[8]Adjust!B209*[8]Input!$B195*10</f>
        <v>0</v>
      </c>
      <c r="M114" s="75">
        <f>[8]Adjust!C209*[8]Input!$C195*10</f>
        <v>0</v>
      </c>
      <c r="N114" s="75">
        <f>[8]Adjust!D209*[8]Input!$D195*10</f>
        <v>0</v>
      </c>
      <c r="O114" s="80" t="str">
        <f t="shared" si="12"/>
        <v/>
      </c>
      <c r="P114" s="80" t="str">
        <f t="shared" si="13"/>
        <v/>
      </c>
      <c r="Q114" s="80" t="str">
        <f t="shared" si="14"/>
        <v/>
      </c>
      <c r="R114" s="80" t="str">
        <f t="shared" si="15"/>
        <v/>
      </c>
      <c r="S114" s="80" t="str">
        <f t="shared" si="16"/>
        <v/>
      </c>
      <c r="T114" s="80" t="str">
        <f t="shared" si="17"/>
        <v/>
      </c>
      <c r="U114" s="70"/>
      <c r="V114" s="70"/>
    </row>
    <row r="115" spans="1:22" ht="25.5">
      <c r="A115" s="74" t="s">
        <v>46</v>
      </c>
      <c r="B115" s="75">
        <f>[8]Input!B206+[8]Input!C206+[8]Input!D206</f>
        <v>0</v>
      </c>
      <c r="C115" s="76">
        <f>[8]Input!E206</f>
        <v>0</v>
      </c>
      <c r="D115" s="77">
        <f>0.01*[8]Input!F$15*([8]Adjust!$E220*[8]Input!E206+[8]Adjust!$F220*[8]Input!F206)+10*([8]Adjust!$B220*[8]Input!B206+[8]Adjust!$C220*[8]Input!C206+[8]Adjust!$D220*[8]Input!D206+[8]Adjust!$G220*[8]Input!G206)</f>
        <v>0</v>
      </c>
      <c r="E115" s="75">
        <f>10*([8]Adjust!$B220*[8]Input!B206+[8]Adjust!$C220*[8]Input!C206+[8]Adjust!$D220*[8]Input!D206)</f>
        <v>0</v>
      </c>
      <c r="F115" s="75">
        <f>[8]Adjust!E220*[8]Input!$F$15*[8]Input!$E206/100</f>
        <v>0</v>
      </c>
      <c r="G115" s="75">
        <f>[8]Adjust!F220*[8]Input!$F$15*[8]Input!$F206/100</f>
        <v>0</v>
      </c>
      <c r="H115" s="75">
        <f>[8]Adjust!G220*[8]Input!$G206*10</f>
        <v>0</v>
      </c>
      <c r="I115" s="78" t="str">
        <f t="shared" si="9"/>
        <v/>
      </c>
      <c r="J115" s="79" t="str">
        <f t="shared" si="10"/>
        <v/>
      </c>
      <c r="K115" s="78">
        <f t="shared" si="11"/>
        <v>0</v>
      </c>
      <c r="L115" s="75">
        <f>[8]Adjust!B220*[8]Input!$B206*10</f>
        <v>0</v>
      </c>
      <c r="M115" s="75">
        <f>[8]Adjust!C220*[8]Input!$C206*10</f>
        <v>0</v>
      </c>
      <c r="N115" s="75">
        <f>[8]Adjust!D220*[8]Input!$D206*10</f>
        <v>0</v>
      </c>
      <c r="O115" s="80" t="str">
        <f t="shared" si="12"/>
        <v/>
      </c>
      <c r="P115" s="80" t="str">
        <f t="shared" si="13"/>
        <v/>
      </c>
      <c r="Q115" s="80" t="str">
        <f t="shared" si="14"/>
        <v/>
      </c>
      <c r="R115" s="80" t="str">
        <f t="shared" si="15"/>
        <v/>
      </c>
      <c r="S115" s="80" t="str">
        <f t="shared" si="16"/>
        <v/>
      </c>
      <c r="T115" s="80" t="str">
        <f t="shared" si="17"/>
        <v/>
      </c>
      <c r="U115" s="70"/>
      <c r="V115" s="72">
        <v>0</v>
      </c>
    </row>
    <row r="116" spans="1:22">
      <c r="A116" s="74" t="s">
        <v>41</v>
      </c>
      <c r="B116" s="75">
        <f>[8]Input!B175+[8]Input!C175+[8]Input!D175</f>
        <v>0</v>
      </c>
      <c r="C116" s="76">
        <f>[8]Input!E175</f>
        <v>0</v>
      </c>
      <c r="D116" s="77">
        <f>0.01*[8]Input!F$15*([8]Adjust!$E189*[8]Input!E175+[8]Adjust!$F189*[8]Input!F175)+10*([8]Adjust!$B189*[8]Input!B175+[8]Adjust!$C189*[8]Input!C175+[8]Adjust!$D189*[8]Input!D175+[8]Adjust!$G189*[8]Input!G175)</f>
        <v>0</v>
      </c>
      <c r="E116" s="75">
        <f>10*([8]Adjust!$B189*[8]Input!B175+[8]Adjust!$C189*[8]Input!C175+[8]Adjust!$D189*[8]Input!D175)</f>
        <v>0</v>
      </c>
      <c r="F116" s="75">
        <f>[8]Adjust!E189*[8]Input!$F$15*[8]Input!$E175/100</f>
        <v>0</v>
      </c>
      <c r="G116" s="75">
        <f>[8]Adjust!F189*[8]Input!$F$15*[8]Input!$F175/100</f>
        <v>0</v>
      </c>
      <c r="H116" s="75">
        <f>[8]Adjust!G189*[8]Input!$G175*10</f>
        <v>0</v>
      </c>
      <c r="I116" s="78" t="str">
        <f t="shared" si="9"/>
        <v/>
      </c>
      <c r="J116" s="79" t="str">
        <f t="shared" si="10"/>
        <v/>
      </c>
      <c r="K116" s="78">
        <f t="shared" si="11"/>
        <v>0</v>
      </c>
      <c r="L116" s="75">
        <f>[8]Adjust!B189*[8]Input!$B175*10</f>
        <v>0</v>
      </c>
      <c r="M116" s="75">
        <f>[8]Adjust!C189*[8]Input!$C175*10</f>
        <v>0</v>
      </c>
      <c r="N116" s="75">
        <f>[8]Adjust!D189*[8]Input!$D175*10</f>
        <v>0</v>
      </c>
      <c r="O116" s="80" t="str">
        <f t="shared" si="12"/>
        <v/>
      </c>
      <c r="P116" s="80" t="str">
        <f t="shared" si="13"/>
        <v/>
      </c>
      <c r="Q116" s="80" t="str">
        <f t="shared" si="14"/>
        <v/>
      </c>
      <c r="R116" s="80" t="str">
        <f t="shared" si="15"/>
        <v/>
      </c>
      <c r="S116" s="80" t="str">
        <f t="shared" si="16"/>
        <v/>
      </c>
      <c r="T116" s="80" t="str">
        <f t="shared" si="17"/>
        <v/>
      </c>
      <c r="U116" s="71">
        <v>0</v>
      </c>
      <c r="V116" s="72">
        <v>0</v>
      </c>
    </row>
    <row r="117" spans="1:22">
      <c r="A117" s="74" t="s">
        <v>40</v>
      </c>
      <c r="B117" s="75">
        <f>[8]Input!B167+[8]Input!C167+[8]Input!D167</f>
        <v>32.789603291962557</v>
      </c>
      <c r="C117" s="76">
        <f>[8]Input!E167</f>
        <v>1</v>
      </c>
      <c r="D117" s="77">
        <f>0.01*[8]Input!F$15*([8]Adjust!$E181*[8]Input!E167+[8]Adjust!$F181*[8]Input!F167)+10*([8]Adjust!$B181*[8]Input!B167+[8]Adjust!$C181*[8]Input!C167+[8]Adjust!$D181*[8]Input!D167+[8]Adjust!$G181*[8]Input!G167)</f>
        <v>348.93562586705298</v>
      </c>
      <c r="E117" s="75">
        <f>10*([8]Adjust!$B181*[8]Input!B167+[8]Adjust!$C181*[8]Input!C167+[8]Adjust!$D181*[8]Input!D167)</f>
        <v>258.93658740038688</v>
      </c>
      <c r="F117" s="75">
        <f>[8]Adjust!E181*[8]Input!$F$15*[8]Input!$E167/100</f>
        <v>89.999038466666065</v>
      </c>
      <c r="G117" s="75">
        <f>[8]Adjust!F181*[8]Input!$F$15*[8]Input!$F167/100</f>
        <v>0</v>
      </c>
      <c r="H117" s="75">
        <f>[8]Adjust!G181*[8]Input!$G167*10</f>
        <v>0</v>
      </c>
      <c r="I117" s="78">
        <f t="shared" si="9"/>
        <v>1.0641654391487703</v>
      </c>
      <c r="J117" s="79">
        <f t="shared" si="10"/>
        <v>348.93562586705298</v>
      </c>
      <c r="K117" s="78">
        <f t="shared" si="11"/>
        <v>0.78969112585713364</v>
      </c>
      <c r="L117" s="75">
        <f>[8]Adjust!B181*[8]Input!$B167*10</f>
        <v>249.98293550871225</v>
      </c>
      <c r="M117" s="75">
        <f>[8]Adjust!C181*[8]Input!$C167*10</f>
        <v>8.9536518916746211</v>
      </c>
      <c r="N117" s="75">
        <f>[8]Adjust!D181*[8]Input!$D167*10</f>
        <v>0</v>
      </c>
      <c r="O117" s="80">
        <f t="shared" si="12"/>
        <v>0.9654214493920481</v>
      </c>
      <c r="P117" s="80">
        <f t="shared" si="13"/>
        <v>3.4578550607951834E-2</v>
      </c>
      <c r="Q117" s="80">
        <f t="shared" si="14"/>
        <v>0</v>
      </c>
      <c r="R117" s="80">
        <f t="shared" si="15"/>
        <v>0.25792447602056073</v>
      </c>
      <c r="S117" s="80">
        <f t="shared" si="16"/>
        <v>0</v>
      </c>
      <c r="T117" s="80">
        <f t="shared" si="17"/>
        <v>0</v>
      </c>
      <c r="U117" s="70"/>
      <c r="V117" s="70"/>
    </row>
    <row r="118" spans="1:22" ht="25.5">
      <c r="A118" s="74" t="s">
        <v>43</v>
      </c>
      <c r="B118" s="75">
        <f>[8]Input!B191+[8]Input!C191+[8]Input!D191</f>
        <v>0</v>
      </c>
      <c r="C118" s="76">
        <f>[8]Input!E191</f>
        <v>0</v>
      </c>
      <c r="D118" s="77">
        <f>0.01*[8]Input!F$15*([8]Adjust!$E205*[8]Input!E191+[8]Adjust!$F205*[8]Input!F191)+10*([8]Adjust!$B205*[8]Input!B191+[8]Adjust!$C205*[8]Input!C191+[8]Adjust!$D205*[8]Input!D191+[8]Adjust!$G205*[8]Input!G191)</f>
        <v>0</v>
      </c>
      <c r="E118" s="75">
        <f>10*([8]Adjust!$B205*[8]Input!B191+[8]Adjust!$C205*[8]Input!C191+[8]Adjust!$D205*[8]Input!D191)</f>
        <v>0</v>
      </c>
      <c r="F118" s="75">
        <f>[8]Adjust!E205*[8]Input!$F$15*[8]Input!$E191/100</f>
        <v>0</v>
      </c>
      <c r="G118" s="75">
        <f>[8]Adjust!F205*[8]Input!$F$15*[8]Input!$F191/100</f>
        <v>0</v>
      </c>
      <c r="H118" s="75">
        <f>[8]Adjust!G205*[8]Input!$G191*10</f>
        <v>0</v>
      </c>
      <c r="I118" s="78" t="str">
        <f t="shared" si="9"/>
        <v/>
      </c>
      <c r="J118" s="79" t="str">
        <f t="shared" si="10"/>
        <v/>
      </c>
      <c r="K118" s="78">
        <f t="shared" si="11"/>
        <v>0</v>
      </c>
      <c r="L118" s="75">
        <f>[8]Adjust!B205*[8]Input!$B191*10</f>
        <v>0</v>
      </c>
      <c r="M118" s="75">
        <f>[8]Adjust!C205*[8]Input!$C191*10</f>
        <v>0</v>
      </c>
      <c r="N118" s="75">
        <f>[8]Adjust!D205*[8]Input!$D191*10</f>
        <v>0</v>
      </c>
      <c r="O118" s="80" t="str">
        <f t="shared" si="12"/>
        <v/>
      </c>
      <c r="P118" s="80" t="str">
        <f t="shared" si="13"/>
        <v/>
      </c>
      <c r="Q118" s="80" t="str">
        <f t="shared" si="14"/>
        <v/>
      </c>
      <c r="R118" s="80" t="str">
        <f t="shared" si="15"/>
        <v/>
      </c>
      <c r="S118" s="80" t="str">
        <f t="shared" si="16"/>
        <v/>
      </c>
      <c r="T118" s="80" t="str">
        <f t="shared" si="17"/>
        <v/>
      </c>
      <c r="U118" s="70"/>
      <c r="V118" s="70"/>
    </row>
    <row r="119" spans="1:22">
      <c r="A119" s="74" t="s">
        <v>42</v>
      </c>
      <c r="B119" s="75">
        <f>[8]Input!B187+[8]Input!C187+[8]Input!D187</f>
        <v>12.78489012489432</v>
      </c>
      <c r="C119" s="76">
        <f>[8]Input!E187</f>
        <v>3</v>
      </c>
      <c r="D119" s="77">
        <f>0.01*[8]Input!F$15*([8]Adjust!$E201*[8]Input!E187+[8]Adjust!$F201*[8]Input!F187)+10*([8]Adjust!$B201*[8]Input!B187+[8]Adjust!$C201*[8]Input!C187+[8]Adjust!$D201*[8]Input!D187+[8]Adjust!$G201*[8]Input!G187)</f>
        <v>129.90875424992805</v>
      </c>
      <c r="E119" s="75">
        <f>10*([8]Adjust!$B201*[8]Input!B187+[8]Adjust!$C201*[8]Input!C187+[8]Adjust!$D201*[8]Input!D187)</f>
        <v>129.90875424992805</v>
      </c>
      <c r="F119" s="75">
        <f>[8]Adjust!E201*[8]Input!$F$15*[8]Input!$E187/100</f>
        <v>0</v>
      </c>
      <c r="G119" s="75">
        <f>[8]Adjust!F201*[8]Input!$F$15*[8]Input!$F187/100</f>
        <v>0</v>
      </c>
      <c r="H119" s="75">
        <f>[8]Adjust!G201*[8]Input!$G187*10</f>
        <v>0</v>
      </c>
      <c r="I119" s="78">
        <f t="shared" si="9"/>
        <v>1.0161116206777092</v>
      </c>
      <c r="J119" s="79">
        <f t="shared" si="10"/>
        <v>43.302918083309351</v>
      </c>
      <c r="K119" s="78">
        <f t="shared" si="11"/>
        <v>1.0161116206777092</v>
      </c>
      <c r="L119" s="75">
        <f>[8]Adjust!B201*[8]Input!$B187*10</f>
        <v>129.90875424992805</v>
      </c>
      <c r="M119" s="75">
        <f>[8]Adjust!C201*[8]Input!$C187*10</f>
        <v>0</v>
      </c>
      <c r="N119" s="75">
        <f>[8]Adjust!D201*[8]Input!$D187*10</f>
        <v>0</v>
      </c>
      <c r="O119" s="80">
        <f t="shared" si="12"/>
        <v>1</v>
      </c>
      <c r="P119" s="80">
        <f t="shared" si="13"/>
        <v>0</v>
      </c>
      <c r="Q119" s="80">
        <f t="shared" si="14"/>
        <v>0</v>
      </c>
      <c r="R119" s="80">
        <f t="shared" si="15"/>
        <v>0</v>
      </c>
      <c r="S119" s="80">
        <f t="shared" si="16"/>
        <v>0</v>
      </c>
      <c r="T119" s="80">
        <f t="shared" si="17"/>
        <v>0</v>
      </c>
      <c r="U119" s="70"/>
      <c r="V119" s="70"/>
    </row>
    <row r="120" spans="1:22" ht="25.5">
      <c r="A120" s="74" t="s">
        <v>190</v>
      </c>
      <c r="B120" s="75">
        <f>[8]Input!B163+[8]Input!C163+[8]Input!D163</f>
        <v>0</v>
      </c>
      <c r="C120" s="76">
        <f>[8]Input!E163</f>
        <v>0</v>
      </c>
      <c r="D120" s="77">
        <f>0.01*[8]Input!F$15*([8]Adjust!$E177*[8]Input!E163+[8]Adjust!$F177*[8]Input!F163)+10*([8]Adjust!$B177*[8]Input!B163+[8]Adjust!$C177*[8]Input!C163+[8]Adjust!$D177*[8]Input!D163+[8]Adjust!$G177*[8]Input!G163)</f>
        <v>0</v>
      </c>
      <c r="E120" s="75">
        <f>10*([8]Adjust!$B177*[8]Input!B163+[8]Adjust!$C177*[8]Input!C163+[8]Adjust!$D177*[8]Input!D163)</f>
        <v>0</v>
      </c>
      <c r="F120" s="75">
        <f>[8]Adjust!E177*[8]Input!$F$15*[8]Input!$E163/100</f>
        <v>0</v>
      </c>
      <c r="G120" s="75">
        <f>[8]Adjust!F177*[8]Input!$F$15*[8]Input!$F163/100</f>
        <v>0</v>
      </c>
      <c r="H120" s="75">
        <f>[8]Adjust!G177*[8]Input!$G163*10</f>
        <v>0</v>
      </c>
      <c r="I120" s="78" t="str">
        <f t="shared" si="9"/>
        <v/>
      </c>
      <c r="J120" s="79" t="str">
        <f t="shared" si="10"/>
        <v/>
      </c>
      <c r="K120" s="78">
        <f t="shared" si="11"/>
        <v>0</v>
      </c>
      <c r="L120" s="75">
        <f>[8]Adjust!B177*[8]Input!$B163*10</f>
        <v>0</v>
      </c>
      <c r="M120" s="75">
        <f>[8]Adjust!C177*[8]Input!$C163*10</f>
        <v>0</v>
      </c>
      <c r="N120" s="75">
        <f>[8]Adjust!D177*[8]Input!$D163*10</f>
        <v>0</v>
      </c>
      <c r="O120" s="80" t="str">
        <f t="shared" si="12"/>
        <v/>
      </c>
      <c r="P120" s="80" t="str">
        <f t="shared" si="13"/>
        <v/>
      </c>
      <c r="Q120" s="80" t="str">
        <f t="shared" si="14"/>
        <v/>
      </c>
      <c r="R120" s="80" t="str">
        <f t="shared" si="15"/>
        <v/>
      </c>
      <c r="S120" s="80" t="str">
        <f t="shared" si="16"/>
        <v/>
      </c>
      <c r="T120" s="80" t="str">
        <f t="shared" si="17"/>
        <v/>
      </c>
      <c r="U120" s="70"/>
      <c r="V120" s="70"/>
    </row>
    <row r="121" spans="1:22" ht="25.5">
      <c r="A121" s="74" t="s">
        <v>39</v>
      </c>
      <c r="B121" s="75">
        <f>[8]Input!B159+[8]Input!C159+[8]Input!D159</f>
        <v>0</v>
      </c>
      <c r="C121" s="76">
        <f>[8]Input!E159</f>
        <v>0</v>
      </c>
      <c r="D121" s="77">
        <f>0.01*[8]Input!F$15*([8]Adjust!$E173*[8]Input!E159+[8]Adjust!$F173*[8]Input!F159)+10*([8]Adjust!$B173*[8]Input!B159+[8]Adjust!$C173*[8]Input!C159+[8]Adjust!$D173*[8]Input!D159+[8]Adjust!$G173*[8]Input!G159)</f>
        <v>0</v>
      </c>
      <c r="E121" s="75">
        <f>10*([8]Adjust!$B173*[8]Input!B159+[8]Adjust!$C173*[8]Input!C159+[8]Adjust!$D173*[8]Input!D159)</f>
        <v>0</v>
      </c>
      <c r="F121" s="75">
        <f>[8]Adjust!E173*[8]Input!$F$15*[8]Input!$E159/100</f>
        <v>0</v>
      </c>
      <c r="G121" s="75">
        <f>[8]Adjust!F173*[8]Input!$F$15*[8]Input!$F159/100</f>
        <v>0</v>
      </c>
      <c r="H121" s="75">
        <f>[8]Adjust!G173*[8]Input!$G159*10</f>
        <v>0</v>
      </c>
      <c r="I121" s="78" t="str">
        <f t="shared" si="9"/>
        <v/>
      </c>
      <c r="J121" s="79" t="str">
        <f t="shared" si="10"/>
        <v/>
      </c>
      <c r="K121" s="78">
        <f t="shared" si="11"/>
        <v>0</v>
      </c>
      <c r="L121" s="75">
        <f>[8]Adjust!B173*[8]Input!$B159*10</f>
        <v>0</v>
      </c>
      <c r="M121" s="75">
        <f>[8]Adjust!C173*[8]Input!$C159*10</f>
        <v>0</v>
      </c>
      <c r="N121" s="75">
        <f>[8]Adjust!D173*[8]Input!$D159*10</f>
        <v>0</v>
      </c>
      <c r="O121" s="80" t="str">
        <f t="shared" si="12"/>
        <v/>
      </c>
      <c r="P121" s="80" t="str">
        <f t="shared" si="13"/>
        <v/>
      </c>
      <c r="Q121" s="80" t="str">
        <f t="shared" si="14"/>
        <v/>
      </c>
      <c r="R121" s="80" t="str">
        <f t="shared" si="15"/>
        <v/>
      </c>
      <c r="S121" s="80" t="str">
        <f t="shared" si="16"/>
        <v/>
      </c>
      <c r="T121" s="80" t="str">
        <f t="shared" si="17"/>
        <v/>
      </c>
      <c r="U121" s="70"/>
      <c r="V121" s="70"/>
    </row>
    <row r="122" spans="1:22" ht="25.5">
      <c r="A122" s="74" t="s">
        <v>38</v>
      </c>
      <c r="B122" s="75">
        <f>[8]Input!B155+[8]Input!C155+[8]Input!D155</f>
        <v>450.73096513948263</v>
      </c>
      <c r="C122" s="76">
        <f>[8]Input!E155</f>
        <v>47</v>
      </c>
      <c r="D122" s="77">
        <f>0.01*[8]Input!F$15*([8]Adjust!$E169*[8]Input!E155+[8]Adjust!$F169*[8]Input!F155)+10*([8]Adjust!$B169*[8]Input!B155+[8]Adjust!$C169*[8]Input!C155+[8]Adjust!$D169*[8]Input!D155+[8]Adjust!$G169*[8]Input!G155)</f>
        <v>4626.25658304018</v>
      </c>
      <c r="E122" s="75">
        <f>10*([8]Adjust!$B169*[8]Input!B155+[8]Adjust!$C169*[8]Input!C155+[8]Adjust!$D169*[8]Input!D155)</f>
        <v>4079.4088245175153</v>
      </c>
      <c r="F122" s="75">
        <f>[8]Adjust!E169*[8]Input!$F$15*[8]Input!$E155/100</f>
        <v>546.84775852266455</v>
      </c>
      <c r="G122" s="75">
        <f>[8]Adjust!F169*[8]Input!$F$15*[8]Input!$F155/100</f>
        <v>0</v>
      </c>
      <c r="H122" s="75">
        <f>[8]Adjust!G169*[8]Input!$G155*10</f>
        <v>0</v>
      </c>
      <c r="I122" s="78">
        <f t="shared" si="9"/>
        <v>1.0263897847818253</v>
      </c>
      <c r="J122" s="79">
        <f t="shared" si="10"/>
        <v>98.430991128514464</v>
      </c>
      <c r="K122" s="78">
        <f t="shared" si="11"/>
        <v>0.90506513641793107</v>
      </c>
      <c r="L122" s="75">
        <f>[8]Adjust!B169*[8]Input!$B155*10</f>
        <v>4079.4088245175153</v>
      </c>
      <c r="M122" s="75">
        <f>[8]Adjust!C169*[8]Input!$C155*10</f>
        <v>0</v>
      </c>
      <c r="N122" s="75">
        <f>[8]Adjust!D169*[8]Input!$D155*10</f>
        <v>0</v>
      </c>
      <c r="O122" s="80">
        <f t="shared" si="12"/>
        <v>1</v>
      </c>
      <c r="P122" s="80">
        <f t="shared" si="13"/>
        <v>0</v>
      </c>
      <c r="Q122" s="80">
        <f t="shared" si="14"/>
        <v>0</v>
      </c>
      <c r="R122" s="80">
        <f t="shared" si="15"/>
        <v>0.11820523758396888</v>
      </c>
      <c r="S122" s="80">
        <f t="shared" si="16"/>
        <v>0</v>
      </c>
      <c r="T122" s="80">
        <f t="shared" si="17"/>
        <v>0</v>
      </c>
      <c r="U122" s="70"/>
      <c r="V122" s="70"/>
    </row>
    <row r="123" spans="1:22">
      <c r="A123" s="74" t="s">
        <v>28</v>
      </c>
      <c r="B123" s="75">
        <f>[8]Input!B201+[8]Input!C201+[8]Input!D201</f>
        <v>352.25499432767998</v>
      </c>
      <c r="C123" s="76">
        <f>[8]Input!E201</f>
        <v>5</v>
      </c>
      <c r="D123" s="77">
        <f>0.01*[8]Input!F$15*([8]Adjust!$E215*[8]Input!E201+[8]Adjust!$F215*[8]Input!F201)+10*([8]Adjust!$B215*[8]Input!B201+[8]Adjust!$C215*[8]Input!C201+[8]Adjust!$D215*[8]Input!D201+[8]Adjust!$G215*[8]Input!G201)</f>
        <v>-2493.9653598399741</v>
      </c>
      <c r="E123" s="75">
        <f>10*([8]Adjust!$B215*[8]Input!B201+[8]Adjust!$C215*[8]Input!C201+[8]Adjust!$D215*[8]Input!D201)</f>
        <v>-2493.9653598399741</v>
      </c>
      <c r="F123" s="75">
        <f>[8]Adjust!E215*[8]Input!$F$15*[8]Input!$E201/100</f>
        <v>0</v>
      </c>
      <c r="G123" s="75">
        <f>[8]Adjust!F215*[8]Input!$F$15*[8]Input!$F201/100</f>
        <v>0</v>
      </c>
      <c r="H123" s="75">
        <f>[8]Adjust!G215*[8]Input!$G201*10</f>
        <v>0</v>
      </c>
      <c r="I123" s="78">
        <f t="shared" si="9"/>
        <v>-0.70799999999999996</v>
      </c>
      <c r="J123" s="79">
        <f t="shared" si="10"/>
        <v>-498.79307196799482</v>
      </c>
      <c r="K123" s="78">
        <f t="shared" si="11"/>
        <v>-0.70799999999999996</v>
      </c>
      <c r="L123" s="75">
        <f>[8]Adjust!B215*[8]Input!$B201*10</f>
        <v>-2493.9653598399741</v>
      </c>
      <c r="M123" s="75">
        <f>[8]Adjust!C215*[8]Input!$C201*10</f>
        <v>0</v>
      </c>
      <c r="N123" s="75">
        <f>[8]Adjust!D215*[8]Input!$D201*10</f>
        <v>0</v>
      </c>
      <c r="O123" s="80">
        <f t="shared" si="12"/>
        <v>1</v>
      </c>
      <c r="P123" s="80">
        <f t="shared" si="13"/>
        <v>0</v>
      </c>
      <c r="Q123" s="80">
        <f t="shared" si="14"/>
        <v>0</v>
      </c>
      <c r="R123" s="80">
        <f t="shared" si="15"/>
        <v>0</v>
      </c>
      <c r="S123" s="80">
        <f t="shared" si="16"/>
        <v>0</v>
      </c>
      <c r="T123" s="80">
        <f t="shared" si="17"/>
        <v>0</v>
      </c>
      <c r="U123" s="70"/>
      <c r="V123" s="72">
        <v>0</v>
      </c>
    </row>
    <row r="124" spans="1:22">
      <c r="A124" s="74" t="s">
        <v>26</v>
      </c>
      <c r="B124" s="75">
        <f>[8]Input!B194+[8]Input!C194+[8]Input!D194</f>
        <v>4350.3750736204111</v>
      </c>
      <c r="C124" s="76">
        <f>[8]Input!E194</f>
        <v>1700</v>
      </c>
      <c r="D124" s="77">
        <f>0.01*[8]Input!F$15*([8]Adjust!$E208*[8]Input!E194+[8]Adjust!$F208*[8]Input!F194)+10*([8]Adjust!$B208*[8]Input!B194+[8]Adjust!$C208*[8]Input!C194+[8]Adjust!$D208*[8]Input!D194+[8]Adjust!$G208*[8]Input!G194)</f>
        <v>-30800.655521232507</v>
      </c>
      <c r="E124" s="75">
        <f>10*([8]Adjust!$B208*[8]Input!B194+[8]Adjust!$C208*[8]Input!C194+[8]Adjust!$D208*[8]Input!D194)</f>
        <v>-30800.655521232507</v>
      </c>
      <c r="F124" s="75">
        <f>[8]Adjust!E208*[8]Input!$F$15*[8]Input!$E194/100</f>
        <v>0</v>
      </c>
      <c r="G124" s="75">
        <f>[8]Adjust!F208*[8]Input!$F$15*[8]Input!$F194/100</f>
        <v>0</v>
      </c>
      <c r="H124" s="75">
        <f>[8]Adjust!G208*[8]Input!$G194*10</f>
        <v>0</v>
      </c>
      <c r="I124" s="78">
        <f t="shared" si="9"/>
        <v>-0.70800000000000007</v>
      </c>
      <c r="J124" s="79">
        <f t="shared" si="10"/>
        <v>-18.118032659548533</v>
      </c>
      <c r="K124" s="78">
        <f t="shared" si="11"/>
        <v>-0.70800000000000007</v>
      </c>
      <c r="L124" s="75">
        <f>[8]Adjust!B208*[8]Input!$B194*10</f>
        <v>-30800.655521232507</v>
      </c>
      <c r="M124" s="75">
        <f>[8]Adjust!C208*[8]Input!$C194*10</f>
        <v>0</v>
      </c>
      <c r="N124" s="75">
        <f>[8]Adjust!D208*[8]Input!$D194*10</f>
        <v>0</v>
      </c>
      <c r="O124" s="80">
        <f t="shared" si="12"/>
        <v>1</v>
      </c>
      <c r="P124" s="80">
        <f t="shared" si="13"/>
        <v>0</v>
      </c>
      <c r="Q124" s="80">
        <f t="shared" si="14"/>
        <v>0</v>
      </c>
      <c r="R124" s="80">
        <f t="shared" si="15"/>
        <v>0</v>
      </c>
      <c r="S124" s="80">
        <f t="shared" si="16"/>
        <v>0</v>
      </c>
      <c r="T124" s="80">
        <f t="shared" si="17"/>
        <v>0</v>
      </c>
      <c r="U124" s="70"/>
      <c r="V124" s="70"/>
    </row>
    <row r="125" spans="1:22">
      <c r="A125" s="74" t="s">
        <v>29</v>
      </c>
      <c r="B125" s="75">
        <f>[8]Input!B205+[8]Input!C205+[8]Input!D205</f>
        <v>4280.3356948761593</v>
      </c>
      <c r="C125" s="76">
        <f>[8]Input!E205</f>
        <v>11</v>
      </c>
      <c r="D125" s="77">
        <f>0.01*[8]Input!F$15*([8]Adjust!$E219*[8]Input!E205+[8]Adjust!$F219*[8]Input!F205)+10*([8]Adjust!$B219*[8]Input!B205+[8]Adjust!$C219*[8]Input!C205+[8]Adjust!$D219*[8]Input!D205+[8]Adjust!$G219*[8]Input!G205)</f>
        <v>-41098.352718410752</v>
      </c>
      <c r="E125" s="75">
        <f>10*([8]Adjust!$B219*[8]Input!B205+[8]Adjust!$C219*[8]Input!C205+[8]Adjust!$D219*[8]Input!D205)</f>
        <v>-41098.352718410752</v>
      </c>
      <c r="F125" s="75">
        <f>[8]Adjust!E219*[8]Input!$F$15*[8]Input!$E205/100</f>
        <v>0</v>
      </c>
      <c r="G125" s="75">
        <f>[8]Adjust!F219*[8]Input!$F$15*[8]Input!$F205/100</f>
        <v>0</v>
      </c>
      <c r="H125" s="75">
        <f>[8]Adjust!G219*[8]Input!$G205*10</f>
        <v>0</v>
      </c>
      <c r="I125" s="78">
        <f t="shared" si="9"/>
        <v>-0.96016657683200313</v>
      </c>
      <c r="J125" s="79">
        <f t="shared" si="10"/>
        <v>-3736.2138834918865</v>
      </c>
      <c r="K125" s="78">
        <f t="shared" si="11"/>
        <v>-0.96016657683200313</v>
      </c>
      <c r="L125" s="75">
        <f>[8]Adjust!B219*[8]Input!$B205*10</f>
        <v>-35284.959932327438</v>
      </c>
      <c r="M125" s="75">
        <f>[8]Adjust!C219*[8]Input!$C205*10</f>
        <v>-3130.9480879920493</v>
      </c>
      <c r="N125" s="75">
        <f>[8]Adjust!D219*[8]Input!$D205*10</f>
        <v>-2682.4446980912585</v>
      </c>
      <c r="O125" s="80">
        <f t="shared" si="12"/>
        <v>0.85854925072266708</v>
      </c>
      <c r="P125" s="80">
        <f t="shared" si="13"/>
        <v>7.6181838952136011E-2</v>
      </c>
      <c r="Q125" s="80">
        <f t="shared" si="14"/>
        <v>6.5268910325196772E-2</v>
      </c>
      <c r="R125" s="80">
        <f t="shared" si="15"/>
        <v>0</v>
      </c>
      <c r="S125" s="80">
        <f t="shared" si="16"/>
        <v>0</v>
      </c>
      <c r="T125" s="80">
        <f t="shared" si="17"/>
        <v>0</v>
      </c>
      <c r="U125" s="70"/>
      <c r="V125" s="72">
        <v>0</v>
      </c>
    </row>
    <row r="126" spans="1:22">
      <c r="A126" s="74" t="s">
        <v>20</v>
      </c>
      <c r="B126" s="75">
        <f>[8]Input!B174+[8]Input!C174+[8]Input!D174</f>
        <v>3505334.4648648989</v>
      </c>
      <c r="C126" s="76">
        <f>[8]Input!E174</f>
        <v>9177</v>
      </c>
      <c r="D126" s="77">
        <f>0.01*[8]Input!F$15*([8]Adjust!$E188*[8]Input!E174+[8]Adjust!$F188*[8]Input!F174)+10*([8]Adjust!$B188*[8]Input!B174+[8]Adjust!$C188*[8]Input!C174+[8]Adjust!$D188*[8]Input!D174+[8]Adjust!$G188*[8]Input!G174)</f>
        <v>44819858.821049616</v>
      </c>
      <c r="E126" s="75">
        <f>10*([8]Adjust!$B188*[8]Input!B174+[8]Adjust!$C188*[8]Input!C174+[8]Adjust!$D188*[8]Input!D174)</f>
        <v>28935024.497531187</v>
      </c>
      <c r="F126" s="75">
        <f>[8]Adjust!E188*[8]Input!$F$15*[8]Input!$E174/100</f>
        <v>390290.46840000001</v>
      </c>
      <c r="G126" s="75">
        <f>[8]Adjust!F188*[8]Input!$F$15*[8]Input!$F174/100</f>
        <v>14329440.402332427</v>
      </c>
      <c r="H126" s="75">
        <f>[8]Adjust!G188*[8]Input!$G174*10</f>
        <v>1165103.4527859997</v>
      </c>
      <c r="I126" s="78">
        <f t="shared" si="9"/>
        <v>1.2786186103007733</v>
      </c>
      <c r="J126" s="79">
        <f t="shared" si="10"/>
        <v>4883.9336189440573</v>
      </c>
      <c r="K126" s="78">
        <f t="shared" si="11"/>
        <v>0.82545687972307058</v>
      </c>
      <c r="L126" s="75">
        <f>[8]Adjust!B188*[8]Input!$B174*10</f>
        <v>24007985.010648884</v>
      </c>
      <c r="M126" s="75">
        <f>[8]Adjust!C188*[8]Input!$C174*10</f>
        <v>3094483.7196015702</v>
      </c>
      <c r="N126" s="75">
        <f>[8]Adjust!D188*[8]Input!$D174*10</f>
        <v>1832555.7672807339</v>
      </c>
      <c r="O126" s="80">
        <f t="shared" si="12"/>
        <v>0.8297205697094644</v>
      </c>
      <c r="P126" s="80">
        <f t="shared" si="13"/>
        <v>0.10694595125936733</v>
      </c>
      <c r="Q126" s="80">
        <f t="shared" si="14"/>
        <v>6.3333479031168344E-2</v>
      </c>
      <c r="R126" s="80">
        <f t="shared" si="15"/>
        <v>8.7079807626859445E-3</v>
      </c>
      <c r="S126" s="80">
        <f t="shared" si="16"/>
        <v>0.31971185941359137</v>
      </c>
      <c r="T126" s="80">
        <f t="shared" si="17"/>
        <v>2.5995250396433862E-2</v>
      </c>
      <c r="U126" s="71">
        <v>1755671.5923365469</v>
      </c>
      <c r="V126" s="72">
        <v>332886.70079599996</v>
      </c>
    </row>
    <row r="127" spans="1:22">
      <c r="A127" s="74" t="s">
        <v>17</v>
      </c>
      <c r="B127" s="75">
        <f>[8]Input!B166+[8]Input!C166+[8]Input!D166</f>
        <v>1877689.3308005568</v>
      </c>
      <c r="C127" s="76">
        <f>[8]Input!E166</f>
        <v>16877</v>
      </c>
      <c r="D127" s="77">
        <f>0.01*[8]Input!F$15*([8]Adjust!$E180*[8]Input!E166+[8]Adjust!$F180*[8]Input!F166)+10*([8]Adjust!$B180*[8]Input!B166+[8]Adjust!$C180*[8]Input!C166+[8]Adjust!$D180*[8]Input!D166+[8]Adjust!$G180*[8]Input!G166)</f>
        <v>22498732.727397289</v>
      </c>
      <c r="E127" s="75">
        <f>10*([8]Adjust!$B180*[8]Input!B166+[8]Adjust!$C180*[8]Input!C166+[8]Adjust!$D180*[8]Input!D166)</f>
        <v>20405971.225797288</v>
      </c>
      <c r="F127" s="75">
        <f>[8]Adjust!E180*[8]Input!$F$15*[8]Input!$E166/100</f>
        <v>2092761.5016000003</v>
      </c>
      <c r="G127" s="75">
        <f>[8]Adjust!F180*[8]Input!$F$15*[8]Input!$F166/100</f>
        <v>0</v>
      </c>
      <c r="H127" s="75">
        <f>[8]Adjust!G180*[8]Input!$G166*10</f>
        <v>0</v>
      </c>
      <c r="I127" s="78">
        <f t="shared" si="9"/>
        <v>1.1982138023761848</v>
      </c>
      <c r="J127" s="79">
        <f t="shared" si="10"/>
        <v>1333.1002386322978</v>
      </c>
      <c r="K127" s="78">
        <f t="shared" si="11"/>
        <v>1.08675971530909</v>
      </c>
      <c r="L127" s="75">
        <f>[8]Adjust!B180*[8]Input!$B166*10</f>
        <v>19694221.510560777</v>
      </c>
      <c r="M127" s="75">
        <f>[8]Adjust!C180*[8]Input!$C166*10</f>
        <v>711749.71523651155</v>
      </c>
      <c r="N127" s="75">
        <f>[8]Adjust!D180*[8]Input!$D166*10</f>
        <v>0</v>
      </c>
      <c r="O127" s="80">
        <f t="shared" si="12"/>
        <v>0.96512051755043571</v>
      </c>
      <c r="P127" s="80">
        <f t="shared" si="13"/>
        <v>3.4879482449564347E-2</v>
      </c>
      <c r="Q127" s="80">
        <f t="shared" si="14"/>
        <v>0</v>
      </c>
      <c r="R127" s="80">
        <f t="shared" si="15"/>
        <v>9.3016861303107545E-2</v>
      </c>
      <c r="S127" s="80">
        <f t="shared" si="16"/>
        <v>0</v>
      </c>
      <c r="T127" s="80">
        <f t="shared" si="17"/>
        <v>0</v>
      </c>
      <c r="U127" s="70"/>
      <c r="V127" s="70"/>
    </row>
    <row r="128" spans="1:22">
      <c r="A128" s="74" t="s">
        <v>30</v>
      </c>
      <c r="B128" s="75">
        <f>[8]Input!B209+[8]Input!C209+[8]Input!D209</f>
        <v>0</v>
      </c>
      <c r="C128" s="76">
        <f>[8]Input!E209</f>
        <v>0</v>
      </c>
      <c r="D128" s="77">
        <f>0.01*[8]Input!F$15*([8]Adjust!$E223*[8]Input!E209+[8]Adjust!$F223*[8]Input!F209)+10*([8]Adjust!$B223*[8]Input!B209+[8]Adjust!$C223*[8]Input!C209+[8]Adjust!$D223*[8]Input!D209+[8]Adjust!$G223*[8]Input!G209)</f>
        <v>0</v>
      </c>
      <c r="E128" s="75">
        <f>10*([8]Adjust!$B223*[8]Input!B209+[8]Adjust!$C223*[8]Input!C209+[8]Adjust!$D223*[8]Input!D209)</f>
        <v>0</v>
      </c>
      <c r="F128" s="75">
        <f>[8]Adjust!E223*[8]Input!$F$15*[8]Input!$E209/100</f>
        <v>0</v>
      </c>
      <c r="G128" s="75">
        <f>[8]Adjust!F223*[8]Input!$F$15*[8]Input!$F209/100</f>
        <v>0</v>
      </c>
      <c r="H128" s="75">
        <f>[8]Adjust!G223*[8]Input!$G209*10</f>
        <v>0</v>
      </c>
      <c r="I128" s="78" t="str">
        <f t="shared" si="9"/>
        <v/>
      </c>
      <c r="J128" s="79" t="str">
        <f t="shared" si="10"/>
        <v/>
      </c>
      <c r="K128" s="78">
        <f t="shared" si="11"/>
        <v>0</v>
      </c>
      <c r="L128" s="75">
        <f>[8]Adjust!B223*[8]Input!$B209*10</f>
        <v>0</v>
      </c>
      <c r="M128" s="75">
        <f>[8]Adjust!C223*[8]Input!$C209*10</f>
        <v>0</v>
      </c>
      <c r="N128" s="75">
        <f>[8]Adjust!D223*[8]Input!$D209*10</f>
        <v>0</v>
      </c>
      <c r="O128" s="80" t="str">
        <f t="shared" si="12"/>
        <v/>
      </c>
      <c r="P128" s="80" t="str">
        <f t="shared" si="13"/>
        <v/>
      </c>
      <c r="Q128" s="80" t="str">
        <f t="shared" si="14"/>
        <v/>
      </c>
      <c r="R128" s="80" t="str">
        <f t="shared" si="15"/>
        <v/>
      </c>
      <c r="S128" s="80" t="str">
        <f t="shared" si="16"/>
        <v/>
      </c>
      <c r="T128" s="80" t="str">
        <f t="shared" si="17"/>
        <v/>
      </c>
      <c r="U128" s="70"/>
      <c r="V128" s="72">
        <v>0</v>
      </c>
    </row>
    <row r="129" spans="1:22">
      <c r="A129" s="74" t="s">
        <v>27</v>
      </c>
      <c r="B129" s="75">
        <f>[8]Input!B198+[8]Input!C198+[8]Input!D198</f>
        <v>0</v>
      </c>
      <c r="C129" s="76">
        <f>[8]Input!E198</f>
        <v>0</v>
      </c>
      <c r="D129" s="77">
        <f>0.01*[8]Input!F$15*([8]Adjust!$E212*[8]Input!E198+[8]Adjust!$F212*[8]Input!F198)+10*([8]Adjust!$B212*[8]Input!B198+[8]Adjust!$C212*[8]Input!C198+[8]Adjust!$D212*[8]Input!D198+[8]Adjust!$G212*[8]Input!G198)</f>
        <v>0</v>
      </c>
      <c r="E129" s="75">
        <f>10*([8]Adjust!$B212*[8]Input!B198+[8]Adjust!$C212*[8]Input!C198+[8]Adjust!$D212*[8]Input!D198)</f>
        <v>0</v>
      </c>
      <c r="F129" s="75">
        <f>[8]Adjust!E212*[8]Input!$F$15*[8]Input!$E198/100</f>
        <v>0</v>
      </c>
      <c r="G129" s="75">
        <f>[8]Adjust!F212*[8]Input!$F$15*[8]Input!$F198/100</f>
        <v>0</v>
      </c>
      <c r="H129" s="75">
        <f>[8]Adjust!G212*[8]Input!$G198*10</f>
        <v>0</v>
      </c>
      <c r="I129" s="78" t="str">
        <f t="shared" si="9"/>
        <v/>
      </c>
      <c r="J129" s="79" t="str">
        <f t="shared" si="10"/>
        <v/>
      </c>
      <c r="K129" s="78">
        <f t="shared" si="11"/>
        <v>0</v>
      </c>
      <c r="L129" s="75">
        <f>[8]Adjust!B212*[8]Input!$B198*10</f>
        <v>0</v>
      </c>
      <c r="M129" s="75">
        <f>[8]Adjust!C212*[8]Input!$C198*10</f>
        <v>0</v>
      </c>
      <c r="N129" s="75">
        <f>[8]Adjust!D212*[8]Input!$D198*10</f>
        <v>0</v>
      </c>
      <c r="O129" s="80" t="str">
        <f t="shared" si="12"/>
        <v/>
      </c>
      <c r="P129" s="80" t="str">
        <f t="shared" si="13"/>
        <v/>
      </c>
      <c r="Q129" s="80" t="str">
        <f t="shared" si="14"/>
        <v/>
      </c>
      <c r="R129" s="80" t="str">
        <f t="shared" si="15"/>
        <v/>
      </c>
      <c r="S129" s="80" t="str">
        <f t="shared" si="16"/>
        <v/>
      </c>
      <c r="T129" s="80" t="str">
        <f t="shared" si="17"/>
        <v/>
      </c>
      <c r="U129" s="70"/>
      <c r="V129" s="70"/>
    </row>
    <row r="130" spans="1:22">
      <c r="A130" s="74" t="s">
        <v>31</v>
      </c>
      <c r="B130" s="75">
        <f>[8]Input!B212+[8]Input!C212+[8]Input!D212</f>
        <v>1956.4102658246395</v>
      </c>
      <c r="C130" s="76">
        <f>[8]Input!E212</f>
        <v>12</v>
      </c>
      <c r="D130" s="77">
        <f>0.01*[8]Input!F$15*([8]Adjust!$E226*[8]Input!E212+[8]Adjust!$F226*[8]Input!F212)+10*([8]Adjust!$B226*[8]Input!B212+[8]Adjust!$C226*[8]Input!C212+[8]Adjust!$D226*[8]Input!D212+[8]Adjust!$G226*[8]Input!G212)</f>
        <v>-17087.49289931167</v>
      </c>
      <c r="E130" s="75">
        <f>10*([8]Adjust!$B226*[8]Input!B212+[8]Adjust!$C226*[8]Input!C212+[8]Adjust!$D226*[8]Input!D212)</f>
        <v>-17087.49289931167</v>
      </c>
      <c r="F130" s="75">
        <f>[8]Adjust!E226*[8]Input!$F$15*[8]Input!$E212/100</f>
        <v>0</v>
      </c>
      <c r="G130" s="75">
        <f>[8]Adjust!F226*[8]Input!$F$15*[8]Input!$F212/100</f>
        <v>0</v>
      </c>
      <c r="H130" s="75">
        <f>[8]Adjust!G226*[8]Input!$G212*10</f>
        <v>0</v>
      </c>
      <c r="I130" s="78">
        <f t="shared" si="9"/>
        <v>-0.87341051096504974</v>
      </c>
      <c r="J130" s="79">
        <f t="shared" si="10"/>
        <v>-1423.9577416093059</v>
      </c>
      <c r="K130" s="78">
        <f t="shared" si="11"/>
        <v>-0.87341051096504974</v>
      </c>
      <c r="L130" s="75">
        <f>[8]Adjust!B226*[8]Input!$B212*10</f>
        <v>-14737.26237193156</v>
      </c>
      <c r="M130" s="75">
        <f>[8]Adjust!C226*[8]Input!$C212*10</f>
        <v>-1256.2242038109787</v>
      </c>
      <c r="N130" s="75">
        <f>[8]Adjust!D226*[8]Input!$D212*10</f>
        <v>-1094.0063235691296</v>
      </c>
      <c r="O130" s="80">
        <f t="shared" si="12"/>
        <v>0.86245901951626947</v>
      </c>
      <c r="P130" s="80">
        <f t="shared" si="13"/>
        <v>7.3517174884185771E-2</v>
      </c>
      <c r="Q130" s="80">
        <f t="shared" si="14"/>
        <v>6.4023805599544625E-2</v>
      </c>
      <c r="R130" s="80">
        <f t="shared" si="15"/>
        <v>0</v>
      </c>
      <c r="S130" s="80">
        <f t="shared" si="16"/>
        <v>0</v>
      </c>
      <c r="T130" s="80">
        <f t="shared" si="17"/>
        <v>0</v>
      </c>
      <c r="U130" s="70"/>
      <c r="V130" s="72">
        <v>0</v>
      </c>
    </row>
    <row r="131" spans="1:22">
      <c r="A131" s="74" t="s">
        <v>21</v>
      </c>
      <c r="B131" s="75">
        <f>[8]Input!B178+[8]Input!C178+[8]Input!D178</f>
        <v>855655.61512937164</v>
      </c>
      <c r="C131" s="76">
        <f>[8]Input!E178</f>
        <v>893</v>
      </c>
      <c r="D131" s="77">
        <f>0.01*[8]Input!F$15*([8]Adjust!$E192*[8]Input!E178+[8]Adjust!$F192*[8]Input!F178)+10*([8]Adjust!$B192*[8]Input!B178+[8]Adjust!$C192*[8]Input!C178+[8]Adjust!$D192*[8]Input!D178+[8]Adjust!$G192*[8]Input!G178)</f>
        <v>10085615.017701976</v>
      </c>
      <c r="E131" s="75">
        <f>10*([8]Adjust!$B192*[8]Input!B178+[8]Adjust!$C192*[8]Input!C178+[8]Adjust!$D192*[8]Input!D178)</f>
        <v>5843756.7605082337</v>
      </c>
      <c r="F131" s="75">
        <f>[8]Adjust!E192*[8]Input!$F$15*[8]Input!$E178/100</f>
        <v>26048.988599999997</v>
      </c>
      <c r="G131" s="75">
        <f>[8]Adjust!F192*[8]Input!$F$15*[8]Input!$F178/100</f>
        <v>4022247.5567242713</v>
      </c>
      <c r="H131" s="75">
        <f>[8]Adjust!G192*[8]Input!$G178*10</f>
        <v>193561.71186946996</v>
      </c>
      <c r="I131" s="78">
        <f t="shared" si="9"/>
        <v>1.1787002667161919</v>
      </c>
      <c r="J131" s="79">
        <f t="shared" si="10"/>
        <v>11294.081766743535</v>
      </c>
      <c r="K131" s="78">
        <f t="shared" si="11"/>
        <v>0.68295663081982838</v>
      </c>
      <c r="L131" s="75">
        <f>[8]Adjust!B192*[8]Input!$B178*10</f>
        <v>4967471.9163221763</v>
      </c>
      <c r="M131" s="75">
        <f>[8]Adjust!C192*[8]Input!$C178*10</f>
        <v>588466.05029603222</v>
      </c>
      <c r="N131" s="75">
        <f>[8]Adjust!D192*[8]Input!$D178*10</f>
        <v>287818.79389002582</v>
      </c>
      <c r="O131" s="80">
        <f t="shared" si="12"/>
        <v>0.85004768677095888</v>
      </c>
      <c r="P131" s="80">
        <f t="shared" si="13"/>
        <v>0.10069995628032491</v>
      </c>
      <c r="Q131" s="80">
        <f t="shared" si="14"/>
        <v>4.9252356948716346E-2</v>
      </c>
      <c r="R131" s="80">
        <f t="shared" si="15"/>
        <v>2.5827863302614242E-3</v>
      </c>
      <c r="S131" s="80">
        <f t="shared" si="16"/>
        <v>0.39881034023850209</v>
      </c>
      <c r="T131" s="80">
        <f t="shared" si="17"/>
        <v>1.9191860043213639E-2</v>
      </c>
      <c r="U131" s="71">
        <v>360319.58763094788</v>
      </c>
      <c r="V131" s="72">
        <v>67443.105180999992</v>
      </c>
    </row>
    <row r="132" spans="1:22">
      <c r="A132" s="74" t="s">
        <v>18</v>
      </c>
      <c r="B132" s="75">
        <f>[8]Input!B170+[8]Input!C170+[8]Input!D170</f>
        <v>0</v>
      </c>
      <c r="C132" s="76">
        <f>[8]Input!E170</f>
        <v>0</v>
      </c>
      <c r="D132" s="77">
        <f>0.01*[8]Input!F$15*([8]Adjust!$E184*[8]Input!E170+[8]Adjust!$F184*[8]Input!F170)+10*([8]Adjust!$B184*[8]Input!B170+[8]Adjust!$C184*[8]Input!C170+[8]Adjust!$D184*[8]Input!D170+[8]Adjust!$G184*[8]Input!G170)</f>
        <v>0</v>
      </c>
      <c r="E132" s="75">
        <f>10*([8]Adjust!$B184*[8]Input!B170+[8]Adjust!$C184*[8]Input!C170+[8]Adjust!$D184*[8]Input!D170)</f>
        <v>0</v>
      </c>
      <c r="F132" s="75">
        <f>[8]Adjust!E184*[8]Input!$F$15*[8]Input!$E170/100</f>
        <v>0</v>
      </c>
      <c r="G132" s="75">
        <f>[8]Adjust!F184*[8]Input!$F$15*[8]Input!$F170/100</f>
        <v>0</v>
      </c>
      <c r="H132" s="75">
        <f>[8]Adjust!G184*[8]Input!$G170*10</f>
        <v>0</v>
      </c>
      <c r="I132" s="78" t="str">
        <f t="shared" si="9"/>
        <v/>
      </c>
      <c r="J132" s="79" t="str">
        <f t="shared" si="10"/>
        <v/>
      </c>
      <c r="K132" s="78">
        <f t="shared" si="11"/>
        <v>0</v>
      </c>
      <c r="L132" s="75">
        <f>[8]Adjust!B184*[8]Input!$B170*10</f>
        <v>0</v>
      </c>
      <c r="M132" s="75">
        <f>[8]Adjust!C184*[8]Input!$C170*10</f>
        <v>0</v>
      </c>
      <c r="N132" s="75">
        <f>[8]Adjust!D184*[8]Input!$D170*10</f>
        <v>0</v>
      </c>
      <c r="O132" s="80" t="str">
        <f t="shared" si="12"/>
        <v/>
      </c>
      <c r="P132" s="80" t="str">
        <f t="shared" si="13"/>
        <v/>
      </c>
      <c r="Q132" s="80" t="str">
        <f t="shared" si="14"/>
        <v/>
      </c>
      <c r="R132" s="80" t="str">
        <f t="shared" si="15"/>
        <v/>
      </c>
      <c r="S132" s="80" t="str">
        <f t="shared" si="16"/>
        <v/>
      </c>
      <c r="T132" s="80" t="str">
        <f t="shared" si="17"/>
        <v/>
      </c>
      <c r="U132" s="70"/>
      <c r="V132" s="70"/>
    </row>
    <row r="133" spans="1:22">
      <c r="A133" s="74" t="s">
        <v>25</v>
      </c>
      <c r="B133" s="75">
        <f>[8]Input!B190+[8]Input!C190+[8]Input!D190</f>
        <v>232670.53879610938</v>
      </c>
      <c r="C133" s="76">
        <f>[8]Input!E190</f>
        <v>56</v>
      </c>
      <c r="D133" s="77">
        <f>0.01*[8]Input!F$15*([8]Adjust!$E204*[8]Input!E190+[8]Adjust!$F204*[8]Input!F190)+10*([8]Adjust!$B204*[8]Input!B190+[8]Adjust!$C204*[8]Input!C190+[8]Adjust!$D204*[8]Input!D190+[8]Adjust!$G204*[8]Input!G190)</f>
        <v>3347585.1578412834</v>
      </c>
      <c r="E133" s="75">
        <f>10*([8]Adjust!$B204*[8]Input!B190+[8]Adjust!$C204*[8]Input!C190+[8]Adjust!$D204*[8]Input!D190)</f>
        <v>3347585.1578412834</v>
      </c>
      <c r="F133" s="75">
        <f>[8]Adjust!E204*[8]Input!$F$15*[8]Input!$E190/100</f>
        <v>0</v>
      </c>
      <c r="G133" s="75">
        <f>[8]Adjust!F204*[8]Input!$F$15*[8]Input!$F190/100</f>
        <v>0</v>
      </c>
      <c r="H133" s="75">
        <f>[8]Adjust!G204*[8]Input!$G190*10</f>
        <v>0</v>
      </c>
      <c r="I133" s="78">
        <f t="shared" si="9"/>
        <v>1.4387662379442001</v>
      </c>
      <c r="J133" s="79">
        <f t="shared" si="10"/>
        <v>59778.306390022917</v>
      </c>
      <c r="K133" s="78">
        <f t="shared" si="11"/>
        <v>1.4387662379442001</v>
      </c>
      <c r="L133" s="75">
        <f>[8]Adjust!B204*[8]Input!$B190*10</f>
        <v>1872531.7333711176</v>
      </c>
      <c r="M133" s="75">
        <f>[8]Adjust!C204*[8]Input!$C190*10</f>
        <v>427904.77165443101</v>
      </c>
      <c r="N133" s="75">
        <f>[8]Adjust!D204*[8]Input!$D190*10</f>
        <v>1047148.6528157349</v>
      </c>
      <c r="O133" s="80">
        <f t="shared" si="12"/>
        <v>0.55936791599907632</v>
      </c>
      <c r="P133" s="80">
        <f t="shared" si="13"/>
        <v>0.1278249100406362</v>
      </c>
      <c r="Q133" s="80">
        <f t="shared" si="14"/>
        <v>0.31280717396028751</v>
      </c>
      <c r="R133" s="80">
        <f t="shared" si="15"/>
        <v>0</v>
      </c>
      <c r="S133" s="80">
        <f t="shared" si="16"/>
        <v>0</v>
      </c>
      <c r="T133" s="80">
        <f t="shared" si="17"/>
        <v>0</v>
      </c>
      <c r="U133" s="70"/>
      <c r="V133" s="70"/>
    </row>
    <row r="134" spans="1:22">
      <c r="A134" s="74" t="s">
        <v>24</v>
      </c>
      <c r="B134" s="75">
        <f>[8]Input!B186+[8]Input!C186+[8]Input!D186</f>
        <v>91016.994539284948</v>
      </c>
      <c r="C134" s="76">
        <f>[8]Input!E186</f>
        <v>3700</v>
      </c>
      <c r="D134" s="77">
        <f>0.01*[8]Input!F$15*([8]Adjust!$E200*[8]Input!E186+[8]Adjust!$F200*[8]Input!F186)+10*([8]Adjust!$B200*[8]Input!B186+[8]Adjust!$C200*[8]Input!C186+[8]Adjust!$D200*[8]Input!D186+[8]Adjust!$G200*[8]Input!G186)</f>
        <v>1274237.9235499892</v>
      </c>
      <c r="E134" s="75">
        <f>10*([8]Adjust!$B200*[8]Input!B186+[8]Adjust!$C200*[8]Input!C186+[8]Adjust!$D200*[8]Input!D186)</f>
        <v>1274237.9235499892</v>
      </c>
      <c r="F134" s="75">
        <f>[8]Adjust!E200*[8]Input!$F$15*[8]Input!$E186/100</f>
        <v>0</v>
      </c>
      <c r="G134" s="75">
        <f>[8]Adjust!F200*[8]Input!$F$15*[8]Input!$F186/100</f>
        <v>0</v>
      </c>
      <c r="H134" s="75">
        <f>[8]Adjust!G200*[8]Input!$G186*10</f>
        <v>0</v>
      </c>
      <c r="I134" s="78">
        <f t="shared" si="9"/>
        <v>1.4000000000000001</v>
      </c>
      <c r="J134" s="79">
        <f t="shared" si="10"/>
        <v>344.38862798648358</v>
      </c>
      <c r="K134" s="78">
        <f t="shared" si="11"/>
        <v>1.4000000000000001</v>
      </c>
      <c r="L134" s="75">
        <f>[8]Adjust!B200*[8]Input!$B186*10</f>
        <v>1274237.9235499892</v>
      </c>
      <c r="M134" s="75">
        <f>[8]Adjust!C200*[8]Input!$C186*10</f>
        <v>0</v>
      </c>
      <c r="N134" s="75">
        <f>[8]Adjust!D200*[8]Input!$D186*10</f>
        <v>0</v>
      </c>
      <c r="O134" s="80">
        <f t="shared" si="12"/>
        <v>1</v>
      </c>
      <c r="P134" s="80">
        <f t="shared" si="13"/>
        <v>0</v>
      </c>
      <c r="Q134" s="80">
        <f t="shared" si="14"/>
        <v>0</v>
      </c>
      <c r="R134" s="80">
        <f t="shared" si="15"/>
        <v>0</v>
      </c>
      <c r="S134" s="80">
        <f t="shared" si="16"/>
        <v>0</v>
      </c>
      <c r="T134" s="80">
        <f t="shared" si="17"/>
        <v>0</v>
      </c>
      <c r="U134" s="70"/>
      <c r="V134" s="70"/>
    </row>
    <row r="135" spans="1:22" ht="25.5">
      <c r="A135" s="74" t="s">
        <v>191</v>
      </c>
      <c r="B135" s="75">
        <f>[8]Input!B162+[8]Input!C162+[8]Input!D162</f>
        <v>20912.57588154063</v>
      </c>
      <c r="C135" s="76">
        <f>[8]Input!E162</f>
        <v>1800</v>
      </c>
      <c r="D135" s="77">
        <f>0.01*[8]Input!F$15*([8]Adjust!$E176*[8]Input!E162+[8]Adjust!$F176*[8]Input!F162)+10*([8]Adjust!$B176*[8]Input!B162+[8]Adjust!$C176*[8]Input!C162+[8]Adjust!$D176*[8]Input!D162+[8]Adjust!$G176*[8]Input!G162)</f>
        <v>29904.983510603095</v>
      </c>
      <c r="E135" s="75">
        <f>10*([8]Adjust!$B176*[8]Input!B162+[8]Adjust!$C176*[8]Input!C162+[8]Adjust!$D176*[8]Input!D162)</f>
        <v>29904.983510603095</v>
      </c>
      <c r="F135" s="75">
        <f>[8]Adjust!E176*[8]Input!$F$15*[8]Input!$E162/100</f>
        <v>0</v>
      </c>
      <c r="G135" s="75">
        <f>[8]Adjust!F176*[8]Input!$F$15*[8]Input!$F162/100</f>
        <v>0</v>
      </c>
      <c r="H135" s="75">
        <f>[8]Adjust!G176*[8]Input!$G162*10</f>
        <v>0</v>
      </c>
      <c r="I135" s="78">
        <f t="shared" si="9"/>
        <v>0.14299999999999999</v>
      </c>
      <c r="J135" s="79">
        <f t="shared" si="10"/>
        <v>16.613879728112831</v>
      </c>
      <c r="K135" s="78">
        <f t="shared" si="11"/>
        <v>0.14299999999999999</v>
      </c>
      <c r="L135" s="75">
        <f>[8]Adjust!B176*[8]Input!$B162*10</f>
        <v>29904.983510603095</v>
      </c>
      <c r="M135" s="75">
        <f>[8]Adjust!C176*[8]Input!$C162*10</f>
        <v>0</v>
      </c>
      <c r="N135" s="75">
        <f>[8]Adjust!D176*[8]Input!$D162*10</f>
        <v>0</v>
      </c>
      <c r="O135" s="80">
        <f t="shared" si="12"/>
        <v>1</v>
      </c>
      <c r="P135" s="80">
        <f t="shared" si="13"/>
        <v>0</v>
      </c>
      <c r="Q135" s="80">
        <f t="shared" si="14"/>
        <v>0</v>
      </c>
      <c r="R135" s="80">
        <f t="shared" si="15"/>
        <v>0</v>
      </c>
      <c r="S135" s="80">
        <f t="shared" si="16"/>
        <v>0</v>
      </c>
      <c r="T135" s="80">
        <f t="shared" si="17"/>
        <v>0</v>
      </c>
      <c r="U135" s="70"/>
      <c r="V135" s="70"/>
    </row>
    <row r="136" spans="1:22">
      <c r="A136" s="74" t="s">
        <v>15</v>
      </c>
      <c r="B136" s="75">
        <f>[8]Input!B158+[8]Input!C158+[8]Input!D158</f>
        <v>2009083.6233301172</v>
      </c>
      <c r="C136" s="76">
        <f>[8]Input!E158</f>
        <v>87437</v>
      </c>
      <c r="D136" s="77">
        <f>0.01*[8]Input!F$15*([8]Adjust!$E172*[8]Input!E158+[8]Adjust!$F172*[8]Input!F158)+10*([8]Adjust!$B172*[8]Input!B158+[8]Adjust!$C172*[8]Input!C158+[8]Adjust!$D172*[8]Input!D158+[8]Adjust!$G172*[8]Input!G158)</f>
        <v>21741462.18025342</v>
      </c>
      <c r="E136" s="75">
        <f>10*([8]Adjust!$B172*[8]Input!B158+[8]Adjust!$C172*[8]Input!C158+[8]Adjust!$D172*[8]Input!D158)</f>
        <v>20339777.120653421</v>
      </c>
      <c r="F136" s="75">
        <f>[8]Adjust!E172*[8]Input!$F$15*[8]Input!$E158/100</f>
        <v>1401685.0596</v>
      </c>
      <c r="G136" s="75">
        <f>[8]Adjust!F172*[8]Input!$F$15*[8]Input!$F158/100</f>
        <v>0</v>
      </c>
      <c r="H136" s="75">
        <f>[8]Adjust!G172*[8]Input!$G158*10</f>
        <v>0</v>
      </c>
      <c r="I136" s="78">
        <f t="shared" si="9"/>
        <v>1.0821581505012861</v>
      </c>
      <c r="J136" s="79">
        <f t="shared" si="10"/>
        <v>248.65288356477714</v>
      </c>
      <c r="K136" s="78">
        <f t="shared" si="11"/>
        <v>1.0123907678337263</v>
      </c>
      <c r="L136" s="75">
        <f>[8]Adjust!B172*[8]Input!$B158*10</f>
        <v>18954108.638889015</v>
      </c>
      <c r="M136" s="75">
        <f>[8]Adjust!C172*[8]Input!$C158*10</f>
        <v>1385668.4817644034</v>
      </c>
      <c r="N136" s="75">
        <f>[8]Adjust!D172*[8]Input!$D158*10</f>
        <v>0</v>
      </c>
      <c r="O136" s="80">
        <f t="shared" si="12"/>
        <v>0.93187395940748186</v>
      </c>
      <c r="P136" s="80">
        <f t="shared" si="13"/>
        <v>6.8126040592517978E-2</v>
      </c>
      <c r="Q136" s="80">
        <f t="shared" si="14"/>
        <v>0</v>
      </c>
      <c r="R136" s="80">
        <f t="shared" si="15"/>
        <v>6.4470597606497412E-2</v>
      </c>
      <c r="S136" s="80">
        <f t="shared" si="16"/>
        <v>0</v>
      </c>
      <c r="T136" s="80">
        <f t="shared" si="17"/>
        <v>0</v>
      </c>
      <c r="U136" s="70"/>
      <c r="V136" s="70"/>
    </row>
    <row r="137" spans="1:22">
      <c r="A137" s="74" t="s">
        <v>14</v>
      </c>
      <c r="B137" s="75">
        <f>[8]Input!B154+[8]Input!C154+[8]Input!D154</f>
        <v>2240052.5917790071</v>
      </c>
      <c r="C137" s="76">
        <f>[8]Input!E154</f>
        <v>153044</v>
      </c>
      <c r="D137" s="77">
        <f>0.01*[8]Input!F$15*([8]Adjust!$E168*[8]Input!E154+[8]Adjust!$F168*[8]Input!F154)+10*([8]Adjust!$B168*[8]Input!B154+[8]Adjust!$C168*[8]Input!C154+[8]Adjust!$D168*[8]Input!D154+[8]Adjust!$G168*[8]Input!G154)</f>
        <v>30386873.574684218</v>
      </c>
      <c r="E137" s="75">
        <f>10*([8]Adjust!$B168*[8]Input!B154+[8]Adjust!$C168*[8]Input!C154+[8]Adjust!$D168*[8]Input!D154)</f>
        <v>27933455.819484219</v>
      </c>
      <c r="F137" s="75">
        <f>[8]Adjust!E168*[8]Input!$F$15*[8]Input!$E154/100</f>
        <v>2453417.7552</v>
      </c>
      <c r="G137" s="75">
        <f>[8]Adjust!F168*[8]Input!$F$15*[8]Input!$F154/100</f>
        <v>0</v>
      </c>
      <c r="H137" s="75">
        <f>[8]Adjust!G168*[8]Input!$G154*10</f>
        <v>0</v>
      </c>
      <c r="I137" s="78">
        <f t="shared" si="9"/>
        <v>1.3565250068772512</v>
      </c>
      <c r="J137" s="79">
        <f t="shared" si="10"/>
        <v>198.54991750532017</v>
      </c>
      <c r="K137" s="78">
        <f t="shared" si="11"/>
        <v>1.2470000000000001</v>
      </c>
      <c r="L137" s="75">
        <f>[8]Adjust!B168*[8]Input!$B154*10</f>
        <v>27933455.819484219</v>
      </c>
      <c r="M137" s="75">
        <f>[8]Adjust!C168*[8]Input!$C154*10</f>
        <v>0</v>
      </c>
      <c r="N137" s="75">
        <f>[8]Adjust!D168*[8]Input!$D154*10</f>
        <v>0</v>
      </c>
      <c r="O137" s="80">
        <f t="shared" si="12"/>
        <v>1</v>
      </c>
      <c r="P137" s="80">
        <f t="shared" si="13"/>
        <v>0</v>
      </c>
      <c r="Q137" s="80">
        <f t="shared" si="14"/>
        <v>0</v>
      </c>
      <c r="R137" s="80">
        <f t="shared" si="15"/>
        <v>8.0739393908690268E-2</v>
      </c>
      <c r="S137" s="80">
        <f t="shared" si="16"/>
        <v>0</v>
      </c>
      <c r="T137" s="80">
        <f t="shared" si="17"/>
        <v>0</v>
      </c>
      <c r="U137" s="70"/>
      <c r="V137" s="70"/>
    </row>
    <row r="139" spans="1:22" ht="15.75">
      <c r="A139" s="82" t="s">
        <v>192</v>
      </c>
    </row>
    <row r="140" spans="1:22" ht="14.25">
      <c r="A140" s="83" t="s">
        <v>67</v>
      </c>
    </row>
    <row r="141" spans="1:22">
      <c r="A141" t="s">
        <v>77</v>
      </c>
    </row>
    <row r="142" spans="1:22" ht="14.25">
      <c r="A142" s="84" t="s">
        <v>193</v>
      </c>
    </row>
    <row r="143" spans="1:22" ht="14.25">
      <c r="A143" s="84" t="s">
        <v>194</v>
      </c>
    </row>
    <row r="144" spans="1:22" ht="14.25">
      <c r="A144" s="84" t="s">
        <v>195</v>
      </c>
    </row>
    <row r="145" spans="1:9" ht="14.25">
      <c r="A145" s="84" t="s">
        <v>196</v>
      </c>
    </row>
    <row r="146" spans="1:9" ht="14.25">
      <c r="A146" s="84" t="s">
        <v>197</v>
      </c>
    </row>
    <row r="147" spans="1:9" ht="14.25">
      <c r="A147" s="84" t="s">
        <v>198</v>
      </c>
    </row>
    <row r="148" spans="1:9" ht="14.25">
      <c r="A148" s="84" t="s">
        <v>199</v>
      </c>
    </row>
    <row r="149" spans="1:9" ht="14.25">
      <c r="A149" s="85" t="s">
        <v>83</v>
      </c>
      <c r="B149" s="85" t="s">
        <v>85</v>
      </c>
      <c r="C149" s="85" t="s">
        <v>85</v>
      </c>
      <c r="D149" s="85" t="s">
        <v>85</v>
      </c>
      <c r="E149" s="85" t="s">
        <v>85</v>
      </c>
      <c r="F149" s="85" t="s">
        <v>85</v>
      </c>
      <c r="G149" s="85" t="s">
        <v>85</v>
      </c>
      <c r="H149" s="85" t="s">
        <v>85</v>
      </c>
    </row>
    <row r="150" spans="1:9" ht="14.25">
      <c r="A150" s="85" t="s">
        <v>87</v>
      </c>
      <c r="B150" s="85" t="s">
        <v>200</v>
      </c>
      <c r="C150" s="85" t="s">
        <v>89</v>
      </c>
      <c r="D150" s="85" t="s">
        <v>201</v>
      </c>
      <c r="E150" s="85" t="s">
        <v>202</v>
      </c>
      <c r="F150" s="85" t="s">
        <v>203</v>
      </c>
      <c r="G150" s="85" t="s">
        <v>204</v>
      </c>
      <c r="H150" s="85" t="s">
        <v>205</v>
      </c>
    </row>
    <row r="151" spans="1:9" ht="38.25">
      <c r="B151" s="68" t="s">
        <v>206</v>
      </c>
      <c r="C151" s="68" t="s">
        <v>207</v>
      </c>
      <c r="D151" s="68" t="s">
        <v>208</v>
      </c>
      <c r="E151" s="68" t="s">
        <v>209</v>
      </c>
      <c r="F151" s="68" t="s">
        <v>210</v>
      </c>
      <c r="G151" s="68" t="s">
        <v>211</v>
      </c>
      <c r="H151" s="68" t="s">
        <v>212</v>
      </c>
    </row>
    <row r="152" spans="1:9" ht="14.25">
      <c r="A152" s="74" t="s">
        <v>213</v>
      </c>
      <c r="B152" s="78">
        <f>SUM(B$55:B$137)</f>
        <v>33749264.875192642</v>
      </c>
      <c r="C152" s="77">
        <f>SUM(C$55:C$137)</f>
        <v>3597408</v>
      </c>
      <c r="D152" s="77">
        <f>SUM(D$55:D$137)</f>
        <v>429966713.52148241</v>
      </c>
      <c r="E152" s="77">
        <f>SUM(E$55:E$137)</f>
        <v>324224500.61227858</v>
      </c>
      <c r="F152" s="77">
        <f>SUM($F$55:$F$137)</f>
        <v>56064257.372423135</v>
      </c>
      <c r="G152" s="77">
        <f>SUM($G$55:$G$137)</f>
        <v>47361725.93733716</v>
      </c>
      <c r="H152" s="77">
        <f>SUM($H$55:$H$137)</f>
        <v>2316229.5994435875</v>
      </c>
      <c r="I152" s="88" t="s">
        <v>67</v>
      </c>
    </row>
  </sheetData>
  <dataValidations count="2"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V152"/>
  <sheetViews>
    <sheetView showGridLines="0" workbookViewId="0">
      <pane xSplit="1" ySplit="1" topLeftCell="B128" activePane="bottomRight" state="frozen"/>
      <selection activeCell="X135" sqref="X135"/>
      <selection pane="topRight" activeCell="X135" sqref="X135"/>
      <selection pane="bottomLeft" activeCell="X135" sqref="X135"/>
      <selection pane="bottomRight" activeCell="B135" sqref="B135"/>
    </sheetView>
  </sheetViews>
  <sheetFormatPr defaultRowHeight="12.75"/>
  <cols>
    <col min="1" max="1" width="50.7109375" style="31" customWidth="1"/>
    <col min="2" max="251" width="20.7109375" style="31" customWidth="1"/>
    <col min="252" max="16384" width="9.140625" style="31"/>
  </cols>
  <sheetData>
    <row r="1" spans="1:7" ht="18">
      <c r="A1" s="30" t="s">
        <v>65</v>
      </c>
      <c r="C1" s="30" t="str">
        <f>[9]Input!B8</f>
        <v>South Eastern Power Networks</v>
      </c>
      <c r="E1" s="30" t="str">
        <f>[9]Input!C8</f>
        <v>2011 - 2012</v>
      </c>
      <c r="G1" s="30" t="str">
        <f>[9]Input!D8</f>
        <v>SPN-100-1110-1</v>
      </c>
    </row>
    <row r="4" spans="1:7" ht="15.75">
      <c r="A4" s="32" t="s">
        <v>66</v>
      </c>
    </row>
    <row r="5" spans="1:7" ht="14.25">
      <c r="A5" s="33" t="s">
        <v>67</v>
      </c>
    </row>
    <row r="6" spans="1:7">
      <c r="A6" s="31" t="s">
        <v>68</v>
      </c>
    </row>
    <row r="7" spans="1:7">
      <c r="A7" s="31" t="s">
        <v>69</v>
      </c>
    </row>
    <row r="8" spans="1:7">
      <c r="A8" s="31" t="s">
        <v>70</v>
      </c>
    </row>
    <row r="9" spans="1:7">
      <c r="A9" s="31" t="s">
        <v>71</v>
      </c>
    </row>
    <row r="10" spans="1:7">
      <c r="A10" s="31" t="s">
        <v>72</v>
      </c>
    </row>
    <row r="11" spans="1:7">
      <c r="A11" s="31" t="s">
        <v>73</v>
      </c>
    </row>
    <row r="12" spans="1:7">
      <c r="A12" s="31" t="s">
        <v>74</v>
      </c>
    </row>
    <row r="13" spans="1:7">
      <c r="A13" s="31" t="s">
        <v>75</v>
      </c>
    </row>
    <row r="14" spans="1:7">
      <c r="A14" s="31" t="s">
        <v>76</v>
      </c>
    </row>
    <row r="15" spans="1:7">
      <c r="A15" s="31" t="s">
        <v>77</v>
      </c>
    </row>
    <row r="16" spans="1:7" ht="14.25">
      <c r="A16" s="34" t="s">
        <v>78</v>
      </c>
    </row>
    <row r="17" spans="1:6" ht="14.25">
      <c r="A17" s="34" t="s">
        <v>79</v>
      </c>
    </row>
    <row r="18" spans="1:6" ht="14.25">
      <c r="A18" s="34" t="s">
        <v>80</v>
      </c>
    </row>
    <row r="19" spans="1:6" ht="14.25">
      <c r="A19" s="34" t="s">
        <v>81</v>
      </c>
    </row>
    <row r="20" spans="1:6" ht="14.25">
      <c r="A20" s="34" t="s">
        <v>82</v>
      </c>
    </row>
    <row r="21" spans="1:6" ht="28.5">
      <c r="A21" s="35" t="s">
        <v>83</v>
      </c>
      <c r="B21" s="35" t="s">
        <v>84</v>
      </c>
      <c r="C21" s="35" t="s">
        <v>85</v>
      </c>
      <c r="D21" s="35" t="s">
        <v>86</v>
      </c>
      <c r="E21" s="35" t="s">
        <v>86</v>
      </c>
    </row>
    <row r="22" spans="1:6" ht="14.25">
      <c r="A22" s="35" t="s">
        <v>87</v>
      </c>
      <c r="B22" s="35" t="s">
        <v>88</v>
      </c>
      <c r="C22" s="35" t="s">
        <v>89</v>
      </c>
      <c r="D22" s="35" t="s">
        <v>90</v>
      </c>
      <c r="E22" s="35" t="s">
        <v>91</v>
      </c>
    </row>
    <row r="23" spans="1:6" ht="38.25">
      <c r="B23" s="36" t="s">
        <v>92</v>
      </c>
      <c r="C23" s="36" t="s">
        <v>93</v>
      </c>
      <c r="D23" s="36" t="s">
        <v>94</v>
      </c>
      <c r="E23" s="36" t="s">
        <v>95</v>
      </c>
    </row>
    <row r="24" spans="1:6" ht="14.25">
      <c r="A24" s="37" t="s">
        <v>96</v>
      </c>
      <c r="B24" s="38">
        <f>[9]Input!D15</f>
        <v>0</v>
      </c>
      <c r="C24" s="39">
        <f>SUM([9]Scaler!$H$381:$H$405)</f>
        <v>36709649.495831534</v>
      </c>
      <c r="D24" s="40">
        <f>[9]Adjust!F299-[9]Revenue!B56</f>
        <v>21955.141514241695</v>
      </c>
      <c r="E24" s="41">
        <f>D24/[9]Revenue!B56</f>
        <v>7.6747641146120301E-5</v>
      </c>
      <c r="F24" s="42" t="s">
        <v>67</v>
      </c>
    </row>
    <row r="26" spans="1:6" ht="15.75">
      <c r="A26" s="32" t="s">
        <v>97</v>
      </c>
    </row>
    <row r="27" spans="1:6" ht="14.25">
      <c r="A27" s="33" t="s">
        <v>67</v>
      </c>
    </row>
    <row r="28" spans="1:6">
      <c r="A28" s="31" t="s">
        <v>77</v>
      </c>
    </row>
    <row r="29" spans="1:6" ht="14.25">
      <c r="A29" s="34" t="s">
        <v>98</v>
      </c>
    </row>
    <row r="30" spans="1:6" ht="14.25">
      <c r="A30" s="34" t="s">
        <v>99</v>
      </c>
    </row>
    <row r="31" spans="1:6" ht="14.25">
      <c r="A31" s="34" t="s">
        <v>100</v>
      </c>
    </row>
    <row r="32" spans="1:6" ht="14.25">
      <c r="A32" s="34" t="s">
        <v>101</v>
      </c>
    </row>
    <row r="33" spans="1:1" ht="14.25">
      <c r="A33" s="34" t="s">
        <v>102</v>
      </c>
    </row>
    <row r="34" spans="1:1" ht="14.25">
      <c r="A34" s="34" t="s">
        <v>103</v>
      </c>
    </row>
    <row r="35" spans="1:1" ht="14.25">
      <c r="A35" s="34" t="s">
        <v>104</v>
      </c>
    </row>
    <row r="36" spans="1:1" ht="14.25">
      <c r="A36" s="34" t="s">
        <v>105</v>
      </c>
    </row>
    <row r="37" spans="1:1" ht="14.25">
      <c r="A37" s="34" t="s">
        <v>106</v>
      </c>
    </row>
    <row r="38" spans="1:1" ht="14.25">
      <c r="A38" s="34" t="s">
        <v>107</v>
      </c>
    </row>
    <row r="39" spans="1:1" ht="14.25">
      <c r="A39" s="34" t="s">
        <v>108</v>
      </c>
    </row>
    <row r="40" spans="1:1" ht="14.25">
      <c r="A40" s="34" t="s">
        <v>109</v>
      </c>
    </row>
    <row r="41" spans="1:1" ht="14.25">
      <c r="A41" s="34" t="s">
        <v>110</v>
      </c>
    </row>
    <row r="42" spans="1:1" ht="14.25">
      <c r="A42" s="34" t="s">
        <v>111</v>
      </c>
    </row>
    <row r="43" spans="1:1" ht="14.25">
      <c r="A43" s="34" t="s">
        <v>112</v>
      </c>
    </row>
    <row r="44" spans="1:1" ht="14.25">
      <c r="A44" s="34" t="s">
        <v>113</v>
      </c>
    </row>
    <row r="45" spans="1:1" ht="14.25">
      <c r="A45" s="34" t="s">
        <v>114</v>
      </c>
    </row>
    <row r="46" spans="1:1" ht="14.25">
      <c r="A46" s="34" t="s">
        <v>115</v>
      </c>
    </row>
    <row r="47" spans="1:1" ht="14.25">
      <c r="A47" s="34" t="s">
        <v>116</v>
      </c>
    </row>
    <row r="48" spans="1:1" ht="14.25">
      <c r="A48" s="34" t="s">
        <v>117</v>
      </c>
    </row>
    <row r="49" spans="1:22" ht="14.25">
      <c r="A49" s="34" t="s">
        <v>118</v>
      </c>
    </row>
    <row r="50" spans="1:22" ht="14.25">
      <c r="A50" s="34" t="s">
        <v>119</v>
      </c>
    </row>
    <row r="51" spans="1:22" ht="14.25">
      <c r="A51" s="34" t="s">
        <v>120</v>
      </c>
    </row>
    <row r="52" spans="1:22" ht="28.5">
      <c r="A52" s="35" t="s">
        <v>83</v>
      </c>
      <c r="B52" s="35" t="s">
        <v>86</v>
      </c>
      <c r="C52" s="35" t="s">
        <v>84</v>
      </c>
      <c r="D52" s="35" t="s">
        <v>86</v>
      </c>
      <c r="E52" s="35" t="s">
        <v>86</v>
      </c>
      <c r="F52" s="35" t="s">
        <v>86</v>
      </c>
      <c r="G52" s="35" t="s">
        <v>86</v>
      </c>
      <c r="H52" s="35" t="s">
        <v>86</v>
      </c>
      <c r="I52" s="35" t="s">
        <v>86</v>
      </c>
      <c r="J52" s="35" t="s">
        <v>86</v>
      </c>
      <c r="K52" s="35" t="s">
        <v>86</v>
      </c>
      <c r="L52" s="35" t="s">
        <v>86</v>
      </c>
      <c r="M52" s="35" t="s">
        <v>86</v>
      </c>
      <c r="N52" s="35" t="s">
        <v>86</v>
      </c>
      <c r="O52" s="35" t="s">
        <v>86</v>
      </c>
      <c r="P52" s="35" t="s">
        <v>86</v>
      </c>
      <c r="Q52" s="35" t="s">
        <v>86</v>
      </c>
      <c r="R52" s="35" t="s">
        <v>86</v>
      </c>
      <c r="S52" s="35" t="s">
        <v>86</v>
      </c>
      <c r="T52" s="35" t="s">
        <v>86</v>
      </c>
    </row>
    <row r="53" spans="1:22" ht="42.75">
      <c r="A53" s="35" t="s">
        <v>87</v>
      </c>
      <c r="B53" s="35" t="s">
        <v>121</v>
      </c>
      <c r="C53" s="35" t="s">
        <v>122</v>
      </c>
      <c r="D53" s="35" t="s">
        <v>123</v>
      </c>
      <c r="E53" s="35" t="s">
        <v>124</v>
      </c>
      <c r="F53" s="35" t="s">
        <v>125</v>
      </c>
      <c r="G53" s="35" t="s">
        <v>126</v>
      </c>
      <c r="H53" s="35" t="s">
        <v>127</v>
      </c>
      <c r="I53" s="35" t="s">
        <v>128</v>
      </c>
      <c r="J53" s="35" t="s">
        <v>129</v>
      </c>
      <c r="K53" s="35" t="s">
        <v>130</v>
      </c>
      <c r="L53" s="35" t="s">
        <v>131</v>
      </c>
      <c r="M53" s="35" t="s">
        <v>132</v>
      </c>
      <c r="N53" s="35" t="s">
        <v>133</v>
      </c>
      <c r="O53" s="35" t="s">
        <v>134</v>
      </c>
      <c r="P53" s="35" t="s">
        <v>135</v>
      </c>
      <c r="Q53" s="35" t="s">
        <v>136</v>
      </c>
      <c r="R53" s="35" t="s">
        <v>137</v>
      </c>
      <c r="S53" s="35" t="s">
        <v>138</v>
      </c>
      <c r="T53" s="35" t="s">
        <v>139</v>
      </c>
    </row>
    <row r="54" spans="1:22" customFormat="1" ht="38.25">
      <c r="B54" s="68" t="s">
        <v>140</v>
      </c>
      <c r="C54" s="68" t="s">
        <v>141</v>
      </c>
      <c r="D54" s="68" t="s">
        <v>142</v>
      </c>
      <c r="E54" s="68" t="s">
        <v>143</v>
      </c>
      <c r="F54" s="68" t="s">
        <v>144</v>
      </c>
      <c r="G54" s="68" t="s">
        <v>145</v>
      </c>
      <c r="H54" s="68" t="s">
        <v>146</v>
      </c>
      <c r="I54" s="68" t="s">
        <v>147</v>
      </c>
      <c r="J54" s="68" t="s">
        <v>148</v>
      </c>
      <c r="K54" s="68" t="s">
        <v>149</v>
      </c>
      <c r="L54" s="68" t="s">
        <v>150</v>
      </c>
      <c r="M54" s="68" t="s">
        <v>151</v>
      </c>
      <c r="N54" s="68" t="s">
        <v>152</v>
      </c>
      <c r="O54" s="68" t="s">
        <v>153</v>
      </c>
      <c r="P54" s="68" t="s">
        <v>154</v>
      </c>
      <c r="Q54" s="68" t="s">
        <v>155</v>
      </c>
      <c r="R54" s="68" t="s">
        <v>156</v>
      </c>
      <c r="S54" s="68" t="s">
        <v>157</v>
      </c>
      <c r="T54" s="68" t="s">
        <v>158</v>
      </c>
      <c r="U54" s="68" t="s">
        <v>160</v>
      </c>
      <c r="V54" s="68" t="s">
        <v>159</v>
      </c>
    </row>
    <row r="55" spans="1:22" customFormat="1" ht="14.25">
      <c r="A55" s="73" t="s">
        <v>161</v>
      </c>
      <c r="U55" s="69"/>
      <c r="V55" s="69"/>
    </row>
    <row r="56" spans="1:22" customFormat="1" ht="14.25">
      <c r="A56" s="73" t="s">
        <v>162</v>
      </c>
      <c r="U56" s="69"/>
      <c r="V56" s="69"/>
    </row>
    <row r="57" spans="1:22" customFormat="1" ht="14.25">
      <c r="A57" s="73" t="s">
        <v>163</v>
      </c>
      <c r="U57" s="69"/>
      <c r="V57" s="69"/>
    </row>
    <row r="58" spans="1:22" customFormat="1" ht="14.25">
      <c r="A58" s="73" t="s">
        <v>164</v>
      </c>
      <c r="U58" s="69"/>
      <c r="V58" s="69"/>
    </row>
    <row r="59" spans="1:22" customFormat="1" ht="14.25">
      <c r="A59" s="73" t="s">
        <v>165</v>
      </c>
      <c r="U59" s="69"/>
      <c r="V59" s="69"/>
    </row>
    <row r="60" spans="1:22" customFormat="1" ht="14.25">
      <c r="A60" s="73" t="s">
        <v>166</v>
      </c>
      <c r="U60" s="69"/>
      <c r="V60" s="69"/>
    </row>
    <row r="61" spans="1:22" customFormat="1" ht="14.25">
      <c r="A61" s="73" t="s">
        <v>167</v>
      </c>
      <c r="U61" s="69"/>
      <c r="V61" s="69"/>
    </row>
    <row r="62" spans="1:22" customFormat="1" ht="14.25">
      <c r="A62" s="73" t="s">
        <v>168</v>
      </c>
      <c r="U62" s="69"/>
      <c r="V62" s="69"/>
    </row>
    <row r="63" spans="1:22" customFormat="1" ht="14.25">
      <c r="A63" s="73" t="s">
        <v>169</v>
      </c>
      <c r="U63" s="69"/>
      <c r="V63" s="69"/>
    </row>
    <row r="64" spans="1:22" customFormat="1" ht="14.25">
      <c r="A64" s="73" t="s">
        <v>170</v>
      </c>
      <c r="U64" s="69"/>
      <c r="V64" s="69"/>
    </row>
    <row r="65" spans="1:22" customFormat="1" ht="14.25">
      <c r="A65" s="73" t="s">
        <v>171</v>
      </c>
      <c r="U65" s="69"/>
      <c r="V65" s="69"/>
    </row>
    <row r="66" spans="1:22" customFormat="1" ht="14.25">
      <c r="A66" s="73" t="s">
        <v>172</v>
      </c>
      <c r="U66" s="69"/>
      <c r="V66" s="69"/>
    </row>
    <row r="67" spans="1:22" customFormat="1" ht="14.25">
      <c r="A67" s="73" t="s">
        <v>173</v>
      </c>
      <c r="U67" s="69"/>
      <c r="V67" s="69"/>
    </row>
    <row r="68" spans="1:22" customFormat="1" ht="14.25">
      <c r="A68" s="73" t="s">
        <v>174</v>
      </c>
      <c r="U68" s="69"/>
      <c r="V68" s="69"/>
    </row>
    <row r="69" spans="1:22" customFormat="1" ht="14.25">
      <c r="A69" s="73" t="s">
        <v>175</v>
      </c>
      <c r="U69" s="69"/>
      <c r="V69" s="69"/>
    </row>
    <row r="70" spans="1:22" customFormat="1" ht="14.25">
      <c r="A70" s="73" t="s">
        <v>176</v>
      </c>
      <c r="U70" s="69"/>
      <c r="V70" s="69"/>
    </row>
    <row r="71" spans="1:22" customFormat="1" ht="14.25">
      <c r="A71" s="73" t="s">
        <v>177</v>
      </c>
      <c r="U71" s="69"/>
      <c r="V71" s="69"/>
    </row>
    <row r="72" spans="1:22" customFormat="1" ht="14.25">
      <c r="A72" s="73" t="s">
        <v>178</v>
      </c>
      <c r="U72" s="69"/>
      <c r="V72" s="69"/>
    </row>
    <row r="73" spans="1:22" customFormat="1" ht="14.25">
      <c r="A73" s="73" t="s">
        <v>179</v>
      </c>
      <c r="U73" s="69"/>
      <c r="V73" s="69"/>
    </row>
    <row r="74" spans="1:22" customFormat="1" ht="14.25">
      <c r="A74" s="73" t="s">
        <v>180</v>
      </c>
      <c r="U74" s="69"/>
      <c r="V74" s="69"/>
    </row>
    <row r="75" spans="1:22" customFormat="1" ht="14.25">
      <c r="A75" s="73" t="s">
        <v>181</v>
      </c>
      <c r="U75" s="69"/>
      <c r="V75" s="69"/>
    </row>
    <row r="76" spans="1:22" customFormat="1" ht="14.25">
      <c r="A76" s="73" t="s">
        <v>182</v>
      </c>
      <c r="U76" s="69"/>
      <c r="V76" s="69"/>
    </row>
    <row r="77" spans="1:22" customFormat="1" ht="14.25">
      <c r="A77" s="73" t="s">
        <v>183</v>
      </c>
      <c r="U77" s="69"/>
      <c r="V77" s="69"/>
    </row>
    <row r="78" spans="1:22" customFormat="1" ht="14.25">
      <c r="A78" s="73" t="s">
        <v>184</v>
      </c>
      <c r="U78" s="69"/>
      <c r="V78" s="69"/>
    </row>
    <row r="79" spans="1:22" customFormat="1" ht="14.25">
      <c r="A79" s="73" t="s">
        <v>185</v>
      </c>
      <c r="U79" s="69"/>
      <c r="V79" s="69"/>
    </row>
    <row r="80" spans="1:22" customFormat="1">
      <c r="A80" s="74" t="s">
        <v>186</v>
      </c>
      <c r="B80" s="75">
        <f>[9]Input!B150+[9]Input!C150+[9]Input!D150</f>
        <v>83851.866953266639</v>
      </c>
      <c r="C80" s="76">
        <f>[9]Input!E150</f>
        <v>17800</v>
      </c>
      <c r="D80" s="77">
        <f>0.01*[9]Input!F$15*([9]Adjust!$E164*[9]Input!E150+[9]Adjust!$F164*[9]Input!F150)+10*([9]Adjust!$B164*[9]Input!B150+[9]Adjust!$C164*[9]Input!C150+[9]Adjust!$D164*[9]Input!D150+[9]Adjust!$G164*[9]Input!G150)</f>
        <v>293481.53433643322</v>
      </c>
      <c r="E80" s="75">
        <f>10*([9]Adjust!$B164*[9]Input!B150+[9]Adjust!$C164*[9]Input!C150+[9]Adjust!$D164*[9]Input!D150)</f>
        <v>293481.53433643322</v>
      </c>
      <c r="F80" s="75">
        <f>[9]Adjust!E164*[9]Input!$F$15*[9]Input!$E150/100</f>
        <v>0</v>
      </c>
      <c r="G80" s="75">
        <f>[9]Adjust!F164*[9]Input!$F$15*[9]Input!$F150/100</f>
        <v>0</v>
      </c>
      <c r="H80" s="75">
        <f>[9]Adjust!G164*[9]Input!$G150*10</f>
        <v>0</v>
      </c>
      <c r="I80" s="78">
        <f t="shared" ref="I80:I111" si="0">IF(B80&lt;&gt;0,0.1*D80/B80,"")</f>
        <v>0.35000000000000003</v>
      </c>
      <c r="J80" s="79">
        <f t="shared" ref="J80:J111" si="1">IF(C80&lt;&gt;0,D80/C80,"")</f>
        <v>16.487726648114226</v>
      </c>
      <c r="K80" s="78">
        <f t="shared" ref="K80:K111" si="2">IF(B80&lt;&gt;0,0.1*E80/B80,0)</f>
        <v>0.35000000000000003</v>
      </c>
      <c r="L80" s="75">
        <f>[9]Adjust!B164*[9]Input!$B150*10</f>
        <v>293481.53433643322</v>
      </c>
      <c r="M80" s="75">
        <f>[9]Adjust!C164*[9]Input!$C150*10</f>
        <v>0</v>
      </c>
      <c r="N80" s="75">
        <f>[9]Adjust!D164*[9]Input!$D150*10</f>
        <v>0</v>
      </c>
      <c r="O80" s="80">
        <f t="shared" ref="O80:O111" si="3">IF(E80&lt;&gt;0,$L80/E80,"")</f>
        <v>1</v>
      </c>
      <c r="P80" s="80">
        <f t="shared" ref="P80:P111" si="4">IF(E80&lt;&gt;0,$M80/E80,"")</f>
        <v>0</v>
      </c>
      <c r="Q80" s="80">
        <f t="shared" ref="Q80:Q111" si="5">IF(E80&lt;&gt;0,$N80/E80,"")</f>
        <v>0</v>
      </c>
      <c r="R80" s="80">
        <f t="shared" ref="R80:R111" si="6">IF(D80&lt;&gt;0,$F80/D80,"")</f>
        <v>0</v>
      </c>
      <c r="S80" s="80">
        <f t="shared" ref="S80:S111" si="7">IF(D80&lt;&gt;0,$G80/D80,"")</f>
        <v>0</v>
      </c>
      <c r="T80" s="80">
        <f t="shared" ref="T80:T111" si="8">IF(D80&lt;&gt;0,$H80/D80,"")</f>
        <v>0</v>
      </c>
      <c r="U80" s="70"/>
      <c r="V80" s="70"/>
    </row>
    <row r="81" spans="1:22" customFormat="1">
      <c r="A81" s="74" t="s">
        <v>12</v>
      </c>
      <c r="B81" s="75">
        <f>[9]Input!B146+[9]Input!C146+[9]Input!D146</f>
        <v>3317322.772504109</v>
      </c>
      <c r="C81" s="76">
        <f>[9]Input!E146</f>
        <v>558836</v>
      </c>
      <c r="D81" s="77">
        <f>0.01*[9]Input!F$15*([9]Adjust!$E160*[9]Input!E146+[9]Adjust!$F160*[9]Input!F146)+10*([9]Adjust!$B160*[9]Input!B146+[9]Adjust!$C160*[9]Input!C146+[9]Adjust!$D160*[9]Input!D146+[9]Adjust!$G160*[9]Input!G146)</f>
        <v>50540591.910975181</v>
      </c>
      <c r="E81" s="75">
        <f>10*([9]Adjust!$B160*[9]Input!B146+[9]Adjust!$C160*[9]Input!C146+[9]Adjust!$D160*[9]Input!D146)</f>
        <v>42625127.039775178</v>
      </c>
      <c r="F81" s="75">
        <f>[9]Adjust!E160*[9]Input!$F$15*[9]Input!$E146/100</f>
        <v>7915464.8711999999</v>
      </c>
      <c r="G81" s="75">
        <f>[9]Adjust!F160*[9]Input!$F$15*[9]Input!$F146/100</f>
        <v>0</v>
      </c>
      <c r="H81" s="75">
        <f>[9]Adjust!G160*[9]Input!$G146*10</f>
        <v>0</v>
      </c>
      <c r="I81" s="78">
        <f t="shared" si="0"/>
        <v>1.5235355549325758</v>
      </c>
      <c r="J81" s="79">
        <f t="shared" si="1"/>
        <v>90.439040990514542</v>
      </c>
      <c r="K81" s="78">
        <f t="shared" si="2"/>
        <v>1.284925524675407</v>
      </c>
      <c r="L81" s="75">
        <f>[9]Adjust!B160*[9]Input!$B146*10</f>
        <v>40742968.699044898</v>
      </c>
      <c r="M81" s="75">
        <f>[9]Adjust!C160*[9]Input!$C146*10</f>
        <v>1882158.3407302762</v>
      </c>
      <c r="N81" s="75">
        <f>[9]Adjust!D160*[9]Input!$D146*10</f>
        <v>0</v>
      </c>
      <c r="O81" s="80">
        <f t="shared" si="3"/>
        <v>0.95584392419583963</v>
      </c>
      <c r="P81" s="80">
        <f t="shared" si="4"/>
        <v>4.4156075804160311E-2</v>
      </c>
      <c r="Q81" s="80">
        <f t="shared" si="5"/>
        <v>0</v>
      </c>
      <c r="R81" s="80">
        <f t="shared" si="6"/>
        <v>0.15661599067028559</v>
      </c>
      <c r="S81" s="80">
        <f t="shared" si="7"/>
        <v>0</v>
      </c>
      <c r="T81" s="80">
        <f t="shared" si="8"/>
        <v>0</v>
      </c>
      <c r="U81" s="70"/>
      <c r="V81" s="70"/>
    </row>
    <row r="82" spans="1:22" customFormat="1">
      <c r="A82" s="74" t="s">
        <v>11</v>
      </c>
      <c r="B82" s="75">
        <f>[9]Input!B142+[9]Input!C142+[9]Input!D142</f>
        <v>5776602.9159099367</v>
      </c>
      <c r="C82" s="76">
        <f>[9]Input!E142</f>
        <v>1504316</v>
      </c>
      <c r="D82" s="77">
        <f>0.01*[9]Input!F$15*([9]Adjust!$E156*[9]Input!E142+[9]Adjust!$F156*[9]Input!F142)+10*([9]Adjust!$B156*[9]Input!B142+[9]Adjust!$C156*[9]Input!C142+[9]Adjust!$D156*[9]Input!D142+[9]Adjust!$G156*[9]Input!G142)</f>
        <v>108360838.62996274</v>
      </c>
      <c r="E82" s="75">
        <f>10*([9]Adjust!$B156*[9]Input!B142+[9]Adjust!$C156*[9]Input!C142+[9]Adjust!$D156*[9]Input!D142)</f>
        <v>87053405.942762733</v>
      </c>
      <c r="F82" s="75">
        <f>[9]Adjust!E156*[9]Input!$F$15*[9]Input!$E142/100</f>
        <v>21307432.687199999</v>
      </c>
      <c r="G82" s="75">
        <f>[9]Adjust!F156*[9]Input!$F$15*[9]Input!$F142/100</f>
        <v>0</v>
      </c>
      <c r="H82" s="75">
        <f>[9]Adjust!G156*[9]Input!$G142*10</f>
        <v>0</v>
      </c>
      <c r="I82" s="78">
        <f t="shared" si="0"/>
        <v>1.8758574928443672</v>
      </c>
      <c r="J82" s="79">
        <f t="shared" si="1"/>
        <v>72.033295285008435</v>
      </c>
      <c r="K82" s="78">
        <f t="shared" si="2"/>
        <v>1.5069999999999999</v>
      </c>
      <c r="L82" s="75">
        <f>[9]Adjust!B156*[9]Input!$B142*10</f>
        <v>87053405.942762733</v>
      </c>
      <c r="M82" s="75">
        <f>[9]Adjust!C156*[9]Input!$C142*10</f>
        <v>0</v>
      </c>
      <c r="N82" s="75">
        <f>[9]Adjust!D156*[9]Input!$D142*10</f>
        <v>0</v>
      </c>
      <c r="O82" s="80">
        <f t="shared" si="3"/>
        <v>1</v>
      </c>
      <c r="P82" s="80">
        <f t="shared" si="4"/>
        <v>0</v>
      </c>
      <c r="Q82" s="80">
        <f t="shared" si="5"/>
        <v>0</v>
      </c>
      <c r="R82" s="80">
        <f t="shared" si="6"/>
        <v>0.19663406961957844</v>
      </c>
      <c r="S82" s="80">
        <f t="shared" si="7"/>
        <v>0</v>
      </c>
      <c r="T82" s="80">
        <f t="shared" si="8"/>
        <v>0</v>
      </c>
      <c r="U82" s="70"/>
      <c r="V82" s="70"/>
    </row>
    <row r="83" spans="1:22" customFormat="1">
      <c r="A83" s="74" t="s">
        <v>32</v>
      </c>
      <c r="B83" s="75">
        <f>[9]Input!B215+[9]Input!C215+[9]Input!D215</f>
        <v>1.7730478857600003</v>
      </c>
      <c r="C83" s="76">
        <f>[9]Input!E215</f>
        <v>1</v>
      </c>
      <c r="D83" s="77">
        <f>0.01*[9]Input!F$15*([9]Adjust!$E229*[9]Input!E215+[9]Adjust!$F229*[9]Input!F215)+10*([9]Adjust!$B229*[9]Input!B215+[9]Adjust!$C229*[9]Input!C215+[9]Adjust!$D229*[9]Input!D215+[9]Adjust!$G229*[9]Input!G215)</f>
        <v>161.7475197815136</v>
      </c>
      <c r="E83" s="75">
        <f>10*([9]Adjust!$B229*[9]Input!B215+[9]Adjust!$C229*[9]Input!C215+[9]Adjust!$D229*[9]Input!D215)</f>
        <v>-7.7836802184864009</v>
      </c>
      <c r="F83" s="75">
        <f>[9]Adjust!E229*[9]Input!$F$15*[9]Input!$E215/100</f>
        <v>169.53119999999998</v>
      </c>
      <c r="G83" s="75">
        <f>[9]Adjust!F229*[9]Input!$F$15*[9]Input!$F215/100</f>
        <v>0</v>
      </c>
      <c r="H83" s="75">
        <f>[9]Adjust!G229*[9]Input!$G215*10</f>
        <v>0</v>
      </c>
      <c r="I83" s="78">
        <f t="shared" si="0"/>
        <v>9.1225691692010926</v>
      </c>
      <c r="J83" s="79">
        <f t="shared" si="1"/>
        <v>161.7475197815136</v>
      </c>
      <c r="K83" s="78">
        <f t="shared" si="2"/>
        <v>-0.43900000000000006</v>
      </c>
      <c r="L83" s="75">
        <f>[9]Adjust!B229*[9]Input!$B215*10</f>
        <v>-7.7836802184864009</v>
      </c>
      <c r="M83" s="75">
        <f>[9]Adjust!C229*[9]Input!$C215*10</f>
        <v>0</v>
      </c>
      <c r="N83" s="75">
        <f>[9]Adjust!D229*[9]Input!$D215*10</f>
        <v>0</v>
      </c>
      <c r="O83" s="80">
        <f t="shared" si="3"/>
        <v>1</v>
      </c>
      <c r="P83" s="80">
        <f t="shared" si="4"/>
        <v>0</v>
      </c>
      <c r="Q83" s="80">
        <f t="shared" si="5"/>
        <v>0</v>
      </c>
      <c r="R83" s="80">
        <f t="shared" si="6"/>
        <v>1.0481224084857714</v>
      </c>
      <c r="S83" s="80">
        <f t="shared" si="7"/>
        <v>0</v>
      </c>
      <c r="T83" s="80">
        <f t="shared" si="8"/>
        <v>0</v>
      </c>
      <c r="U83" s="70"/>
      <c r="V83" s="72">
        <v>0</v>
      </c>
    </row>
    <row r="84" spans="1:22" customFormat="1">
      <c r="A84" s="74" t="s">
        <v>33</v>
      </c>
      <c r="B84" s="75">
        <f>[9]Input!B218+[9]Input!C218+[9]Input!D218</f>
        <v>236798.03525637236</v>
      </c>
      <c r="C84" s="76">
        <f>[9]Input!E218</f>
        <v>54</v>
      </c>
      <c r="D84" s="77">
        <f>0.01*[9]Input!F$15*([9]Adjust!$E232*[9]Input!E218+[9]Adjust!$F232*[9]Input!F218)+10*([9]Adjust!$B232*[9]Input!B218+[9]Adjust!$C232*[9]Input!C218+[9]Adjust!$D232*[9]Input!D218+[9]Adjust!$G232*[9]Input!G218)</f>
        <v>-1103956.7732351471</v>
      </c>
      <c r="E84" s="75">
        <f>10*([9]Adjust!$B232*[9]Input!B218+[9]Adjust!$C232*[9]Input!C218+[9]Adjust!$D232*[9]Input!D218)</f>
        <v>-1113111.4580351471</v>
      </c>
      <c r="F84" s="75">
        <f>[9]Adjust!E232*[9]Input!$F$15*[9]Input!$E218/100</f>
        <v>9154.6847999999991</v>
      </c>
      <c r="G84" s="75">
        <f>[9]Adjust!F232*[9]Input!$F$15*[9]Input!$F218/100</f>
        <v>0</v>
      </c>
      <c r="H84" s="75">
        <f>[9]Adjust!G232*[9]Input!$G218*10</f>
        <v>0</v>
      </c>
      <c r="I84" s="78">
        <f t="shared" si="0"/>
        <v>-0.46620182977444663</v>
      </c>
      <c r="J84" s="79">
        <f t="shared" si="1"/>
        <v>-20443.643948799021</v>
      </c>
      <c r="K84" s="78">
        <f t="shared" si="2"/>
        <v>-0.47006786049978116</v>
      </c>
      <c r="L84" s="75">
        <f>[9]Adjust!B232*[9]Input!$B218*10</f>
        <v>-934929.13290300872</v>
      </c>
      <c r="M84" s="75">
        <f>[9]Adjust!C232*[9]Input!$C218*10</f>
        <v>-140999.32181826286</v>
      </c>
      <c r="N84" s="75">
        <f>[9]Adjust!D232*[9]Input!$D218*10</f>
        <v>-37183.003313875488</v>
      </c>
      <c r="O84" s="80">
        <f t="shared" si="3"/>
        <v>0.83992409399265011</v>
      </c>
      <c r="P84" s="80">
        <f t="shared" si="4"/>
        <v>0.12667134167062966</v>
      </c>
      <c r="Q84" s="80">
        <f t="shared" si="5"/>
        <v>3.3404564336720191E-2</v>
      </c>
      <c r="R84" s="80">
        <f t="shared" si="6"/>
        <v>-8.2926116510632746E-3</v>
      </c>
      <c r="S84" s="80">
        <f t="shared" si="7"/>
        <v>0</v>
      </c>
      <c r="T84" s="80">
        <f t="shared" si="8"/>
        <v>0</v>
      </c>
      <c r="U84" s="70"/>
      <c r="V84" s="72">
        <v>0</v>
      </c>
    </row>
    <row r="85" spans="1:22" customFormat="1">
      <c r="A85" s="74" t="s">
        <v>22</v>
      </c>
      <c r="B85" s="75">
        <f>[9]Input!B181+[9]Input!C181+[9]Input!D181</f>
        <v>2931414.210520925</v>
      </c>
      <c r="C85" s="76">
        <f>[9]Input!E181</f>
        <v>780</v>
      </c>
      <c r="D85" s="77">
        <f>0.01*[9]Input!F$15*([9]Adjust!$E195*[9]Input!E181+[9]Adjust!$F195*[9]Input!F181)+10*([9]Adjust!$B195*[9]Input!B181+[9]Adjust!$C195*[9]Input!C181+[9]Adjust!$D195*[9]Input!D181+[9]Adjust!$G195*[9]Input!G181)</f>
        <v>27126981.35288886</v>
      </c>
      <c r="E85" s="75">
        <f>10*([9]Adjust!$B195*[9]Input!B181+[9]Adjust!$C195*[9]Input!C181+[9]Adjust!$D195*[9]Input!D181)</f>
        <v>16477945.181316979</v>
      </c>
      <c r="F85" s="75">
        <f>[9]Adjust!E195*[9]Input!$F$15*[9]Input!$E181/100</f>
        <v>186532.63200000004</v>
      </c>
      <c r="G85" s="75">
        <f>[9]Adjust!F195*[9]Input!$F$15*[9]Input!$F181/100</f>
        <v>9748577.2350474503</v>
      </c>
      <c r="H85" s="75">
        <f>[9]Adjust!G195*[9]Input!$G181*10</f>
        <v>713926.30452442693</v>
      </c>
      <c r="I85" s="78">
        <f t="shared" si="0"/>
        <v>0.92538888757274196</v>
      </c>
      <c r="J85" s="79">
        <f t="shared" si="1"/>
        <v>34778.181221652383</v>
      </c>
      <c r="K85" s="78">
        <f t="shared" si="2"/>
        <v>0.56211589348844626</v>
      </c>
      <c r="L85" s="75">
        <f>[9]Adjust!B195*[9]Input!$B181*10</f>
        <v>14103585.555608237</v>
      </c>
      <c r="M85" s="75">
        <f>[9]Adjust!C195*[9]Input!$C181*10</f>
        <v>1989413.0467933081</v>
      </c>
      <c r="N85" s="75">
        <f>[9]Adjust!D195*[9]Input!$D181*10</f>
        <v>384946.5789154346</v>
      </c>
      <c r="O85" s="80">
        <f t="shared" si="3"/>
        <v>0.85590681364804888</v>
      </c>
      <c r="P85" s="80">
        <f t="shared" si="4"/>
        <v>0.12073186461676934</v>
      </c>
      <c r="Q85" s="80">
        <f t="shared" si="5"/>
        <v>2.3361321735181802E-2</v>
      </c>
      <c r="R85" s="80">
        <f t="shared" si="6"/>
        <v>6.8762767804289972E-3</v>
      </c>
      <c r="S85" s="80">
        <f t="shared" si="7"/>
        <v>0.35936830229026884</v>
      </c>
      <c r="T85" s="80">
        <f t="shared" si="8"/>
        <v>2.6317941360194805E-2</v>
      </c>
      <c r="U85" s="71">
        <v>931309.68273983058</v>
      </c>
      <c r="V85" s="72">
        <v>306406.13928086992</v>
      </c>
    </row>
    <row r="86" spans="1:22" customFormat="1">
      <c r="A86" s="74" t="s">
        <v>19</v>
      </c>
      <c r="B86" s="75">
        <f>[9]Input!B172+[9]Input!C172+[9]Input!D172</f>
        <v>0</v>
      </c>
      <c r="C86" s="76">
        <f>[9]Input!E172</f>
        <v>0</v>
      </c>
      <c r="D86" s="77">
        <f>0.01*[9]Input!F$15*([9]Adjust!$E186*[9]Input!E172+[9]Adjust!$F186*[9]Input!F172)+10*([9]Adjust!$B186*[9]Input!B172+[9]Adjust!$C186*[9]Input!C172+[9]Adjust!$D186*[9]Input!D172+[9]Adjust!$G186*[9]Input!G172)</f>
        <v>0</v>
      </c>
      <c r="E86" s="75">
        <f>10*([9]Adjust!$B186*[9]Input!B172+[9]Adjust!$C186*[9]Input!C172+[9]Adjust!$D186*[9]Input!D172)</f>
        <v>0</v>
      </c>
      <c r="F86" s="75">
        <f>[9]Adjust!E186*[9]Input!$F$15*[9]Input!$E172/100</f>
        <v>0</v>
      </c>
      <c r="G86" s="75">
        <f>[9]Adjust!F186*[9]Input!$F$15*[9]Input!$F172/100</f>
        <v>0</v>
      </c>
      <c r="H86" s="75">
        <f>[9]Adjust!G186*[9]Input!$G172*10</f>
        <v>0</v>
      </c>
      <c r="I86" s="78" t="str">
        <f t="shared" si="0"/>
        <v/>
      </c>
      <c r="J86" s="79" t="str">
        <f t="shared" si="1"/>
        <v/>
      </c>
      <c r="K86" s="78">
        <f t="shared" si="2"/>
        <v>0</v>
      </c>
      <c r="L86" s="75">
        <f>[9]Adjust!B186*[9]Input!$B172*10</f>
        <v>0</v>
      </c>
      <c r="M86" s="75">
        <f>[9]Adjust!C186*[9]Input!$C172*10</f>
        <v>0</v>
      </c>
      <c r="N86" s="75">
        <f>[9]Adjust!D186*[9]Input!$D172*10</f>
        <v>0</v>
      </c>
      <c r="O86" s="80" t="str">
        <f t="shared" si="3"/>
        <v/>
      </c>
      <c r="P86" s="80" t="str">
        <f t="shared" si="4"/>
        <v/>
      </c>
      <c r="Q86" s="80" t="str">
        <f t="shared" si="5"/>
        <v/>
      </c>
      <c r="R86" s="80" t="str">
        <f t="shared" si="6"/>
        <v/>
      </c>
      <c r="S86" s="80" t="str">
        <f t="shared" si="7"/>
        <v/>
      </c>
      <c r="T86" s="80" t="str">
        <f t="shared" si="8"/>
        <v/>
      </c>
      <c r="U86" s="70"/>
      <c r="V86" s="70"/>
    </row>
    <row r="87" spans="1:22" customFormat="1">
      <c r="A87" s="74" t="s">
        <v>35</v>
      </c>
      <c r="B87" s="75">
        <f>[9]Input!B223+[9]Input!C223+[9]Input!D223</f>
        <v>0</v>
      </c>
      <c r="C87" s="76">
        <f>[9]Input!E223</f>
        <v>0</v>
      </c>
      <c r="D87" s="77">
        <f>0.01*[9]Input!F$15*([9]Adjust!$E237*[9]Input!E223+[9]Adjust!$F237*[9]Input!F223)+10*([9]Adjust!$B237*[9]Input!B223+[9]Adjust!$C237*[9]Input!C223+[9]Adjust!$D237*[9]Input!D223+[9]Adjust!$G237*[9]Input!G223)</f>
        <v>0</v>
      </c>
      <c r="E87" s="75">
        <f>10*([9]Adjust!$B237*[9]Input!B223+[9]Adjust!$C237*[9]Input!C223+[9]Adjust!$D237*[9]Input!D223)</f>
        <v>0</v>
      </c>
      <c r="F87" s="75">
        <f>[9]Adjust!E237*[9]Input!$F$15*[9]Input!$E223/100</f>
        <v>0</v>
      </c>
      <c r="G87" s="75">
        <f>[9]Adjust!F237*[9]Input!$F$15*[9]Input!$F223/100</f>
        <v>0</v>
      </c>
      <c r="H87" s="75">
        <f>[9]Adjust!G237*[9]Input!$G223*10</f>
        <v>0</v>
      </c>
      <c r="I87" s="78" t="str">
        <f t="shared" si="0"/>
        <v/>
      </c>
      <c r="J87" s="79" t="str">
        <f t="shared" si="1"/>
        <v/>
      </c>
      <c r="K87" s="78">
        <f t="shared" si="2"/>
        <v>0</v>
      </c>
      <c r="L87" s="75">
        <f>[9]Adjust!B237*[9]Input!$B223*10</f>
        <v>0</v>
      </c>
      <c r="M87" s="75">
        <f>[9]Adjust!C237*[9]Input!$C223*10</f>
        <v>0</v>
      </c>
      <c r="N87" s="75">
        <f>[9]Adjust!D237*[9]Input!$D223*10</f>
        <v>0</v>
      </c>
      <c r="O87" s="80" t="str">
        <f t="shared" si="3"/>
        <v/>
      </c>
      <c r="P87" s="80" t="str">
        <f t="shared" si="4"/>
        <v/>
      </c>
      <c r="Q87" s="80" t="str">
        <f t="shared" si="5"/>
        <v/>
      </c>
      <c r="R87" s="80" t="str">
        <f t="shared" si="6"/>
        <v/>
      </c>
      <c r="S87" s="80" t="str">
        <f t="shared" si="7"/>
        <v/>
      </c>
      <c r="T87" s="80" t="str">
        <f t="shared" si="8"/>
        <v/>
      </c>
      <c r="U87" s="70"/>
      <c r="V87" s="72">
        <v>0</v>
      </c>
    </row>
    <row r="88" spans="1:22" customFormat="1">
      <c r="A88" s="74" t="s">
        <v>34</v>
      </c>
      <c r="B88" s="75">
        <f>[9]Input!B221+[9]Input!C221+[9]Input!D221</f>
        <v>0</v>
      </c>
      <c r="C88" s="76">
        <f>[9]Input!E221</f>
        <v>0</v>
      </c>
      <c r="D88" s="77">
        <f>0.01*[9]Input!F$15*([9]Adjust!$E235*[9]Input!E221+[9]Adjust!$F235*[9]Input!F221)+10*([9]Adjust!$B235*[9]Input!B221+[9]Adjust!$C235*[9]Input!C221+[9]Adjust!$D235*[9]Input!D221+[9]Adjust!$G235*[9]Input!G221)</f>
        <v>0</v>
      </c>
      <c r="E88" s="75">
        <f>10*([9]Adjust!$B235*[9]Input!B221+[9]Adjust!$C235*[9]Input!C221+[9]Adjust!$D235*[9]Input!D221)</f>
        <v>0</v>
      </c>
      <c r="F88" s="75">
        <f>[9]Adjust!E235*[9]Input!$F$15*[9]Input!$E221/100</f>
        <v>0</v>
      </c>
      <c r="G88" s="75">
        <f>[9]Adjust!F235*[9]Input!$F$15*[9]Input!$F221/100</f>
        <v>0</v>
      </c>
      <c r="H88" s="75">
        <f>[9]Adjust!G235*[9]Input!$G221*10</f>
        <v>0</v>
      </c>
      <c r="I88" s="78" t="str">
        <f t="shared" si="0"/>
        <v/>
      </c>
      <c r="J88" s="79" t="str">
        <f t="shared" si="1"/>
        <v/>
      </c>
      <c r="K88" s="78">
        <f t="shared" si="2"/>
        <v>0</v>
      </c>
      <c r="L88" s="75">
        <f>[9]Adjust!B235*[9]Input!$B221*10</f>
        <v>0</v>
      </c>
      <c r="M88" s="75">
        <f>[9]Adjust!C235*[9]Input!$C221*10</f>
        <v>0</v>
      </c>
      <c r="N88" s="75">
        <f>[9]Adjust!D235*[9]Input!$D221*10</f>
        <v>0</v>
      </c>
      <c r="O88" s="80" t="str">
        <f t="shared" si="3"/>
        <v/>
      </c>
      <c r="P88" s="80" t="str">
        <f t="shared" si="4"/>
        <v/>
      </c>
      <c r="Q88" s="80" t="str">
        <f t="shared" si="5"/>
        <v/>
      </c>
      <c r="R88" s="80" t="str">
        <f t="shared" si="6"/>
        <v/>
      </c>
      <c r="S88" s="80" t="str">
        <f t="shared" si="7"/>
        <v/>
      </c>
      <c r="T88" s="80" t="str">
        <f t="shared" si="8"/>
        <v/>
      </c>
      <c r="U88" s="70"/>
      <c r="V88" s="72">
        <v>0</v>
      </c>
    </row>
    <row r="89" spans="1:22" customFormat="1">
      <c r="A89" s="74" t="s">
        <v>23</v>
      </c>
      <c r="B89" s="75">
        <f>[9]Input!B184+[9]Input!C184+[9]Input!D184</f>
        <v>35088.683363674565</v>
      </c>
      <c r="C89" s="76">
        <f>[9]Input!E184</f>
        <v>3</v>
      </c>
      <c r="D89" s="77">
        <f>0.01*[9]Input!F$15*([9]Adjust!$E198*[9]Input!E184+[9]Adjust!$F198*[9]Input!F184)+10*([9]Adjust!$B198*[9]Input!B184+[9]Adjust!$C198*[9]Input!C184+[9]Adjust!$D198*[9]Input!D184+[9]Adjust!$G198*[9]Input!G184)</f>
        <v>260134.99540798803</v>
      </c>
      <c r="E89" s="75">
        <f>10*([9]Adjust!$B198*[9]Input!B184+[9]Adjust!$C198*[9]Input!C184+[9]Adjust!$D198*[9]Input!D184)</f>
        <v>157038.56944501679</v>
      </c>
      <c r="F89" s="75">
        <f>[9]Adjust!E198*[9]Input!$F$15*[9]Input!$E184/100</f>
        <v>717.43320000000006</v>
      </c>
      <c r="G89" s="75">
        <f>[9]Adjust!F198*[9]Input!$F$15*[9]Input!$F184/100</f>
        <v>93830.969423726739</v>
      </c>
      <c r="H89" s="75">
        <f>[9]Adjust!G198*[9]Input!$G184*10</f>
        <v>8548.0233392445225</v>
      </c>
      <c r="I89" s="78">
        <f t="shared" si="0"/>
        <v>0.74136436728569832</v>
      </c>
      <c r="J89" s="79">
        <f t="shared" si="1"/>
        <v>86711.665135996009</v>
      </c>
      <c r="K89" s="78">
        <f t="shared" si="2"/>
        <v>0.44754762616026345</v>
      </c>
      <c r="L89" s="75">
        <f>[9]Adjust!B198*[9]Input!$B184*10</f>
        <v>139455.92322601413</v>
      </c>
      <c r="M89" s="75">
        <f>[9]Adjust!C198*[9]Input!$C184*10</f>
        <v>14818.67539755279</v>
      </c>
      <c r="N89" s="75">
        <f>[9]Adjust!D198*[9]Input!$D184*10</f>
        <v>2763.9708214498551</v>
      </c>
      <c r="O89" s="80">
        <f t="shared" si="3"/>
        <v>0.88803612844194435</v>
      </c>
      <c r="P89" s="80">
        <f t="shared" si="4"/>
        <v>9.4363285719698223E-2</v>
      </c>
      <c r="Q89" s="80">
        <f t="shared" si="5"/>
        <v>1.760058583835732E-2</v>
      </c>
      <c r="R89" s="80">
        <f t="shared" si="6"/>
        <v>2.7579265099445735E-3</v>
      </c>
      <c r="S89" s="80">
        <f t="shared" si="7"/>
        <v>0.36070106321744611</v>
      </c>
      <c r="T89" s="80">
        <f t="shared" si="8"/>
        <v>3.2859951525699399E-2</v>
      </c>
      <c r="U89" s="71">
        <v>8545.6256305762054</v>
      </c>
      <c r="V89" s="72">
        <v>4546.8209251300659</v>
      </c>
    </row>
    <row r="90" spans="1:22" customFormat="1">
      <c r="A90" s="74" t="s">
        <v>187</v>
      </c>
      <c r="B90" s="75">
        <f>[9]Input!B152+[9]Input!C152+[9]Input!D152</f>
        <v>0</v>
      </c>
      <c r="C90" s="76">
        <f>[9]Input!E152</f>
        <v>0</v>
      </c>
      <c r="D90" s="77">
        <f>0.01*[9]Input!F$15*([9]Adjust!$E166*[9]Input!E152+[9]Adjust!$F166*[9]Input!F152)+10*([9]Adjust!$B166*[9]Input!B152+[9]Adjust!$C166*[9]Input!C152+[9]Adjust!$D166*[9]Input!D152+[9]Adjust!$G166*[9]Input!G152)</f>
        <v>0</v>
      </c>
      <c r="E90" s="75">
        <f>10*([9]Adjust!$B166*[9]Input!B152+[9]Adjust!$C166*[9]Input!C152+[9]Adjust!$D166*[9]Input!D152)</f>
        <v>0</v>
      </c>
      <c r="F90" s="75">
        <f>[9]Adjust!E166*[9]Input!$F$15*[9]Input!$E152/100</f>
        <v>0</v>
      </c>
      <c r="G90" s="75">
        <f>[9]Adjust!F166*[9]Input!$F$15*[9]Input!$F152/100</f>
        <v>0</v>
      </c>
      <c r="H90" s="75">
        <f>[9]Adjust!G166*[9]Input!$G152*10</f>
        <v>0</v>
      </c>
      <c r="I90" s="78" t="str">
        <f t="shared" si="0"/>
        <v/>
      </c>
      <c r="J90" s="79" t="str">
        <f t="shared" si="1"/>
        <v/>
      </c>
      <c r="K90" s="78">
        <f t="shared" si="2"/>
        <v>0</v>
      </c>
      <c r="L90" s="75">
        <f>[9]Adjust!B166*[9]Input!$B152*10</f>
        <v>0</v>
      </c>
      <c r="M90" s="75">
        <f>[9]Adjust!C166*[9]Input!$C152*10</f>
        <v>0</v>
      </c>
      <c r="N90" s="75">
        <f>[9]Adjust!D166*[9]Input!$D152*10</f>
        <v>0</v>
      </c>
      <c r="O90" s="80" t="str">
        <f t="shared" si="3"/>
        <v/>
      </c>
      <c r="P90" s="80" t="str">
        <f t="shared" si="4"/>
        <v/>
      </c>
      <c r="Q90" s="80" t="str">
        <f t="shared" si="5"/>
        <v/>
      </c>
      <c r="R90" s="80" t="str">
        <f t="shared" si="6"/>
        <v/>
      </c>
      <c r="S90" s="80" t="str">
        <f t="shared" si="7"/>
        <v/>
      </c>
      <c r="T90" s="80" t="str">
        <f t="shared" si="8"/>
        <v/>
      </c>
      <c r="U90" s="70"/>
      <c r="V90" s="70"/>
    </row>
    <row r="91" spans="1:22" customFormat="1">
      <c r="A91" s="74" t="s">
        <v>48</v>
      </c>
      <c r="B91" s="75">
        <f>[9]Input!B148+[9]Input!C148+[9]Input!D148</f>
        <v>453.91298903894483</v>
      </c>
      <c r="C91" s="76">
        <f>[9]Input!E148</f>
        <v>32</v>
      </c>
      <c r="D91" s="77">
        <f>0.01*[9]Input!F$15*([9]Adjust!$E162*[9]Input!E148+[9]Adjust!$F162*[9]Input!F148)+10*([9]Adjust!$B162*[9]Input!B148+[9]Adjust!$C162*[9]Input!C148+[9]Adjust!$D162*[9]Input!D148+[9]Adjust!$G162*[9]Input!G148)</f>
        <v>2894.9563989890144</v>
      </c>
      <c r="E91" s="75">
        <f>10*([9]Adjust!$B162*[9]Input!B148+[9]Adjust!$C162*[9]Input!C148+[9]Adjust!$D162*[9]Input!D148)</f>
        <v>2688.8665208388743</v>
      </c>
      <c r="F91" s="75">
        <f>[9]Adjust!E162*[9]Input!$F$15*[9]Input!$E148/100</f>
        <v>206.08987815014004</v>
      </c>
      <c r="G91" s="75">
        <f>[9]Adjust!F162*[9]Input!$F$15*[9]Input!$F148/100</f>
        <v>0</v>
      </c>
      <c r="H91" s="75">
        <f>[9]Adjust!G162*[9]Input!$G148*10</f>
        <v>0</v>
      </c>
      <c r="I91" s="78">
        <f t="shared" si="0"/>
        <v>0.63777782722596488</v>
      </c>
      <c r="J91" s="79">
        <f t="shared" si="1"/>
        <v>90.467387468406699</v>
      </c>
      <c r="K91" s="78">
        <f t="shared" si="2"/>
        <v>0.59237487927629562</v>
      </c>
      <c r="L91" s="75">
        <f>[9]Adjust!B162*[9]Input!$B148*10</f>
        <v>2574.5556395350718</v>
      </c>
      <c r="M91" s="75">
        <f>[9]Adjust!C162*[9]Input!$C148*10</f>
        <v>114.3108813038026</v>
      </c>
      <c r="N91" s="75">
        <f>[9]Adjust!D162*[9]Input!$D148*10</f>
        <v>0</v>
      </c>
      <c r="O91" s="80">
        <f t="shared" si="3"/>
        <v>0.95748733512136563</v>
      </c>
      <c r="P91" s="80">
        <f t="shared" si="4"/>
        <v>4.2512664878634372E-2</v>
      </c>
      <c r="Q91" s="80">
        <f t="shared" si="5"/>
        <v>0</v>
      </c>
      <c r="R91" s="80">
        <f t="shared" si="6"/>
        <v>7.1189285690835061E-2</v>
      </c>
      <c r="S91" s="80">
        <f t="shared" si="7"/>
        <v>0</v>
      </c>
      <c r="T91" s="80">
        <f t="shared" si="8"/>
        <v>0</v>
      </c>
      <c r="U91" s="70"/>
      <c r="V91" s="70"/>
    </row>
    <row r="92" spans="1:22" customFormat="1">
      <c r="A92" s="74" t="s">
        <v>47</v>
      </c>
      <c r="B92" s="75">
        <f>[9]Input!B144+[9]Input!C144+[9]Input!D144</f>
        <v>15939.41250286409</v>
      </c>
      <c r="C92" s="76">
        <f>[9]Input!E144</f>
        <v>3238</v>
      </c>
      <c r="D92" s="77">
        <f>0.01*[9]Input!F$15*([9]Adjust!$E158*[9]Input!E144+[9]Adjust!$F158*[9]Input!F144)+10*([9]Adjust!$B158*[9]Input!B144+[9]Adjust!$C158*[9]Input!C144+[9]Adjust!$D158*[9]Input!D144+[9]Adjust!$G158*[9]Input!G144)</f>
        <v>130073.22258408795</v>
      </c>
      <c r="E92" s="75">
        <f>10*([9]Adjust!$B158*[9]Input!B144+[9]Adjust!$C158*[9]Input!C144+[9]Adjust!$D158*[9]Input!D144)</f>
        <v>109219.50303877066</v>
      </c>
      <c r="F92" s="75">
        <f>[9]Adjust!E158*[9]Input!$F$15*[9]Input!$E144/100</f>
        <v>20853.719545317294</v>
      </c>
      <c r="G92" s="75">
        <f>[9]Adjust!F158*[9]Input!$F$15*[9]Input!$F144/100</f>
        <v>0</v>
      </c>
      <c r="H92" s="75">
        <f>[9]Adjust!G158*[9]Input!$G144*10</f>
        <v>0</v>
      </c>
      <c r="I92" s="78">
        <f t="shared" si="0"/>
        <v>0.81604778445074821</v>
      </c>
      <c r="J92" s="79">
        <f t="shared" si="1"/>
        <v>40.170853176061755</v>
      </c>
      <c r="K92" s="78">
        <f t="shared" si="2"/>
        <v>0.68521661647909204</v>
      </c>
      <c r="L92" s="75">
        <f>[9]Adjust!B158*[9]Input!$B144*10</f>
        <v>109219.50303877066</v>
      </c>
      <c r="M92" s="75">
        <f>[9]Adjust!C158*[9]Input!$C144*10</f>
        <v>0</v>
      </c>
      <c r="N92" s="75">
        <f>[9]Adjust!D158*[9]Input!$D144*10</f>
        <v>0</v>
      </c>
      <c r="O92" s="80">
        <f t="shared" si="3"/>
        <v>1</v>
      </c>
      <c r="P92" s="80">
        <f t="shared" si="4"/>
        <v>0</v>
      </c>
      <c r="Q92" s="80">
        <f t="shared" si="5"/>
        <v>0</v>
      </c>
      <c r="R92" s="80">
        <f t="shared" si="6"/>
        <v>0.16032292528030562</v>
      </c>
      <c r="S92" s="80">
        <f t="shared" si="7"/>
        <v>0</v>
      </c>
      <c r="T92" s="80">
        <f t="shared" si="8"/>
        <v>0</v>
      </c>
      <c r="U92" s="70"/>
      <c r="V92" s="70"/>
    </row>
    <row r="93" spans="1:22" customFormat="1">
      <c r="A93" s="74" t="s">
        <v>63</v>
      </c>
      <c r="B93" s="75">
        <f>[9]Input!B216+[9]Input!C216+[9]Input!D216</f>
        <v>0</v>
      </c>
      <c r="C93" s="76">
        <f>[9]Input!E216</f>
        <v>0</v>
      </c>
      <c r="D93" s="77">
        <f>0.01*[9]Input!F$15*([9]Adjust!$E230*[9]Input!E216+[9]Adjust!$F230*[9]Input!F216)+10*([9]Adjust!$B230*[9]Input!B216+[9]Adjust!$C230*[9]Input!C216+[9]Adjust!$D230*[9]Input!D216+[9]Adjust!$G230*[9]Input!G216)</f>
        <v>0</v>
      </c>
      <c r="E93" s="75">
        <f>10*([9]Adjust!$B230*[9]Input!B216+[9]Adjust!$C230*[9]Input!C216+[9]Adjust!$D230*[9]Input!D216)</f>
        <v>0</v>
      </c>
      <c r="F93" s="75">
        <f>[9]Adjust!E230*[9]Input!$F$15*[9]Input!$E216/100</f>
        <v>0</v>
      </c>
      <c r="G93" s="75">
        <f>[9]Adjust!F230*[9]Input!$F$15*[9]Input!$F216/100</f>
        <v>0</v>
      </c>
      <c r="H93" s="75">
        <f>[9]Adjust!G230*[9]Input!$G216*10</f>
        <v>0</v>
      </c>
      <c r="I93" s="78" t="str">
        <f t="shared" si="0"/>
        <v/>
      </c>
      <c r="J93" s="79" t="str">
        <f t="shared" si="1"/>
        <v/>
      </c>
      <c r="K93" s="78">
        <f t="shared" si="2"/>
        <v>0</v>
      </c>
      <c r="L93" s="75">
        <f>[9]Adjust!B230*[9]Input!$B216*10</f>
        <v>0</v>
      </c>
      <c r="M93" s="75">
        <f>[9]Adjust!C230*[9]Input!$C216*10</f>
        <v>0</v>
      </c>
      <c r="N93" s="75">
        <f>[9]Adjust!D230*[9]Input!$D216*10</f>
        <v>0</v>
      </c>
      <c r="O93" s="80" t="str">
        <f t="shared" si="3"/>
        <v/>
      </c>
      <c r="P93" s="80" t="str">
        <f t="shared" si="4"/>
        <v/>
      </c>
      <c r="Q93" s="80" t="str">
        <f t="shared" si="5"/>
        <v/>
      </c>
      <c r="R93" s="80" t="str">
        <f t="shared" si="6"/>
        <v/>
      </c>
      <c r="S93" s="80" t="str">
        <f t="shared" si="7"/>
        <v/>
      </c>
      <c r="T93" s="80" t="str">
        <f t="shared" si="8"/>
        <v/>
      </c>
      <c r="U93" s="70"/>
      <c r="V93" s="72">
        <v>0</v>
      </c>
    </row>
    <row r="94" spans="1:22" customFormat="1">
      <c r="A94" s="74" t="s">
        <v>64</v>
      </c>
      <c r="B94" s="75">
        <f>[9]Input!B219+[9]Input!C219+[9]Input!D219</f>
        <v>0</v>
      </c>
      <c r="C94" s="76">
        <f>[9]Input!E219</f>
        <v>0</v>
      </c>
      <c r="D94" s="77">
        <f>0.01*[9]Input!F$15*([9]Adjust!$E233*[9]Input!E219+[9]Adjust!$F233*[9]Input!F219)+10*([9]Adjust!$B233*[9]Input!B219+[9]Adjust!$C233*[9]Input!C219+[9]Adjust!$D233*[9]Input!D219+[9]Adjust!$G233*[9]Input!G219)</f>
        <v>0</v>
      </c>
      <c r="E94" s="75">
        <f>10*([9]Adjust!$B233*[9]Input!B219+[9]Adjust!$C233*[9]Input!C219+[9]Adjust!$D233*[9]Input!D219)</f>
        <v>0</v>
      </c>
      <c r="F94" s="75">
        <f>[9]Adjust!E233*[9]Input!$F$15*[9]Input!$E219/100</f>
        <v>0</v>
      </c>
      <c r="G94" s="75">
        <f>[9]Adjust!F233*[9]Input!$F$15*[9]Input!$F219/100</f>
        <v>0</v>
      </c>
      <c r="H94" s="75">
        <f>[9]Adjust!G233*[9]Input!$G219*10</f>
        <v>0</v>
      </c>
      <c r="I94" s="78" t="str">
        <f t="shared" si="0"/>
        <v/>
      </c>
      <c r="J94" s="79" t="str">
        <f t="shared" si="1"/>
        <v/>
      </c>
      <c r="K94" s="78">
        <f t="shared" si="2"/>
        <v>0</v>
      </c>
      <c r="L94" s="75">
        <f>[9]Adjust!B233*[9]Input!$B219*10</f>
        <v>0</v>
      </c>
      <c r="M94" s="75">
        <f>[9]Adjust!C233*[9]Input!$C219*10</f>
        <v>0</v>
      </c>
      <c r="N94" s="75">
        <f>[9]Adjust!D233*[9]Input!$D219*10</f>
        <v>0</v>
      </c>
      <c r="O94" s="80" t="str">
        <f t="shared" si="3"/>
        <v/>
      </c>
      <c r="P94" s="80" t="str">
        <f t="shared" si="4"/>
        <v/>
      </c>
      <c r="Q94" s="80" t="str">
        <f t="shared" si="5"/>
        <v/>
      </c>
      <c r="R94" s="80" t="str">
        <f t="shared" si="6"/>
        <v/>
      </c>
      <c r="S94" s="80" t="str">
        <f t="shared" si="7"/>
        <v/>
      </c>
      <c r="T94" s="80" t="str">
        <f t="shared" si="8"/>
        <v/>
      </c>
      <c r="U94" s="70"/>
      <c r="V94" s="72">
        <v>0</v>
      </c>
    </row>
    <row r="95" spans="1:22" customFormat="1">
      <c r="A95" s="74" t="s">
        <v>54</v>
      </c>
      <c r="B95" s="75">
        <f>[9]Input!B182+[9]Input!C182+[9]Input!D182</f>
        <v>0</v>
      </c>
      <c r="C95" s="76">
        <f>[9]Input!E182</f>
        <v>0</v>
      </c>
      <c r="D95" s="77">
        <f>0.01*[9]Input!F$15*([9]Adjust!$E196*[9]Input!E182+[9]Adjust!$F196*[9]Input!F182)+10*([9]Adjust!$B196*[9]Input!B182+[9]Adjust!$C196*[9]Input!C182+[9]Adjust!$D196*[9]Input!D182+[9]Adjust!$G196*[9]Input!G182)</f>
        <v>0</v>
      </c>
      <c r="E95" s="75">
        <f>10*([9]Adjust!$B196*[9]Input!B182+[9]Adjust!$C196*[9]Input!C182+[9]Adjust!$D196*[9]Input!D182)</f>
        <v>0</v>
      </c>
      <c r="F95" s="75">
        <f>[9]Adjust!E196*[9]Input!$F$15*[9]Input!$E182/100</f>
        <v>0</v>
      </c>
      <c r="G95" s="75">
        <f>[9]Adjust!F196*[9]Input!$F$15*[9]Input!$F182/100</f>
        <v>0</v>
      </c>
      <c r="H95" s="75">
        <f>[9]Adjust!G196*[9]Input!$G182*10</f>
        <v>0</v>
      </c>
      <c r="I95" s="78" t="str">
        <f t="shared" si="0"/>
        <v/>
      </c>
      <c r="J95" s="79" t="str">
        <f t="shared" si="1"/>
        <v/>
      </c>
      <c r="K95" s="78">
        <f t="shared" si="2"/>
        <v>0</v>
      </c>
      <c r="L95" s="75">
        <f>[9]Adjust!B196*[9]Input!$B182*10</f>
        <v>0</v>
      </c>
      <c r="M95" s="75">
        <f>[9]Adjust!C196*[9]Input!$C182*10</f>
        <v>0</v>
      </c>
      <c r="N95" s="75">
        <f>[9]Adjust!D196*[9]Input!$D182*10</f>
        <v>0</v>
      </c>
      <c r="O95" s="80" t="str">
        <f t="shared" si="3"/>
        <v/>
      </c>
      <c r="P95" s="80" t="str">
        <f t="shared" si="4"/>
        <v/>
      </c>
      <c r="Q95" s="80" t="str">
        <f t="shared" si="5"/>
        <v/>
      </c>
      <c r="R95" s="80" t="str">
        <f t="shared" si="6"/>
        <v/>
      </c>
      <c r="S95" s="80" t="str">
        <f t="shared" si="7"/>
        <v/>
      </c>
      <c r="T95" s="80" t="str">
        <f t="shared" si="8"/>
        <v/>
      </c>
      <c r="U95" s="71">
        <v>0</v>
      </c>
      <c r="V95" s="72">
        <v>0</v>
      </c>
    </row>
    <row r="96" spans="1:22" customFormat="1">
      <c r="A96" s="74" t="s">
        <v>59</v>
      </c>
      <c r="B96" s="75">
        <f>[9]Input!B203+[9]Input!C203+[9]Input!D203</f>
        <v>0</v>
      </c>
      <c r="C96" s="76">
        <f>[9]Input!E203</f>
        <v>0</v>
      </c>
      <c r="D96" s="77">
        <f>0.01*[9]Input!F$15*([9]Adjust!$E217*[9]Input!E203+[9]Adjust!$F217*[9]Input!F203)+10*([9]Adjust!$B217*[9]Input!B203+[9]Adjust!$C217*[9]Input!C203+[9]Adjust!$D217*[9]Input!D203+[9]Adjust!$G217*[9]Input!G203)</f>
        <v>0</v>
      </c>
      <c r="E96" s="75">
        <f>10*([9]Adjust!$B217*[9]Input!B203+[9]Adjust!$C217*[9]Input!C203+[9]Adjust!$D217*[9]Input!D203)</f>
        <v>0</v>
      </c>
      <c r="F96" s="75">
        <f>[9]Adjust!E217*[9]Input!$F$15*[9]Input!$E203/100</f>
        <v>0</v>
      </c>
      <c r="G96" s="75">
        <f>[9]Adjust!F217*[9]Input!$F$15*[9]Input!$F203/100</f>
        <v>0</v>
      </c>
      <c r="H96" s="75">
        <f>[9]Adjust!G217*[9]Input!$G203*10</f>
        <v>0</v>
      </c>
      <c r="I96" s="78" t="str">
        <f t="shared" si="0"/>
        <v/>
      </c>
      <c r="J96" s="79" t="str">
        <f t="shared" si="1"/>
        <v/>
      </c>
      <c r="K96" s="78">
        <f t="shared" si="2"/>
        <v>0</v>
      </c>
      <c r="L96" s="75">
        <f>[9]Adjust!B217*[9]Input!$B203*10</f>
        <v>0</v>
      </c>
      <c r="M96" s="75">
        <f>[9]Adjust!C217*[9]Input!$C203*10</f>
        <v>0</v>
      </c>
      <c r="N96" s="75">
        <f>[9]Adjust!D217*[9]Input!$D203*10</f>
        <v>0</v>
      </c>
      <c r="O96" s="80" t="str">
        <f t="shared" si="3"/>
        <v/>
      </c>
      <c r="P96" s="80" t="str">
        <f t="shared" si="4"/>
        <v/>
      </c>
      <c r="Q96" s="80" t="str">
        <f t="shared" si="5"/>
        <v/>
      </c>
      <c r="R96" s="80" t="str">
        <f t="shared" si="6"/>
        <v/>
      </c>
      <c r="S96" s="80" t="str">
        <f t="shared" si="7"/>
        <v/>
      </c>
      <c r="T96" s="80" t="str">
        <f t="shared" si="8"/>
        <v/>
      </c>
      <c r="U96" s="70"/>
      <c r="V96" s="72">
        <v>0</v>
      </c>
    </row>
    <row r="97" spans="1:22" customFormat="1">
      <c r="A97" s="74" t="s">
        <v>57</v>
      </c>
      <c r="B97" s="75">
        <f>[9]Input!B196+[9]Input!C196+[9]Input!D196</f>
        <v>0</v>
      </c>
      <c r="C97" s="76">
        <f>[9]Input!E196</f>
        <v>0</v>
      </c>
      <c r="D97" s="77">
        <f>0.01*[9]Input!F$15*([9]Adjust!$E210*[9]Input!E196+[9]Adjust!$F210*[9]Input!F196)+10*([9]Adjust!$B210*[9]Input!B196+[9]Adjust!$C210*[9]Input!C196+[9]Adjust!$D210*[9]Input!D196+[9]Adjust!$G210*[9]Input!G196)</f>
        <v>0</v>
      </c>
      <c r="E97" s="75">
        <f>10*([9]Adjust!$B210*[9]Input!B196+[9]Adjust!$C210*[9]Input!C196+[9]Adjust!$D210*[9]Input!D196)</f>
        <v>0</v>
      </c>
      <c r="F97" s="75">
        <f>[9]Adjust!E210*[9]Input!$F$15*[9]Input!$E196/100</f>
        <v>0</v>
      </c>
      <c r="G97" s="75">
        <f>[9]Adjust!F210*[9]Input!$F$15*[9]Input!$F196/100</f>
        <v>0</v>
      </c>
      <c r="H97" s="75">
        <f>[9]Adjust!G210*[9]Input!$G196*10</f>
        <v>0</v>
      </c>
      <c r="I97" s="78" t="str">
        <f t="shared" si="0"/>
        <v/>
      </c>
      <c r="J97" s="79" t="str">
        <f t="shared" si="1"/>
        <v/>
      </c>
      <c r="K97" s="78">
        <f t="shared" si="2"/>
        <v>0</v>
      </c>
      <c r="L97" s="75">
        <f>[9]Adjust!B210*[9]Input!$B196*10</f>
        <v>0</v>
      </c>
      <c r="M97" s="75">
        <f>[9]Adjust!C210*[9]Input!$C196*10</f>
        <v>0</v>
      </c>
      <c r="N97" s="75">
        <f>[9]Adjust!D210*[9]Input!$D196*10</f>
        <v>0</v>
      </c>
      <c r="O97" s="80" t="str">
        <f t="shared" si="3"/>
        <v/>
      </c>
      <c r="P97" s="80" t="str">
        <f t="shared" si="4"/>
        <v/>
      </c>
      <c r="Q97" s="80" t="str">
        <f t="shared" si="5"/>
        <v/>
      </c>
      <c r="R97" s="80" t="str">
        <f t="shared" si="6"/>
        <v/>
      </c>
      <c r="S97" s="80" t="str">
        <f t="shared" si="7"/>
        <v/>
      </c>
      <c r="T97" s="80" t="str">
        <f t="shared" si="8"/>
        <v/>
      </c>
      <c r="U97" s="70"/>
      <c r="V97" s="70"/>
    </row>
    <row r="98" spans="1:22" customFormat="1">
      <c r="A98" s="74" t="s">
        <v>60</v>
      </c>
      <c r="B98" s="75">
        <f>[9]Input!B207+[9]Input!C207+[9]Input!D207</f>
        <v>0</v>
      </c>
      <c r="C98" s="76">
        <f>[9]Input!E207</f>
        <v>0</v>
      </c>
      <c r="D98" s="77">
        <f>0.01*[9]Input!F$15*([9]Adjust!$E221*[9]Input!E207+[9]Adjust!$F221*[9]Input!F207)+10*([9]Adjust!$B221*[9]Input!B207+[9]Adjust!$C221*[9]Input!C207+[9]Adjust!$D221*[9]Input!D207+[9]Adjust!$G221*[9]Input!G207)</f>
        <v>0</v>
      </c>
      <c r="E98" s="75">
        <f>10*([9]Adjust!$B221*[9]Input!B207+[9]Adjust!$C221*[9]Input!C207+[9]Adjust!$D221*[9]Input!D207)</f>
        <v>0</v>
      </c>
      <c r="F98" s="75">
        <f>[9]Adjust!E221*[9]Input!$F$15*[9]Input!$E207/100</f>
        <v>0</v>
      </c>
      <c r="G98" s="75">
        <f>[9]Adjust!F221*[9]Input!$F$15*[9]Input!$F207/100</f>
        <v>0</v>
      </c>
      <c r="H98" s="75">
        <f>[9]Adjust!G221*[9]Input!$G207*10</f>
        <v>0</v>
      </c>
      <c r="I98" s="78" t="str">
        <f t="shared" si="0"/>
        <v/>
      </c>
      <c r="J98" s="79" t="str">
        <f t="shared" si="1"/>
        <v/>
      </c>
      <c r="K98" s="78">
        <f t="shared" si="2"/>
        <v>0</v>
      </c>
      <c r="L98" s="75">
        <f>[9]Adjust!B221*[9]Input!$B207*10</f>
        <v>0</v>
      </c>
      <c r="M98" s="75">
        <f>[9]Adjust!C221*[9]Input!$C207*10</f>
        <v>0</v>
      </c>
      <c r="N98" s="75">
        <f>[9]Adjust!D221*[9]Input!$D207*10</f>
        <v>0</v>
      </c>
      <c r="O98" s="80" t="str">
        <f t="shared" si="3"/>
        <v/>
      </c>
      <c r="P98" s="80" t="str">
        <f t="shared" si="4"/>
        <v/>
      </c>
      <c r="Q98" s="80" t="str">
        <f t="shared" si="5"/>
        <v/>
      </c>
      <c r="R98" s="80" t="str">
        <f t="shared" si="6"/>
        <v/>
      </c>
      <c r="S98" s="80" t="str">
        <f t="shared" si="7"/>
        <v/>
      </c>
      <c r="T98" s="80" t="str">
        <f t="shared" si="8"/>
        <v/>
      </c>
      <c r="U98" s="70"/>
      <c r="V98" s="72">
        <v>0</v>
      </c>
    </row>
    <row r="99" spans="1:22" customFormat="1">
      <c r="A99" s="74" t="s">
        <v>52</v>
      </c>
      <c r="B99" s="75">
        <f>[9]Input!B176+[9]Input!C176+[9]Input!D176</f>
        <v>0</v>
      </c>
      <c r="C99" s="76">
        <f>[9]Input!E176</f>
        <v>0</v>
      </c>
      <c r="D99" s="77">
        <f>0.01*[9]Input!F$15*([9]Adjust!$E190*[9]Input!E176+[9]Adjust!$F190*[9]Input!F176)+10*([9]Adjust!$B190*[9]Input!B176+[9]Adjust!$C190*[9]Input!C176+[9]Adjust!$D190*[9]Input!D176+[9]Adjust!$G190*[9]Input!G176)</f>
        <v>0</v>
      </c>
      <c r="E99" s="75">
        <f>10*([9]Adjust!$B190*[9]Input!B176+[9]Adjust!$C190*[9]Input!C176+[9]Adjust!$D190*[9]Input!D176)</f>
        <v>0</v>
      </c>
      <c r="F99" s="75">
        <f>[9]Adjust!E190*[9]Input!$F$15*[9]Input!$E176/100</f>
        <v>0</v>
      </c>
      <c r="G99" s="75">
        <f>[9]Adjust!F190*[9]Input!$F$15*[9]Input!$F176/100</f>
        <v>0</v>
      </c>
      <c r="H99" s="75">
        <f>[9]Adjust!G190*[9]Input!$G176*10</f>
        <v>0</v>
      </c>
      <c r="I99" s="78" t="str">
        <f t="shared" si="0"/>
        <v/>
      </c>
      <c r="J99" s="79" t="str">
        <f t="shared" si="1"/>
        <v/>
      </c>
      <c r="K99" s="78">
        <f t="shared" si="2"/>
        <v>0</v>
      </c>
      <c r="L99" s="75">
        <f>[9]Adjust!B190*[9]Input!$B176*10</f>
        <v>0</v>
      </c>
      <c r="M99" s="75">
        <f>[9]Adjust!C190*[9]Input!$C176*10</f>
        <v>0</v>
      </c>
      <c r="N99" s="75">
        <f>[9]Adjust!D190*[9]Input!$D176*10</f>
        <v>0</v>
      </c>
      <c r="O99" s="80" t="str">
        <f t="shared" si="3"/>
        <v/>
      </c>
      <c r="P99" s="80" t="str">
        <f t="shared" si="4"/>
        <v/>
      </c>
      <c r="Q99" s="80" t="str">
        <f t="shared" si="5"/>
        <v/>
      </c>
      <c r="R99" s="80" t="str">
        <f t="shared" si="6"/>
        <v/>
      </c>
      <c r="S99" s="80" t="str">
        <f t="shared" si="7"/>
        <v/>
      </c>
      <c r="T99" s="80" t="str">
        <f t="shared" si="8"/>
        <v/>
      </c>
      <c r="U99" s="71">
        <v>0</v>
      </c>
      <c r="V99" s="72">
        <v>0</v>
      </c>
    </row>
    <row r="100" spans="1:22" customFormat="1">
      <c r="A100" s="74" t="s">
        <v>51</v>
      </c>
      <c r="B100" s="75">
        <f>[9]Input!B168+[9]Input!C168+[9]Input!D168</f>
        <v>0</v>
      </c>
      <c r="C100" s="76">
        <f>[9]Input!E168</f>
        <v>0</v>
      </c>
      <c r="D100" s="77">
        <f>0.01*[9]Input!F$15*([9]Adjust!$E182*[9]Input!E168+[9]Adjust!$F182*[9]Input!F168)+10*([9]Adjust!$B182*[9]Input!B168+[9]Adjust!$C182*[9]Input!C168+[9]Adjust!$D182*[9]Input!D168+[9]Adjust!$G182*[9]Input!G168)</f>
        <v>0</v>
      </c>
      <c r="E100" s="75">
        <f>10*([9]Adjust!$B182*[9]Input!B168+[9]Adjust!$C182*[9]Input!C168+[9]Adjust!$D182*[9]Input!D168)</f>
        <v>0</v>
      </c>
      <c r="F100" s="75">
        <f>[9]Adjust!E182*[9]Input!$F$15*[9]Input!$E168/100</f>
        <v>0</v>
      </c>
      <c r="G100" s="75">
        <f>[9]Adjust!F182*[9]Input!$F$15*[9]Input!$F168/100</f>
        <v>0</v>
      </c>
      <c r="H100" s="75">
        <f>[9]Adjust!G182*[9]Input!$G168*10</f>
        <v>0</v>
      </c>
      <c r="I100" s="78" t="str">
        <f t="shared" si="0"/>
        <v/>
      </c>
      <c r="J100" s="79" t="str">
        <f t="shared" si="1"/>
        <v/>
      </c>
      <c r="K100" s="78">
        <f t="shared" si="2"/>
        <v>0</v>
      </c>
      <c r="L100" s="75">
        <f>[9]Adjust!B182*[9]Input!$B168*10</f>
        <v>0</v>
      </c>
      <c r="M100" s="75">
        <f>[9]Adjust!C182*[9]Input!$C168*10</f>
        <v>0</v>
      </c>
      <c r="N100" s="75">
        <f>[9]Adjust!D182*[9]Input!$D168*10</f>
        <v>0</v>
      </c>
      <c r="O100" s="80" t="str">
        <f t="shared" si="3"/>
        <v/>
      </c>
      <c r="P100" s="80" t="str">
        <f t="shared" si="4"/>
        <v/>
      </c>
      <c r="Q100" s="80" t="str">
        <f t="shared" si="5"/>
        <v/>
      </c>
      <c r="R100" s="80" t="str">
        <f t="shared" si="6"/>
        <v/>
      </c>
      <c r="S100" s="80" t="str">
        <f t="shared" si="7"/>
        <v/>
      </c>
      <c r="T100" s="80" t="str">
        <f t="shared" si="8"/>
        <v/>
      </c>
      <c r="U100" s="70"/>
      <c r="V100" s="70"/>
    </row>
    <row r="101" spans="1:22" customFormat="1">
      <c r="A101" s="74" t="s">
        <v>61</v>
      </c>
      <c r="B101" s="75">
        <f>[9]Input!B210+[9]Input!C210+[9]Input!D210</f>
        <v>0</v>
      </c>
      <c r="C101" s="76">
        <f>[9]Input!E210</f>
        <v>0</v>
      </c>
      <c r="D101" s="77">
        <f>0.01*[9]Input!F$15*([9]Adjust!$E224*[9]Input!E210+[9]Adjust!$F224*[9]Input!F210)+10*([9]Adjust!$B224*[9]Input!B210+[9]Adjust!$C224*[9]Input!C210+[9]Adjust!$D224*[9]Input!D210+[9]Adjust!$G224*[9]Input!G210)</f>
        <v>0</v>
      </c>
      <c r="E101" s="75">
        <f>10*([9]Adjust!$B224*[9]Input!B210+[9]Adjust!$C224*[9]Input!C210+[9]Adjust!$D224*[9]Input!D210)</f>
        <v>0</v>
      </c>
      <c r="F101" s="75">
        <f>[9]Adjust!E224*[9]Input!$F$15*[9]Input!$E210/100</f>
        <v>0</v>
      </c>
      <c r="G101" s="75">
        <f>[9]Adjust!F224*[9]Input!$F$15*[9]Input!$F210/100</f>
        <v>0</v>
      </c>
      <c r="H101" s="75">
        <f>[9]Adjust!G224*[9]Input!$G210*10</f>
        <v>0</v>
      </c>
      <c r="I101" s="78" t="str">
        <f t="shared" si="0"/>
        <v/>
      </c>
      <c r="J101" s="79" t="str">
        <f t="shared" si="1"/>
        <v/>
      </c>
      <c r="K101" s="78">
        <f t="shared" si="2"/>
        <v>0</v>
      </c>
      <c r="L101" s="75">
        <f>[9]Adjust!B224*[9]Input!$B210*10</f>
        <v>0</v>
      </c>
      <c r="M101" s="75">
        <f>[9]Adjust!C224*[9]Input!$C210*10</f>
        <v>0</v>
      </c>
      <c r="N101" s="75">
        <f>[9]Adjust!D224*[9]Input!$D210*10</f>
        <v>0</v>
      </c>
      <c r="O101" s="80" t="str">
        <f t="shared" si="3"/>
        <v/>
      </c>
      <c r="P101" s="80" t="str">
        <f t="shared" si="4"/>
        <v/>
      </c>
      <c r="Q101" s="80" t="str">
        <f t="shared" si="5"/>
        <v/>
      </c>
      <c r="R101" s="80" t="str">
        <f t="shared" si="6"/>
        <v/>
      </c>
      <c r="S101" s="80" t="str">
        <f t="shared" si="7"/>
        <v/>
      </c>
      <c r="T101" s="80" t="str">
        <f t="shared" si="8"/>
        <v/>
      </c>
      <c r="U101" s="70"/>
      <c r="V101" s="72">
        <v>0</v>
      </c>
    </row>
    <row r="102" spans="1:22" customFormat="1">
      <c r="A102" s="74" t="s">
        <v>58</v>
      </c>
      <c r="B102" s="75">
        <f>[9]Input!B199+[9]Input!C199+[9]Input!D199</f>
        <v>0</v>
      </c>
      <c r="C102" s="76">
        <f>[9]Input!E199</f>
        <v>0</v>
      </c>
      <c r="D102" s="77">
        <f>0.01*[9]Input!F$15*([9]Adjust!$E213*[9]Input!E199+[9]Adjust!$F213*[9]Input!F199)+10*([9]Adjust!$B213*[9]Input!B199+[9]Adjust!$C213*[9]Input!C199+[9]Adjust!$D213*[9]Input!D199+[9]Adjust!$G213*[9]Input!G199)</f>
        <v>0</v>
      </c>
      <c r="E102" s="75">
        <f>10*([9]Adjust!$B213*[9]Input!B199+[9]Adjust!$C213*[9]Input!C199+[9]Adjust!$D213*[9]Input!D199)</f>
        <v>0</v>
      </c>
      <c r="F102" s="75">
        <f>[9]Adjust!E213*[9]Input!$F$15*[9]Input!$E199/100</f>
        <v>0</v>
      </c>
      <c r="G102" s="75">
        <f>[9]Adjust!F213*[9]Input!$F$15*[9]Input!$F199/100</f>
        <v>0</v>
      </c>
      <c r="H102" s="75">
        <f>[9]Adjust!G213*[9]Input!$G199*10</f>
        <v>0</v>
      </c>
      <c r="I102" s="78" t="str">
        <f t="shared" si="0"/>
        <v/>
      </c>
      <c r="J102" s="79" t="str">
        <f t="shared" si="1"/>
        <v/>
      </c>
      <c r="K102" s="78">
        <f t="shared" si="2"/>
        <v>0</v>
      </c>
      <c r="L102" s="75">
        <f>[9]Adjust!B213*[9]Input!$B199*10</f>
        <v>0</v>
      </c>
      <c r="M102" s="75">
        <f>[9]Adjust!C213*[9]Input!$C199*10</f>
        <v>0</v>
      </c>
      <c r="N102" s="75">
        <f>[9]Adjust!D213*[9]Input!$D199*10</f>
        <v>0</v>
      </c>
      <c r="O102" s="80" t="str">
        <f t="shared" si="3"/>
        <v/>
      </c>
      <c r="P102" s="80" t="str">
        <f t="shared" si="4"/>
        <v/>
      </c>
      <c r="Q102" s="80" t="str">
        <f t="shared" si="5"/>
        <v/>
      </c>
      <c r="R102" s="80" t="str">
        <f t="shared" si="6"/>
        <v/>
      </c>
      <c r="S102" s="80" t="str">
        <f t="shared" si="7"/>
        <v/>
      </c>
      <c r="T102" s="80" t="str">
        <f t="shared" si="8"/>
        <v/>
      </c>
      <c r="U102" s="70"/>
      <c r="V102" s="70"/>
    </row>
    <row r="103" spans="1:22" customFormat="1">
      <c r="A103" s="74" t="s">
        <v>62</v>
      </c>
      <c r="B103" s="75">
        <f>[9]Input!B213+[9]Input!C213+[9]Input!D213</f>
        <v>0</v>
      </c>
      <c r="C103" s="76">
        <f>[9]Input!E213</f>
        <v>0</v>
      </c>
      <c r="D103" s="77">
        <f>0.01*[9]Input!F$15*([9]Adjust!$E227*[9]Input!E213+[9]Adjust!$F227*[9]Input!F213)+10*([9]Adjust!$B227*[9]Input!B213+[9]Adjust!$C227*[9]Input!C213+[9]Adjust!$D227*[9]Input!D213+[9]Adjust!$G227*[9]Input!G213)</f>
        <v>0</v>
      </c>
      <c r="E103" s="75">
        <f>10*([9]Adjust!$B227*[9]Input!B213+[9]Adjust!$C227*[9]Input!C213+[9]Adjust!$D227*[9]Input!D213)</f>
        <v>0</v>
      </c>
      <c r="F103" s="75">
        <f>[9]Adjust!E227*[9]Input!$F$15*[9]Input!$E213/100</f>
        <v>0</v>
      </c>
      <c r="G103" s="75">
        <f>[9]Adjust!F227*[9]Input!$F$15*[9]Input!$F213/100</f>
        <v>0</v>
      </c>
      <c r="H103" s="75">
        <f>[9]Adjust!G227*[9]Input!$G213*10</f>
        <v>0</v>
      </c>
      <c r="I103" s="78" t="str">
        <f t="shared" si="0"/>
        <v/>
      </c>
      <c r="J103" s="79" t="str">
        <f t="shared" si="1"/>
        <v/>
      </c>
      <c r="K103" s="78">
        <f t="shared" si="2"/>
        <v>0</v>
      </c>
      <c r="L103" s="75">
        <f>[9]Adjust!B227*[9]Input!$B213*10</f>
        <v>0</v>
      </c>
      <c r="M103" s="75">
        <f>[9]Adjust!C227*[9]Input!$C213*10</f>
        <v>0</v>
      </c>
      <c r="N103" s="75">
        <f>[9]Adjust!D227*[9]Input!$D213*10</f>
        <v>0</v>
      </c>
      <c r="O103" s="80" t="str">
        <f t="shared" si="3"/>
        <v/>
      </c>
      <c r="P103" s="80" t="str">
        <f t="shared" si="4"/>
        <v/>
      </c>
      <c r="Q103" s="80" t="str">
        <f t="shared" si="5"/>
        <v/>
      </c>
      <c r="R103" s="80" t="str">
        <f t="shared" si="6"/>
        <v/>
      </c>
      <c r="S103" s="80" t="str">
        <f t="shared" si="7"/>
        <v/>
      </c>
      <c r="T103" s="80" t="str">
        <f t="shared" si="8"/>
        <v/>
      </c>
      <c r="U103" s="70"/>
      <c r="V103" s="72">
        <v>0</v>
      </c>
    </row>
    <row r="104" spans="1:22" customFormat="1">
      <c r="A104" s="74" t="s">
        <v>53</v>
      </c>
      <c r="B104" s="75">
        <f>[9]Input!B179+[9]Input!C179+[9]Input!D179</f>
        <v>0</v>
      </c>
      <c r="C104" s="76">
        <f>[9]Input!E179</f>
        <v>0</v>
      </c>
      <c r="D104" s="77">
        <f>0.01*[9]Input!F$15*([9]Adjust!$E193*[9]Input!E179+[9]Adjust!$F193*[9]Input!F179)+10*([9]Adjust!$B193*[9]Input!B179+[9]Adjust!$C193*[9]Input!C179+[9]Adjust!$D193*[9]Input!D179+[9]Adjust!$G193*[9]Input!G179)</f>
        <v>0</v>
      </c>
      <c r="E104" s="75">
        <f>10*([9]Adjust!$B193*[9]Input!B179+[9]Adjust!$C193*[9]Input!C179+[9]Adjust!$D193*[9]Input!D179)</f>
        <v>0</v>
      </c>
      <c r="F104" s="75">
        <f>[9]Adjust!E193*[9]Input!$F$15*[9]Input!$E179/100</f>
        <v>0</v>
      </c>
      <c r="G104" s="75">
        <f>[9]Adjust!F193*[9]Input!$F$15*[9]Input!$F179/100</f>
        <v>0</v>
      </c>
      <c r="H104" s="75">
        <f>[9]Adjust!G193*[9]Input!$G179*10</f>
        <v>0</v>
      </c>
      <c r="I104" s="78" t="str">
        <f t="shared" si="0"/>
        <v/>
      </c>
      <c r="J104" s="79" t="str">
        <f t="shared" si="1"/>
        <v/>
      </c>
      <c r="K104" s="78">
        <f t="shared" si="2"/>
        <v>0</v>
      </c>
      <c r="L104" s="75">
        <f>[9]Adjust!B193*[9]Input!$B179*10</f>
        <v>0</v>
      </c>
      <c r="M104" s="75">
        <f>[9]Adjust!C193*[9]Input!$C179*10</f>
        <v>0</v>
      </c>
      <c r="N104" s="75">
        <f>[9]Adjust!D193*[9]Input!$D179*10</f>
        <v>0</v>
      </c>
      <c r="O104" s="80" t="str">
        <f t="shared" si="3"/>
        <v/>
      </c>
      <c r="P104" s="80" t="str">
        <f t="shared" si="4"/>
        <v/>
      </c>
      <c r="Q104" s="80" t="str">
        <f t="shared" si="5"/>
        <v/>
      </c>
      <c r="R104" s="80" t="str">
        <f t="shared" si="6"/>
        <v/>
      </c>
      <c r="S104" s="80" t="str">
        <f t="shared" si="7"/>
        <v/>
      </c>
      <c r="T104" s="80" t="str">
        <f t="shared" si="8"/>
        <v/>
      </c>
      <c r="U104" s="71">
        <v>0</v>
      </c>
      <c r="V104" s="72">
        <v>0</v>
      </c>
    </row>
    <row r="105" spans="1:22" customFormat="1">
      <c r="A105" s="74" t="s">
        <v>56</v>
      </c>
      <c r="B105" s="75">
        <f>[9]Input!B192+[9]Input!C192+[9]Input!D192</f>
        <v>0</v>
      </c>
      <c r="C105" s="76">
        <f>[9]Input!E192</f>
        <v>0</v>
      </c>
      <c r="D105" s="77">
        <f>0.01*[9]Input!F$15*([9]Adjust!$E206*[9]Input!E192+[9]Adjust!$F206*[9]Input!F192)+10*([9]Adjust!$B206*[9]Input!B192+[9]Adjust!$C206*[9]Input!C192+[9]Adjust!$D206*[9]Input!D192+[9]Adjust!$G206*[9]Input!G192)</f>
        <v>0</v>
      </c>
      <c r="E105" s="75">
        <f>10*([9]Adjust!$B206*[9]Input!B192+[9]Adjust!$C206*[9]Input!C192+[9]Adjust!$D206*[9]Input!D192)</f>
        <v>0</v>
      </c>
      <c r="F105" s="75">
        <f>[9]Adjust!E206*[9]Input!$F$15*[9]Input!$E192/100</f>
        <v>0</v>
      </c>
      <c r="G105" s="75">
        <f>[9]Adjust!F206*[9]Input!$F$15*[9]Input!$F192/100</f>
        <v>0</v>
      </c>
      <c r="H105" s="75">
        <f>[9]Adjust!G206*[9]Input!$G192*10</f>
        <v>0</v>
      </c>
      <c r="I105" s="78" t="str">
        <f t="shared" si="0"/>
        <v/>
      </c>
      <c r="J105" s="79" t="str">
        <f t="shared" si="1"/>
        <v/>
      </c>
      <c r="K105" s="78">
        <f t="shared" si="2"/>
        <v>0</v>
      </c>
      <c r="L105" s="75">
        <f>[9]Adjust!B206*[9]Input!$B192*10</f>
        <v>0</v>
      </c>
      <c r="M105" s="75">
        <f>[9]Adjust!C206*[9]Input!$C192*10</f>
        <v>0</v>
      </c>
      <c r="N105" s="75">
        <f>[9]Adjust!D206*[9]Input!$D192*10</f>
        <v>0</v>
      </c>
      <c r="O105" s="80" t="str">
        <f t="shared" si="3"/>
        <v/>
      </c>
      <c r="P105" s="80" t="str">
        <f t="shared" si="4"/>
        <v/>
      </c>
      <c r="Q105" s="80" t="str">
        <f t="shared" si="5"/>
        <v/>
      </c>
      <c r="R105" s="80" t="str">
        <f t="shared" si="6"/>
        <v/>
      </c>
      <c r="S105" s="80" t="str">
        <f t="shared" si="7"/>
        <v/>
      </c>
      <c r="T105" s="80" t="str">
        <f t="shared" si="8"/>
        <v/>
      </c>
      <c r="U105" s="70"/>
      <c r="V105" s="70"/>
    </row>
    <row r="106" spans="1:22" customFormat="1">
      <c r="A106" s="74" t="s">
        <v>55</v>
      </c>
      <c r="B106" s="75">
        <f>[9]Input!B188+[9]Input!C188+[9]Input!D188</f>
        <v>25.320750600260684</v>
      </c>
      <c r="C106" s="76">
        <f>[9]Input!E188</f>
        <v>4</v>
      </c>
      <c r="D106" s="77">
        <f>0.01*[9]Input!F$15*([9]Adjust!$E202*[9]Input!E188+[9]Adjust!$F202*[9]Input!F188)+10*([9]Adjust!$B202*[9]Input!B188+[9]Adjust!$C202*[9]Input!C188+[9]Adjust!$D202*[9]Input!D188+[9]Adjust!$G202*[9]Input!G188)</f>
        <v>180.29470283365475</v>
      </c>
      <c r="E106" s="75">
        <f>10*([9]Adjust!$B202*[9]Input!B188+[9]Adjust!$C202*[9]Input!C188+[9]Adjust!$D202*[9]Input!D188)</f>
        <v>180.29470283365475</v>
      </c>
      <c r="F106" s="75">
        <f>[9]Adjust!E202*[9]Input!$F$15*[9]Input!$E188/100</f>
        <v>0</v>
      </c>
      <c r="G106" s="75">
        <f>[9]Adjust!F202*[9]Input!$F$15*[9]Input!$F188/100</f>
        <v>0</v>
      </c>
      <c r="H106" s="75">
        <f>[9]Adjust!G202*[9]Input!$G188*10</f>
        <v>0</v>
      </c>
      <c r="I106" s="78">
        <f t="shared" si="0"/>
        <v>0.71204327896898356</v>
      </c>
      <c r="J106" s="79">
        <f t="shared" si="1"/>
        <v>45.073675708413688</v>
      </c>
      <c r="K106" s="78">
        <f t="shared" si="2"/>
        <v>0.71204327896898356</v>
      </c>
      <c r="L106" s="75">
        <f>[9]Adjust!B202*[9]Input!$B188*10</f>
        <v>180.29470283365475</v>
      </c>
      <c r="M106" s="75">
        <f>[9]Adjust!C202*[9]Input!$C188*10</f>
        <v>0</v>
      </c>
      <c r="N106" s="75">
        <f>[9]Adjust!D202*[9]Input!$D188*10</f>
        <v>0</v>
      </c>
      <c r="O106" s="80">
        <f t="shared" si="3"/>
        <v>1</v>
      </c>
      <c r="P106" s="80">
        <f t="shared" si="4"/>
        <v>0</v>
      </c>
      <c r="Q106" s="80">
        <f t="shared" si="5"/>
        <v>0</v>
      </c>
      <c r="R106" s="80">
        <f t="shared" si="6"/>
        <v>0</v>
      </c>
      <c r="S106" s="80">
        <f t="shared" si="7"/>
        <v>0</v>
      </c>
      <c r="T106" s="80">
        <f t="shared" si="8"/>
        <v>0</v>
      </c>
      <c r="U106" s="70"/>
      <c r="V106" s="70"/>
    </row>
    <row r="107" spans="1:22" customFormat="1" ht="25.5">
      <c r="A107" s="74" t="s">
        <v>188</v>
      </c>
      <c r="B107" s="75">
        <f>[9]Input!B164+[9]Input!C164+[9]Input!D164</f>
        <v>0</v>
      </c>
      <c r="C107" s="76">
        <f>[9]Input!E164</f>
        <v>0</v>
      </c>
      <c r="D107" s="77">
        <f>0.01*[9]Input!F$15*([9]Adjust!$E178*[9]Input!E164+[9]Adjust!$F178*[9]Input!F164)+10*([9]Adjust!$B178*[9]Input!B164+[9]Adjust!$C178*[9]Input!C164+[9]Adjust!$D178*[9]Input!D164+[9]Adjust!$G178*[9]Input!G164)</f>
        <v>0</v>
      </c>
      <c r="E107" s="75">
        <f>10*([9]Adjust!$B178*[9]Input!B164+[9]Adjust!$C178*[9]Input!C164+[9]Adjust!$D178*[9]Input!D164)</f>
        <v>0</v>
      </c>
      <c r="F107" s="75">
        <f>[9]Adjust!E178*[9]Input!$F$15*[9]Input!$E164/100</f>
        <v>0</v>
      </c>
      <c r="G107" s="75">
        <f>[9]Adjust!F178*[9]Input!$F$15*[9]Input!$F164/100</f>
        <v>0</v>
      </c>
      <c r="H107" s="75">
        <f>[9]Adjust!G178*[9]Input!$G164*10</f>
        <v>0</v>
      </c>
      <c r="I107" s="78" t="str">
        <f t="shared" si="0"/>
        <v/>
      </c>
      <c r="J107" s="79" t="str">
        <f t="shared" si="1"/>
        <v/>
      </c>
      <c r="K107" s="78">
        <f t="shared" si="2"/>
        <v>0</v>
      </c>
      <c r="L107" s="75">
        <f>[9]Adjust!B178*[9]Input!$B164*10</f>
        <v>0</v>
      </c>
      <c r="M107" s="75">
        <f>[9]Adjust!C178*[9]Input!$C164*10</f>
        <v>0</v>
      </c>
      <c r="N107" s="75">
        <f>[9]Adjust!D178*[9]Input!$D164*10</f>
        <v>0</v>
      </c>
      <c r="O107" s="80" t="str">
        <f t="shared" si="3"/>
        <v/>
      </c>
      <c r="P107" s="80" t="str">
        <f t="shared" si="4"/>
        <v/>
      </c>
      <c r="Q107" s="80" t="str">
        <f t="shared" si="5"/>
        <v/>
      </c>
      <c r="R107" s="80" t="str">
        <f t="shared" si="6"/>
        <v/>
      </c>
      <c r="S107" s="80" t="str">
        <f t="shared" si="7"/>
        <v/>
      </c>
      <c r="T107" s="80" t="str">
        <f t="shared" si="8"/>
        <v/>
      </c>
      <c r="U107" s="70"/>
      <c r="V107" s="70"/>
    </row>
    <row r="108" spans="1:22" customFormat="1">
      <c r="A108" s="74" t="s">
        <v>50</v>
      </c>
      <c r="B108" s="75">
        <f>[9]Input!B160+[9]Input!C160+[9]Input!D160</f>
        <v>34.002053802844024</v>
      </c>
      <c r="C108" s="76">
        <f>[9]Input!E160</f>
        <v>1</v>
      </c>
      <c r="D108" s="77">
        <f>0.01*[9]Input!F$15*([9]Adjust!$E174*[9]Input!E160+[9]Adjust!$F174*[9]Input!F160)+10*([9]Adjust!$B174*[9]Input!B160+[9]Adjust!$C174*[9]Input!C160+[9]Adjust!$D174*[9]Input!D160+[9]Adjust!$G174*[9]Input!G160)</f>
        <v>161.21739250977748</v>
      </c>
      <c r="E108" s="75">
        <f>10*([9]Adjust!$B174*[9]Input!B160+[9]Adjust!$C174*[9]Input!C160+[9]Adjust!$D174*[9]Input!D160)</f>
        <v>154.2944767062844</v>
      </c>
      <c r="F108" s="75">
        <f>[9]Adjust!E174*[9]Input!$F$15*[9]Input!$E160/100</f>
        <v>6.9229158034930762</v>
      </c>
      <c r="G108" s="75">
        <f>[9]Adjust!F174*[9]Input!$F$15*[9]Input!$F160/100</f>
        <v>0</v>
      </c>
      <c r="H108" s="75">
        <f>[9]Adjust!G174*[9]Input!$G160*10</f>
        <v>0</v>
      </c>
      <c r="I108" s="78">
        <f t="shared" si="0"/>
        <v>0.47414016060492453</v>
      </c>
      <c r="J108" s="79">
        <f t="shared" si="1"/>
        <v>161.21739250977748</v>
      </c>
      <c r="K108" s="78">
        <f t="shared" si="2"/>
        <v>0.45377987341864273</v>
      </c>
      <c r="L108" s="75">
        <f>[9]Adjust!B174*[9]Input!$B160*10</f>
        <v>148.83506705578077</v>
      </c>
      <c r="M108" s="75">
        <f>[9]Adjust!C174*[9]Input!$C160*10</f>
        <v>5.45940965050365</v>
      </c>
      <c r="N108" s="75">
        <f>[9]Adjust!D174*[9]Input!$D160*10</f>
        <v>0</v>
      </c>
      <c r="O108" s="80">
        <f t="shared" si="3"/>
        <v>0.96461694697668154</v>
      </c>
      <c r="P108" s="80">
        <f t="shared" si="4"/>
        <v>3.5383053023318553E-2</v>
      </c>
      <c r="Q108" s="80">
        <f t="shared" si="5"/>
        <v>0</v>
      </c>
      <c r="R108" s="80">
        <f t="shared" si="6"/>
        <v>4.2941494684410157E-2</v>
      </c>
      <c r="S108" s="80">
        <f t="shared" si="7"/>
        <v>0</v>
      </c>
      <c r="T108" s="80">
        <f t="shared" si="8"/>
        <v>0</v>
      </c>
      <c r="U108" s="70"/>
      <c r="V108" s="70"/>
    </row>
    <row r="109" spans="1:22" customFormat="1">
      <c r="A109" s="74" t="s">
        <v>49</v>
      </c>
      <c r="B109" s="75">
        <f>[9]Input!B156+[9]Input!C156+[9]Input!D156</f>
        <v>1443.3846375961948</v>
      </c>
      <c r="C109" s="76">
        <f>[9]Input!E156</f>
        <v>102</v>
      </c>
      <c r="D109" s="77">
        <f>0.01*[9]Input!F$15*([9]Adjust!$E170*[9]Input!E156+[9]Adjust!$F170*[9]Input!F156)+10*([9]Adjust!$B170*[9]Input!B156+[9]Adjust!$C170*[9]Input!C156+[9]Adjust!$D170*[9]Input!D156+[9]Adjust!$G170*[9]Input!G156)</f>
        <v>10347.058057013688</v>
      </c>
      <c r="E109" s="75">
        <f>10*([9]Adjust!$B170*[9]Input!B156+[9]Adjust!$C170*[9]Input!C156+[9]Adjust!$D170*[9]Input!D156)</f>
        <v>9640.9206450573947</v>
      </c>
      <c r="F109" s="75">
        <f>[9]Adjust!E170*[9]Input!$F$15*[9]Input!$E156/100</f>
        <v>706.13741195629382</v>
      </c>
      <c r="G109" s="75">
        <f>[9]Adjust!F170*[9]Input!$F$15*[9]Input!$F156/100</f>
        <v>0</v>
      </c>
      <c r="H109" s="75">
        <f>[9]Adjust!G170*[9]Input!$G156*10</f>
        <v>0</v>
      </c>
      <c r="I109" s="78">
        <f t="shared" si="0"/>
        <v>0.71686075821380679</v>
      </c>
      <c r="J109" s="79">
        <f t="shared" si="1"/>
        <v>101.44174565699694</v>
      </c>
      <c r="K109" s="78">
        <f t="shared" si="2"/>
        <v>0.66793842707882312</v>
      </c>
      <c r="L109" s="75">
        <f>[9]Adjust!B170*[9]Input!$B156*10</f>
        <v>9640.9206450573947</v>
      </c>
      <c r="M109" s="75">
        <f>[9]Adjust!C170*[9]Input!$C156*10</f>
        <v>0</v>
      </c>
      <c r="N109" s="75">
        <f>[9]Adjust!D170*[9]Input!$D156*10</f>
        <v>0</v>
      </c>
      <c r="O109" s="80">
        <f t="shared" si="3"/>
        <v>1</v>
      </c>
      <c r="P109" s="80">
        <f t="shared" si="4"/>
        <v>0</v>
      </c>
      <c r="Q109" s="80">
        <f t="shared" si="5"/>
        <v>0</v>
      </c>
      <c r="R109" s="80">
        <f t="shared" si="6"/>
        <v>6.8245235318617259E-2</v>
      </c>
      <c r="S109" s="80">
        <f t="shared" si="7"/>
        <v>0</v>
      </c>
      <c r="T109" s="80">
        <f t="shared" si="8"/>
        <v>0</v>
      </c>
      <c r="U109" s="70"/>
      <c r="V109" s="70"/>
    </row>
    <row r="110" spans="1:22" customFormat="1">
      <c r="A110" s="74" t="s">
        <v>189</v>
      </c>
      <c r="B110" s="75">
        <f>[9]Input!B151+[9]Input!C151+[9]Input!D151</f>
        <v>0</v>
      </c>
      <c r="C110" s="76">
        <f>[9]Input!E151</f>
        <v>0</v>
      </c>
      <c r="D110" s="77">
        <f>0.01*[9]Input!F$15*([9]Adjust!$E165*[9]Input!E151+[9]Adjust!$F165*[9]Input!F151)+10*([9]Adjust!$B165*[9]Input!B151+[9]Adjust!$C165*[9]Input!C151+[9]Adjust!$D165*[9]Input!D151+[9]Adjust!$G165*[9]Input!G151)</f>
        <v>0</v>
      </c>
      <c r="E110" s="75">
        <f>10*([9]Adjust!$B165*[9]Input!B151+[9]Adjust!$C165*[9]Input!C151+[9]Adjust!$D165*[9]Input!D151)</f>
        <v>0</v>
      </c>
      <c r="F110" s="75">
        <f>[9]Adjust!E165*[9]Input!$F$15*[9]Input!$E151/100</f>
        <v>0</v>
      </c>
      <c r="G110" s="75">
        <f>[9]Adjust!F165*[9]Input!$F$15*[9]Input!$F151/100</f>
        <v>0</v>
      </c>
      <c r="H110" s="75">
        <f>[9]Adjust!G165*[9]Input!$G151*10</f>
        <v>0</v>
      </c>
      <c r="I110" s="78" t="str">
        <f t="shared" si="0"/>
        <v/>
      </c>
      <c r="J110" s="79" t="str">
        <f t="shared" si="1"/>
        <v/>
      </c>
      <c r="K110" s="78">
        <f t="shared" si="2"/>
        <v>0</v>
      </c>
      <c r="L110" s="75">
        <f>[9]Adjust!B165*[9]Input!$B151*10</f>
        <v>0</v>
      </c>
      <c r="M110" s="75">
        <f>[9]Adjust!C165*[9]Input!$C151*10</f>
        <v>0</v>
      </c>
      <c r="N110" s="75">
        <f>[9]Adjust!D165*[9]Input!$D151*10</f>
        <v>0</v>
      </c>
      <c r="O110" s="80" t="str">
        <f t="shared" si="3"/>
        <v/>
      </c>
      <c r="P110" s="80" t="str">
        <f t="shared" si="4"/>
        <v/>
      </c>
      <c r="Q110" s="80" t="str">
        <f t="shared" si="5"/>
        <v/>
      </c>
      <c r="R110" s="80" t="str">
        <f t="shared" si="6"/>
        <v/>
      </c>
      <c r="S110" s="80" t="str">
        <f t="shared" si="7"/>
        <v/>
      </c>
      <c r="T110" s="80" t="str">
        <f t="shared" si="8"/>
        <v/>
      </c>
      <c r="U110" s="70"/>
      <c r="V110" s="70"/>
    </row>
    <row r="111" spans="1:22" customFormat="1">
      <c r="A111" s="74" t="s">
        <v>37</v>
      </c>
      <c r="B111" s="75">
        <f>[9]Input!B147+[9]Input!C147+[9]Input!D147</f>
        <v>0</v>
      </c>
      <c r="C111" s="76">
        <f>[9]Input!E147</f>
        <v>0</v>
      </c>
      <c r="D111" s="77">
        <f>0.01*[9]Input!F$15*([9]Adjust!$E161*[9]Input!E147+[9]Adjust!$F161*[9]Input!F147)+10*([9]Adjust!$B161*[9]Input!B147+[9]Adjust!$C161*[9]Input!C147+[9]Adjust!$D161*[9]Input!D147+[9]Adjust!$G161*[9]Input!G147)</f>
        <v>0</v>
      </c>
      <c r="E111" s="75">
        <f>10*([9]Adjust!$B161*[9]Input!B147+[9]Adjust!$C161*[9]Input!C147+[9]Adjust!$D161*[9]Input!D147)</f>
        <v>0</v>
      </c>
      <c r="F111" s="75">
        <f>[9]Adjust!E161*[9]Input!$F$15*[9]Input!$E147/100</f>
        <v>0</v>
      </c>
      <c r="G111" s="75">
        <f>[9]Adjust!F161*[9]Input!$F$15*[9]Input!$F147/100</f>
        <v>0</v>
      </c>
      <c r="H111" s="75">
        <f>[9]Adjust!G161*[9]Input!$G147*10</f>
        <v>0</v>
      </c>
      <c r="I111" s="78" t="str">
        <f t="shared" si="0"/>
        <v/>
      </c>
      <c r="J111" s="79" t="str">
        <f t="shared" si="1"/>
        <v/>
      </c>
      <c r="K111" s="78">
        <f t="shared" si="2"/>
        <v>0</v>
      </c>
      <c r="L111" s="75">
        <f>[9]Adjust!B161*[9]Input!$B147*10</f>
        <v>0</v>
      </c>
      <c r="M111" s="75">
        <f>[9]Adjust!C161*[9]Input!$C147*10</f>
        <v>0</v>
      </c>
      <c r="N111" s="75">
        <f>[9]Adjust!D161*[9]Input!$D147*10</f>
        <v>0</v>
      </c>
      <c r="O111" s="80" t="str">
        <f t="shared" si="3"/>
        <v/>
      </c>
      <c r="P111" s="80" t="str">
        <f t="shared" si="4"/>
        <v/>
      </c>
      <c r="Q111" s="80" t="str">
        <f t="shared" si="5"/>
        <v/>
      </c>
      <c r="R111" s="80" t="str">
        <f t="shared" si="6"/>
        <v/>
      </c>
      <c r="S111" s="80" t="str">
        <f t="shared" si="7"/>
        <v/>
      </c>
      <c r="T111" s="80" t="str">
        <f t="shared" si="8"/>
        <v/>
      </c>
      <c r="U111" s="70"/>
      <c r="V111" s="70"/>
    </row>
    <row r="112" spans="1:22" customFormat="1">
      <c r="A112" s="74" t="s">
        <v>36</v>
      </c>
      <c r="B112" s="75">
        <f>[9]Input!B143+[9]Input!C143+[9]Input!D143</f>
        <v>1080.6123012469652</v>
      </c>
      <c r="C112" s="76">
        <f>[9]Input!E143</f>
        <v>506</v>
      </c>
      <c r="D112" s="77">
        <f>0.01*[9]Input!F$15*([9]Adjust!$E157*[9]Input!E143+[9]Adjust!$F157*[9]Input!F143)+10*([9]Adjust!$B157*[9]Input!B143+[9]Adjust!$C157*[9]Input!C143+[9]Adjust!$D157*[9]Input!D143+[9]Adjust!$G157*[9]Input!G143)</f>
        <v>16873.424200751822</v>
      </c>
      <c r="E112" s="75">
        <f>10*([9]Adjust!$B157*[9]Input!B143+[9]Adjust!$C157*[9]Input!C143+[9]Adjust!$D157*[9]Input!D143)</f>
        <v>11716.775741865062</v>
      </c>
      <c r="F112" s="75">
        <f>[9]Adjust!E157*[9]Input!$F$15*[9]Input!$E143/100</f>
        <v>5156.6484588867597</v>
      </c>
      <c r="G112" s="75">
        <f>[9]Adjust!F157*[9]Input!$F$15*[9]Input!$F143/100</f>
        <v>0</v>
      </c>
      <c r="H112" s="75">
        <f>[9]Adjust!G157*[9]Input!$G143*10</f>
        <v>0</v>
      </c>
      <c r="I112" s="78">
        <f t="shared" ref="I112:I137" si="9">IF(B112&lt;&gt;0,0.1*D112/B112,"")</f>
        <v>1.5614688247839537</v>
      </c>
      <c r="J112" s="79">
        <f t="shared" ref="J112:J137" si="10">IF(C112&lt;&gt;0,D112/C112,"")</f>
        <v>33.346688143778302</v>
      </c>
      <c r="K112" s="78">
        <f t="shared" ref="K112:K137" si="11">IF(B112&lt;&gt;0,0.1*E112/B112,0)</f>
        <v>1.0842719195723174</v>
      </c>
      <c r="L112" s="75">
        <f>[9]Adjust!B157*[9]Input!$B143*10</f>
        <v>11716.775741865062</v>
      </c>
      <c r="M112" s="75">
        <f>[9]Adjust!C157*[9]Input!$C143*10</f>
        <v>0</v>
      </c>
      <c r="N112" s="75">
        <f>[9]Adjust!D157*[9]Input!$D143*10</f>
        <v>0</v>
      </c>
      <c r="O112" s="80">
        <f t="shared" ref="O112:O137" si="12">IF(E112&lt;&gt;0,$L112/E112,"")</f>
        <v>1</v>
      </c>
      <c r="P112" s="80">
        <f t="shared" ref="P112:P137" si="13">IF(E112&lt;&gt;0,$M112/E112,"")</f>
        <v>0</v>
      </c>
      <c r="Q112" s="80">
        <f t="shared" ref="Q112:Q137" si="14">IF(E112&lt;&gt;0,$N112/E112,"")</f>
        <v>0</v>
      </c>
      <c r="R112" s="80">
        <f t="shared" ref="R112:R137" si="15">IF(D112&lt;&gt;0,$F112/D112,"")</f>
        <v>0.30560770579435781</v>
      </c>
      <c r="S112" s="80">
        <f t="shared" ref="S112:S137" si="16">IF(D112&lt;&gt;0,$G112/D112,"")</f>
        <v>0</v>
      </c>
      <c r="T112" s="80">
        <f t="shared" ref="T112:T137" si="17">IF(D112&lt;&gt;0,$H112/D112,"")</f>
        <v>0</v>
      </c>
      <c r="U112" s="70"/>
      <c r="V112" s="70"/>
    </row>
    <row r="113" spans="1:22" customFormat="1">
      <c r="A113" s="74" t="s">
        <v>45</v>
      </c>
      <c r="B113" s="75">
        <f>[9]Input!B202+[9]Input!C202+[9]Input!D202</f>
        <v>0</v>
      </c>
      <c r="C113" s="76">
        <f>[9]Input!E202</f>
        <v>0</v>
      </c>
      <c r="D113" s="77">
        <f>0.01*[9]Input!F$15*([9]Adjust!$E216*[9]Input!E202+[9]Adjust!$F216*[9]Input!F202)+10*([9]Adjust!$B216*[9]Input!B202+[9]Adjust!$C216*[9]Input!C202+[9]Adjust!$D216*[9]Input!D202+[9]Adjust!$G216*[9]Input!G202)</f>
        <v>0</v>
      </c>
      <c r="E113" s="75">
        <f>10*([9]Adjust!$B216*[9]Input!B202+[9]Adjust!$C216*[9]Input!C202+[9]Adjust!$D216*[9]Input!D202)</f>
        <v>0</v>
      </c>
      <c r="F113" s="75">
        <f>[9]Adjust!E216*[9]Input!$F$15*[9]Input!$E202/100</f>
        <v>0</v>
      </c>
      <c r="G113" s="75">
        <f>[9]Adjust!F216*[9]Input!$F$15*[9]Input!$F202/100</f>
        <v>0</v>
      </c>
      <c r="H113" s="75">
        <f>[9]Adjust!G216*[9]Input!$G202*10</f>
        <v>0</v>
      </c>
      <c r="I113" s="78" t="str">
        <f t="shared" si="9"/>
        <v/>
      </c>
      <c r="J113" s="79" t="str">
        <f t="shared" si="10"/>
        <v/>
      </c>
      <c r="K113" s="78">
        <f t="shared" si="11"/>
        <v>0</v>
      </c>
      <c r="L113" s="75">
        <f>[9]Adjust!B216*[9]Input!$B202*10</f>
        <v>0</v>
      </c>
      <c r="M113" s="75">
        <f>[9]Adjust!C216*[9]Input!$C202*10</f>
        <v>0</v>
      </c>
      <c r="N113" s="75">
        <f>[9]Adjust!D216*[9]Input!$D202*10</f>
        <v>0</v>
      </c>
      <c r="O113" s="80" t="str">
        <f t="shared" si="12"/>
        <v/>
      </c>
      <c r="P113" s="80" t="str">
        <f t="shared" si="13"/>
        <v/>
      </c>
      <c r="Q113" s="80" t="str">
        <f t="shared" si="14"/>
        <v/>
      </c>
      <c r="R113" s="80" t="str">
        <f t="shared" si="15"/>
        <v/>
      </c>
      <c r="S113" s="80" t="str">
        <f t="shared" si="16"/>
        <v/>
      </c>
      <c r="T113" s="80" t="str">
        <f t="shared" si="17"/>
        <v/>
      </c>
      <c r="U113" s="70"/>
      <c r="V113" s="72">
        <v>0</v>
      </c>
    </row>
    <row r="114" spans="1:22" customFormat="1">
      <c r="A114" s="74" t="s">
        <v>44</v>
      </c>
      <c r="B114" s="75">
        <f>[9]Input!B195+[9]Input!C195+[9]Input!D195</f>
        <v>0</v>
      </c>
      <c r="C114" s="76">
        <f>[9]Input!E195</f>
        <v>0</v>
      </c>
      <c r="D114" s="77">
        <f>0.01*[9]Input!F$15*([9]Adjust!$E209*[9]Input!E195+[9]Adjust!$F209*[9]Input!F195)+10*([9]Adjust!$B209*[9]Input!B195+[9]Adjust!$C209*[9]Input!C195+[9]Adjust!$D209*[9]Input!D195+[9]Adjust!$G209*[9]Input!G195)</f>
        <v>0</v>
      </c>
      <c r="E114" s="75">
        <f>10*([9]Adjust!$B209*[9]Input!B195+[9]Adjust!$C209*[9]Input!C195+[9]Adjust!$D209*[9]Input!D195)</f>
        <v>0</v>
      </c>
      <c r="F114" s="75">
        <f>[9]Adjust!E209*[9]Input!$F$15*[9]Input!$E195/100</f>
        <v>0</v>
      </c>
      <c r="G114" s="75">
        <f>[9]Adjust!F209*[9]Input!$F$15*[9]Input!$F195/100</f>
        <v>0</v>
      </c>
      <c r="H114" s="75">
        <f>[9]Adjust!G209*[9]Input!$G195*10</f>
        <v>0</v>
      </c>
      <c r="I114" s="78" t="str">
        <f t="shared" si="9"/>
        <v/>
      </c>
      <c r="J114" s="79" t="str">
        <f t="shared" si="10"/>
        <v/>
      </c>
      <c r="K114" s="78">
        <f t="shared" si="11"/>
        <v>0</v>
      </c>
      <c r="L114" s="75">
        <f>[9]Adjust!B209*[9]Input!$B195*10</f>
        <v>0</v>
      </c>
      <c r="M114" s="75">
        <f>[9]Adjust!C209*[9]Input!$C195*10</f>
        <v>0</v>
      </c>
      <c r="N114" s="75">
        <f>[9]Adjust!D209*[9]Input!$D195*10</f>
        <v>0</v>
      </c>
      <c r="O114" s="80" t="str">
        <f t="shared" si="12"/>
        <v/>
      </c>
      <c r="P114" s="80" t="str">
        <f t="shared" si="13"/>
        <v/>
      </c>
      <c r="Q114" s="80" t="str">
        <f t="shared" si="14"/>
        <v/>
      </c>
      <c r="R114" s="80" t="str">
        <f t="shared" si="15"/>
        <v/>
      </c>
      <c r="S114" s="80" t="str">
        <f t="shared" si="16"/>
        <v/>
      </c>
      <c r="T114" s="80" t="str">
        <f t="shared" si="17"/>
        <v/>
      </c>
      <c r="U114" s="70"/>
      <c r="V114" s="70"/>
    </row>
    <row r="115" spans="1:22" customFormat="1">
      <c r="A115" s="74" t="s">
        <v>46</v>
      </c>
      <c r="B115" s="75">
        <f>[9]Input!B206+[9]Input!C206+[9]Input!D206</f>
        <v>0</v>
      </c>
      <c r="C115" s="76">
        <f>[9]Input!E206</f>
        <v>0</v>
      </c>
      <c r="D115" s="77">
        <f>0.01*[9]Input!F$15*([9]Adjust!$E220*[9]Input!E206+[9]Adjust!$F220*[9]Input!F206)+10*([9]Adjust!$B220*[9]Input!B206+[9]Adjust!$C220*[9]Input!C206+[9]Adjust!$D220*[9]Input!D206+[9]Adjust!$G220*[9]Input!G206)</f>
        <v>0</v>
      </c>
      <c r="E115" s="75">
        <f>10*([9]Adjust!$B220*[9]Input!B206+[9]Adjust!$C220*[9]Input!C206+[9]Adjust!$D220*[9]Input!D206)</f>
        <v>0</v>
      </c>
      <c r="F115" s="75">
        <f>[9]Adjust!E220*[9]Input!$F$15*[9]Input!$E206/100</f>
        <v>0</v>
      </c>
      <c r="G115" s="75">
        <f>[9]Adjust!F220*[9]Input!$F$15*[9]Input!$F206/100</f>
        <v>0</v>
      </c>
      <c r="H115" s="75">
        <f>[9]Adjust!G220*[9]Input!$G206*10</f>
        <v>0</v>
      </c>
      <c r="I115" s="78" t="str">
        <f t="shared" si="9"/>
        <v/>
      </c>
      <c r="J115" s="79" t="str">
        <f t="shared" si="10"/>
        <v/>
      </c>
      <c r="K115" s="78">
        <f t="shared" si="11"/>
        <v>0</v>
      </c>
      <c r="L115" s="75">
        <f>[9]Adjust!B220*[9]Input!$B206*10</f>
        <v>0</v>
      </c>
      <c r="M115" s="75">
        <f>[9]Adjust!C220*[9]Input!$C206*10</f>
        <v>0</v>
      </c>
      <c r="N115" s="75">
        <f>[9]Adjust!D220*[9]Input!$D206*10</f>
        <v>0</v>
      </c>
      <c r="O115" s="80" t="str">
        <f t="shared" si="12"/>
        <v/>
      </c>
      <c r="P115" s="80" t="str">
        <f t="shared" si="13"/>
        <v/>
      </c>
      <c r="Q115" s="80" t="str">
        <f t="shared" si="14"/>
        <v/>
      </c>
      <c r="R115" s="80" t="str">
        <f t="shared" si="15"/>
        <v/>
      </c>
      <c r="S115" s="80" t="str">
        <f t="shared" si="16"/>
        <v/>
      </c>
      <c r="T115" s="80" t="str">
        <f t="shared" si="17"/>
        <v/>
      </c>
      <c r="U115" s="70"/>
      <c r="V115" s="72">
        <v>0</v>
      </c>
    </row>
    <row r="116" spans="1:22" customFormat="1">
      <c r="A116" s="74" t="s">
        <v>41</v>
      </c>
      <c r="B116" s="75">
        <f>[9]Input!B175+[9]Input!C175+[9]Input!D175</f>
        <v>0</v>
      </c>
      <c r="C116" s="76">
        <f>[9]Input!E175</f>
        <v>0</v>
      </c>
      <c r="D116" s="77">
        <f>0.01*[9]Input!F$15*([9]Adjust!$E189*[9]Input!E175+[9]Adjust!$F189*[9]Input!F175)+10*([9]Adjust!$B189*[9]Input!B175+[9]Adjust!$C189*[9]Input!C175+[9]Adjust!$D189*[9]Input!D175+[9]Adjust!$G189*[9]Input!G175)</f>
        <v>0</v>
      </c>
      <c r="E116" s="75">
        <f>10*([9]Adjust!$B189*[9]Input!B175+[9]Adjust!$C189*[9]Input!C175+[9]Adjust!$D189*[9]Input!D175)</f>
        <v>0</v>
      </c>
      <c r="F116" s="75">
        <f>[9]Adjust!E189*[9]Input!$F$15*[9]Input!$E175/100</f>
        <v>0</v>
      </c>
      <c r="G116" s="75">
        <f>[9]Adjust!F189*[9]Input!$F$15*[9]Input!$F175/100</f>
        <v>0</v>
      </c>
      <c r="H116" s="75">
        <f>[9]Adjust!G189*[9]Input!$G175*10</f>
        <v>0</v>
      </c>
      <c r="I116" s="78" t="str">
        <f t="shared" si="9"/>
        <v/>
      </c>
      <c r="J116" s="79" t="str">
        <f t="shared" si="10"/>
        <v/>
      </c>
      <c r="K116" s="78">
        <f t="shared" si="11"/>
        <v>0</v>
      </c>
      <c r="L116" s="75">
        <f>[9]Adjust!B189*[9]Input!$B175*10</f>
        <v>0</v>
      </c>
      <c r="M116" s="75">
        <f>[9]Adjust!C189*[9]Input!$C175*10</f>
        <v>0</v>
      </c>
      <c r="N116" s="75">
        <f>[9]Adjust!D189*[9]Input!$D175*10</f>
        <v>0</v>
      </c>
      <c r="O116" s="80" t="str">
        <f t="shared" si="12"/>
        <v/>
      </c>
      <c r="P116" s="80" t="str">
        <f t="shared" si="13"/>
        <v/>
      </c>
      <c r="Q116" s="80" t="str">
        <f t="shared" si="14"/>
        <v/>
      </c>
      <c r="R116" s="80" t="str">
        <f t="shared" si="15"/>
        <v/>
      </c>
      <c r="S116" s="80" t="str">
        <f t="shared" si="16"/>
        <v/>
      </c>
      <c r="T116" s="80" t="str">
        <f t="shared" si="17"/>
        <v/>
      </c>
      <c r="U116" s="71">
        <v>0</v>
      </c>
      <c r="V116" s="72">
        <v>0</v>
      </c>
    </row>
    <row r="117" spans="1:22" customFormat="1">
      <c r="A117" s="74" t="s">
        <v>40</v>
      </c>
      <c r="B117" s="75">
        <f>[9]Input!B167+[9]Input!C167+[9]Input!D167</f>
        <v>0</v>
      </c>
      <c r="C117" s="76">
        <f>[9]Input!E167</f>
        <v>0</v>
      </c>
      <c r="D117" s="77">
        <f>0.01*[9]Input!F$15*([9]Adjust!$E181*[9]Input!E167+[9]Adjust!$F181*[9]Input!F167)+10*([9]Adjust!$B181*[9]Input!B167+[9]Adjust!$C181*[9]Input!C167+[9]Adjust!$D181*[9]Input!D167+[9]Adjust!$G181*[9]Input!G167)</f>
        <v>0</v>
      </c>
      <c r="E117" s="75">
        <f>10*([9]Adjust!$B181*[9]Input!B167+[9]Adjust!$C181*[9]Input!C167+[9]Adjust!$D181*[9]Input!D167)</f>
        <v>0</v>
      </c>
      <c r="F117" s="75">
        <f>[9]Adjust!E181*[9]Input!$F$15*[9]Input!$E167/100</f>
        <v>0</v>
      </c>
      <c r="G117" s="75">
        <f>[9]Adjust!F181*[9]Input!$F$15*[9]Input!$F167/100</f>
        <v>0</v>
      </c>
      <c r="H117" s="75">
        <f>[9]Adjust!G181*[9]Input!$G167*10</f>
        <v>0</v>
      </c>
      <c r="I117" s="78" t="str">
        <f t="shared" si="9"/>
        <v/>
      </c>
      <c r="J117" s="79" t="str">
        <f t="shared" si="10"/>
        <v/>
      </c>
      <c r="K117" s="78">
        <f t="shared" si="11"/>
        <v>0</v>
      </c>
      <c r="L117" s="75">
        <f>[9]Adjust!B181*[9]Input!$B167*10</f>
        <v>0</v>
      </c>
      <c r="M117" s="75">
        <f>[9]Adjust!C181*[9]Input!$C167*10</f>
        <v>0</v>
      </c>
      <c r="N117" s="75">
        <f>[9]Adjust!D181*[9]Input!$D167*10</f>
        <v>0</v>
      </c>
      <c r="O117" s="80" t="str">
        <f t="shared" si="12"/>
        <v/>
      </c>
      <c r="P117" s="80" t="str">
        <f t="shared" si="13"/>
        <v/>
      </c>
      <c r="Q117" s="80" t="str">
        <f t="shared" si="14"/>
        <v/>
      </c>
      <c r="R117" s="80" t="str">
        <f t="shared" si="15"/>
        <v/>
      </c>
      <c r="S117" s="80" t="str">
        <f t="shared" si="16"/>
        <v/>
      </c>
      <c r="T117" s="80" t="str">
        <f t="shared" si="17"/>
        <v/>
      </c>
      <c r="U117" s="70"/>
      <c r="V117" s="70"/>
    </row>
    <row r="118" spans="1:22" customFormat="1">
      <c r="A118" s="74" t="s">
        <v>43</v>
      </c>
      <c r="B118" s="75">
        <f>[9]Input!B191+[9]Input!C191+[9]Input!D191</f>
        <v>0</v>
      </c>
      <c r="C118" s="76">
        <f>[9]Input!E191</f>
        <v>0</v>
      </c>
      <c r="D118" s="77">
        <f>0.01*[9]Input!F$15*([9]Adjust!$E205*[9]Input!E191+[9]Adjust!$F205*[9]Input!F191)+10*([9]Adjust!$B205*[9]Input!B191+[9]Adjust!$C205*[9]Input!C191+[9]Adjust!$D205*[9]Input!D191+[9]Adjust!$G205*[9]Input!G191)</f>
        <v>0</v>
      </c>
      <c r="E118" s="75">
        <f>10*([9]Adjust!$B205*[9]Input!B191+[9]Adjust!$C205*[9]Input!C191+[9]Adjust!$D205*[9]Input!D191)</f>
        <v>0</v>
      </c>
      <c r="F118" s="75">
        <f>[9]Adjust!E205*[9]Input!$F$15*[9]Input!$E191/100</f>
        <v>0</v>
      </c>
      <c r="G118" s="75">
        <f>[9]Adjust!F205*[9]Input!$F$15*[9]Input!$F191/100</f>
        <v>0</v>
      </c>
      <c r="H118" s="75">
        <f>[9]Adjust!G205*[9]Input!$G191*10</f>
        <v>0</v>
      </c>
      <c r="I118" s="78" t="str">
        <f t="shared" si="9"/>
        <v/>
      </c>
      <c r="J118" s="79" t="str">
        <f t="shared" si="10"/>
        <v/>
      </c>
      <c r="K118" s="78">
        <f t="shared" si="11"/>
        <v>0</v>
      </c>
      <c r="L118" s="75">
        <f>[9]Adjust!B205*[9]Input!$B191*10</f>
        <v>0</v>
      </c>
      <c r="M118" s="75">
        <f>[9]Adjust!C205*[9]Input!$C191*10</f>
        <v>0</v>
      </c>
      <c r="N118" s="75">
        <f>[9]Adjust!D205*[9]Input!$D191*10</f>
        <v>0</v>
      </c>
      <c r="O118" s="80" t="str">
        <f t="shared" si="12"/>
        <v/>
      </c>
      <c r="P118" s="80" t="str">
        <f t="shared" si="13"/>
        <v/>
      </c>
      <c r="Q118" s="80" t="str">
        <f t="shared" si="14"/>
        <v/>
      </c>
      <c r="R118" s="80" t="str">
        <f t="shared" si="15"/>
        <v/>
      </c>
      <c r="S118" s="80" t="str">
        <f t="shared" si="16"/>
        <v/>
      </c>
      <c r="T118" s="80" t="str">
        <f t="shared" si="17"/>
        <v/>
      </c>
      <c r="U118" s="70"/>
      <c r="V118" s="70"/>
    </row>
    <row r="119" spans="1:22" customFormat="1">
      <c r="A119" s="74" t="s">
        <v>42</v>
      </c>
      <c r="B119" s="75">
        <f>[9]Input!B187+[9]Input!C187+[9]Input!D187</f>
        <v>0</v>
      </c>
      <c r="C119" s="76">
        <f>[9]Input!E187</f>
        <v>0</v>
      </c>
      <c r="D119" s="77">
        <f>0.01*[9]Input!F$15*([9]Adjust!$E201*[9]Input!E187+[9]Adjust!$F201*[9]Input!F187)+10*([9]Adjust!$B201*[9]Input!B187+[9]Adjust!$C201*[9]Input!C187+[9]Adjust!$D201*[9]Input!D187+[9]Adjust!$G201*[9]Input!G187)</f>
        <v>0</v>
      </c>
      <c r="E119" s="75">
        <f>10*([9]Adjust!$B201*[9]Input!B187+[9]Adjust!$C201*[9]Input!C187+[9]Adjust!$D201*[9]Input!D187)</f>
        <v>0</v>
      </c>
      <c r="F119" s="75">
        <f>[9]Adjust!E201*[9]Input!$F$15*[9]Input!$E187/100</f>
        <v>0</v>
      </c>
      <c r="G119" s="75">
        <f>[9]Adjust!F201*[9]Input!$F$15*[9]Input!$F187/100</f>
        <v>0</v>
      </c>
      <c r="H119" s="75">
        <f>[9]Adjust!G201*[9]Input!$G187*10</f>
        <v>0</v>
      </c>
      <c r="I119" s="78" t="str">
        <f t="shared" si="9"/>
        <v/>
      </c>
      <c r="J119" s="79" t="str">
        <f t="shared" si="10"/>
        <v/>
      </c>
      <c r="K119" s="78">
        <f t="shared" si="11"/>
        <v>0</v>
      </c>
      <c r="L119" s="75">
        <f>[9]Adjust!B201*[9]Input!$B187*10</f>
        <v>0</v>
      </c>
      <c r="M119" s="75">
        <f>[9]Adjust!C201*[9]Input!$C187*10</f>
        <v>0</v>
      </c>
      <c r="N119" s="75">
        <f>[9]Adjust!D201*[9]Input!$D187*10</f>
        <v>0</v>
      </c>
      <c r="O119" s="80" t="str">
        <f t="shared" si="12"/>
        <v/>
      </c>
      <c r="P119" s="80" t="str">
        <f t="shared" si="13"/>
        <v/>
      </c>
      <c r="Q119" s="80" t="str">
        <f t="shared" si="14"/>
        <v/>
      </c>
      <c r="R119" s="80" t="str">
        <f t="shared" si="15"/>
        <v/>
      </c>
      <c r="S119" s="80" t="str">
        <f t="shared" si="16"/>
        <v/>
      </c>
      <c r="T119" s="80" t="str">
        <f t="shared" si="17"/>
        <v/>
      </c>
      <c r="U119" s="70"/>
      <c r="V119" s="70"/>
    </row>
    <row r="120" spans="1:22" customFormat="1" ht="25.5">
      <c r="A120" s="74" t="s">
        <v>190</v>
      </c>
      <c r="B120" s="75">
        <f>[9]Input!B163+[9]Input!C163+[9]Input!D163</f>
        <v>0</v>
      </c>
      <c r="C120" s="76">
        <f>[9]Input!E163</f>
        <v>0</v>
      </c>
      <c r="D120" s="77">
        <f>0.01*[9]Input!F$15*([9]Adjust!$E177*[9]Input!E163+[9]Adjust!$F177*[9]Input!F163)+10*([9]Adjust!$B177*[9]Input!B163+[9]Adjust!$C177*[9]Input!C163+[9]Adjust!$D177*[9]Input!D163+[9]Adjust!$G177*[9]Input!G163)</f>
        <v>0</v>
      </c>
      <c r="E120" s="75">
        <f>10*([9]Adjust!$B177*[9]Input!B163+[9]Adjust!$C177*[9]Input!C163+[9]Adjust!$D177*[9]Input!D163)</f>
        <v>0</v>
      </c>
      <c r="F120" s="75">
        <f>[9]Adjust!E177*[9]Input!$F$15*[9]Input!$E163/100</f>
        <v>0</v>
      </c>
      <c r="G120" s="75">
        <f>[9]Adjust!F177*[9]Input!$F$15*[9]Input!$F163/100</f>
        <v>0</v>
      </c>
      <c r="H120" s="75">
        <f>[9]Adjust!G177*[9]Input!$G163*10</f>
        <v>0</v>
      </c>
      <c r="I120" s="78" t="str">
        <f t="shared" si="9"/>
        <v/>
      </c>
      <c r="J120" s="79" t="str">
        <f t="shared" si="10"/>
        <v/>
      </c>
      <c r="K120" s="78">
        <f t="shared" si="11"/>
        <v>0</v>
      </c>
      <c r="L120" s="75">
        <f>[9]Adjust!B177*[9]Input!$B163*10</f>
        <v>0</v>
      </c>
      <c r="M120" s="75">
        <f>[9]Adjust!C177*[9]Input!$C163*10</f>
        <v>0</v>
      </c>
      <c r="N120" s="75">
        <f>[9]Adjust!D177*[9]Input!$D163*10</f>
        <v>0</v>
      </c>
      <c r="O120" s="80" t="str">
        <f t="shared" si="12"/>
        <v/>
      </c>
      <c r="P120" s="80" t="str">
        <f t="shared" si="13"/>
        <v/>
      </c>
      <c r="Q120" s="80" t="str">
        <f t="shared" si="14"/>
        <v/>
      </c>
      <c r="R120" s="80" t="str">
        <f t="shared" si="15"/>
        <v/>
      </c>
      <c r="S120" s="80" t="str">
        <f t="shared" si="16"/>
        <v/>
      </c>
      <c r="T120" s="80" t="str">
        <f t="shared" si="17"/>
        <v/>
      </c>
      <c r="U120" s="70"/>
      <c r="V120" s="70"/>
    </row>
    <row r="121" spans="1:22" customFormat="1">
      <c r="A121" s="74" t="s">
        <v>39</v>
      </c>
      <c r="B121" s="75">
        <f>[9]Input!B159+[9]Input!C159+[9]Input!D159</f>
        <v>0</v>
      </c>
      <c r="C121" s="76">
        <f>[9]Input!E159</f>
        <v>0</v>
      </c>
      <c r="D121" s="77">
        <f>0.01*[9]Input!F$15*([9]Adjust!$E173*[9]Input!E159+[9]Adjust!$F173*[9]Input!F159)+10*([9]Adjust!$B173*[9]Input!B159+[9]Adjust!$C173*[9]Input!C159+[9]Adjust!$D173*[9]Input!D159+[9]Adjust!$G173*[9]Input!G159)</f>
        <v>0</v>
      </c>
      <c r="E121" s="75">
        <f>10*([9]Adjust!$B173*[9]Input!B159+[9]Adjust!$C173*[9]Input!C159+[9]Adjust!$D173*[9]Input!D159)</f>
        <v>0</v>
      </c>
      <c r="F121" s="75">
        <f>[9]Adjust!E173*[9]Input!$F$15*[9]Input!$E159/100</f>
        <v>0</v>
      </c>
      <c r="G121" s="75">
        <f>[9]Adjust!F173*[9]Input!$F$15*[9]Input!$F159/100</f>
        <v>0</v>
      </c>
      <c r="H121" s="75">
        <f>[9]Adjust!G173*[9]Input!$G159*10</f>
        <v>0</v>
      </c>
      <c r="I121" s="78" t="str">
        <f t="shared" si="9"/>
        <v/>
      </c>
      <c r="J121" s="79" t="str">
        <f t="shared" si="10"/>
        <v/>
      </c>
      <c r="K121" s="78">
        <f t="shared" si="11"/>
        <v>0</v>
      </c>
      <c r="L121" s="75">
        <f>[9]Adjust!B173*[9]Input!$B159*10</f>
        <v>0</v>
      </c>
      <c r="M121" s="75">
        <f>[9]Adjust!C173*[9]Input!$C159*10</f>
        <v>0</v>
      </c>
      <c r="N121" s="75">
        <f>[9]Adjust!D173*[9]Input!$D159*10</f>
        <v>0</v>
      </c>
      <c r="O121" s="80" t="str">
        <f t="shared" si="12"/>
        <v/>
      </c>
      <c r="P121" s="80" t="str">
        <f t="shared" si="13"/>
        <v/>
      </c>
      <c r="Q121" s="80" t="str">
        <f t="shared" si="14"/>
        <v/>
      </c>
      <c r="R121" s="80" t="str">
        <f t="shared" si="15"/>
        <v/>
      </c>
      <c r="S121" s="80" t="str">
        <f t="shared" si="16"/>
        <v/>
      </c>
      <c r="T121" s="80" t="str">
        <f t="shared" si="17"/>
        <v/>
      </c>
      <c r="U121" s="70"/>
      <c r="V121" s="70"/>
    </row>
    <row r="122" spans="1:22" customFormat="1">
      <c r="A122" s="74" t="s">
        <v>38</v>
      </c>
      <c r="B122" s="75">
        <f>[9]Input!B155+[9]Input!C155+[9]Input!D155</f>
        <v>42.379943558522818</v>
      </c>
      <c r="C122" s="76">
        <f>[9]Input!E155</f>
        <v>9</v>
      </c>
      <c r="D122" s="77">
        <f>0.01*[9]Input!F$15*([9]Adjust!$E169*[9]Input!E155+[9]Adjust!$F169*[9]Input!F155)+10*([9]Adjust!$B169*[9]Input!B155+[9]Adjust!$C169*[9]Input!C155+[9]Adjust!$D169*[9]Input!D155+[9]Adjust!$G169*[9]Input!G155)</f>
        <v>546.51892999180313</v>
      </c>
      <c r="E122" s="75">
        <f>10*([9]Adjust!$B169*[9]Input!B155+[9]Adjust!$C169*[9]Input!C155+[9]Adjust!$D169*[9]Input!D155)</f>
        <v>447.92688297935285</v>
      </c>
      <c r="F122" s="75">
        <f>[9]Adjust!E169*[9]Input!$F$15*[9]Input!$E155/100</f>
        <v>98.592047012450251</v>
      </c>
      <c r="G122" s="75">
        <f>[9]Adjust!F169*[9]Input!$F$15*[9]Input!$F155/100</f>
        <v>0</v>
      </c>
      <c r="H122" s="75">
        <f>[9]Adjust!G169*[9]Input!$G155*10</f>
        <v>0</v>
      </c>
      <c r="I122" s="78">
        <f t="shared" si="9"/>
        <v>1.2895697447947534</v>
      </c>
      <c r="J122" s="79">
        <f t="shared" si="10"/>
        <v>60.724325554644793</v>
      </c>
      <c r="K122" s="78">
        <f t="shared" si="11"/>
        <v>1.0569312872274284</v>
      </c>
      <c r="L122" s="75">
        <f>[9]Adjust!B169*[9]Input!$B155*10</f>
        <v>447.92688297935285</v>
      </c>
      <c r="M122" s="75">
        <f>[9]Adjust!C169*[9]Input!$C155*10</f>
        <v>0</v>
      </c>
      <c r="N122" s="75">
        <f>[9]Adjust!D169*[9]Input!$D155*10</f>
        <v>0</v>
      </c>
      <c r="O122" s="80">
        <f t="shared" si="12"/>
        <v>1</v>
      </c>
      <c r="P122" s="80">
        <f t="shared" si="13"/>
        <v>0</v>
      </c>
      <c r="Q122" s="80">
        <f t="shared" si="14"/>
        <v>0</v>
      </c>
      <c r="R122" s="80">
        <f t="shared" si="15"/>
        <v>0.18040005862912922</v>
      </c>
      <c r="S122" s="80">
        <f t="shared" si="16"/>
        <v>0</v>
      </c>
      <c r="T122" s="80">
        <f t="shared" si="17"/>
        <v>0</v>
      </c>
      <c r="U122" s="70"/>
      <c r="V122" s="70"/>
    </row>
    <row r="123" spans="1:22" customFormat="1">
      <c r="A123" s="74" t="s">
        <v>28</v>
      </c>
      <c r="B123" s="75">
        <f>[9]Input!B201+[9]Input!C201+[9]Input!D201</f>
        <v>369.74050716812002</v>
      </c>
      <c r="C123" s="76">
        <f>[9]Input!E201</f>
        <v>3</v>
      </c>
      <c r="D123" s="77">
        <f>0.01*[9]Input!F$15*([9]Adjust!$E215*[9]Input!E201+[9]Adjust!$F215*[9]Input!F201)+10*([9]Adjust!$B215*[9]Input!B201+[9]Adjust!$C215*[9]Input!C201+[9]Adjust!$D215*[9]Input!D201+[9]Adjust!$G215*[9]Input!G201)</f>
        <v>-2281.2989292273005</v>
      </c>
      <c r="E123" s="75">
        <f>10*([9]Adjust!$B215*[9]Input!B201+[9]Adjust!$C215*[9]Input!C201+[9]Adjust!$D215*[9]Input!D201)</f>
        <v>-2281.2989292273005</v>
      </c>
      <c r="F123" s="75">
        <f>[9]Adjust!E215*[9]Input!$F$15*[9]Input!$E201/100</f>
        <v>0</v>
      </c>
      <c r="G123" s="75">
        <f>[9]Adjust!F215*[9]Input!$F$15*[9]Input!$F201/100</f>
        <v>0</v>
      </c>
      <c r="H123" s="75">
        <f>[9]Adjust!G215*[9]Input!$G201*10</f>
        <v>0</v>
      </c>
      <c r="I123" s="78">
        <f t="shared" si="9"/>
        <v>-0.61699999999999999</v>
      </c>
      <c r="J123" s="79">
        <f t="shared" si="10"/>
        <v>-760.43297640910021</v>
      </c>
      <c r="K123" s="78">
        <f t="shared" si="11"/>
        <v>-0.61699999999999999</v>
      </c>
      <c r="L123" s="75">
        <f>[9]Adjust!B215*[9]Input!$B201*10</f>
        <v>-2281.2989292273005</v>
      </c>
      <c r="M123" s="75">
        <f>[9]Adjust!C215*[9]Input!$C201*10</f>
        <v>0</v>
      </c>
      <c r="N123" s="75">
        <f>[9]Adjust!D215*[9]Input!$D201*10</f>
        <v>0</v>
      </c>
      <c r="O123" s="80">
        <f t="shared" si="12"/>
        <v>1</v>
      </c>
      <c r="P123" s="80">
        <f t="shared" si="13"/>
        <v>0</v>
      </c>
      <c r="Q123" s="80">
        <f t="shared" si="14"/>
        <v>0</v>
      </c>
      <c r="R123" s="80">
        <f t="shared" si="15"/>
        <v>0</v>
      </c>
      <c r="S123" s="80">
        <f t="shared" si="16"/>
        <v>0</v>
      </c>
      <c r="T123" s="80">
        <f t="shared" si="17"/>
        <v>0</v>
      </c>
      <c r="U123" s="70"/>
      <c r="V123" s="72">
        <v>0</v>
      </c>
    </row>
    <row r="124" spans="1:22" customFormat="1">
      <c r="A124" s="74" t="s">
        <v>26</v>
      </c>
      <c r="B124" s="75">
        <f>[9]Input!B194+[9]Input!C194+[9]Input!D194</f>
        <v>2231.8040509900338</v>
      </c>
      <c r="C124" s="76">
        <f>[9]Input!E194</f>
        <v>70</v>
      </c>
      <c r="D124" s="77">
        <f>0.01*[9]Input!F$15*([9]Adjust!$E208*[9]Input!E194+[9]Adjust!$F208*[9]Input!F194)+10*([9]Adjust!$B208*[9]Input!B194+[9]Adjust!$C208*[9]Input!C194+[9]Adjust!$D208*[9]Input!D194+[9]Adjust!$G208*[9]Input!G194)</f>
        <v>-13770.230994608508</v>
      </c>
      <c r="E124" s="75">
        <f>10*([9]Adjust!$B208*[9]Input!B194+[9]Adjust!$C208*[9]Input!C194+[9]Adjust!$D208*[9]Input!D194)</f>
        <v>-13770.230994608508</v>
      </c>
      <c r="F124" s="75">
        <f>[9]Adjust!E208*[9]Input!$F$15*[9]Input!$E194/100</f>
        <v>0</v>
      </c>
      <c r="G124" s="75">
        <f>[9]Adjust!F208*[9]Input!$F$15*[9]Input!$F194/100</f>
        <v>0</v>
      </c>
      <c r="H124" s="75">
        <f>[9]Adjust!G208*[9]Input!$G194*10</f>
        <v>0</v>
      </c>
      <c r="I124" s="78">
        <f t="shared" si="9"/>
        <v>-0.61699999999999999</v>
      </c>
      <c r="J124" s="79">
        <f t="shared" si="10"/>
        <v>-196.71758563726439</v>
      </c>
      <c r="K124" s="78">
        <f t="shared" si="11"/>
        <v>-0.61699999999999999</v>
      </c>
      <c r="L124" s="75">
        <f>[9]Adjust!B208*[9]Input!$B194*10</f>
        <v>-13770.230994608508</v>
      </c>
      <c r="M124" s="75">
        <f>[9]Adjust!C208*[9]Input!$C194*10</f>
        <v>0</v>
      </c>
      <c r="N124" s="75">
        <f>[9]Adjust!D208*[9]Input!$D194*10</f>
        <v>0</v>
      </c>
      <c r="O124" s="80">
        <f t="shared" si="12"/>
        <v>1</v>
      </c>
      <c r="P124" s="80">
        <f t="shared" si="13"/>
        <v>0</v>
      </c>
      <c r="Q124" s="80">
        <f t="shared" si="14"/>
        <v>0</v>
      </c>
      <c r="R124" s="80">
        <f t="shared" si="15"/>
        <v>0</v>
      </c>
      <c r="S124" s="80">
        <f t="shared" si="16"/>
        <v>0</v>
      </c>
      <c r="T124" s="80">
        <f t="shared" si="17"/>
        <v>0</v>
      </c>
      <c r="U124" s="70"/>
      <c r="V124" s="70"/>
    </row>
    <row r="125" spans="1:22" customFormat="1">
      <c r="A125" s="74" t="s">
        <v>29</v>
      </c>
      <c r="B125" s="75">
        <f>[9]Input!B205+[9]Input!C205+[9]Input!D205</f>
        <v>2527.83038687212</v>
      </c>
      <c r="C125" s="76">
        <f>[9]Input!E205</f>
        <v>11</v>
      </c>
      <c r="D125" s="77">
        <f>0.01*[9]Input!F$15*([9]Adjust!$E219*[9]Input!E205+[9]Adjust!$F219*[9]Input!F205)+10*([9]Adjust!$B219*[9]Input!B205+[9]Adjust!$C219*[9]Input!C205+[9]Adjust!$D219*[9]Input!D205+[9]Adjust!$G219*[9]Input!G205)</f>
        <v>-18522.400939834835</v>
      </c>
      <c r="E125" s="75">
        <f>10*([9]Adjust!$B219*[9]Input!B205+[9]Adjust!$C219*[9]Input!C205+[9]Adjust!$D219*[9]Input!D205)</f>
        <v>-18522.400939834835</v>
      </c>
      <c r="F125" s="75">
        <f>[9]Adjust!E219*[9]Input!$F$15*[9]Input!$E205/100</f>
        <v>0</v>
      </c>
      <c r="G125" s="75">
        <f>[9]Adjust!F219*[9]Input!$F$15*[9]Input!$F205/100</f>
        <v>0</v>
      </c>
      <c r="H125" s="75">
        <f>[9]Adjust!G219*[9]Input!$G205*10</f>
        <v>0</v>
      </c>
      <c r="I125" s="78">
        <f t="shared" si="9"/>
        <v>-0.732739072843967</v>
      </c>
      <c r="J125" s="79">
        <f t="shared" si="10"/>
        <v>-1683.8546308940759</v>
      </c>
      <c r="K125" s="78">
        <f t="shared" si="11"/>
        <v>-0.732739072843967</v>
      </c>
      <c r="L125" s="75">
        <f>[9]Adjust!B219*[9]Input!$B205*10</f>
        <v>-15137.56021429368</v>
      </c>
      <c r="M125" s="75">
        <f>[9]Adjust!C219*[9]Input!$C205*10</f>
        <v>-2571.1716730607968</v>
      </c>
      <c r="N125" s="75">
        <f>[9]Adjust!D219*[9]Input!$D205*10</f>
        <v>-813.66905248035664</v>
      </c>
      <c r="O125" s="80">
        <f t="shared" si="12"/>
        <v>0.8172569130462124</v>
      </c>
      <c r="P125" s="80">
        <f t="shared" si="13"/>
        <v>0.13881416785073242</v>
      </c>
      <c r="Q125" s="80">
        <f t="shared" si="14"/>
        <v>4.3928919103055124E-2</v>
      </c>
      <c r="R125" s="80">
        <f t="shared" si="15"/>
        <v>0</v>
      </c>
      <c r="S125" s="80">
        <f t="shared" si="16"/>
        <v>0</v>
      </c>
      <c r="T125" s="80">
        <f t="shared" si="17"/>
        <v>0</v>
      </c>
      <c r="U125" s="70"/>
      <c r="V125" s="72">
        <v>0</v>
      </c>
    </row>
    <row r="126" spans="1:22" customFormat="1">
      <c r="A126" s="74" t="s">
        <v>20</v>
      </c>
      <c r="B126" s="75">
        <f>[9]Input!B174+[9]Input!C174+[9]Input!D174</f>
        <v>2870975.5678799623</v>
      </c>
      <c r="C126" s="76">
        <f>[9]Input!E174</f>
        <v>5775</v>
      </c>
      <c r="D126" s="77">
        <f>0.01*[9]Input!F$15*([9]Adjust!$E188*[9]Input!E174+[9]Adjust!$F188*[9]Input!F174)+10*([9]Adjust!$B188*[9]Input!B174+[9]Adjust!$C188*[9]Input!C174+[9]Adjust!$D188*[9]Input!D174+[9]Adjust!$G188*[9]Input!G174)</f>
        <v>36946040.69150658</v>
      </c>
      <c r="E126" s="75">
        <f>10*([9]Adjust!$B188*[9]Input!B174+[9]Adjust!$C188*[9]Input!C174+[9]Adjust!$D188*[9]Input!D174)</f>
        <v>26322807.924905367</v>
      </c>
      <c r="F126" s="75">
        <f>[9]Adjust!E188*[9]Input!$F$15*[9]Input!$E174/100</f>
        <v>257019.84000000003</v>
      </c>
      <c r="G126" s="75">
        <f>[9]Adjust!F188*[9]Input!$F$15*[9]Input!$F174/100</f>
        <v>9144088.145440191</v>
      </c>
      <c r="H126" s="75">
        <f>[9]Adjust!G188*[9]Input!$G174*10</f>
        <v>1222124.7811610177</v>
      </c>
      <c r="I126" s="78">
        <f t="shared" si="9"/>
        <v>1.2868810555148313</v>
      </c>
      <c r="J126" s="79">
        <f t="shared" si="10"/>
        <v>6397.5828037240826</v>
      </c>
      <c r="K126" s="78">
        <f t="shared" si="11"/>
        <v>0.91685934981129535</v>
      </c>
      <c r="L126" s="75">
        <f>[9]Adjust!B188*[9]Input!$B174*10</f>
        <v>21560580.046846684</v>
      </c>
      <c r="M126" s="75">
        <f>[9]Adjust!C188*[9]Input!$C174*10</f>
        <v>3936307.260572759</v>
      </c>
      <c r="N126" s="75">
        <f>[9]Adjust!D188*[9]Input!$D174*10</f>
        <v>825920.61748592625</v>
      </c>
      <c r="O126" s="80">
        <f t="shared" si="12"/>
        <v>0.81908359124738761</v>
      </c>
      <c r="P126" s="80">
        <f t="shared" si="13"/>
        <v>0.14953979346741408</v>
      </c>
      <c r="Q126" s="80">
        <f t="shared" si="14"/>
        <v>3.1376615285198362E-2</v>
      </c>
      <c r="R126" s="80">
        <f t="shared" si="15"/>
        <v>6.9566274271734233E-3</v>
      </c>
      <c r="S126" s="80">
        <f t="shared" si="16"/>
        <v>0.24749845922034885</v>
      </c>
      <c r="T126" s="80">
        <f t="shared" si="17"/>
        <v>3.3078640046048789E-2</v>
      </c>
      <c r="U126" s="71">
        <v>1206949.1493677823</v>
      </c>
      <c r="V126" s="72">
        <v>320767.65909737995</v>
      </c>
    </row>
    <row r="127" spans="1:22" customFormat="1">
      <c r="A127" s="74" t="s">
        <v>17</v>
      </c>
      <c r="B127" s="75">
        <f>[9]Input!B166+[9]Input!C166+[9]Input!D166</f>
        <v>1300116.054151698</v>
      </c>
      <c r="C127" s="76">
        <f>[9]Input!E166</f>
        <v>10692</v>
      </c>
      <c r="D127" s="77">
        <f>0.01*[9]Input!F$15*([9]Adjust!$E180*[9]Input!E166+[9]Adjust!$F180*[9]Input!F166)+10*([9]Adjust!$B180*[9]Input!B166+[9]Adjust!$C180*[9]Input!C166+[9]Adjust!$D180*[9]Input!D166+[9]Adjust!$G180*[9]Input!G166)</f>
        <v>15942306.000869591</v>
      </c>
      <c r="E127" s="75">
        <f>10*([9]Adjust!$B180*[9]Input!B166+[9]Adjust!$C180*[9]Input!C166+[9]Adjust!$D180*[9]Input!D166)</f>
        <v>14778890.235269591</v>
      </c>
      <c r="F127" s="75">
        <f>[9]Adjust!E180*[9]Input!$F$15*[9]Input!$E166/100</f>
        <v>1163415.7656</v>
      </c>
      <c r="G127" s="75">
        <f>[9]Adjust!F180*[9]Input!$F$15*[9]Input!$F166/100</f>
        <v>0</v>
      </c>
      <c r="H127" s="75">
        <f>[9]Adjust!G180*[9]Input!$G166*10</f>
        <v>0</v>
      </c>
      <c r="I127" s="78">
        <f t="shared" si="9"/>
        <v>1.226221763046504</v>
      </c>
      <c r="J127" s="79">
        <f t="shared" si="10"/>
        <v>1491.0499439646082</v>
      </c>
      <c r="K127" s="78">
        <f t="shared" si="11"/>
        <v>1.1367362312061093</v>
      </c>
      <c r="L127" s="75">
        <f>[9]Adjust!B180*[9]Input!$B166*10</f>
        <v>14514770.068503447</v>
      </c>
      <c r="M127" s="75">
        <f>[9]Adjust!C180*[9]Input!$C166*10</f>
        <v>264120.16676614463</v>
      </c>
      <c r="N127" s="75">
        <f>[9]Adjust!D180*[9]Input!$D166*10</f>
        <v>0</v>
      </c>
      <c r="O127" s="80">
        <f t="shared" si="12"/>
        <v>0.98212855210631267</v>
      </c>
      <c r="P127" s="80">
        <f t="shared" si="13"/>
        <v>1.7871447893687307E-2</v>
      </c>
      <c r="Q127" s="80">
        <f t="shared" si="14"/>
        <v>0</v>
      </c>
      <c r="R127" s="80">
        <f t="shared" si="15"/>
        <v>7.2976629951560346E-2</v>
      </c>
      <c r="S127" s="80">
        <f t="shared" si="16"/>
        <v>0</v>
      </c>
      <c r="T127" s="80">
        <f t="shared" si="17"/>
        <v>0</v>
      </c>
      <c r="U127" s="70"/>
      <c r="V127" s="70"/>
    </row>
    <row r="128" spans="1:22" customFormat="1">
      <c r="A128" s="74" t="s">
        <v>30</v>
      </c>
      <c r="B128" s="75">
        <f>[9]Input!B209+[9]Input!C209+[9]Input!D209</f>
        <v>0</v>
      </c>
      <c r="C128" s="76">
        <f>[9]Input!E209</f>
        <v>0</v>
      </c>
      <c r="D128" s="77">
        <f>0.01*[9]Input!F$15*([9]Adjust!$E223*[9]Input!E209+[9]Adjust!$F223*[9]Input!F209)+10*([9]Adjust!$B223*[9]Input!B209+[9]Adjust!$C223*[9]Input!C209+[9]Adjust!$D223*[9]Input!D209+[9]Adjust!$G223*[9]Input!G209)</f>
        <v>0</v>
      </c>
      <c r="E128" s="75">
        <f>10*([9]Adjust!$B223*[9]Input!B209+[9]Adjust!$C223*[9]Input!C209+[9]Adjust!$D223*[9]Input!D209)</f>
        <v>0</v>
      </c>
      <c r="F128" s="75">
        <f>[9]Adjust!E223*[9]Input!$F$15*[9]Input!$E209/100</f>
        <v>0</v>
      </c>
      <c r="G128" s="75">
        <f>[9]Adjust!F223*[9]Input!$F$15*[9]Input!$F209/100</f>
        <v>0</v>
      </c>
      <c r="H128" s="75">
        <f>[9]Adjust!G223*[9]Input!$G209*10</f>
        <v>0</v>
      </c>
      <c r="I128" s="78" t="str">
        <f t="shared" si="9"/>
        <v/>
      </c>
      <c r="J128" s="79" t="str">
        <f t="shared" si="10"/>
        <v/>
      </c>
      <c r="K128" s="78">
        <f t="shared" si="11"/>
        <v>0</v>
      </c>
      <c r="L128" s="75">
        <f>[9]Adjust!B223*[9]Input!$B209*10</f>
        <v>0</v>
      </c>
      <c r="M128" s="75">
        <f>[9]Adjust!C223*[9]Input!$C209*10</f>
        <v>0</v>
      </c>
      <c r="N128" s="75">
        <f>[9]Adjust!D223*[9]Input!$D209*10</f>
        <v>0</v>
      </c>
      <c r="O128" s="80" t="str">
        <f t="shared" si="12"/>
        <v/>
      </c>
      <c r="P128" s="80" t="str">
        <f t="shared" si="13"/>
        <v/>
      </c>
      <c r="Q128" s="80" t="str">
        <f t="shared" si="14"/>
        <v/>
      </c>
      <c r="R128" s="80" t="str">
        <f t="shared" si="15"/>
        <v/>
      </c>
      <c r="S128" s="80" t="str">
        <f t="shared" si="16"/>
        <v/>
      </c>
      <c r="T128" s="80" t="str">
        <f t="shared" si="17"/>
        <v/>
      </c>
      <c r="U128" s="70"/>
      <c r="V128" s="72">
        <v>0</v>
      </c>
    </row>
    <row r="129" spans="1:22" customFormat="1">
      <c r="A129" s="74" t="s">
        <v>27</v>
      </c>
      <c r="B129" s="75">
        <f>[9]Input!B198+[9]Input!C198+[9]Input!D198</f>
        <v>0</v>
      </c>
      <c r="C129" s="76">
        <f>[9]Input!E198</f>
        <v>0</v>
      </c>
      <c r="D129" s="77">
        <f>0.01*[9]Input!F$15*([9]Adjust!$E212*[9]Input!E198+[9]Adjust!$F212*[9]Input!F198)+10*([9]Adjust!$B212*[9]Input!B198+[9]Adjust!$C212*[9]Input!C198+[9]Adjust!$D212*[9]Input!D198+[9]Adjust!$G212*[9]Input!G198)</f>
        <v>0</v>
      </c>
      <c r="E129" s="75">
        <f>10*([9]Adjust!$B212*[9]Input!B198+[9]Adjust!$C212*[9]Input!C198+[9]Adjust!$D212*[9]Input!D198)</f>
        <v>0</v>
      </c>
      <c r="F129" s="75">
        <f>[9]Adjust!E212*[9]Input!$F$15*[9]Input!$E198/100</f>
        <v>0</v>
      </c>
      <c r="G129" s="75">
        <f>[9]Adjust!F212*[9]Input!$F$15*[9]Input!$F198/100</f>
        <v>0</v>
      </c>
      <c r="H129" s="75">
        <f>[9]Adjust!G212*[9]Input!$G198*10</f>
        <v>0</v>
      </c>
      <c r="I129" s="78" t="str">
        <f t="shared" si="9"/>
        <v/>
      </c>
      <c r="J129" s="79" t="str">
        <f t="shared" si="10"/>
        <v/>
      </c>
      <c r="K129" s="78">
        <f t="shared" si="11"/>
        <v>0</v>
      </c>
      <c r="L129" s="75">
        <f>[9]Adjust!B212*[9]Input!$B198*10</f>
        <v>0</v>
      </c>
      <c r="M129" s="75">
        <f>[9]Adjust!C212*[9]Input!$C198*10</f>
        <v>0</v>
      </c>
      <c r="N129" s="75">
        <f>[9]Adjust!D212*[9]Input!$D198*10</f>
        <v>0</v>
      </c>
      <c r="O129" s="80" t="str">
        <f t="shared" si="12"/>
        <v/>
      </c>
      <c r="P129" s="80" t="str">
        <f t="shared" si="13"/>
        <v/>
      </c>
      <c r="Q129" s="80" t="str">
        <f t="shared" si="14"/>
        <v/>
      </c>
      <c r="R129" s="80" t="str">
        <f t="shared" si="15"/>
        <v/>
      </c>
      <c r="S129" s="80" t="str">
        <f t="shared" si="16"/>
        <v/>
      </c>
      <c r="T129" s="80" t="str">
        <f t="shared" si="17"/>
        <v/>
      </c>
      <c r="U129" s="70"/>
      <c r="V129" s="70"/>
    </row>
    <row r="130" spans="1:22" customFormat="1">
      <c r="A130" s="74" t="s">
        <v>31</v>
      </c>
      <c r="B130" s="75">
        <f>[9]Input!B212+[9]Input!C212+[9]Input!D212</f>
        <v>0</v>
      </c>
      <c r="C130" s="76">
        <f>[9]Input!E212</f>
        <v>0</v>
      </c>
      <c r="D130" s="77">
        <f>0.01*[9]Input!F$15*([9]Adjust!$E226*[9]Input!E212+[9]Adjust!$F226*[9]Input!F212)+10*([9]Adjust!$B226*[9]Input!B212+[9]Adjust!$C226*[9]Input!C212+[9]Adjust!$D226*[9]Input!D212+[9]Adjust!$G226*[9]Input!G212)</f>
        <v>0</v>
      </c>
      <c r="E130" s="75">
        <f>10*([9]Adjust!$B226*[9]Input!B212+[9]Adjust!$C226*[9]Input!C212+[9]Adjust!$D226*[9]Input!D212)</f>
        <v>0</v>
      </c>
      <c r="F130" s="75">
        <f>[9]Adjust!E226*[9]Input!$F$15*[9]Input!$E212/100</f>
        <v>0</v>
      </c>
      <c r="G130" s="75">
        <f>[9]Adjust!F226*[9]Input!$F$15*[9]Input!$F212/100</f>
        <v>0</v>
      </c>
      <c r="H130" s="75">
        <f>[9]Adjust!G226*[9]Input!$G212*10</f>
        <v>0</v>
      </c>
      <c r="I130" s="78" t="str">
        <f t="shared" si="9"/>
        <v/>
      </c>
      <c r="J130" s="79" t="str">
        <f t="shared" si="10"/>
        <v/>
      </c>
      <c r="K130" s="78">
        <f t="shared" si="11"/>
        <v>0</v>
      </c>
      <c r="L130" s="75">
        <f>[9]Adjust!B226*[9]Input!$B212*10</f>
        <v>0</v>
      </c>
      <c r="M130" s="75">
        <f>[9]Adjust!C226*[9]Input!$C212*10</f>
        <v>0</v>
      </c>
      <c r="N130" s="75">
        <f>[9]Adjust!D226*[9]Input!$D212*10</f>
        <v>0</v>
      </c>
      <c r="O130" s="80" t="str">
        <f t="shared" si="12"/>
        <v/>
      </c>
      <c r="P130" s="80" t="str">
        <f t="shared" si="13"/>
        <v/>
      </c>
      <c r="Q130" s="80" t="str">
        <f t="shared" si="14"/>
        <v/>
      </c>
      <c r="R130" s="80" t="str">
        <f t="shared" si="15"/>
        <v/>
      </c>
      <c r="S130" s="80" t="str">
        <f t="shared" si="16"/>
        <v/>
      </c>
      <c r="T130" s="80" t="str">
        <f t="shared" si="17"/>
        <v/>
      </c>
      <c r="U130" s="70"/>
      <c r="V130" s="72">
        <v>0</v>
      </c>
    </row>
    <row r="131" spans="1:22" customFormat="1">
      <c r="A131" s="74" t="s">
        <v>21</v>
      </c>
      <c r="B131" s="75">
        <f>[9]Input!B178+[9]Input!C178+[9]Input!D178</f>
        <v>30383.342010160988</v>
      </c>
      <c r="C131" s="76">
        <f>[9]Input!E178</f>
        <v>58</v>
      </c>
      <c r="D131" s="77">
        <f>0.01*[9]Input!F$15*([9]Adjust!$E192*[9]Input!E178+[9]Adjust!$F192*[9]Input!F178)+10*([9]Adjust!$B192*[9]Input!B178+[9]Adjust!$C192*[9]Input!C178+[9]Adjust!$D192*[9]Input!D178+[9]Adjust!$G192*[9]Input!G178)</f>
        <v>383321.08113534329</v>
      </c>
      <c r="E131" s="75">
        <f>10*([9]Adjust!$B192*[9]Input!B178+[9]Adjust!$C192*[9]Input!C178+[9]Adjust!$D192*[9]Input!D178)</f>
        <v>236779.50047463979</v>
      </c>
      <c r="F131" s="75">
        <f>[9]Adjust!E192*[9]Input!$F$15*[9]Input!$E178/100</f>
        <v>1768.2924000000003</v>
      </c>
      <c r="G131" s="75">
        <f>[9]Adjust!F192*[9]Input!$F$15*[9]Input!$F178/100</f>
        <v>134307.83837298086</v>
      </c>
      <c r="H131" s="75">
        <f>[9]Adjust!G192*[9]Input!$G178*10</f>
        <v>10465.449887722598</v>
      </c>
      <c r="I131" s="78">
        <f t="shared" si="9"/>
        <v>1.2616159243020426</v>
      </c>
      <c r="J131" s="79">
        <f t="shared" si="10"/>
        <v>6608.984157505919</v>
      </c>
      <c r="K131" s="78">
        <f t="shared" si="11"/>
        <v>0.7793069649660479</v>
      </c>
      <c r="L131" s="75">
        <f>[9]Adjust!B192*[9]Input!$B178*10</f>
        <v>199700.47608298983</v>
      </c>
      <c r="M131" s="75">
        <f>[9]Adjust!C192*[9]Input!$C178*10</f>
        <v>31423.245397685492</v>
      </c>
      <c r="N131" s="75">
        <f>[9]Adjust!D192*[9]Input!$D178*10</f>
        <v>5655.7789939644408</v>
      </c>
      <c r="O131" s="80">
        <f t="shared" si="12"/>
        <v>0.84340272566956742</v>
      </c>
      <c r="P131" s="80">
        <f t="shared" si="13"/>
        <v>0.13271100468873179</v>
      </c>
      <c r="Q131" s="80">
        <f t="shared" si="14"/>
        <v>2.3886269641700684E-2</v>
      </c>
      <c r="R131" s="80">
        <f t="shared" si="15"/>
        <v>4.6130841402266896E-3</v>
      </c>
      <c r="S131" s="80">
        <f t="shared" si="16"/>
        <v>0.35037947293475191</v>
      </c>
      <c r="T131" s="80">
        <f t="shared" si="17"/>
        <v>2.7302046255127433E-2</v>
      </c>
      <c r="U131" s="71">
        <v>12191.405549169514</v>
      </c>
      <c r="V131" s="72">
        <v>3240.0773646199991</v>
      </c>
    </row>
    <row r="132" spans="1:22" customFormat="1">
      <c r="A132" s="74" t="s">
        <v>18</v>
      </c>
      <c r="B132" s="75">
        <f>[9]Input!B170+[9]Input!C170+[9]Input!D170</f>
        <v>0</v>
      </c>
      <c r="C132" s="76">
        <f>[9]Input!E170</f>
        <v>0</v>
      </c>
      <c r="D132" s="77">
        <f>0.01*[9]Input!F$15*([9]Adjust!$E184*[9]Input!E170+[9]Adjust!$F184*[9]Input!F170)+10*([9]Adjust!$B184*[9]Input!B170+[9]Adjust!$C184*[9]Input!C170+[9]Adjust!$D184*[9]Input!D170+[9]Adjust!$G184*[9]Input!G170)</f>
        <v>0</v>
      </c>
      <c r="E132" s="75">
        <f>10*([9]Adjust!$B184*[9]Input!B170+[9]Adjust!$C184*[9]Input!C170+[9]Adjust!$D184*[9]Input!D170)</f>
        <v>0</v>
      </c>
      <c r="F132" s="75">
        <f>[9]Adjust!E184*[9]Input!$F$15*[9]Input!$E170/100</f>
        <v>0</v>
      </c>
      <c r="G132" s="75">
        <f>[9]Adjust!F184*[9]Input!$F$15*[9]Input!$F170/100</f>
        <v>0</v>
      </c>
      <c r="H132" s="75">
        <f>[9]Adjust!G184*[9]Input!$G170*10</f>
        <v>0</v>
      </c>
      <c r="I132" s="78" t="str">
        <f t="shared" si="9"/>
        <v/>
      </c>
      <c r="J132" s="79" t="str">
        <f t="shared" si="10"/>
        <v/>
      </c>
      <c r="K132" s="78">
        <f t="shared" si="11"/>
        <v>0</v>
      </c>
      <c r="L132" s="75">
        <f>[9]Adjust!B184*[9]Input!$B170*10</f>
        <v>0</v>
      </c>
      <c r="M132" s="75">
        <f>[9]Adjust!C184*[9]Input!$C170*10</f>
        <v>0</v>
      </c>
      <c r="N132" s="75">
        <f>[9]Adjust!D184*[9]Input!$D170*10</f>
        <v>0</v>
      </c>
      <c r="O132" s="80" t="str">
        <f t="shared" si="12"/>
        <v/>
      </c>
      <c r="P132" s="80" t="str">
        <f t="shared" si="13"/>
        <v/>
      </c>
      <c r="Q132" s="80" t="str">
        <f t="shared" si="14"/>
        <v/>
      </c>
      <c r="R132" s="80" t="str">
        <f t="shared" si="15"/>
        <v/>
      </c>
      <c r="S132" s="80" t="str">
        <f t="shared" si="16"/>
        <v/>
      </c>
      <c r="T132" s="80" t="str">
        <f t="shared" si="17"/>
        <v/>
      </c>
      <c r="U132" s="70"/>
      <c r="V132" s="70"/>
    </row>
    <row r="133" spans="1:22" customFormat="1">
      <c r="A133" s="74" t="s">
        <v>25</v>
      </c>
      <c r="B133" s="75">
        <f>[9]Input!B190+[9]Input!C190+[9]Input!D190</f>
        <v>136975.29112597593</v>
      </c>
      <c r="C133" s="76">
        <f>[9]Input!E190</f>
        <v>16</v>
      </c>
      <c r="D133" s="77">
        <f>0.01*[9]Input!F$15*([9]Adjust!$E204*[9]Input!E190+[9]Adjust!$F204*[9]Input!F190)+10*([9]Adjust!$B204*[9]Input!B190+[9]Adjust!$C204*[9]Input!C190+[9]Adjust!$D204*[9]Input!D190+[9]Adjust!$G204*[9]Input!G190)</f>
        <v>2149659.3878720459</v>
      </c>
      <c r="E133" s="75">
        <f>10*([9]Adjust!$B204*[9]Input!B190+[9]Adjust!$C204*[9]Input!C190+[9]Adjust!$D204*[9]Input!D190)</f>
        <v>2149659.3878720459</v>
      </c>
      <c r="F133" s="75">
        <f>[9]Adjust!E204*[9]Input!$F$15*[9]Input!$E190/100</f>
        <v>0</v>
      </c>
      <c r="G133" s="75">
        <f>[9]Adjust!F204*[9]Input!$F$15*[9]Input!$F190/100</f>
        <v>0</v>
      </c>
      <c r="H133" s="75">
        <f>[9]Adjust!G204*[9]Input!$G190*10</f>
        <v>0</v>
      </c>
      <c r="I133" s="78">
        <f t="shared" si="9"/>
        <v>1.5693774915178009</v>
      </c>
      <c r="J133" s="79">
        <f t="shared" si="10"/>
        <v>134353.71174200287</v>
      </c>
      <c r="K133" s="78">
        <f t="shared" si="11"/>
        <v>1.5693774915178009</v>
      </c>
      <c r="L133" s="75">
        <f>[9]Adjust!B204*[9]Input!$B190*10</f>
        <v>1271553.0980475144</v>
      </c>
      <c r="M133" s="75">
        <f>[9]Adjust!C204*[9]Input!$C190*10</f>
        <v>364154.99075072259</v>
      </c>
      <c r="N133" s="75">
        <f>[9]Adjust!D204*[9]Input!$D190*10</f>
        <v>513951.29907380859</v>
      </c>
      <c r="O133" s="80">
        <f t="shared" si="12"/>
        <v>0.59151375572398401</v>
      </c>
      <c r="P133" s="80">
        <f t="shared" si="13"/>
        <v>0.16940125156813829</v>
      </c>
      <c r="Q133" s="80">
        <f t="shared" si="14"/>
        <v>0.23908499270787756</v>
      </c>
      <c r="R133" s="80">
        <f t="shared" si="15"/>
        <v>0</v>
      </c>
      <c r="S133" s="80">
        <f t="shared" si="16"/>
        <v>0</v>
      </c>
      <c r="T133" s="80">
        <f t="shared" si="17"/>
        <v>0</v>
      </c>
      <c r="U133" s="70"/>
      <c r="V133" s="70"/>
    </row>
    <row r="134" spans="1:22" customFormat="1">
      <c r="A134" s="74" t="s">
        <v>24</v>
      </c>
      <c r="B134" s="75">
        <f>[9]Input!B186+[9]Input!C186+[9]Input!D186</f>
        <v>119163.42924166481</v>
      </c>
      <c r="C134" s="76">
        <f>[9]Input!E186</f>
        <v>1200</v>
      </c>
      <c r="D134" s="77">
        <f>0.01*[9]Input!F$15*([9]Adjust!$E200*[9]Input!E186+[9]Adjust!$F200*[9]Input!F186)+10*([9]Adjust!$B200*[9]Input!B186+[9]Adjust!$C200*[9]Input!C186+[9]Adjust!$D200*[9]Input!D186+[9]Adjust!$G200*[9]Input!G186)</f>
        <v>1866099.3019244708</v>
      </c>
      <c r="E134" s="75">
        <f>10*([9]Adjust!$B200*[9]Input!B186+[9]Adjust!$C200*[9]Input!C186+[9]Adjust!$D200*[9]Input!D186)</f>
        <v>1866099.3019244708</v>
      </c>
      <c r="F134" s="75">
        <f>[9]Adjust!E200*[9]Input!$F$15*[9]Input!$E186/100</f>
        <v>0</v>
      </c>
      <c r="G134" s="75">
        <f>[9]Adjust!F200*[9]Input!$F$15*[9]Input!$F186/100</f>
        <v>0</v>
      </c>
      <c r="H134" s="75">
        <f>[9]Adjust!G200*[9]Input!$G186*10</f>
        <v>0</v>
      </c>
      <c r="I134" s="78">
        <f t="shared" si="9"/>
        <v>1.5660000000000001</v>
      </c>
      <c r="J134" s="79">
        <f t="shared" si="10"/>
        <v>1555.0827516037257</v>
      </c>
      <c r="K134" s="78">
        <f t="shared" si="11"/>
        <v>1.5660000000000001</v>
      </c>
      <c r="L134" s="75">
        <f>[9]Adjust!B200*[9]Input!$B186*10</f>
        <v>1866099.3019244708</v>
      </c>
      <c r="M134" s="75">
        <f>[9]Adjust!C200*[9]Input!$C186*10</f>
        <v>0</v>
      </c>
      <c r="N134" s="75">
        <f>[9]Adjust!D200*[9]Input!$D186*10</f>
        <v>0</v>
      </c>
      <c r="O134" s="80">
        <f t="shared" si="12"/>
        <v>1</v>
      </c>
      <c r="P134" s="80">
        <f t="shared" si="13"/>
        <v>0</v>
      </c>
      <c r="Q134" s="80">
        <f t="shared" si="14"/>
        <v>0</v>
      </c>
      <c r="R134" s="80">
        <f t="shared" si="15"/>
        <v>0</v>
      </c>
      <c r="S134" s="80">
        <f t="shared" si="16"/>
        <v>0</v>
      </c>
      <c r="T134" s="80">
        <f t="shared" si="17"/>
        <v>0</v>
      </c>
      <c r="U134" s="70"/>
      <c r="V134" s="70"/>
    </row>
    <row r="135" spans="1:22" customFormat="1">
      <c r="A135" s="74" t="s">
        <v>191</v>
      </c>
      <c r="B135" s="75">
        <f>[9]Input!B162+[9]Input!C162+[9]Input!D162</f>
        <v>13845.530360396191</v>
      </c>
      <c r="C135" s="76">
        <f>[9]Input!E162</f>
        <v>1600</v>
      </c>
      <c r="D135" s="77">
        <f>0.01*[9]Input!F$15*([9]Adjust!$E176*[9]Input!E162+[9]Adjust!$F176*[9]Input!F162)+10*([9]Adjust!$B176*[9]Input!B162+[9]Adjust!$C176*[9]Input!C162+[9]Adjust!$D176*[9]Input!D162+[9]Adjust!$G176*[9]Input!G162)</f>
        <v>31706.264525307277</v>
      </c>
      <c r="E135" s="75">
        <f>10*([9]Adjust!$B176*[9]Input!B162+[9]Adjust!$C176*[9]Input!C162+[9]Adjust!$D176*[9]Input!D162)</f>
        <v>31706.264525307277</v>
      </c>
      <c r="F135" s="75">
        <f>[9]Adjust!E176*[9]Input!$F$15*[9]Input!$E162/100</f>
        <v>0</v>
      </c>
      <c r="G135" s="75">
        <f>[9]Adjust!F176*[9]Input!$F$15*[9]Input!$F162/100</f>
        <v>0</v>
      </c>
      <c r="H135" s="75">
        <f>[9]Adjust!G176*[9]Input!$G162*10</f>
        <v>0</v>
      </c>
      <c r="I135" s="78">
        <f t="shared" si="9"/>
        <v>0.22900000000000001</v>
      </c>
      <c r="J135" s="79">
        <f t="shared" si="10"/>
        <v>19.816415328317049</v>
      </c>
      <c r="K135" s="78">
        <f t="shared" si="11"/>
        <v>0.22900000000000001</v>
      </c>
      <c r="L135" s="75">
        <f>[9]Adjust!B176*[9]Input!$B162*10</f>
        <v>31706.264525307277</v>
      </c>
      <c r="M135" s="75">
        <f>[9]Adjust!C176*[9]Input!$C162*10</f>
        <v>0</v>
      </c>
      <c r="N135" s="75">
        <f>[9]Adjust!D176*[9]Input!$D162*10</f>
        <v>0</v>
      </c>
      <c r="O135" s="80">
        <f t="shared" si="12"/>
        <v>1</v>
      </c>
      <c r="P135" s="80">
        <f t="shared" si="13"/>
        <v>0</v>
      </c>
      <c r="Q135" s="80">
        <f t="shared" si="14"/>
        <v>0</v>
      </c>
      <c r="R135" s="80">
        <f t="shared" si="15"/>
        <v>0</v>
      </c>
      <c r="S135" s="80">
        <f t="shared" si="16"/>
        <v>0</v>
      </c>
      <c r="T135" s="80">
        <f t="shared" si="17"/>
        <v>0</v>
      </c>
      <c r="U135" s="70"/>
      <c r="V135" s="70"/>
    </row>
    <row r="136" spans="1:22" customFormat="1">
      <c r="A136" s="74" t="s">
        <v>15</v>
      </c>
      <c r="B136" s="75">
        <f>[9]Input!B158+[9]Input!C158+[9]Input!D158</f>
        <v>1185388.6011785222</v>
      </c>
      <c r="C136" s="76">
        <f>[9]Input!E158</f>
        <v>49616</v>
      </c>
      <c r="D136" s="77">
        <f>0.01*[9]Input!F$15*([9]Adjust!$E172*[9]Input!E158+[9]Adjust!$F172*[9]Input!F158)+10*([9]Adjust!$B172*[9]Input!B158+[9]Adjust!$C172*[9]Input!C158+[9]Adjust!$D172*[9]Input!D158+[9]Adjust!$G172*[9]Input!G158)</f>
        <v>12543421.14918283</v>
      </c>
      <c r="E136" s="75">
        <f>10*([9]Adjust!$B172*[9]Input!B158+[9]Adjust!$C172*[9]Input!C158+[9]Adjust!$D172*[9]Input!D158)</f>
        <v>11787987.77958283</v>
      </c>
      <c r="F136" s="75">
        <f>[9]Adjust!E172*[9]Input!$F$15*[9]Input!$E158/100</f>
        <v>755433.36959999998</v>
      </c>
      <c r="G136" s="75">
        <f>[9]Adjust!F172*[9]Input!$F$15*[9]Input!$F158/100</f>
        <v>0</v>
      </c>
      <c r="H136" s="75">
        <f>[9]Adjust!G172*[9]Input!$G158*10</f>
        <v>0</v>
      </c>
      <c r="I136" s="78">
        <f t="shared" si="9"/>
        <v>1.0581695434486267</v>
      </c>
      <c r="J136" s="79">
        <f t="shared" si="10"/>
        <v>252.81000381293998</v>
      </c>
      <c r="K136" s="78">
        <f t="shared" si="11"/>
        <v>0.99444079079747549</v>
      </c>
      <c r="L136" s="75">
        <f>[9]Adjust!B172*[9]Input!$B158*10</f>
        <v>11365540.071819078</v>
      </c>
      <c r="M136" s="75">
        <f>[9]Adjust!C172*[9]Input!$C158*10</f>
        <v>422447.70776375267</v>
      </c>
      <c r="N136" s="75">
        <f>[9]Adjust!D172*[9]Input!$D158*10</f>
        <v>0</v>
      </c>
      <c r="O136" s="80">
        <f t="shared" si="12"/>
        <v>0.96416286514179761</v>
      </c>
      <c r="P136" s="80">
        <f t="shared" si="13"/>
        <v>3.5837134858202481E-2</v>
      </c>
      <c r="Q136" s="80">
        <f t="shared" si="14"/>
        <v>0</v>
      </c>
      <c r="R136" s="80">
        <f t="shared" si="15"/>
        <v>6.0225464856468958E-2</v>
      </c>
      <c r="S136" s="80">
        <f t="shared" si="16"/>
        <v>0</v>
      </c>
      <c r="T136" s="80">
        <f t="shared" si="17"/>
        <v>0</v>
      </c>
      <c r="U136" s="70"/>
      <c r="V136" s="70"/>
    </row>
    <row r="137" spans="1:22" customFormat="1">
      <c r="A137" s="74" t="s">
        <v>14</v>
      </c>
      <c r="B137" s="75">
        <f>[9]Input!B154+[9]Input!C154+[9]Input!D154</f>
        <v>1262592.5417389148</v>
      </c>
      <c r="C137" s="76">
        <f>[9]Input!E154</f>
        <v>115963</v>
      </c>
      <c r="D137" s="77">
        <f>0.01*[9]Input!F$15*([9]Adjust!$E168*[9]Input!E154+[9]Adjust!$F168*[9]Input!F154)+10*([9]Adjust!$B168*[9]Input!B154+[9]Adjust!$C168*[9]Input!C154+[9]Adjust!$D168*[9]Input!D154+[9]Adjust!$G168*[9]Input!G154)</f>
        <v>20313090.69094466</v>
      </c>
      <c r="E137" s="75">
        <f>10*([9]Adjust!$B168*[9]Input!B154+[9]Adjust!$C168*[9]Input!C154+[9]Adjust!$D168*[9]Input!D154)</f>
        <v>18547484.438144661</v>
      </c>
      <c r="F137" s="75">
        <f>[9]Adjust!E168*[9]Input!$F$15*[9]Input!$E154/100</f>
        <v>1765606.2527999999</v>
      </c>
      <c r="G137" s="75">
        <f>[9]Adjust!F168*[9]Input!$F$15*[9]Input!$F154/100</f>
        <v>0</v>
      </c>
      <c r="H137" s="75">
        <f>[9]Adjust!G168*[9]Input!$G154*10</f>
        <v>0</v>
      </c>
      <c r="I137" s="78">
        <f t="shared" si="9"/>
        <v>1.6088397499139595</v>
      </c>
      <c r="J137" s="79">
        <f t="shared" si="10"/>
        <v>175.1687235665226</v>
      </c>
      <c r="K137" s="78">
        <f t="shared" si="11"/>
        <v>1.4690000000000003</v>
      </c>
      <c r="L137" s="75">
        <f>[9]Adjust!B168*[9]Input!$B154*10</f>
        <v>18547484.438144661</v>
      </c>
      <c r="M137" s="75">
        <f>[9]Adjust!C168*[9]Input!$C154*10</f>
        <v>0</v>
      </c>
      <c r="N137" s="75">
        <f>[9]Adjust!D168*[9]Input!$D154*10</f>
        <v>0</v>
      </c>
      <c r="O137" s="80">
        <f t="shared" si="12"/>
        <v>1</v>
      </c>
      <c r="P137" s="80">
        <f t="shared" si="13"/>
        <v>0</v>
      </c>
      <c r="Q137" s="80">
        <f t="shared" si="14"/>
        <v>0</v>
      </c>
      <c r="R137" s="80">
        <f t="shared" si="15"/>
        <v>8.6919626346525725E-2</v>
      </c>
      <c r="S137" s="80">
        <f t="shared" si="16"/>
        <v>0</v>
      </c>
      <c r="T137" s="80">
        <f t="shared" si="17"/>
        <v>0</v>
      </c>
      <c r="U137" s="70"/>
      <c r="V137" s="70"/>
    </row>
    <row r="139" spans="1:22" ht="15.75">
      <c r="A139" s="32" t="s">
        <v>192</v>
      </c>
    </row>
    <row r="140" spans="1:22" ht="14.25">
      <c r="A140" s="33" t="s">
        <v>67</v>
      </c>
    </row>
    <row r="141" spans="1:22">
      <c r="A141" s="31" t="s">
        <v>77</v>
      </c>
    </row>
    <row r="142" spans="1:22" ht="14.25">
      <c r="A142" s="34" t="s">
        <v>193</v>
      </c>
    </row>
    <row r="143" spans="1:22" ht="14.25">
      <c r="A143" s="34" t="s">
        <v>194</v>
      </c>
    </row>
    <row r="144" spans="1:22" ht="14.25">
      <c r="A144" s="34" t="s">
        <v>195</v>
      </c>
    </row>
    <row r="145" spans="1:9" ht="14.25">
      <c r="A145" s="34" t="s">
        <v>196</v>
      </c>
    </row>
    <row r="146" spans="1:9" ht="14.25">
      <c r="A146" s="34" t="s">
        <v>197</v>
      </c>
    </row>
    <row r="147" spans="1:9" ht="14.25">
      <c r="A147" s="34" t="s">
        <v>198</v>
      </c>
    </row>
    <row r="148" spans="1:9" ht="14.25">
      <c r="A148" s="34" t="s">
        <v>199</v>
      </c>
    </row>
    <row r="149" spans="1:9" ht="14.25">
      <c r="A149" s="35" t="s">
        <v>83</v>
      </c>
      <c r="B149" s="35" t="s">
        <v>85</v>
      </c>
      <c r="C149" s="35" t="s">
        <v>85</v>
      </c>
      <c r="D149" s="35" t="s">
        <v>85</v>
      </c>
      <c r="E149" s="35" t="s">
        <v>85</v>
      </c>
      <c r="F149" s="35" t="s">
        <v>85</v>
      </c>
      <c r="G149" s="35" t="s">
        <v>85</v>
      </c>
      <c r="H149" s="35" t="s">
        <v>85</v>
      </c>
    </row>
    <row r="150" spans="1:9" ht="14.25">
      <c r="A150" s="35" t="s">
        <v>87</v>
      </c>
      <c r="B150" s="35" t="s">
        <v>200</v>
      </c>
      <c r="C150" s="35" t="s">
        <v>89</v>
      </c>
      <c r="D150" s="35" t="s">
        <v>201</v>
      </c>
      <c r="E150" s="35" t="s">
        <v>202</v>
      </c>
      <c r="F150" s="35" t="s">
        <v>203</v>
      </c>
      <c r="G150" s="35" t="s">
        <v>204</v>
      </c>
      <c r="H150" s="35" t="s">
        <v>205</v>
      </c>
    </row>
    <row r="151" spans="1:9" ht="38.25">
      <c r="B151" s="36" t="s">
        <v>206</v>
      </c>
      <c r="C151" s="36" t="s">
        <v>207</v>
      </c>
      <c r="D151" s="36" t="s">
        <v>208</v>
      </c>
      <c r="E151" s="36" t="s">
        <v>209</v>
      </c>
      <c r="F151" s="36" t="s">
        <v>210</v>
      </c>
      <c r="G151" s="36" t="s">
        <v>211</v>
      </c>
      <c r="H151" s="36" t="s">
        <v>212</v>
      </c>
    </row>
    <row r="152" spans="1:9" ht="14.25">
      <c r="A152" s="37" t="s">
        <v>213</v>
      </c>
      <c r="B152" s="48">
        <f>SUM(B$55:B$137)</f>
        <v>19324669.015367206</v>
      </c>
      <c r="C152" s="40">
        <f>SUM(C$55:C$137)</f>
        <v>2270686</v>
      </c>
      <c r="D152" s="40">
        <f>SUM(D$55:D$137)</f>
        <v>275780380.72721916</v>
      </c>
      <c r="E152" s="40">
        <f>SUM(E$55:E$137)</f>
        <v>221314768.50976527</v>
      </c>
      <c r="F152" s="40">
        <f>SUM($F$55:$F$137)</f>
        <v>33389743.470257122</v>
      </c>
      <c r="G152" s="40">
        <f>SUM($G$55:$G$137)</f>
        <v>19120804.188284349</v>
      </c>
      <c r="H152" s="40">
        <f>SUM($H$55:$H$137)</f>
        <v>1955064.5589124116</v>
      </c>
      <c r="I152" s="42" t="s">
        <v>67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56:V58 U137:V137 U135:V135 U132:V133 U129:V130 U126:V127 U123:V124 U119:V121 U115:V117 U112:V113 U108:V110 U104:V106 U100:V102 U98:V98 U95:V96 U92:V93 U88:V90 U86:V86 U84:V84 U80:V82 U76:V78 U72:V74 U68:V70 U64:V66 U60:V62">
      <formula1>0</formula1>
    </dataValidation>
    <dataValidation type="textLength" operator="equal" allowBlank="1" showInputMessage="1" showErrorMessage="1" error="This cell should remain blank." sqref="U55:V55 U136:V136 U134:V134 U131:V131 U128:V128 U125:V125 U122:V122 U118:V118 U114:V114 U111:V111 U107:V107 U103:V103 U99:V99 U97:V97 U94:V94 U91:V91 U87:V87 U85:V85 U83:V83 U79:V79 U75:V75 U71:V71 U67:V67 U63:V63 U59:V59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5" right="0.75" top="1" bottom="1" header="0.5" footer="0.5"/>
  <pageSetup paperSize="0" orientation="landscape"/>
  <headerFooter alignWithMargins="0">
    <oddHeader>&amp;L&amp;A&amp;CCDCM model 100&amp;R&amp;P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V152"/>
  <sheetViews>
    <sheetView showGridLines="0" workbookViewId="0">
      <pane xSplit="1" ySplit="1" topLeftCell="B2" activePane="bottomRight" state="frozen"/>
      <selection activeCell="X135" sqref="X135"/>
      <selection pane="topRight" activeCell="X135" sqref="X135"/>
      <selection pane="bottomLeft" activeCell="X135" sqref="X135"/>
      <selection pane="bottomRight" activeCell="X135" sqref="X135"/>
    </sheetView>
  </sheetViews>
  <sheetFormatPr defaultRowHeight="12.75"/>
  <cols>
    <col min="1" max="1" width="50.7109375" style="31" customWidth="1"/>
    <col min="2" max="20" width="20.7109375" style="31" customWidth="1"/>
    <col min="21" max="21" width="20.7109375" style="43" customWidth="1"/>
    <col min="22" max="251" width="20.7109375" style="31" customWidth="1"/>
    <col min="252" max="16384" width="9.140625" style="31"/>
  </cols>
  <sheetData>
    <row r="1" spans="1:7" ht="18">
      <c r="A1" s="30" t="s">
        <v>65</v>
      </c>
      <c r="C1" s="30" t="str">
        <f>[10]Input!B8</f>
        <v>London Power Networks</v>
      </c>
      <c r="E1" s="30" t="str">
        <f>[10]Input!C8</f>
        <v>2011 - 2012</v>
      </c>
      <c r="G1" s="30" t="str">
        <f>[10]Input!D8</f>
        <v>LPN-100-1110-1</v>
      </c>
    </row>
    <row r="4" spans="1:7" ht="15.75">
      <c r="A4" s="32" t="s">
        <v>66</v>
      </c>
    </row>
    <row r="5" spans="1:7" ht="14.25">
      <c r="A5" s="33" t="s">
        <v>67</v>
      </c>
    </row>
    <row r="6" spans="1:7">
      <c r="A6" s="31" t="s">
        <v>68</v>
      </c>
    </row>
    <row r="7" spans="1:7">
      <c r="A7" s="31" t="s">
        <v>69</v>
      </c>
    </row>
    <row r="8" spans="1:7">
      <c r="A8" s="31" t="s">
        <v>70</v>
      </c>
    </row>
    <row r="9" spans="1:7">
      <c r="A9" s="31" t="s">
        <v>71</v>
      </c>
    </row>
    <row r="10" spans="1:7">
      <c r="A10" s="31" t="s">
        <v>72</v>
      </c>
    </row>
    <row r="11" spans="1:7">
      <c r="A11" s="31" t="s">
        <v>73</v>
      </c>
    </row>
    <row r="12" spans="1:7">
      <c r="A12" s="31" t="s">
        <v>74</v>
      </c>
    </row>
    <row r="13" spans="1:7">
      <c r="A13" s="31" t="s">
        <v>75</v>
      </c>
    </row>
    <row r="14" spans="1:7">
      <c r="A14" s="31" t="s">
        <v>76</v>
      </c>
    </row>
    <row r="15" spans="1:7">
      <c r="A15" s="31" t="s">
        <v>77</v>
      </c>
    </row>
    <row r="16" spans="1:7" ht="14.25">
      <c r="A16" s="34" t="s">
        <v>78</v>
      </c>
    </row>
    <row r="17" spans="1:6" ht="14.25">
      <c r="A17" s="34" t="s">
        <v>79</v>
      </c>
    </row>
    <row r="18" spans="1:6" ht="14.25">
      <c r="A18" s="34" t="s">
        <v>80</v>
      </c>
    </row>
    <row r="19" spans="1:6" ht="14.25">
      <c r="A19" s="34" t="s">
        <v>81</v>
      </c>
    </row>
    <row r="20" spans="1:6" ht="14.25">
      <c r="A20" s="34" t="s">
        <v>82</v>
      </c>
    </row>
    <row r="21" spans="1:6" ht="28.5">
      <c r="A21" s="35" t="s">
        <v>83</v>
      </c>
      <c r="B21" s="35" t="s">
        <v>84</v>
      </c>
      <c r="C21" s="35" t="s">
        <v>85</v>
      </c>
      <c r="D21" s="35" t="s">
        <v>86</v>
      </c>
      <c r="E21" s="35" t="s">
        <v>86</v>
      </c>
    </row>
    <row r="22" spans="1:6" ht="14.25">
      <c r="A22" s="35" t="s">
        <v>87</v>
      </c>
      <c r="B22" s="35" t="s">
        <v>88</v>
      </c>
      <c r="C22" s="35" t="s">
        <v>89</v>
      </c>
      <c r="D22" s="35" t="s">
        <v>90</v>
      </c>
      <c r="E22" s="35" t="s">
        <v>91</v>
      </c>
    </row>
    <row r="23" spans="1:6" ht="38.25">
      <c r="B23" s="36" t="s">
        <v>92</v>
      </c>
      <c r="C23" s="36" t="s">
        <v>93</v>
      </c>
      <c r="D23" s="36" t="s">
        <v>94</v>
      </c>
      <c r="E23" s="36" t="s">
        <v>95</v>
      </c>
    </row>
    <row r="24" spans="1:6" ht="14.25">
      <c r="A24" s="37" t="s">
        <v>96</v>
      </c>
      <c r="B24" s="38">
        <f>[10]Input!D15</f>
        <v>0</v>
      </c>
      <c r="C24" s="39">
        <f>SUM([10]Scaler!$H$381:$H$405)</f>
        <v>-20351932.61684978</v>
      </c>
      <c r="D24" s="40">
        <f>[10]Adjust!F299-[10]Revenue!B56</f>
        <v>-41239.71249127388</v>
      </c>
      <c r="E24" s="41">
        <f>D24/[10]Revenue!B56</f>
        <v>-1.1331792943914552E-4</v>
      </c>
      <c r="F24" s="42" t="s">
        <v>67</v>
      </c>
    </row>
    <row r="26" spans="1:6" ht="15.75">
      <c r="A26" s="32" t="s">
        <v>97</v>
      </c>
    </row>
    <row r="27" spans="1:6" ht="14.25">
      <c r="A27" s="33" t="s">
        <v>67</v>
      </c>
    </row>
    <row r="28" spans="1:6">
      <c r="A28" s="31" t="s">
        <v>77</v>
      </c>
    </row>
    <row r="29" spans="1:6" ht="14.25">
      <c r="A29" s="34" t="s">
        <v>98</v>
      </c>
    </row>
    <row r="30" spans="1:6" ht="14.25">
      <c r="A30" s="34" t="s">
        <v>99</v>
      </c>
    </row>
    <row r="31" spans="1:6" ht="14.25">
      <c r="A31" s="34" t="s">
        <v>100</v>
      </c>
    </row>
    <row r="32" spans="1:6" ht="14.25">
      <c r="A32" s="34" t="s">
        <v>101</v>
      </c>
    </row>
    <row r="33" spans="1:1" ht="14.25">
      <c r="A33" s="34" t="s">
        <v>102</v>
      </c>
    </row>
    <row r="34" spans="1:1" ht="14.25">
      <c r="A34" s="34" t="s">
        <v>103</v>
      </c>
    </row>
    <row r="35" spans="1:1" ht="14.25">
      <c r="A35" s="34" t="s">
        <v>104</v>
      </c>
    </row>
    <row r="36" spans="1:1" ht="14.25">
      <c r="A36" s="34" t="s">
        <v>105</v>
      </c>
    </row>
    <row r="37" spans="1:1" ht="14.25">
      <c r="A37" s="34" t="s">
        <v>106</v>
      </c>
    </row>
    <row r="38" spans="1:1" ht="14.25">
      <c r="A38" s="34" t="s">
        <v>107</v>
      </c>
    </row>
    <row r="39" spans="1:1" ht="14.25">
      <c r="A39" s="34" t="s">
        <v>108</v>
      </c>
    </row>
    <row r="40" spans="1:1" ht="14.25">
      <c r="A40" s="34" t="s">
        <v>109</v>
      </c>
    </row>
    <row r="41" spans="1:1" ht="14.25">
      <c r="A41" s="34" t="s">
        <v>110</v>
      </c>
    </row>
    <row r="42" spans="1:1" ht="14.25">
      <c r="A42" s="34" t="s">
        <v>111</v>
      </c>
    </row>
    <row r="43" spans="1:1" ht="14.25">
      <c r="A43" s="34" t="s">
        <v>112</v>
      </c>
    </row>
    <row r="44" spans="1:1" ht="14.25">
      <c r="A44" s="34" t="s">
        <v>113</v>
      </c>
    </row>
    <row r="45" spans="1:1" ht="14.25">
      <c r="A45" s="34" t="s">
        <v>114</v>
      </c>
    </row>
    <row r="46" spans="1:1" ht="14.25">
      <c r="A46" s="34" t="s">
        <v>115</v>
      </c>
    </row>
    <row r="47" spans="1:1" ht="14.25">
      <c r="A47" s="34" t="s">
        <v>116</v>
      </c>
    </row>
    <row r="48" spans="1:1" ht="14.25">
      <c r="A48" s="34" t="s">
        <v>117</v>
      </c>
    </row>
    <row r="49" spans="1:22" ht="14.25">
      <c r="A49" s="34" t="s">
        <v>118</v>
      </c>
    </row>
    <row r="50" spans="1:22" ht="14.25">
      <c r="A50" s="34" t="s">
        <v>119</v>
      </c>
    </row>
    <row r="51" spans="1:22" ht="14.25">
      <c r="A51" s="34" t="s">
        <v>120</v>
      </c>
    </row>
    <row r="52" spans="1:22" ht="28.5">
      <c r="A52" s="35" t="s">
        <v>83</v>
      </c>
      <c r="B52" s="35" t="s">
        <v>86</v>
      </c>
      <c r="C52" s="35" t="s">
        <v>84</v>
      </c>
      <c r="D52" s="35" t="s">
        <v>86</v>
      </c>
      <c r="E52" s="35" t="s">
        <v>86</v>
      </c>
      <c r="F52" s="35" t="s">
        <v>86</v>
      </c>
      <c r="G52" s="35" t="s">
        <v>86</v>
      </c>
      <c r="H52" s="35" t="s">
        <v>86</v>
      </c>
      <c r="I52" s="35" t="s">
        <v>86</v>
      </c>
      <c r="J52" s="35" t="s">
        <v>86</v>
      </c>
      <c r="K52" s="35" t="s">
        <v>86</v>
      </c>
      <c r="L52" s="35" t="s">
        <v>86</v>
      </c>
      <c r="M52" s="35" t="s">
        <v>86</v>
      </c>
      <c r="N52" s="35" t="s">
        <v>86</v>
      </c>
      <c r="O52" s="35" t="s">
        <v>86</v>
      </c>
      <c r="P52" s="35" t="s">
        <v>86</v>
      </c>
      <c r="Q52" s="35" t="s">
        <v>86</v>
      </c>
      <c r="R52" s="35" t="s">
        <v>86</v>
      </c>
      <c r="S52" s="35" t="s">
        <v>86</v>
      </c>
      <c r="T52" s="35" t="s">
        <v>86</v>
      </c>
    </row>
    <row r="53" spans="1:22" ht="42.75">
      <c r="A53" s="35" t="s">
        <v>87</v>
      </c>
      <c r="B53" s="35" t="s">
        <v>121</v>
      </c>
      <c r="C53" s="35" t="s">
        <v>122</v>
      </c>
      <c r="D53" s="35" t="s">
        <v>123</v>
      </c>
      <c r="E53" s="35" t="s">
        <v>124</v>
      </c>
      <c r="F53" s="35" t="s">
        <v>125</v>
      </c>
      <c r="G53" s="35" t="s">
        <v>126</v>
      </c>
      <c r="H53" s="35" t="s">
        <v>127</v>
      </c>
      <c r="I53" s="35" t="s">
        <v>128</v>
      </c>
      <c r="J53" s="35" t="s">
        <v>129</v>
      </c>
      <c r="K53" s="35" t="s">
        <v>130</v>
      </c>
      <c r="L53" s="35" t="s">
        <v>131</v>
      </c>
      <c r="M53" s="35" t="s">
        <v>132</v>
      </c>
      <c r="N53" s="35" t="s">
        <v>133</v>
      </c>
      <c r="O53" s="35" t="s">
        <v>134</v>
      </c>
      <c r="P53" s="35" t="s">
        <v>135</v>
      </c>
      <c r="Q53" s="35" t="s">
        <v>136</v>
      </c>
      <c r="R53" s="35" t="s">
        <v>137</v>
      </c>
      <c r="S53" s="35" t="s">
        <v>138</v>
      </c>
      <c r="T53" s="35" t="s">
        <v>139</v>
      </c>
    </row>
    <row r="54" spans="1:22" ht="38.25">
      <c r="B54" s="36" t="s">
        <v>140</v>
      </c>
      <c r="C54" s="36" t="s">
        <v>141</v>
      </c>
      <c r="D54" s="36" t="s">
        <v>142</v>
      </c>
      <c r="E54" s="36" t="s">
        <v>143</v>
      </c>
      <c r="F54" s="36" t="s">
        <v>144</v>
      </c>
      <c r="G54" s="36" t="s">
        <v>145</v>
      </c>
      <c r="H54" s="36" t="s">
        <v>146</v>
      </c>
      <c r="I54" s="36" t="s">
        <v>147</v>
      </c>
      <c r="J54" s="36" t="s">
        <v>148</v>
      </c>
      <c r="K54" s="36" t="s">
        <v>149</v>
      </c>
      <c r="L54" s="36" t="s">
        <v>150</v>
      </c>
      <c r="M54" s="36" t="s">
        <v>151</v>
      </c>
      <c r="N54" s="36" t="s">
        <v>152</v>
      </c>
      <c r="O54" s="36" t="s">
        <v>153</v>
      </c>
      <c r="P54" s="36" t="s">
        <v>154</v>
      </c>
      <c r="Q54" s="36" t="s">
        <v>155</v>
      </c>
      <c r="R54" s="36" t="s">
        <v>156</v>
      </c>
      <c r="S54" s="36" t="s">
        <v>157</v>
      </c>
      <c r="T54" s="36" t="s">
        <v>158</v>
      </c>
      <c r="U54" s="44" t="s">
        <v>159</v>
      </c>
      <c r="V54" s="36" t="s">
        <v>160</v>
      </c>
    </row>
    <row r="55" spans="1:22" ht="14.25">
      <c r="A55" s="45" t="s">
        <v>161</v>
      </c>
      <c r="U55" s="46">
        <v>0</v>
      </c>
      <c r="V55" s="46"/>
    </row>
    <row r="56" spans="1:22" ht="14.25">
      <c r="A56" s="45" t="s">
        <v>162</v>
      </c>
      <c r="U56" s="46">
        <v>0</v>
      </c>
      <c r="V56" s="46"/>
    </row>
    <row r="57" spans="1:22" ht="14.25">
      <c r="A57" s="45" t="s">
        <v>163</v>
      </c>
      <c r="U57" s="46">
        <v>0</v>
      </c>
      <c r="V57" s="46"/>
    </row>
    <row r="58" spans="1:22" ht="14.25">
      <c r="A58" s="45" t="s">
        <v>164</v>
      </c>
      <c r="U58" s="46">
        <v>0</v>
      </c>
      <c r="V58" s="46"/>
    </row>
    <row r="59" spans="1:22" ht="14.25">
      <c r="A59" s="45" t="s">
        <v>165</v>
      </c>
      <c r="U59" s="46">
        <v>0</v>
      </c>
      <c r="V59" s="46"/>
    </row>
    <row r="60" spans="1:22" ht="14.25">
      <c r="A60" s="45" t="s">
        <v>166</v>
      </c>
      <c r="U60" s="46">
        <v>0</v>
      </c>
      <c r="V60" s="46"/>
    </row>
    <row r="61" spans="1:22" ht="14.25">
      <c r="A61" s="45" t="s">
        <v>167</v>
      </c>
      <c r="U61" s="46">
        <v>0</v>
      </c>
      <c r="V61" s="46"/>
    </row>
    <row r="62" spans="1:22" ht="14.25">
      <c r="A62" s="45" t="s">
        <v>168</v>
      </c>
      <c r="U62" s="46">
        <v>0</v>
      </c>
      <c r="V62" s="46"/>
    </row>
    <row r="63" spans="1:22" ht="14.25">
      <c r="A63" s="45" t="s">
        <v>169</v>
      </c>
      <c r="U63" s="46">
        <v>0</v>
      </c>
      <c r="V63" s="46"/>
    </row>
    <row r="64" spans="1:22" ht="14.25">
      <c r="A64" s="45" t="s">
        <v>170</v>
      </c>
      <c r="U64" s="46">
        <v>0</v>
      </c>
      <c r="V64" s="46"/>
    </row>
    <row r="65" spans="1:22" ht="14.25">
      <c r="A65" s="45" t="s">
        <v>171</v>
      </c>
      <c r="U65" s="46">
        <v>0</v>
      </c>
      <c r="V65" s="46"/>
    </row>
    <row r="66" spans="1:22" ht="14.25">
      <c r="A66" s="45" t="s">
        <v>172</v>
      </c>
      <c r="U66" s="46">
        <v>0</v>
      </c>
      <c r="V66" s="46"/>
    </row>
    <row r="67" spans="1:22" ht="14.25">
      <c r="A67" s="45" t="s">
        <v>173</v>
      </c>
      <c r="U67" s="46">
        <v>0</v>
      </c>
      <c r="V67" s="46"/>
    </row>
    <row r="68" spans="1:22" ht="14.25">
      <c r="A68" s="45" t="s">
        <v>174</v>
      </c>
      <c r="U68" s="46">
        <v>0</v>
      </c>
      <c r="V68" s="46"/>
    </row>
    <row r="69" spans="1:22" ht="14.25">
      <c r="A69" s="45" t="s">
        <v>175</v>
      </c>
      <c r="U69" s="46">
        <v>0</v>
      </c>
      <c r="V69" s="46"/>
    </row>
    <row r="70" spans="1:22" ht="14.25">
      <c r="A70" s="45" t="s">
        <v>176</v>
      </c>
      <c r="U70" s="46">
        <v>0</v>
      </c>
      <c r="V70" s="46"/>
    </row>
    <row r="71" spans="1:22" ht="14.25">
      <c r="A71" s="45" t="s">
        <v>177</v>
      </c>
      <c r="U71" s="46">
        <v>0</v>
      </c>
      <c r="V71" s="46"/>
    </row>
    <row r="72" spans="1:22" ht="14.25">
      <c r="A72" s="45" t="s">
        <v>178</v>
      </c>
      <c r="U72" s="46">
        <v>0</v>
      </c>
      <c r="V72" s="46"/>
    </row>
    <row r="73" spans="1:22" ht="14.25">
      <c r="A73" s="45" t="s">
        <v>179</v>
      </c>
      <c r="U73" s="46">
        <v>0</v>
      </c>
      <c r="V73" s="46"/>
    </row>
    <row r="74" spans="1:22" ht="14.25">
      <c r="A74" s="45" t="s">
        <v>180</v>
      </c>
      <c r="U74" s="46">
        <v>0</v>
      </c>
      <c r="V74" s="46"/>
    </row>
    <row r="75" spans="1:22" ht="14.25">
      <c r="A75" s="45" t="s">
        <v>181</v>
      </c>
      <c r="U75" s="46">
        <v>0</v>
      </c>
      <c r="V75" s="46"/>
    </row>
    <row r="76" spans="1:22" ht="14.25">
      <c r="A76" s="45" t="s">
        <v>182</v>
      </c>
      <c r="U76" s="46">
        <v>0</v>
      </c>
      <c r="V76" s="46"/>
    </row>
    <row r="77" spans="1:22" ht="14.25">
      <c r="A77" s="45" t="s">
        <v>183</v>
      </c>
      <c r="U77" s="46">
        <v>0</v>
      </c>
      <c r="V77" s="46"/>
    </row>
    <row r="78" spans="1:22" ht="14.25">
      <c r="A78" s="45" t="s">
        <v>184</v>
      </c>
      <c r="U78" s="46">
        <v>0</v>
      </c>
      <c r="V78" s="46"/>
    </row>
    <row r="79" spans="1:22" ht="14.25">
      <c r="A79" s="45" t="s">
        <v>185</v>
      </c>
      <c r="U79" s="46">
        <v>0</v>
      </c>
      <c r="V79" s="46"/>
    </row>
    <row r="80" spans="1:22">
      <c r="A80" s="37" t="s">
        <v>186</v>
      </c>
      <c r="B80" s="39">
        <f>[10]Input!B150+[10]Input!C150+[10]Input!D150</f>
        <v>104532.69783466092</v>
      </c>
      <c r="C80" s="47">
        <f>[10]Input!E150</f>
        <v>12669</v>
      </c>
      <c r="D80" s="40">
        <f>0.01*[10]Input!F$15*([10]Adjust!$E164*[10]Input!E150+[10]Adjust!$F164*[10]Input!F150)+10*([10]Adjust!$B164*[10]Input!B150+[10]Adjust!$C164*[10]Input!C150+[10]Adjust!$D164*[10]Input!D150+[10]Adjust!$G164*[10]Input!G150)</f>
        <v>249833.14782483963</v>
      </c>
      <c r="E80" s="39">
        <f>10*([10]Adjust!$B164*[10]Input!B150+[10]Adjust!$C164*[10]Input!C150+[10]Adjust!$D164*[10]Input!D150)</f>
        <v>249833.14782483963</v>
      </c>
      <c r="F80" s="39">
        <f>[10]Adjust!E164*[10]Input!$F$15*[10]Input!$E150/100</f>
        <v>0</v>
      </c>
      <c r="G80" s="39">
        <f>[10]Adjust!F164*[10]Input!$F$15*[10]Input!$F150/100</f>
        <v>0</v>
      </c>
      <c r="H80" s="39">
        <f>[10]Adjust!G164*[10]Input!$G150*10</f>
        <v>0</v>
      </c>
      <c r="I80" s="48">
        <f t="shared" ref="I80:I111" si="0">IF(B80&lt;&gt;0,0.1*D80/B80,"")</f>
        <v>0.23900000000000005</v>
      </c>
      <c r="J80" s="49">
        <f t="shared" ref="J80:J111" si="1">IF(C80&lt;&gt;0,D80/C80,"")</f>
        <v>19.720036926737677</v>
      </c>
      <c r="K80" s="48">
        <f t="shared" ref="K80:K111" si="2">IF(B80&lt;&gt;0,0.1*E80/B80,0)</f>
        <v>0.23900000000000005</v>
      </c>
      <c r="L80" s="39">
        <f>[10]Adjust!B164*[10]Input!$B150*10</f>
        <v>249833.14782483963</v>
      </c>
      <c r="M80" s="39">
        <f>[10]Adjust!C164*[10]Input!$C150*10</f>
        <v>0</v>
      </c>
      <c r="N80" s="39">
        <f>[10]Adjust!D164*[10]Input!$D150*10</f>
        <v>0</v>
      </c>
      <c r="O80" s="50">
        <f t="shared" ref="O80:O111" si="3">IF(E80&lt;&gt;0,$L80/E80,"")</f>
        <v>1</v>
      </c>
      <c r="P80" s="50">
        <f t="shared" ref="P80:P111" si="4">IF(E80&lt;&gt;0,$M80/E80,"")</f>
        <v>0</v>
      </c>
      <c r="Q80" s="50">
        <f t="shared" ref="Q80:Q111" si="5">IF(E80&lt;&gt;0,$N80/E80,"")</f>
        <v>0</v>
      </c>
      <c r="R80" s="50">
        <f t="shared" ref="R80:R111" si="6">IF(D80&lt;&gt;0,$F80/D80,"")</f>
        <v>0</v>
      </c>
      <c r="S80" s="50">
        <f t="shared" ref="S80:S111" si="7">IF(D80&lt;&gt;0,$G80/D80,"")</f>
        <v>0</v>
      </c>
      <c r="T80" s="50">
        <f t="shared" ref="T80:T111" si="8">IF(D80&lt;&gt;0,$H80/D80,"")</f>
        <v>0</v>
      </c>
      <c r="U80" s="46">
        <v>0</v>
      </c>
      <c r="V80" s="46"/>
    </row>
    <row r="81" spans="1:22">
      <c r="A81" s="37" t="s">
        <v>12</v>
      </c>
      <c r="B81" s="39">
        <f>[10]Input!B146+[10]Input!C146+[10]Input!D146</f>
        <v>1094296.8357277806</v>
      </c>
      <c r="C81" s="47">
        <f>[10]Input!E146</f>
        <v>168524</v>
      </c>
      <c r="D81" s="40">
        <f>0.01*[10]Input!F$15*([10]Adjust!$E160*[10]Input!E146+[10]Adjust!$F160*[10]Input!F146)+10*([10]Adjust!$B160*[10]Input!B146+[10]Adjust!$C160*[10]Input!C146+[10]Adjust!$D160*[10]Input!D146+[10]Adjust!$G160*[10]Input!G146)</f>
        <v>15076555.198920771</v>
      </c>
      <c r="E81" s="39">
        <f>10*([10]Adjust!$B160*[10]Input!B146+[10]Adjust!$C160*[10]Input!C146+[10]Adjust!$D160*[10]Input!D146)</f>
        <v>13108970.089320771</v>
      </c>
      <c r="F81" s="39">
        <f>[10]Adjust!E160*[10]Input!$F$15*[10]Input!$E146/100</f>
        <v>1967585.1096000001</v>
      </c>
      <c r="G81" s="39">
        <f>[10]Adjust!F160*[10]Input!$F$15*[10]Input!$F146/100</f>
        <v>0</v>
      </c>
      <c r="H81" s="39">
        <f>[10]Adjust!G160*[10]Input!$G146*10</f>
        <v>0</v>
      </c>
      <c r="I81" s="48">
        <f t="shared" si="0"/>
        <v>1.3777390838285533</v>
      </c>
      <c r="J81" s="49">
        <f t="shared" si="1"/>
        <v>89.462362624437887</v>
      </c>
      <c r="K81" s="48">
        <f t="shared" si="2"/>
        <v>1.1979354834378582</v>
      </c>
      <c r="L81" s="39">
        <f>[10]Adjust!B160*[10]Input!$B146*10</f>
        <v>11923008.841537142</v>
      </c>
      <c r="M81" s="39">
        <f>[10]Adjust!C160*[10]Input!$C146*10</f>
        <v>1185961.2477836295</v>
      </c>
      <c r="N81" s="39">
        <f>[10]Adjust!D160*[10]Input!$D146*10</f>
        <v>0</v>
      </c>
      <c r="O81" s="50">
        <f t="shared" si="3"/>
        <v>0.90953055505483427</v>
      </c>
      <c r="P81" s="50">
        <f t="shared" si="4"/>
        <v>9.0469444945165706E-2</v>
      </c>
      <c r="Q81" s="50">
        <f t="shared" si="5"/>
        <v>0</v>
      </c>
      <c r="R81" s="50">
        <f t="shared" si="6"/>
        <v>0.13050627836661563</v>
      </c>
      <c r="S81" s="50">
        <f t="shared" si="7"/>
        <v>0</v>
      </c>
      <c r="T81" s="50">
        <f t="shared" si="8"/>
        <v>0</v>
      </c>
      <c r="U81" s="46">
        <v>0</v>
      </c>
      <c r="V81" s="46"/>
    </row>
    <row r="82" spans="1:22">
      <c r="A82" s="37" t="s">
        <v>11</v>
      </c>
      <c r="B82" s="39">
        <f>[10]Input!B142+[10]Input!C142+[10]Input!D142</f>
        <v>6818136.0130839702</v>
      </c>
      <c r="C82" s="47">
        <f>[10]Input!E142</f>
        <v>1856500</v>
      </c>
      <c r="D82" s="40">
        <f>0.01*[10]Input!F$15*([10]Adjust!$E156*[10]Input!E142+[10]Adjust!$F156*[10]Input!F142)+10*([10]Adjust!$B156*[10]Input!B142+[10]Adjust!$C156*[10]Input!C142+[10]Adjust!$D156*[10]Input!D142+[10]Adjust!$G156*[10]Input!G142)</f>
        <v>134924619.27732477</v>
      </c>
      <c r="E82" s="39">
        <f>10*([10]Adjust!$B156*[10]Input!B142+[10]Adjust!$C156*[10]Input!C142+[10]Adjust!$D156*[10]Input!D142)</f>
        <v>113249239.17732476</v>
      </c>
      <c r="F82" s="39">
        <f>[10]Adjust!E156*[10]Input!$F$15*[10]Input!$E142/100</f>
        <v>21675380.100000001</v>
      </c>
      <c r="G82" s="39">
        <f>[10]Adjust!F156*[10]Input!$F$15*[10]Input!$F142/100</f>
        <v>0</v>
      </c>
      <c r="H82" s="39">
        <f>[10]Adjust!G156*[10]Input!$G142*10</f>
        <v>0</v>
      </c>
      <c r="I82" s="48">
        <f t="shared" si="0"/>
        <v>1.9789077105297559</v>
      </c>
      <c r="J82" s="49">
        <f t="shared" si="1"/>
        <v>72.676875452369927</v>
      </c>
      <c r="K82" s="48">
        <f t="shared" si="2"/>
        <v>1.6610000000000005</v>
      </c>
      <c r="L82" s="39">
        <f>[10]Adjust!B156*[10]Input!$B142*10</f>
        <v>113249239.17732476</v>
      </c>
      <c r="M82" s="39">
        <f>[10]Adjust!C156*[10]Input!$C142*10</f>
        <v>0</v>
      </c>
      <c r="N82" s="39">
        <f>[10]Adjust!D156*[10]Input!$D142*10</f>
        <v>0</v>
      </c>
      <c r="O82" s="50">
        <f t="shared" si="3"/>
        <v>1</v>
      </c>
      <c r="P82" s="50">
        <f t="shared" si="4"/>
        <v>0</v>
      </c>
      <c r="Q82" s="50">
        <f t="shared" si="5"/>
        <v>0</v>
      </c>
      <c r="R82" s="50">
        <f t="shared" si="6"/>
        <v>0.16064807309515777</v>
      </c>
      <c r="S82" s="50">
        <f t="shared" si="7"/>
        <v>0</v>
      </c>
      <c r="T82" s="50">
        <f t="shared" si="8"/>
        <v>0</v>
      </c>
      <c r="U82" s="46">
        <v>0</v>
      </c>
      <c r="V82" s="46"/>
    </row>
    <row r="83" spans="1:22">
      <c r="A83" s="37" t="s">
        <v>32</v>
      </c>
      <c r="B83" s="39">
        <f>[10]Input!B215+[10]Input!C215+[10]Input!D215</f>
        <v>1798.6627487700005</v>
      </c>
      <c r="C83" s="47">
        <f>[10]Input!E215</f>
        <v>3</v>
      </c>
      <c r="D83" s="40">
        <f>0.01*[10]Input!F$15*([10]Adjust!$E229*[10]Input!E215+[10]Adjust!$F229*[10]Input!F215)+10*([10]Adjust!$B229*[10]Input!B215+[10]Adjust!$C229*[10]Input!C215+[10]Adjust!$D229*[10]Input!D215+[10]Adjust!$G229*[10]Input!G215)</f>
        <v>-9474.4580632596026</v>
      </c>
      <c r="E83" s="39">
        <f>10*([10]Adjust!$B229*[10]Input!B215+[10]Adjust!$C229*[10]Input!C215+[10]Adjust!$D229*[10]Input!D215)</f>
        <v>-9856.6718632596021</v>
      </c>
      <c r="F83" s="39">
        <f>[10]Adjust!E229*[10]Input!$F$15*[10]Input!$E215/100</f>
        <v>382.21380000000005</v>
      </c>
      <c r="G83" s="39">
        <f>[10]Adjust!F229*[10]Input!$F$15*[10]Input!$F215/100</f>
        <v>0</v>
      </c>
      <c r="H83" s="39">
        <f>[10]Adjust!G229*[10]Input!$G215*10</f>
        <v>0</v>
      </c>
      <c r="I83" s="48">
        <f t="shared" si="0"/>
        <v>-0.52675011309032937</v>
      </c>
      <c r="J83" s="49">
        <f t="shared" si="1"/>
        <v>-3158.152687753201</v>
      </c>
      <c r="K83" s="48">
        <f t="shared" si="2"/>
        <v>-0.54800000000000004</v>
      </c>
      <c r="L83" s="39">
        <f>[10]Adjust!B229*[10]Input!$B215*10</f>
        <v>-9856.6718632596021</v>
      </c>
      <c r="M83" s="39">
        <f>[10]Adjust!C229*[10]Input!$C215*10</f>
        <v>0</v>
      </c>
      <c r="N83" s="39">
        <f>[10]Adjust!D229*[10]Input!$D215*10</f>
        <v>0</v>
      </c>
      <c r="O83" s="50">
        <f t="shared" si="3"/>
        <v>1</v>
      </c>
      <c r="P83" s="50">
        <f t="shared" si="4"/>
        <v>0</v>
      </c>
      <c r="Q83" s="50">
        <f t="shared" si="5"/>
        <v>0</v>
      </c>
      <c r="R83" s="50">
        <f t="shared" si="6"/>
        <v>-4.0341494726982077E-2</v>
      </c>
      <c r="S83" s="50">
        <f t="shared" si="7"/>
        <v>0</v>
      </c>
      <c r="T83" s="50">
        <f t="shared" si="8"/>
        <v>0</v>
      </c>
      <c r="U83" s="46">
        <v>0</v>
      </c>
      <c r="V83" s="46"/>
    </row>
    <row r="84" spans="1:22">
      <c r="A84" s="37" t="s">
        <v>33</v>
      </c>
      <c r="B84" s="39">
        <f>[10]Input!B218+[10]Input!C218+[10]Input!D218</f>
        <v>87848.86201473001</v>
      </c>
      <c r="C84" s="47">
        <f>[10]Input!E218</f>
        <v>22</v>
      </c>
      <c r="D84" s="40">
        <f>0.01*[10]Input!F$15*([10]Adjust!$E232*[10]Input!E218+[10]Adjust!$F232*[10]Input!F218)+10*([10]Adjust!$B232*[10]Input!B218+[10]Adjust!$C232*[10]Input!C218+[10]Adjust!$D232*[10]Input!D218+[10]Adjust!$G232*[10]Input!G218)</f>
        <v>-519496.16401081852</v>
      </c>
      <c r="E84" s="39">
        <f>10*([10]Adjust!$B232*[10]Input!B218+[10]Adjust!$C232*[10]Input!C218+[10]Adjust!$D232*[10]Input!D218)</f>
        <v>-522299.06521081855</v>
      </c>
      <c r="F84" s="39">
        <f>[10]Adjust!E232*[10]Input!$F$15*[10]Input!$E218/100</f>
        <v>2802.9011999999998</v>
      </c>
      <c r="G84" s="39">
        <f>[10]Adjust!F232*[10]Input!$F$15*[10]Input!$F218/100</f>
        <v>0</v>
      </c>
      <c r="H84" s="39">
        <f>[10]Adjust!G232*[10]Input!$G218*10</f>
        <v>0</v>
      </c>
      <c r="I84" s="48">
        <f t="shared" si="0"/>
        <v>-0.59135218384924815</v>
      </c>
      <c r="J84" s="49">
        <f t="shared" si="1"/>
        <v>-23613.462000491752</v>
      </c>
      <c r="K84" s="48">
        <f t="shared" si="2"/>
        <v>-0.59454277862272409</v>
      </c>
      <c r="L84" s="39">
        <f>[10]Adjust!B232*[10]Input!$B218*10</f>
        <v>-462097.63520715013</v>
      </c>
      <c r="M84" s="39">
        <f>[10]Adjust!C232*[10]Input!$C218*10</f>
        <v>-45939.030616784308</v>
      </c>
      <c r="N84" s="39">
        <f>[10]Adjust!D232*[10]Input!$D218*10</f>
        <v>-14262.39938688407</v>
      </c>
      <c r="O84" s="50">
        <f t="shared" si="3"/>
        <v>0.88473762636475528</v>
      </c>
      <c r="P84" s="50">
        <f t="shared" si="4"/>
        <v>8.7955414199796966E-2</v>
      </c>
      <c r="Q84" s="50">
        <f t="shared" si="5"/>
        <v>2.730695943544769E-2</v>
      </c>
      <c r="R84" s="50">
        <f t="shared" si="6"/>
        <v>-5.3954223229675845E-3</v>
      </c>
      <c r="S84" s="50">
        <f t="shared" si="7"/>
        <v>0</v>
      </c>
      <c r="T84" s="50">
        <f t="shared" si="8"/>
        <v>0</v>
      </c>
      <c r="U84" s="46">
        <v>0</v>
      </c>
      <c r="V84" s="46"/>
    </row>
    <row r="85" spans="1:22">
      <c r="A85" s="37" t="s">
        <v>22</v>
      </c>
      <c r="B85" s="39">
        <f>[10]Input!B181+[10]Input!C181+[10]Input!D181</f>
        <v>7344505.3147896156</v>
      </c>
      <c r="C85" s="47">
        <f>[10]Input!E181</f>
        <v>1120</v>
      </c>
      <c r="D85" s="40">
        <f>0.01*[10]Input!F$15*([10]Adjust!$E195*[10]Input!E181+[10]Adjust!$F195*[10]Input!F181)+10*([10]Adjust!$B195*[10]Input!B181+[10]Adjust!$C195*[10]Input!C181+[10]Adjust!$D195*[10]Input!D181+[10]Adjust!$G195*[10]Input!G181)</f>
        <v>70137502.122837484</v>
      </c>
      <c r="E85" s="39">
        <f>10*([10]Adjust!$B195*[10]Input!B181+[10]Adjust!$C195*[10]Input!C181+[10]Adjust!$D195*[10]Input!D181)</f>
        <v>32359770.380411237</v>
      </c>
      <c r="F85" s="39">
        <f>[10]Adjust!E195*[10]Input!$F$15*[10]Input!$E181/100</f>
        <v>303176.83199999994</v>
      </c>
      <c r="G85" s="39">
        <f>[10]Adjust!F195*[10]Input!$F$15*[10]Input!$F181/100</f>
        <v>36619345.972178489</v>
      </c>
      <c r="H85" s="39">
        <f>[10]Adjust!G195*[10]Input!$G181*10</f>
        <v>855208.93824776006</v>
      </c>
      <c r="I85" s="48">
        <f t="shared" si="0"/>
        <v>0.95496563916431165</v>
      </c>
      <c r="J85" s="49">
        <f t="shared" si="1"/>
        <v>62622.769752533466</v>
      </c>
      <c r="K85" s="48">
        <f t="shared" si="2"/>
        <v>0.44059836562781751</v>
      </c>
      <c r="L85" s="39">
        <f>[10]Adjust!B195*[10]Input!$B181*10</f>
        <v>29185700.482638702</v>
      </c>
      <c r="M85" s="39">
        <f>[10]Adjust!C195*[10]Input!$C181*10</f>
        <v>2558002.8985787034</v>
      </c>
      <c r="N85" s="39">
        <f>[10]Adjust!D195*[10]Input!$D181*10</f>
        <v>616066.99919382948</v>
      </c>
      <c r="O85" s="50">
        <f t="shared" si="3"/>
        <v>0.90191308960294925</v>
      </c>
      <c r="P85" s="50">
        <f t="shared" si="4"/>
        <v>7.9048858150340046E-2</v>
      </c>
      <c r="Q85" s="50">
        <f t="shared" si="5"/>
        <v>1.9038052246710669E-2</v>
      </c>
      <c r="R85" s="50">
        <f t="shared" si="6"/>
        <v>4.3226066344510218E-3</v>
      </c>
      <c r="S85" s="50">
        <f t="shared" si="7"/>
        <v>0.52210792890861812</v>
      </c>
      <c r="T85" s="50">
        <f t="shared" si="8"/>
        <v>1.2193319014269476E-2</v>
      </c>
      <c r="U85" s="51">
        <v>2263639</v>
      </c>
      <c r="V85" s="51">
        <v>464787</v>
      </c>
    </row>
    <row r="86" spans="1:22">
      <c r="A86" s="37" t="s">
        <v>19</v>
      </c>
      <c r="B86" s="39">
        <f>[10]Input!B172+[10]Input!C172+[10]Input!D172</f>
        <v>0</v>
      </c>
      <c r="C86" s="47">
        <f>[10]Input!E172</f>
        <v>0</v>
      </c>
      <c r="D86" s="40">
        <f>0.01*[10]Input!F$15*([10]Adjust!$E186*[10]Input!E172+[10]Adjust!$F186*[10]Input!F172)+10*([10]Adjust!$B186*[10]Input!B172+[10]Adjust!$C186*[10]Input!C172+[10]Adjust!$D186*[10]Input!D172+[10]Adjust!$G186*[10]Input!G172)</f>
        <v>0</v>
      </c>
      <c r="E86" s="39">
        <f>10*([10]Adjust!$B186*[10]Input!B172+[10]Adjust!$C186*[10]Input!C172+[10]Adjust!$D186*[10]Input!D172)</f>
        <v>0</v>
      </c>
      <c r="F86" s="39">
        <f>[10]Adjust!E186*[10]Input!$F$15*[10]Input!$E172/100</f>
        <v>0</v>
      </c>
      <c r="G86" s="39">
        <f>[10]Adjust!F186*[10]Input!$F$15*[10]Input!$F172/100</f>
        <v>0</v>
      </c>
      <c r="H86" s="39">
        <f>[10]Adjust!G186*[10]Input!$G172*10</f>
        <v>0</v>
      </c>
      <c r="I86" s="48" t="str">
        <f t="shared" si="0"/>
        <v/>
      </c>
      <c r="J86" s="49" t="str">
        <f t="shared" si="1"/>
        <v/>
      </c>
      <c r="K86" s="48">
        <f t="shared" si="2"/>
        <v>0</v>
      </c>
      <c r="L86" s="39">
        <f>[10]Adjust!B186*[10]Input!$B172*10</f>
        <v>0</v>
      </c>
      <c r="M86" s="39">
        <f>[10]Adjust!C186*[10]Input!$C172*10</f>
        <v>0</v>
      </c>
      <c r="N86" s="39">
        <f>[10]Adjust!D186*[10]Input!$D172*10</f>
        <v>0</v>
      </c>
      <c r="O86" s="50" t="str">
        <f t="shared" si="3"/>
        <v/>
      </c>
      <c r="P86" s="50" t="str">
        <f t="shared" si="4"/>
        <v/>
      </c>
      <c r="Q86" s="50" t="str">
        <f t="shared" si="5"/>
        <v/>
      </c>
      <c r="R86" s="50" t="str">
        <f t="shared" si="6"/>
        <v/>
      </c>
      <c r="S86" s="50" t="str">
        <f t="shared" si="7"/>
        <v/>
      </c>
      <c r="T86" s="50" t="str">
        <f t="shared" si="8"/>
        <v/>
      </c>
      <c r="U86" s="46"/>
      <c r="V86" s="46"/>
    </row>
    <row r="87" spans="1:22">
      <c r="A87" s="37" t="s">
        <v>35</v>
      </c>
      <c r="B87" s="39">
        <f>[10]Input!B223+[10]Input!C223+[10]Input!D223</f>
        <v>0</v>
      </c>
      <c r="C87" s="47">
        <f>[10]Input!E223</f>
        <v>0</v>
      </c>
      <c r="D87" s="40">
        <f>0.01*[10]Input!F$15*([10]Adjust!$E237*[10]Input!E223+[10]Adjust!$F237*[10]Input!F223)+10*([10]Adjust!$B237*[10]Input!B223+[10]Adjust!$C237*[10]Input!C223+[10]Adjust!$D237*[10]Input!D223+[10]Adjust!$G237*[10]Input!G223)</f>
        <v>0</v>
      </c>
      <c r="E87" s="39">
        <f>10*([10]Adjust!$B237*[10]Input!B223+[10]Adjust!$C237*[10]Input!C223+[10]Adjust!$D237*[10]Input!D223)</f>
        <v>0</v>
      </c>
      <c r="F87" s="39">
        <f>[10]Adjust!E237*[10]Input!$F$15*[10]Input!$E223/100</f>
        <v>0</v>
      </c>
      <c r="G87" s="39">
        <f>[10]Adjust!F237*[10]Input!$F$15*[10]Input!$F223/100</f>
        <v>0</v>
      </c>
      <c r="H87" s="39">
        <f>[10]Adjust!G237*[10]Input!$G223*10</f>
        <v>0</v>
      </c>
      <c r="I87" s="48" t="str">
        <f t="shared" si="0"/>
        <v/>
      </c>
      <c r="J87" s="49" t="str">
        <f t="shared" si="1"/>
        <v/>
      </c>
      <c r="K87" s="48">
        <f t="shared" si="2"/>
        <v>0</v>
      </c>
      <c r="L87" s="39">
        <f>[10]Adjust!B237*[10]Input!$B223*10</f>
        <v>0</v>
      </c>
      <c r="M87" s="39">
        <f>[10]Adjust!C237*[10]Input!$C223*10</f>
        <v>0</v>
      </c>
      <c r="N87" s="39">
        <f>[10]Adjust!D237*[10]Input!$D223*10</f>
        <v>0</v>
      </c>
      <c r="O87" s="50" t="str">
        <f t="shared" si="3"/>
        <v/>
      </c>
      <c r="P87" s="50" t="str">
        <f t="shared" si="4"/>
        <v/>
      </c>
      <c r="Q87" s="50" t="str">
        <f t="shared" si="5"/>
        <v/>
      </c>
      <c r="R87" s="50" t="str">
        <f t="shared" si="6"/>
        <v/>
      </c>
      <c r="S87" s="50" t="str">
        <f t="shared" si="7"/>
        <v/>
      </c>
      <c r="T87" s="50" t="str">
        <f t="shared" si="8"/>
        <v/>
      </c>
      <c r="U87" s="46">
        <v>0</v>
      </c>
      <c r="V87" s="46"/>
    </row>
    <row r="88" spans="1:22">
      <c r="A88" s="37" t="s">
        <v>34</v>
      </c>
      <c r="B88" s="39">
        <f>[10]Input!B221+[10]Input!C221+[10]Input!D221</f>
        <v>0</v>
      </c>
      <c r="C88" s="47">
        <f>[10]Input!E221</f>
        <v>0</v>
      </c>
      <c r="D88" s="40">
        <f>0.01*[10]Input!F$15*([10]Adjust!$E235*[10]Input!E221+[10]Adjust!$F235*[10]Input!F221)+10*([10]Adjust!$B235*[10]Input!B221+[10]Adjust!$C235*[10]Input!C221+[10]Adjust!$D235*[10]Input!D221+[10]Adjust!$G235*[10]Input!G221)</f>
        <v>0</v>
      </c>
      <c r="E88" s="39">
        <f>10*([10]Adjust!$B235*[10]Input!B221+[10]Adjust!$C235*[10]Input!C221+[10]Adjust!$D235*[10]Input!D221)</f>
        <v>0</v>
      </c>
      <c r="F88" s="39">
        <f>[10]Adjust!E235*[10]Input!$F$15*[10]Input!$E221/100</f>
        <v>0</v>
      </c>
      <c r="G88" s="39">
        <f>[10]Adjust!F235*[10]Input!$F$15*[10]Input!$F221/100</f>
        <v>0</v>
      </c>
      <c r="H88" s="39">
        <f>[10]Adjust!G235*[10]Input!$G221*10</f>
        <v>0</v>
      </c>
      <c r="I88" s="48" t="str">
        <f t="shared" si="0"/>
        <v/>
      </c>
      <c r="J88" s="49" t="str">
        <f t="shared" si="1"/>
        <v/>
      </c>
      <c r="K88" s="48">
        <f t="shared" si="2"/>
        <v>0</v>
      </c>
      <c r="L88" s="39">
        <f>[10]Adjust!B235*[10]Input!$B221*10</f>
        <v>0</v>
      </c>
      <c r="M88" s="39">
        <f>[10]Adjust!C235*[10]Input!$C221*10</f>
        <v>0</v>
      </c>
      <c r="N88" s="39">
        <f>[10]Adjust!D235*[10]Input!$D221*10</f>
        <v>0</v>
      </c>
      <c r="O88" s="50" t="str">
        <f t="shared" si="3"/>
        <v/>
      </c>
      <c r="P88" s="50" t="str">
        <f t="shared" si="4"/>
        <v/>
      </c>
      <c r="Q88" s="50" t="str">
        <f t="shared" si="5"/>
        <v/>
      </c>
      <c r="R88" s="50" t="str">
        <f t="shared" si="6"/>
        <v/>
      </c>
      <c r="S88" s="50" t="str">
        <f t="shared" si="7"/>
        <v/>
      </c>
      <c r="T88" s="50" t="str">
        <f t="shared" si="8"/>
        <v/>
      </c>
      <c r="U88" s="46"/>
      <c r="V88" s="46"/>
    </row>
    <row r="89" spans="1:22">
      <c r="A89" s="37" t="s">
        <v>23</v>
      </c>
      <c r="B89" s="39">
        <f>[10]Input!B184+[10]Input!C184+[10]Input!D184</f>
        <v>241799.75191166694</v>
      </c>
      <c r="C89" s="47">
        <f>[10]Input!E184</f>
        <v>1</v>
      </c>
      <c r="D89" s="40">
        <f>0.01*[10]Input!F$15*([10]Adjust!$E198*[10]Input!E184+[10]Adjust!$F198*[10]Input!F184)+10*([10]Adjust!$B198*[10]Input!B184+[10]Adjust!$C198*[10]Input!C184+[10]Adjust!$D198*[10]Input!D184+[10]Adjust!$G198*[10]Input!G184)</f>
        <v>1511744.3147386527</v>
      </c>
      <c r="E89" s="39">
        <f>10*([10]Adjust!$B198*[10]Input!B184+[10]Adjust!$C198*[10]Input!C184+[10]Adjust!$D198*[10]Input!D184)</f>
        <v>1176254.2211386526</v>
      </c>
      <c r="F89" s="39">
        <f>[10]Adjust!E198*[10]Input!$F$15*[10]Input!$E184/100</f>
        <v>270.69359999999995</v>
      </c>
      <c r="G89" s="39">
        <f>[10]Adjust!F198*[10]Input!$F$15*[10]Input!$F184/100</f>
        <v>335219.39999999997</v>
      </c>
      <c r="H89" s="39">
        <f>[10]Adjust!G198*[10]Input!$G184*10</f>
        <v>0</v>
      </c>
      <c r="I89" s="48">
        <f t="shared" si="0"/>
        <v>0.62520507270450609</v>
      </c>
      <c r="J89" s="49">
        <f t="shared" si="1"/>
        <v>1511744.3147386527</v>
      </c>
      <c r="K89" s="48">
        <f t="shared" si="2"/>
        <v>0.48645799337641832</v>
      </c>
      <c r="L89" s="39">
        <f>[10]Adjust!B198*[10]Input!$B184*10</f>
        <v>1083062.0320470196</v>
      </c>
      <c r="M89" s="39">
        <f>[10]Adjust!C198*[10]Input!$C184*10</f>
        <v>76271.06004451873</v>
      </c>
      <c r="N89" s="39">
        <f>[10]Adjust!D198*[10]Input!$D184*10</f>
        <v>16921.129047114402</v>
      </c>
      <c r="O89" s="50">
        <f t="shared" si="3"/>
        <v>0.92077206830219072</v>
      </c>
      <c r="P89" s="50">
        <f t="shared" si="4"/>
        <v>6.4842326321843793E-2</v>
      </c>
      <c r="Q89" s="50">
        <f t="shared" si="5"/>
        <v>1.4385605375965576E-2</v>
      </c>
      <c r="R89" s="50">
        <f t="shared" si="6"/>
        <v>1.7906043856814299E-4</v>
      </c>
      <c r="S89" s="50">
        <f t="shared" si="7"/>
        <v>0.22174345008729338</v>
      </c>
      <c r="T89" s="50">
        <f t="shared" si="8"/>
        <v>0</v>
      </c>
      <c r="U89" s="51">
        <v>43000</v>
      </c>
      <c r="V89" s="46"/>
    </row>
    <row r="90" spans="1:22">
      <c r="A90" s="37" t="s">
        <v>187</v>
      </c>
      <c r="B90" s="39">
        <f>[10]Input!B152+[10]Input!C152+[10]Input!D152</f>
        <v>0</v>
      </c>
      <c r="C90" s="47">
        <f>[10]Input!E152</f>
        <v>0</v>
      </c>
      <c r="D90" s="40">
        <f>0.01*[10]Input!F$15*([10]Adjust!$E166*[10]Input!E152+[10]Adjust!$F166*[10]Input!F152)+10*([10]Adjust!$B166*[10]Input!B152+[10]Adjust!$C166*[10]Input!C152+[10]Adjust!$D166*[10]Input!D152+[10]Adjust!$G166*[10]Input!G152)</f>
        <v>0</v>
      </c>
      <c r="E90" s="39">
        <f>10*([10]Adjust!$B166*[10]Input!B152+[10]Adjust!$C166*[10]Input!C152+[10]Adjust!$D166*[10]Input!D152)</f>
        <v>0</v>
      </c>
      <c r="F90" s="39">
        <f>[10]Adjust!E166*[10]Input!$F$15*[10]Input!$E152/100</f>
        <v>0</v>
      </c>
      <c r="G90" s="39">
        <f>[10]Adjust!F166*[10]Input!$F$15*[10]Input!$F152/100</f>
        <v>0</v>
      </c>
      <c r="H90" s="39">
        <f>[10]Adjust!G166*[10]Input!$G152*10</f>
        <v>0</v>
      </c>
      <c r="I90" s="48" t="str">
        <f t="shared" si="0"/>
        <v/>
      </c>
      <c r="J90" s="49" t="str">
        <f t="shared" si="1"/>
        <v/>
      </c>
      <c r="K90" s="48">
        <f t="shared" si="2"/>
        <v>0</v>
      </c>
      <c r="L90" s="39">
        <f>[10]Adjust!B166*[10]Input!$B152*10</f>
        <v>0</v>
      </c>
      <c r="M90" s="39">
        <f>[10]Adjust!C166*[10]Input!$C152*10</f>
        <v>0</v>
      </c>
      <c r="N90" s="39">
        <f>[10]Adjust!D166*[10]Input!$D152*10</f>
        <v>0</v>
      </c>
      <c r="O90" s="50" t="str">
        <f t="shared" si="3"/>
        <v/>
      </c>
      <c r="P90" s="50" t="str">
        <f t="shared" si="4"/>
        <v/>
      </c>
      <c r="Q90" s="50" t="str">
        <f t="shared" si="5"/>
        <v/>
      </c>
      <c r="R90" s="50" t="str">
        <f t="shared" si="6"/>
        <v/>
      </c>
      <c r="S90" s="50" t="str">
        <f t="shared" si="7"/>
        <v/>
      </c>
      <c r="T90" s="50" t="str">
        <f t="shared" si="8"/>
        <v/>
      </c>
      <c r="U90" s="46"/>
      <c r="V90" s="46"/>
    </row>
    <row r="91" spans="1:22">
      <c r="A91" s="37" t="s">
        <v>48</v>
      </c>
      <c r="B91" s="39">
        <f>[10]Input!B148+[10]Input!C148+[10]Input!D148</f>
        <v>13266.126080034344</v>
      </c>
      <c r="C91" s="47">
        <f>[10]Input!E148</f>
        <v>1238</v>
      </c>
      <c r="D91" s="40">
        <f>0.01*[10]Input!F$15*([10]Adjust!$E162*[10]Input!E148+[10]Adjust!$F162*[10]Input!F148)+10*([10]Adjust!$B162*[10]Input!B148+[10]Adjust!$C162*[10]Input!C148+[10]Adjust!$D162*[10]Input!D148+[10]Adjust!$G162*[10]Input!G148)</f>
        <v>98320.158742350628</v>
      </c>
      <c r="E91" s="39">
        <f>10*([10]Adjust!$B162*[10]Input!B148+[10]Adjust!$C162*[10]Input!C148+[10]Adjust!$D162*[10]Input!D148)</f>
        <v>90285.541975028449</v>
      </c>
      <c r="F91" s="39">
        <f>[10]Adjust!E162*[10]Input!$F$15*[10]Input!$E148/100</f>
        <v>8034.616767322178</v>
      </c>
      <c r="G91" s="39">
        <f>[10]Adjust!F162*[10]Input!$F$15*[10]Input!$F148/100</f>
        <v>0</v>
      </c>
      <c r="H91" s="39">
        <f>[10]Adjust!G162*[10]Input!$G148*10</f>
        <v>0</v>
      </c>
      <c r="I91" s="48">
        <f t="shared" si="0"/>
        <v>0.74113692384036267</v>
      </c>
      <c r="J91" s="49">
        <f t="shared" si="1"/>
        <v>79.418545026131369</v>
      </c>
      <c r="K91" s="48">
        <f t="shared" si="2"/>
        <v>0.68057201801292322</v>
      </c>
      <c r="L91" s="39">
        <f>[10]Adjust!B162*[10]Input!$B148*10</f>
        <v>82531.473337307951</v>
      </c>
      <c r="M91" s="39">
        <f>[10]Adjust!C162*[10]Input!$C148*10</f>
        <v>7754.0686377205011</v>
      </c>
      <c r="N91" s="39">
        <f>[10]Adjust!D162*[10]Input!$D148*10</f>
        <v>0</v>
      </c>
      <c r="O91" s="50">
        <f t="shared" si="3"/>
        <v>0.91411616446999733</v>
      </c>
      <c r="P91" s="50">
        <f t="shared" si="4"/>
        <v>8.5883835530002728E-2</v>
      </c>
      <c r="Q91" s="50">
        <f t="shared" si="5"/>
        <v>0</v>
      </c>
      <c r="R91" s="50">
        <f t="shared" si="6"/>
        <v>8.1718915735042752E-2</v>
      </c>
      <c r="S91" s="50">
        <f t="shared" si="7"/>
        <v>0</v>
      </c>
      <c r="T91" s="50">
        <f t="shared" si="8"/>
        <v>0</v>
      </c>
      <c r="U91" s="46"/>
      <c r="V91" s="46"/>
    </row>
    <row r="92" spans="1:22">
      <c r="A92" s="37" t="s">
        <v>47</v>
      </c>
      <c r="B92" s="39">
        <f>[10]Input!B144+[10]Input!C144+[10]Input!D144</f>
        <v>8707.0182392817533</v>
      </c>
      <c r="C92" s="47">
        <f>[10]Input!E144</f>
        <v>1212</v>
      </c>
      <c r="D92" s="40">
        <f>0.01*[10]Input!F$15*([10]Adjust!$E158*[10]Input!E144+[10]Adjust!$F158*[10]Input!F144)+10*([10]Adjust!$B158*[10]Input!B144+[10]Adjust!$C158*[10]Input!C144+[10]Adjust!$D158*[10]Input!D144+[10]Adjust!$G158*[10]Input!G144)</f>
        <v>88257.693032689378</v>
      </c>
      <c r="E92" s="39">
        <f>10*([10]Adjust!$B158*[10]Input!B144+[10]Adjust!$C158*[10]Input!C144+[10]Adjust!$D158*[10]Input!D144)</f>
        <v>80391.816197475739</v>
      </c>
      <c r="F92" s="39">
        <f>[10]Adjust!E158*[10]Input!$F$15*[10]Input!$E144/100</f>
        <v>7865.876835213634</v>
      </c>
      <c r="G92" s="39">
        <f>[10]Adjust!F158*[10]Input!$F$15*[10]Input!$F144/100</f>
        <v>0</v>
      </c>
      <c r="H92" s="39">
        <f>[10]Adjust!G158*[10]Input!$G144*10</f>
        <v>0</v>
      </c>
      <c r="I92" s="48">
        <f t="shared" si="0"/>
        <v>1.0136385454496282</v>
      </c>
      <c r="J92" s="49">
        <f t="shared" si="1"/>
        <v>72.819878739842721</v>
      </c>
      <c r="K92" s="48">
        <f t="shared" si="2"/>
        <v>0.92329904438223975</v>
      </c>
      <c r="L92" s="39">
        <f>[10]Adjust!B158*[10]Input!$B144*10</f>
        <v>80391.816197475739</v>
      </c>
      <c r="M92" s="39">
        <f>[10]Adjust!C158*[10]Input!$C144*10</f>
        <v>0</v>
      </c>
      <c r="N92" s="39">
        <f>[10]Adjust!D158*[10]Input!$D144*10</f>
        <v>0</v>
      </c>
      <c r="O92" s="50">
        <f t="shared" si="3"/>
        <v>1</v>
      </c>
      <c r="P92" s="50">
        <f t="shared" si="4"/>
        <v>0</v>
      </c>
      <c r="Q92" s="50">
        <f t="shared" si="5"/>
        <v>0</v>
      </c>
      <c r="R92" s="50">
        <f t="shared" si="6"/>
        <v>8.9123979620679944E-2</v>
      </c>
      <c r="S92" s="50">
        <f t="shared" si="7"/>
        <v>0</v>
      </c>
      <c r="T92" s="50">
        <f t="shared" si="8"/>
        <v>0</v>
      </c>
      <c r="U92" s="46"/>
      <c r="V92" s="46"/>
    </row>
    <row r="93" spans="1:22">
      <c r="A93" s="37" t="s">
        <v>63</v>
      </c>
      <c r="B93" s="39">
        <f>[10]Input!B216+[10]Input!C216+[10]Input!D216</f>
        <v>0</v>
      </c>
      <c r="C93" s="47">
        <f>[10]Input!E216</f>
        <v>0</v>
      </c>
      <c r="D93" s="40">
        <f>0.01*[10]Input!F$15*([10]Adjust!$E230*[10]Input!E216+[10]Adjust!$F230*[10]Input!F216)+10*([10]Adjust!$B230*[10]Input!B216+[10]Adjust!$C230*[10]Input!C216+[10]Adjust!$D230*[10]Input!D216+[10]Adjust!$G230*[10]Input!G216)</f>
        <v>0</v>
      </c>
      <c r="E93" s="39">
        <f>10*([10]Adjust!$B230*[10]Input!B216+[10]Adjust!$C230*[10]Input!C216+[10]Adjust!$D230*[10]Input!D216)</f>
        <v>0</v>
      </c>
      <c r="F93" s="39">
        <f>[10]Adjust!E230*[10]Input!$F$15*[10]Input!$E216/100</f>
        <v>0</v>
      </c>
      <c r="G93" s="39">
        <f>[10]Adjust!F230*[10]Input!$F$15*[10]Input!$F216/100</f>
        <v>0</v>
      </c>
      <c r="H93" s="39">
        <f>[10]Adjust!G230*[10]Input!$G216*10</f>
        <v>0</v>
      </c>
      <c r="I93" s="48" t="str">
        <f t="shared" si="0"/>
        <v/>
      </c>
      <c r="J93" s="49" t="str">
        <f t="shared" si="1"/>
        <v/>
      </c>
      <c r="K93" s="48">
        <f t="shared" si="2"/>
        <v>0</v>
      </c>
      <c r="L93" s="39">
        <f>[10]Adjust!B230*[10]Input!$B216*10</f>
        <v>0</v>
      </c>
      <c r="M93" s="39">
        <f>[10]Adjust!C230*[10]Input!$C216*10</f>
        <v>0</v>
      </c>
      <c r="N93" s="39">
        <f>[10]Adjust!D230*[10]Input!$D216*10</f>
        <v>0</v>
      </c>
      <c r="O93" s="50" t="str">
        <f t="shared" si="3"/>
        <v/>
      </c>
      <c r="P93" s="50" t="str">
        <f t="shared" si="4"/>
        <v/>
      </c>
      <c r="Q93" s="50" t="str">
        <f t="shared" si="5"/>
        <v/>
      </c>
      <c r="R93" s="50" t="str">
        <f t="shared" si="6"/>
        <v/>
      </c>
      <c r="S93" s="50" t="str">
        <f t="shared" si="7"/>
        <v/>
      </c>
      <c r="T93" s="50" t="str">
        <f t="shared" si="8"/>
        <v/>
      </c>
      <c r="U93" s="46"/>
      <c r="V93" s="46"/>
    </row>
    <row r="94" spans="1:22">
      <c r="A94" s="37" t="s">
        <v>64</v>
      </c>
      <c r="B94" s="39">
        <f>[10]Input!B219+[10]Input!C219+[10]Input!D219</f>
        <v>0</v>
      </c>
      <c r="C94" s="47">
        <f>[10]Input!E219</f>
        <v>0</v>
      </c>
      <c r="D94" s="40">
        <f>0.01*[10]Input!F$15*([10]Adjust!$E233*[10]Input!E219+[10]Adjust!$F233*[10]Input!F219)+10*([10]Adjust!$B233*[10]Input!B219+[10]Adjust!$C233*[10]Input!C219+[10]Adjust!$D233*[10]Input!D219+[10]Adjust!$G233*[10]Input!G219)</f>
        <v>0</v>
      </c>
      <c r="E94" s="39">
        <f>10*([10]Adjust!$B233*[10]Input!B219+[10]Adjust!$C233*[10]Input!C219+[10]Adjust!$D233*[10]Input!D219)</f>
        <v>0</v>
      </c>
      <c r="F94" s="39">
        <f>[10]Adjust!E233*[10]Input!$F$15*[10]Input!$E219/100</f>
        <v>0</v>
      </c>
      <c r="G94" s="39">
        <f>[10]Adjust!F233*[10]Input!$F$15*[10]Input!$F219/100</f>
        <v>0</v>
      </c>
      <c r="H94" s="39">
        <f>[10]Adjust!G233*[10]Input!$G219*10</f>
        <v>0</v>
      </c>
      <c r="I94" s="48" t="str">
        <f t="shared" si="0"/>
        <v/>
      </c>
      <c r="J94" s="49" t="str">
        <f t="shared" si="1"/>
        <v/>
      </c>
      <c r="K94" s="48">
        <f t="shared" si="2"/>
        <v>0</v>
      </c>
      <c r="L94" s="39">
        <f>[10]Adjust!B233*[10]Input!$B219*10</f>
        <v>0</v>
      </c>
      <c r="M94" s="39">
        <f>[10]Adjust!C233*[10]Input!$C219*10</f>
        <v>0</v>
      </c>
      <c r="N94" s="39">
        <f>[10]Adjust!D233*[10]Input!$D219*10</f>
        <v>0</v>
      </c>
      <c r="O94" s="50" t="str">
        <f t="shared" si="3"/>
        <v/>
      </c>
      <c r="P94" s="50" t="str">
        <f t="shared" si="4"/>
        <v/>
      </c>
      <c r="Q94" s="50" t="str">
        <f t="shared" si="5"/>
        <v/>
      </c>
      <c r="R94" s="50" t="str">
        <f t="shared" si="6"/>
        <v/>
      </c>
      <c r="S94" s="50" t="str">
        <f t="shared" si="7"/>
        <v/>
      </c>
      <c r="T94" s="50" t="str">
        <f t="shared" si="8"/>
        <v/>
      </c>
      <c r="U94" s="46"/>
      <c r="V94" s="46"/>
    </row>
    <row r="95" spans="1:22">
      <c r="A95" s="37" t="s">
        <v>54</v>
      </c>
      <c r="B95" s="39">
        <f>[10]Input!B182+[10]Input!C182+[10]Input!D182</f>
        <v>0</v>
      </c>
      <c r="C95" s="47">
        <f>[10]Input!E182</f>
        <v>0</v>
      </c>
      <c r="D95" s="40">
        <f>0.01*[10]Input!F$15*([10]Adjust!$E196*[10]Input!E182+[10]Adjust!$F196*[10]Input!F182)+10*([10]Adjust!$B196*[10]Input!B182+[10]Adjust!$C196*[10]Input!C182+[10]Adjust!$D196*[10]Input!D182+[10]Adjust!$G196*[10]Input!G182)</f>
        <v>0</v>
      </c>
      <c r="E95" s="39">
        <f>10*([10]Adjust!$B196*[10]Input!B182+[10]Adjust!$C196*[10]Input!C182+[10]Adjust!$D196*[10]Input!D182)</f>
        <v>0</v>
      </c>
      <c r="F95" s="39">
        <f>[10]Adjust!E196*[10]Input!$F$15*[10]Input!$E182/100</f>
        <v>0</v>
      </c>
      <c r="G95" s="39">
        <f>[10]Adjust!F196*[10]Input!$F$15*[10]Input!$F182/100</f>
        <v>0</v>
      </c>
      <c r="H95" s="39">
        <f>[10]Adjust!G196*[10]Input!$G182*10</f>
        <v>0</v>
      </c>
      <c r="I95" s="48" t="str">
        <f t="shared" si="0"/>
        <v/>
      </c>
      <c r="J95" s="49" t="str">
        <f t="shared" si="1"/>
        <v/>
      </c>
      <c r="K95" s="48">
        <f t="shared" si="2"/>
        <v>0</v>
      </c>
      <c r="L95" s="39">
        <f>[10]Adjust!B196*[10]Input!$B182*10</f>
        <v>0</v>
      </c>
      <c r="M95" s="39">
        <f>[10]Adjust!C196*[10]Input!$C182*10</f>
        <v>0</v>
      </c>
      <c r="N95" s="39">
        <f>[10]Adjust!D196*[10]Input!$D182*10</f>
        <v>0</v>
      </c>
      <c r="O95" s="50" t="str">
        <f t="shared" si="3"/>
        <v/>
      </c>
      <c r="P95" s="50" t="str">
        <f t="shared" si="4"/>
        <v/>
      </c>
      <c r="Q95" s="50" t="str">
        <f t="shared" si="5"/>
        <v/>
      </c>
      <c r="R95" s="50" t="str">
        <f t="shared" si="6"/>
        <v/>
      </c>
      <c r="S95" s="50" t="str">
        <f t="shared" si="7"/>
        <v/>
      </c>
      <c r="T95" s="50" t="str">
        <f t="shared" si="8"/>
        <v/>
      </c>
      <c r="U95" s="46"/>
      <c r="V95" s="46"/>
    </row>
    <row r="96" spans="1:22">
      <c r="A96" s="37" t="s">
        <v>59</v>
      </c>
      <c r="B96" s="39">
        <f>[10]Input!B203+[10]Input!C203+[10]Input!D203</f>
        <v>0</v>
      </c>
      <c r="C96" s="47">
        <f>[10]Input!E203</f>
        <v>0</v>
      </c>
      <c r="D96" s="40">
        <f>0.01*[10]Input!F$15*([10]Adjust!$E217*[10]Input!E203+[10]Adjust!$F217*[10]Input!F203)+10*([10]Adjust!$B217*[10]Input!B203+[10]Adjust!$C217*[10]Input!C203+[10]Adjust!$D217*[10]Input!D203+[10]Adjust!$G217*[10]Input!G203)</f>
        <v>0</v>
      </c>
      <c r="E96" s="39">
        <f>10*([10]Adjust!$B217*[10]Input!B203+[10]Adjust!$C217*[10]Input!C203+[10]Adjust!$D217*[10]Input!D203)</f>
        <v>0</v>
      </c>
      <c r="F96" s="39">
        <f>[10]Adjust!E217*[10]Input!$F$15*[10]Input!$E203/100</f>
        <v>0</v>
      </c>
      <c r="G96" s="39">
        <f>[10]Adjust!F217*[10]Input!$F$15*[10]Input!$F203/100</f>
        <v>0</v>
      </c>
      <c r="H96" s="39">
        <f>[10]Adjust!G217*[10]Input!$G203*10</f>
        <v>0</v>
      </c>
      <c r="I96" s="48" t="str">
        <f t="shared" si="0"/>
        <v/>
      </c>
      <c r="J96" s="49" t="str">
        <f t="shared" si="1"/>
        <v/>
      </c>
      <c r="K96" s="48">
        <f t="shared" si="2"/>
        <v>0</v>
      </c>
      <c r="L96" s="39">
        <f>[10]Adjust!B217*[10]Input!$B203*10</f>
        <v>0</v>
      </c>
      <c r="M96" s="39">
        <f>[10]Adjust!C217*[10]Input!$C203*10</f>
        <v>0</v>
      </c>
      <c r="N96" s="39">
        <f>[10]Adjust!D217*[10]Input!$D203*10</f>
        <v>0</v>
      </c>
      <c r="O96" s="50" t="str">
        <f t="shared" si="3"/>
        <v/>
      </c>
      <c r="P96" s="50" t="str">
        <f t="shared" si="4"/>
        <v/>
      </c>
      <c r="Q96" s="50" t="str">
        <f t="shared" si="5"/>
        <v/>
      </c>
      <c r="R96" s="50" t="str">
        <f t="shared" si="6"/>
        <v/>
      </c>
      <c r="S96" s="50" t="str">
        <f t="shared" si="7"/>
        <v/>
      </c>
      <c r="T96" s="50" t="str">
        <f t="shared" si="8"/>
        <v/>
      </c>
      <c r="U96" s="46"/>
      <c r="V96" s="46"/>
    </row>
    <row r="97" spans="1:22">
      <c r="A97" s="37" t="s">
        <v>57</v>
      </c>
      <c r="B97" s="39">
        <f>[10]Input!B196+[10]Input!C196+[10]Input!D196</f>
        <v>0</v>
      </c>
      <c r="C97" s="47">
        <f>[10]Input!E196</f>
        <v>0</v>
      </c>
      <c r="D97" s="40">
        <f>0.01*[10]Input!F$15*([10]Adjust!$E210*[10]Input!E196+[10]Adjust!$F210*[10]Input!F196)+10*([10]Adjust!$B210*[10]Input!B196+[10]Adjust!$C210*[10]Input!C196+[10]Adjust!$D210*[10]Input!D196+[10]Adjust!$G210*[10]Input!G196)</f>
        <v>0</v>
      </c>
      <c r="E97" s="39">
        <f>10*([10]Adjust!$B210*[10]Input!B196+[10]Adjust!$C210*[10]Input!C196+[10]Adjust!$D210*[10]Input!D196)</f>
        <v>0</v>
      </c>
      <c r="F97" s="39">
        <f>[10]Adjust!E210*[10]Input!$F$15*[10]Input!$E196/100</f>
        <v>0</v>
      </c>
      <c r="G97" s="39">
        <f>[10]Adjust!F210*[10]Input!$F$15*[10]Input!$F196/100</f>
        <v>0</v>
      </c>
      <c r="H97" s="39">
        <f>[10]Adjust!G210*[10]Input!$G196*10</f>
        <v>0</v>
      </c>
      <c r="I97" s="48" t="str">
        <f t="shared" si="0"/>
        <v/>
      </c>
      <c r="J97" s="49" t="str">
        <f t="shared" si="1"/>
        <v/>
      </c>
      <c r="K97" s="48">
        <f t="shared" si="2"/>
        <v>0</v>
      </c>
      <c r="L97" s="39">
        <f>[10]Adjust!B210*[10]Input!$B196*10</f>
        <v>0</v>
      </c>
      <c r="M97" s="39">
        <f>[10]Adjust!C210*[10]Input!$C196*10</f>
        <v>0</v>
      </c>
      <c r="N97" s="39">
        <f>[10]Adjust!D210*[10]Input!$D196*10</f>
        <v>0</v>
      </c>
      <c r="O97" s="50" t="str">
        <f t="shared" si="3"/>
        <v/>
      </c>
      <c r="P97" s="50" t="str">
        <f t="shared" si="4"/>
        <v/>
      </c>
      <c r="Q97" s="50" t="str">
        <f t="shared" si="5"/>
        <v/>
      </c>
      <c r="R97" s="50" t="str">
        <f t="shared" si="6"/>
        <v/>
      </c>
      <c r="S97" s="50" t="str">
        <f t="shared" si="7"/>
        <v/>
      </c>
      <c r="T97" s="50" t="str">
        <f t="shared" si="8"/>
        <v/>
      </c>
      <c r="U97" s="46"/>
      <c r="V97" s="46"/>
    </row>
    <row r="98" spans="1:22">
      <c r="A98" s="37" t="s">
        <v>60</v>
      </c>
      <c r="B98" s="39">
        <f>[10]Input!B207+[10]Input!C207+[10]Input!D207</f>
        <v>0</v>
      </c>
      <c r="C98" s="47">
        <f>[10]Input!E207</f>
        <v>0</v>
      </c>
      <c r="D98" s="40">
        <f>0.01*[10]Input!F$15*([10]Adjust!$E221*[10]Input!E207+[10]Adjust!$F221*[10]Input!F207)+10*([10]Adjust!$B221*[10]Input!B207+[10]Adjust!$C221*[10]Input!C207+[10]Adjust!$D221*[10]Input!D207+[10]Adjust!$G221*[10]Input!G207)</f>
        <v>0</v>
      </c>
      <c r="E98" s="39">
        <f>10*([10]Adjust!$B221*[10]Input!B207+[10]Adjust!$C221*[10]Input!C207+[10]Adjust!$D221*[10]Input!D207)</f>
        <v>0</v>
      </c>
      <c r="F98" s="39">
        <f>[10]Adjust!E221*[10]Input!$F$15*[10]Input!$E207/100</f>
        <v>0</v>
      </c>
      <c r="G98" s="39">
        <f>[10]Adjust!F221*[10]Input!$F$15*[10]Input!$F207/100</f>
        <v>0</v>
      </c>
      <c r="H98" s="39">
        <f>[10]Adjust!G221*[10]Input!$G207*10</f>
        <v>0</v>
      </c>
      <c r="I98" s="48" t="str">
        <f t="shared" si="0"/>
        <v/>
      </c>
      <c r="J98" s="49" t="str">
        <f t="shared" si="1"/>
        <v/>
      </c>
      <c r="K98" s="48">
        <f t="shared" si="2"/>
        <v>0</v>
      </c>
      <c r="L98" s="39">
        <f>[10]Adjust!B221*[10]Input!$B207*10</f>
        <v>0</v>
      </c>
      <c r="M98" s="39">
        <f>[10]Adjust!C221*[10]Input!$C207*10</f>
        <v>0</v>
      </c>
      <c r="N98" s="39">
        <f>[10]Adjust!D221*[10]Input!$D207*10</f>
        <v>0</v>
      </c>
      <c r="O98" s="50" t="str">
        <f t="shared" si="3"/>
        <v/>
      </c>
      <c r="P98" s="50" t="str">
        <f t="shared" si="4"/>
        <v/>
      </c>
      <c r="Q98" s="50" t="str">
        <f t="shared" si="5"/>
        <v/>
      </c>
      <c r="R98" s="50" t="str">
        <f t="shared" si="6"/>
        <v/>
      </c>
      <c r="S98" s="50" t="str">
        <f t="shared" si="7"/>
        <v/>
      </c>
      <c r="T98" s="50" t="str">
        <f t="shared" si="8"/>
        <v/>
      </c>
      <c r="U98" s="46"/>
      <c r="V98" s="46"/>
    </row>
    <row r="99" spans="1:22">
      <c r="A99" s="37" t="s">
        <v>52</v>
      </c>
      <c r="B99" s="39">
        <f>[10]Input!B176+[10]Input!C176+[10]Input!D176</f>
        <v>0</v>
      </c>
      <c r="C99" s="47">
        <f>[10]Input!E176</f>
        <v>0</v>
      </c>
      <c r="D99" s="40">
        <f>0.01*[10]Input!F$15*([10]Adjust!$E190*[10]Input!E176+[10]Adjust!$F190*[10]Input!F176)+10*([10]Adjust!$B190*[10]Input!B176+[10]Adjust!$C190*[10]Input!C176+[10]Adjust!$D190*[10]Input!D176+[10]Adjust!$G190*[10]Input!G176)</f>
        <v>0</v>
      </c>
      <c r="E99" s="39">
        <f>10*([10]Adjust!$B190*[10]Input!B176+[10]Adjust!$C190*[10]Input!C176+[10]Adjust!$D190*[10]Input!D176)</f>
        <v>0</v>
      </c>
      <c r="F99" s="39">
        <f>[10]Adjust!E190*[10]Input!$F$15*[10]Input!$E176/100</f>
        <v>0</v>
      </c>
      <c r="G99" s="39">
        <f>[10]Adjust!F190*[10]Input!$F$15*[10]Input!$F176/100</f>
        <v>0</v>
      </c>
      <c r="H99" s="39">
        <f>[10]Adjust!G190*[10]Input!$G176*10</f>
        <v>0</v>
      </c>
      <c r="I99" s="48" t="str">
        <f t="shared" si="0"/>
        <v/>
      </c>
      <c r="J99" s="49" t="str">
        <f t="shared" si="1"/>
        <v/>
      </c>
      <c r="K99" s="48">
        <f t="shared" si="2"/>
        <v>0</v>
      </c>
      <c r="L99" s="39">
        <f>[10]Adjust!B190*[10]Input!$B176*10</f>
        <v>0</v>
      </c>
      <c r="M99" s="39">
        <f>[10]Adjust!C190*[10]Input!$C176*10</f>
        <v>0</v>
      </c>
      <c r="N99" s="39">
        <f>[10]Adjust!D190*[10]Input!$D176*10</f>
        <v>0</v>
      </c>
      <c r="O99" s="50" t="str">
        <f t="shared" si="3"/>
        <v/>
      </c>
      <c r="P99" s="50" t="str">
        <f t="shared" si="4"/>
        <v/>
      </c>
      <c r="Q99" s="50" t="str">
        <f t="shared" si="5"/>
        <v/>
      </c>
      <c r="R99" s="50" t="str">
        <f t="shared" si="6"/>
        <v/>
      </c>
      <c r="S99" s="50" t="str">
        <f t="shared" si="7"/>
        <v/>
      </c>
      <c r="T99" s="50" t="str">
        <f t="shared" si="8"/>
        <v/>
      </c>
      <c r="U99" s="46"/>
      <c r="V99" s="46"/>
    </row>
    <row r="100" spans="1:22">
      <c r="A100" s="37" t="s">
        <v>51</v>
      </c>
      <c r="B100" s="39">
        <f>[10]Input!B168+[10]Input!C168+[10]Input!D168</f>
        <v>1542.8619482656297</v>
      </c>
      <c r="C100" s="47">
        <f>[10]Input!E168</f>
        <v>14</v>
      </c>
      <c r="D100" s="40">
        <f>0.01*[10]Input!F$15*([10]Adjust!$E182*[10]Input!E168+[10]Adjust!$F182*[10]Input!F168)+10*([10]Adjust!$B182*[10]Input!B168+[10]Adjust!$C182*[10]Input!C168+[10]Adjust!$D182*[10]Input!D168+[10]Adjust!$G182*[10]Input!G168)</f>
        <v>9813.087703588184</v>
      </c>
      <c r="E100" s="39">
        <f>10*([10]Adjust!$B182*[10]Input!B168+[10]Adjust!$C182*[10]Input!C168+[10]Adjust!$D182*[10]Input!D168)</f>
        <v>9048.0411148481708</v>
      </c>
      <c r="F100" s="39">
        <f>[10]Adjust!E182*[10]Input!$F$15*[10]Input!$E168/100</f>
        <v>765.04658874001234</v>
      </c>
      <c r="G100" s="39">
        <f>[10]Adjust!F182*[10]Input!$F$15*[10]Input!$F168/100</f>
        <v>0</v>
      </c>
      <c r="H100" s="39">
        <f>[10]Adjust!G182*[10]Input!$G168*10</f>
        <v>0</v>
      </c>
      <c r="I100" s="48">
        <f t="shared" si="0"/>
        <v>0.63603148127538733</v>
      </c>
      <c r="J100" s="49">
        <f t="shared" si="1"/>
        <v>700.93483597058457</v>
      </c>
      <c r="K100" s="48">
        <f t="shared" si="2"/>
        <v>0.58644528274349517</v>
      </c>
      <c r="L100" s="39">
        <f>[10]Adjust!B182*[10]Input!$B168*10</f>
        <v>8858.2826917301645</v>
      </c>
      <c r="M100" s="39">
        <f>[10]Adjust!C182*[10]Input!$C168*10</f>
        <v>189.75842311800679</v>
      </c>
      <c r="N100" s="39">
        <f>[10]Adjust!D182*[10]Input!$D168*10</f>
        <v>0</v>
      </c>
      <c r="O100" s="50">
        <f t="shared" si="3"/>
        <v>0.97902767895178933</v>
      </c>
      <c r="P100" s="50">
        <f t="shared" si="4"/>
        <v>2.0972321048210778E-2</v>
      </c>
      <c r="Q100" s="50">
        <f t="shared" si="5"/>
        <v>0</v>
      </c>
      <c r="R100" s="50">
        <f t="shared" si="6"/>
        <v>7.7961861938752555E-2</v>
      </c>
      <c r="S100" s="50">
        <f t="shared" si="7"/>
        <v>0</v>
      </c>
      <c r="T100" s="50">
        <f t="shared" si="8"/>
        <v>0</v>
      </c>
      <c r="U100" s="46"/>
      <c r="V100" s="46"/>
    </row>
    <row r="101" spans="1:22">
      <c r="A101" s="37" t="s">
        <v>61</v>
      </c>
      <c r="B101" s="39">
        <f>[10]Input!B210+[10]Input!C210+[10]Input!D210</f>
        <v>0</v>
      </c>
      <c r="C101" s="47">
        <f>[10]Input!E210</f>
        <v>0</v>
      </c>
      <c r="D101" s="40">
        <f>0.01*[10]Input!F$15*([10]Adjust!$E224*[10]Input!E210+[10]Adjust!$F224*[10]Input!F210)+10*([10]Adjust!$B224*[10]Input!B210+[10]Adjust!$C224*[10]Input!C210+[10]Adjust!$D224*[10]Input!D210+[10]Adjust!$G224*[10]Input!G210)</f>
        <v>0</v>
      </c>
      <c r="E101" s="39">
        <f>10*([10]Adjust!$B224*[10]Input!B210+[10]Adjust!$C224*[10]Input!C210+[10]Adjust!$D224*[10]Input!D210)</f>
        <v>0</v>
      </c>
      <c r="F101" s="39">
        <f>[10]Adjust!E224*[10]Input!$F$15*[10]Input!$E210/100</f>
        <v>0</v>
      </c>
      <c r="G101" s="39">
        <f>[10]Adjust!F224*[10]Input!$F$15*[10]Input!$F210/100</f>
        <v>0</v>
      </c>
      <c r="H101" s="39">
        <f>[10]Adjust!G224*[10]Input!$G210*10</f>
        <v>0</v>
      </c>
      <c r="I101" s="48" t="str">
        <f t="shared" si="0"/>
        <v/>
      </c>
      <c r="J101" s="49" t="str">
        <f t="shared" si="1"/>
        <v/>
      </c>
      <c r="K101" s="48">
        <f t="shared" si="2"/>
        <v>0</v>
      </c>
      <c r="L101" s="39">
        <f>[10]Adjust!B224*[10]Input!$B210*10</f>
        <v>0</v>
      </c>
      <c r="M101" s="39">
        <f>[10]Adjust!C224*[10]Input!$C210*10</f>
        <v>0</v>
      </c>
      <c r="N101" s="39">
        <f>[10]Adjust!D224*[10]Input!$D210*10</f>
        <v>0</v>
      </c>
      <c r="O101" s="50" t="str">
        <f t="shared" si="3"/>
        <v/>
      </c>
      <c r="P101" s="50" t="str">
        <f t="shared" si="4"/>
        <v/>
      </c>
      <c r="Q101" s="50" t="str">
        <f t="shared" si="5"/>
        <v/>
      </c>
      <c r="R101" s="50" t="str">
        <f t="shared" si="6"/>
        <v/>
      </c>
      <c r="S101" s="50" t="str">
        <f t="shared" si="7"/>
        <v/>
      </c>
      <c r="T101" s="50" t="str">
        <f t="shared" si="8"/>
        <v/>
      </c>
      <c r="U101" s="46"/>
      <c r="V101" s="46"/>
    </row>
    <row r="102" spans="1:22">
      <c r="A102" s="37" t="s">
        <v>58</v>
      </c>
      <c r="B102" s="39">
        <f>[10]Input!B199+[10]Input!C199+[10]Input!D199</f>
        <v>0</v>
      </c>
      <c r="C102" s="47">
        <f>[10]Input!E199</f>
        <v>0</v>
      </c>
      <c r="D102" s="40">
        <f>0.01*[10]Input!F$15*([10]Adjust!$E213*[10]Input!E199+[10]Adjust!$F213*[10]Input!F199)+10*([10]Adjust!$B213*[10]Input!B199+[10]Adjust!$C213*[10]Input!C199+[10]Adjust!$D213*[10]Input!D199+[10]Adjust!$G213*[10]Input!G199)</f>
        <v>0</v>
      </c>
      <c r="E102" s="39">
        <f>10*([10]Adjust!$B213*[10]Input!B199+[10]Adjust!$C213*[10]Input!C199+[10]Adjust!$D213*[10]Input!D199)</f>
        <v>0</v>
      </c>
      <c r="F102" s="39">
        <f>[10]Adjust!E213*[10]Input!$F$15*[10]Input!$E199/100</f>
        <v>0</v>
      </c>
      <c r="G102" s="39">
        <f>[10]Adjust!F213*[10]Input!$F$15*[10]Input!$F199/100</f>
        <v>0</v>
      </c>
      <c r="H102" s="39">
        <f>[10]Adjust!G213*[10]Input!$G199*10</f>
        <v>0</v>
      </c>
      <c r="I102" s="48" t="str">
        <f t="shared" si="0"/>
        <v/>
      </c>
      <c r="J102" s="49" t="str">
        <f t="shared" si="1"/>
        <v/>
      </c>
      <c r="K102" s="48">
        <f t="shared" si="2"/>
        <v>0</v>
      </c>
      <c r="L102" s="39">
        <f>[10]Adjust!B213*[10]Input!$B199*10</f>
        <v>0</v>
      </c>
      <c r="M102" s="39">
        <f>[10]Adjust!C213*[10]Input!$C199*10</f>
        <v>0</v>
      </c>
      <c r="N102" s="39">
        <f>[10]Adjust!D213*[10]Input!$D199*10</f>
        <v>0</v>
      </c>
      <c r="O102" s="50" t="str">
        <f t="shared" si="3"/>
        <v/>
      </c>
      <c r="P102" s="50" t="str">
        <f t="shared" si="4"/>
        <v/>
      </c>
      <c r="Q102" s="50" t="str">
        <f t="shared" si="5"/>
        <v/>
      </c>
      <c r="R102" s="50" t="str">
        <f t="shared" si="6"/>
        <v/>
      </c>
      <c r="S102" s="50" t="str">
        <f t="shared" si="7"/>
        <v/>
      </c>
      <c r="T102" s="50" t="str">
        <f t="shared" si="8"/>
        <v/>
      </c>
      <c r="U102" s="46"/>
      <c r="V102" s="46"/>
    </row>
    <row r="103" spans="1:22">
      <c r="A103" s="37" t="s">
        <v>62</v>
      </c>
      <c r="B103" s="39">
        <f>[10]Input!B213+[10]Input!C213+[10]Input!D213</f>
        <v>0</v>
      </c>
      <c r="C103" s="47">
        <f>[10]Input!E213</f>
        <v>0</v>
      </c>
      <c r="D103" s="40">
        <f>0.01*[10]Input!F$15*([10]Adjust!$E227*[10]Input!E213+[10]Adjust!$F227*[10]Input!F213)+10*([10]Adjust!$B227*[10]Input!B213+[10]Adjust!$C227*[10]Input!C213+[10]Adjust!$D227*[10]Input!D213+[10]Adjust!$G227*[10]Input!G213)</f>
        <v>0</v>
      </c>
      <c r="E103" s="39">
        <f>10*([10]Adjust!$B227*[10]Input!B213+[10]Adjust!$C227*[10]Input!C213+[10]Adjust!$D227*[10]Input!D213)</f>
        <v>0</v>
      </c>
      <c r="F103" s="39">
        <f>[10]Adjust!E227*[10]Input!$F$15*[10]Input!$E213/100</f>
        <v>0</v>
      </c>
      <c r="G103" s="39">
        <f>[10]Adjust!F227*[10]Input!$F$15*[10]Input!$F213/100</f>
        <v>0</v>
      </c>
      <c r="H103" s="39">
        <f>[10]Adjust!G227*[10]Input!$G213*10</f>
        <v>0</v>
      </c>
      <c r="I103" s="48" t="str">
        <f t="shared" si="0"/>
        <v/>
      </c>
      <c r="J103" s="49" t="str">
        <f t="shared" si="1"/>
        <v/>
      </c>
      <c r="K103" s="48">
        <f t="shared" si="2"/>
        <v>0</v>
      </c>
      <c r="L103" s="39">
        <f>[10]Adjust!B227*[10]Input!$B213*10</f>
        <v>0</v>
      </c>
      <c r="M103" s="39">
        <f>[10]Adjust!C227*[10]Input!$C213*10</f>
        <v>0</v>
      </c>
      <c r="N103" s="39">
        <f>[10]Adjust!D227*[10]Input!$D213*10</f>
        <v>0</v>
      </c>
      <c r="O103" s="50" t="str">
        <f t="shared" si="3"/>
        <v/>
      </c>
      <c r="P103" s="50" t="str">
        <f t="shared" si="4"/>
        <v/>
      </c>
      <c r="Q103" s="50" t="str">
        <f t="shared" si="5"/>
        <v/>
      </c>
      <c r="R103" s="50" t="str">
        <f t="shared" si="6"/>
        <v/>
      </c>
      <c r="S103" s="50" t="str">
        <f t="shared" si="7"/>
        <v/>
      </c>
      <c r="T103" s="50" t="str">
        <f t="shared" si="8"/>
        <v/>
      </c>
      <c r="U103" s="46"/>
      <c r="V103" s="46"/>
    </row>
    <row r="104" spans="1:22">
      <c r="A104" s="37" t="s">
        <v>53</v>
      </c>
      <c r="B104" s="39">
        <f>[10]Input!B179+[10]Input!C179+[10]Input!D179</f>
        <v>0</v>
      </c>
      <c r="C104" s="47">
        <f>[10]Input!E179</f>
        <v>0</v>
      </c>
      <c r="D104" s="40">
        <f>0.01*[10]Input!F$15*([10]Adjust!$E193*[10]Input!E179+[10]Adjust!$F193*[10]Input!F179)+10*([10]Adjust!$B193*[10]Input!B179+[10]Adjust!$C193*[10]Input!C179+[10]Adjust!$D193*[10]Input!D179+[10]Adjust!$G193*[10]Input!G179)</f>
        <v>0</v>
      </c>
      <c r="E104" s="39">
        <f>10*([10]Adjust!$B193*[10]Input!B179+[10]Adjust!$C193*[10]Input!C179+[10]Adjust!$D193*[10]Input!D179)</f>
        <v>0</v>
      </c>
      <c r="F104" s="39">
        <f>[10]Adjust!E193*[10]Input!$F$15*[10]Input!$E179/100</f>
        <v>0</v>
      </c>
      <c r="G104" s="39">
        <f>[10]Adjust!F193*[10]Input!$F$15*[10]Input!$F179/100</f>
        <v>0</v>
      </c>
      <c r="H104" s="39">
        <f>[10]Adjust!G193*[10]Input!$G179*10</f>
        <v>0</v>
      </c>
      <c r="I104" s="48" t="str">
        <f t="shared" si="0"/>
        <v/>
      </c>
      <c r="J104" s="49" t="str">
        <f t="shared" si="1"/>
        <v/>
      </c>
      <c r="K104" s="48">
        <f t="shared" si="2"/>
        <v>0</v>
      </c>
      <c r="L104" s="39">
        <f>[10]Adjust!B193*[10]Input!$B179*10</f>
        <v>0</v>
      </c>
      <c r="M104" s="39">
        <f>[10]Adjust!C193*[10]Input!$C179*10</f>
        <v>0</v>
      </c>
      <c r="N104" s="39">
        <f>[10]Adjust!D193*[10]Input!$D179*10</f>
        <v>0</v>
      </c>
      <c r="O104" s="50" t="str">
        <f t="shared" si="3"/>
        <v/>
      </c>
      <c r="P104" s="50" t="str">
        <f t="shared" si="4"/>
        <v/>
      </c>
      <c r="Q104" s="50" t="str">
        <f t="shared" si="5"/>
        <v/>
      </c>
      <c r="R104" s="50" t="str">
        <f t="shared" si="6"/>
        <v/>
      </c>
      <c r="S104" s="50" t="str">
        <f t="shared" si="7"/>
        <v/>
      </c>
      <c r="T104" s="50" t="str">
        <f t="shared" si="8"/>
        <v/>
      </c>
      <c r="U104" s="46"/>
      <c r="V104" s="46"/>
    </row>
    <row r="105" spans="1:22">
      <c r="A105" s="37" t="s">
        <v>56</v>
      </c>
      <c r="B105" s="39">
        <f>[10]Input!B192+[10]Input!C192+[10]Input!D192</f>
        <v>0</v>
      </c>
      <c r="C105" s="47">
        <f>[10]Input!E192</f>
        <v>0</v>
      </c>
      <c r="D105" s="40">
        <f>0.01*[10]Input!F$15*([10]Adjust!$E206*[10]Input!E192+[10]Adjust!$F206*[10]Input!F192)+10*([10]Adjust!$B206*[10]Input!B192+[10]Adjust!$C206*[10]Input!C192+[10]Adjust!$D206*[10]Input!D192+[10]Adjust!$G206*[10]Input!G192)</f>
        <v>0</v>
      </c>
      <c r="E105" s="39">
        <f>10*([10]Adjust!$B206*[10]Input!B192+[10]Adjust!$C206*[10]Input!C192+[10]Adjust!$D206*[10]Input!D192)</f>
        <v>0</v>
      </c>
      <c r="F105" s="39">
        <f>[10]Adjust!E206*[10]Input!$F$15*[10]Input!$E192/100</f>
        <v>0</v>
      </c>
      <c r="G105" s="39">
        <f>[10]Adjust!F206*[10]Input!$F$15*[10]Input!$F192/100</f>
        <v>0</v>
      </c>
      <c r="H105" s="39">
        <f>[10]Adjust!G206*[10]Input!$G192*10</f>
        <v>0</v>
      </c>
      <c r="I105" s="48" t="str">
        <f t="shared" si="0"/>
        <v/>
      </c>
      <c r="J105" s="49" t="str">
        <f t="shared" si="1"/>
        <v/>
      </c>
      <c r="K105" s="48">
        <f t="shared" si="2"/>
        <v>0</v>
      </c>
      <c r="L105" s="39">
        <f>[10]Adjust!B206*[10]Input!$B192*10</f>
        <v>0</v>
      </c>
      <c r="M105" s="39">
        <f>[10]Adjust!C206*[10]Input!$C192*10</f>
        <v>0</v>
      </c>
      <c r="N105" s="39">
        <f>[10]Adjust!D206*[10]Input!$D192*10</f>
        <v>0</v>
      </c>
      <c r="O105" s="50" t="str">
        <f t="shared" si="3"/>
        <v/>
      </c>
      <c r="P105" s="50" t="str">
        <f t="shared" si="4"/>
        <v/>
      </c>
      <c r="Q105" s="50" t="str">
        <f t="shared" si="5"/>
        <v/>
      </c>
      <c r="R105" s="50" t="str">
        <f t="shared" si="6"/>
        <v/>
      </c>
      <c r="S105" s="50" t="str">
        <f t="shared" si="7"/>
        <v/>
      </c>
      <c r="T105" s="50" t="str">
        <f t="shared" si="8"/>
        <v/>
      </c>
      <c r="U105" s="46"/>
      <c r="V105" s="46"/>
    </row>
    <row r="106" spans="1:22">
      <c r="A106" s="37" t="s">
        <v>55</v>
      </c>
      <c r="B106" s="39">
        <f>[10]Input!B188+[10]Input!C188+[10]Input!D188</f>
        <v>0</v>
      </c>
      <c r="C106" s="47">
        <f>[10]Input!E188</f>
        <v>0</v>
      </c>
      <c r="D106" s="40">
        <f>0.01*[10]Input!F$15*([10]Adjust!$E202*[10]Input!E188+[10]Adjust!$F202*[10]Input!F188)+10*([10]Adjust!$B202*[10]Input!B188+[10]Adjust!$C202*[10]Input!C188+[10]Adjust!$D202*[10]Input!D188+[10]Adjust!$G202*[10]Input!G188)</f>
        <v>0</v>
      </c>
      <c r="E106" s="39">
        <f>10*([10]Adjust!$B202*[10]Input!B188+[10]Adjust!$C202*[10]Input!C188+[10]Adjust!$D202*[10]Input!D188)</f>
        <v>0</v>
      </c>
      <c r="F106" s="39">
        <f>[10]Adjust!E202*[10]Input!$F$15*[10]Input!$E188/100</f>
        <v>0</v>
      </c>
      <c r="G106" s="39">
        <f>[10]Adjust!F202*[10]Input!$F$15*[10]Input!$F188/100</f>
        <v>0</v>
      </c>
      <c r="H106" s="39">
        <f>[10]Adjust!G202*[10]Input!$G188*10</f>
        <v>0</v>
      </c>
      <c r="I106" s="48" t="str">
        <f t="shared" si="0"/>
        <v/>
      </c>
      <c r="J106" s="49" t="str">
        <f t="shared" si="1"/>
        <v/>
      </c>
      <c r="K106" s="48">
        <f t="shared" si="2"/>
        <v>0</v>
      </c>
      <c r="L106" s="39">
        <f>[10]Adjust!B202*[10]Input!$B188*10</f>
        <v>0</v>
      </c>
      <c r="M106" s="39">
        <f>[10]Adjust!C202*[10]Input!$C188*10</f>
        <v>0</v>
      </c>
      <c r="N106" s="39">
        <f>[10]Adjust!D202*[10]Input!$D188*10</f>
        <v>0</v>
      </c>
      <c r="O106" s="50" t="str">
        <f t="shared" si="3"/>
        <v/>
      </c>
      <c r="P106" s="50" t="str">
        <f t="shared" si="4"/>
        <v/>
      </c>
      <c r="Q106" s="50" t="str">
        <f t="shared" si="5"/>
        <v/>
      </c>
      <c r="R106" s="50" t="str">
        <f t="shared" si="6"/>
        <v/>
      </c>
      <c r="S106" s="50" t="str">
        <f t="shared" si="7"/>
        <v/>
      </c>
      <c r="T106" s="50" t="str">
        <f t="shared" si="8"/>
        <v/>
      </c>
      <c r="U106" s="46"/>
      <c r="V106" s="46"/>
    </row>
    <row r="107" spans="1:22" ht="25.5">
      <c r="A107" s="37" t="s">
        <v>188</v>
      </c>
      <c r="B107" s="39">
        <f>[10]Input!B164+[10]Input!C164+[10]Input!D164</f>
        <v>0</v>
      </c>
      <c r="C107" s="47">
        <f>[10]Input!E164</f>
        <v>0</v>
      </c>
      <c r="D107" s="40">
        <f>0.01*[10]Input!F$15*([10]Adjust!$E178*[10]Input!E164+[10]Adjust!$F178*[10]Input!F164)+10*([10]Adjust!$B178*[10]Input!B164+[10]Adjust!$C178*[10]Input!C164+[10]Adjust!$D178*[10]Input!D164+[10]Adjust!$G178*[10]Input!G164)</f>
        <v>0</v>
      </c>
      <c r="E107" s="39">
        <f>10*([10]Adjust!$B178*[10]Input!B164+[10]Adjust!$C178*[10]Input!C164+[10]Adjust!$D178*[10]Input!D164)</f>
        <v>0</v>
      </c>
      <c r="F107" s="39">
        <f>[10]Adjust!E178*[10]Input!$F$15*[10]Input!$E164/100</f>
        <v>0</v>
      </c>
      <c r="G107" s="39">
        <f>[10]Adjust!F178*[10]Input!$F$15*[10]Input!$F164/100</f>
        <v>0</v>
      </c>
      <c r="H107" s="39">
        <f>[10]Adjust!G178*[10]Input!$G164*10</f>
        <v>0</v>
      </c>
      <c r="I107" s="48" t="str">
        <f t="shared" si="0"/>
        <v/>
      </c>
      <c r="J107" s="49" t="str">
        <f t="shared" si="1"/>
        <v/>
      </c>
      <c r="K107" s="48">
        <f t="shared" si="2"/>
        <v>0</v>
      </c>
      <c r="L107" s="39">
        <f>[10]Adjust!B178*[10]Input!$B164*10</f>
        <v>0</v>
      </c>
      <c r="M107" s="39">
        <f>[10]Adjust!C178*[10]Input!$C164*10</f>
        <v>0</v>
      </c>
      <c r="N107" s="39">
        <f>[10]Adjust!D178*[10]Input!$D164*10</f>
        <v>0</v>
      </c>
      <c r="O107" s="50" t="str">
        <f t="shared" si="3"/>
        <v/>
      </c>
      <c r="P107" s="50" t="str">
        <f t="shared" si="4"/>
        <v/>
      </c>
      <c r="Q107" s="50" t="str">
        <f t="shared" si="5"/>
        <v/>
      </c>
      <c r="R107" s="50" t="str">
        <f t="shared" si="6"/>
        <v/>
      </c>
      <c r="S107" s="50" t="str">
        <f t="shared" si="7"/>
        <v/>
      </c>
      <c r="T107" s="50" t="str">
        <f t="shared" si="8"/>
        <v/>
      </c>
      <c r="U107" s="46"/>
      <c r="V107" s="46"/>
    </row>
    <row r="108" spans="1:22">
      <c r="A108" s="37" t="s">
        <v>50</v>
      </c>
      <c r="B108" s="39">
        <f>[10]Input!B160+[10]Input!C160+[10]Input!D160</f>
        <v>57.82923763002978</v>
      </c>
      <c r="C108" s="47">
        <f>[10]Input!E160</f>
        <v>1</v>
      </c>
      <c r="D108" s="40">
        <f>0.01*[10]Input!F$15*([10]Adjust!$E174*[10]Input!E160+[10]Adjust!$F174*[10]Input!F160)+10*([10]Adjust!$B174*[10]Input!B160+[10]Adjust!$C174*[10]Input!C160+[10]Adjust!$D174*[10]Input!D160+[10]Adjust!$G174*[10]Input!G160)</f>
        <v>267.54560723596461</v>
      </c>
      <c r="E108" s="39">
        <f>10*([10]Adjust!$B174*[10]Input!B160+[10]Adjust!$C174*[10]Input!C160+[10]Adjust!$D174*[10]Input!D160)</f>
        <v>260.56733418156017</v>
      </c>
      <c r="F108" s="39">
        <f>[10]Adjust!E174*[10]Input!$F$15*[10]Input!$E160/100</f>
        <v>6.9782730544044327</v>
      </c>
      <c r="G108" s="39">
        <f>[10]Adjust!F174*[10]Input!$F$15*[10]Input!$F160/100</f>
        <v>0</v>
      </c>
      <c r="H108" s="39">
        <f>[10]Adjust!G174*[10]Input!$G160*10</f>
        <v>0</v>
      </c>
      <c r="I108" s="48">
        <f t="shared" si="0"/>
        <v>0.46264764710823814</v>
      </c>
      <c r="J108" s="49">
        <f t="shared" si="1"/>
        <v>267.54560723596461</v>
      </c>
      <c r="K108" s="48">
        <f t="shared" si="2"/>
        <v>0.45058061434005797</v>
      </c>
      <c r="L108" s="39">
        <f>[10]Adjust!B174*[10]Input!$B160*10</f>
        <v>250.41687819146998</v>
      </c>
      <c r="M108" s="39">
        <f>[10]Adjust!C174*[10]Input!$C160*10</f>
        <v>10.150455990090201</v>
      </c>
      <c r="N108" s="39">
        <f>[10]Adjust!D174*[10]Input!$D160*10</f>
        <v>0</v>
      </c>
      <c r="O108" s="50">
        <f t="shared" si="3"/>
        <v>0.96104478705294083</v>
      </c>
      <c r="P108" s="50">
        <f t="shared" si="4"/>
        <v>3.8955212947059149E-2</v>
      </c>
      <c r="Q108" s="50">
        <f t="shared" si="5"/>
        <v>0</v>
      </c>
      <c r="R108" s="50">
        <f t="shared" si="6"/>
        <v>2.6082555144513634E-2</v>
      </c>
      <c r="S108" s="50">
        <f t="shared" si="7"/>
        <v>0</v>
      </c>
      <c r="T108" s="50">
        <f t="shared" si="8"/>
        <v>0</v>
      </c>
      <c r="U108" s="46"/>
      <c r="V108" s="46"/>
    </row>
    <row r="109" spans="1:22">
      <c r="A109" s="37" t="s">
        <v>49</v>
      </c>
      <c r="B109" s="39">
        <f>[10]Input!B156+[10]Input!C156+[10]Input!D156</f>
        <v>1986.6429472138709</v>
      </c>
      <c r="C109" s="47">
        <f>[10]Input!E156</f>
        <v>133</v>
      </c>
      <c r="D109" s="40">
        <f>0.01*[10]Input!F$15*([10]Adjust!$E170*[10]Input!E156+[10]Adjust!$F170*[10]Input!F156)+10*([10]Adjust!$B170*[10]Input!B156+[10]Adjust!$C170*[10]Input!C156+[10]Adjust!$D170*[10]Input!D156+[10]Adjust!$G170*[10]Input!G156)</f>
        <v>13020.348488944732</v>
      </c>
      <c r="E109" s="39">
        <f>10*([10]Adjust!$B170*[10]Input!B156+[10]Adjust!$C170*[10]Input!C156+[10]Adjust!$D170*[10]Input!D156)</f>
        <v>12092.238172708941</v>
      </c>
      <c r="F109" s="39">
        <f>[10]Adjust!E170*[10]Input!$F$15*[10]Input!$E156/100</f>
        <v>928.1103162357897</v>
      </c>
      <c r="G109" s="39">
        <f>[10]Adjust!F170*[10]Input!$F$15*[10]Input!$F156/100</f>
        <v>0</v>
      </c>
      <c r="H109" s="39">
        <f>[10]Adjust!G170*[10]Input!$G156*10</f>
        <v>0</v>
      </c>
      <c r="I109" s="48">
        <f t="shared" si="0"/>
        <v>0.65539449387243287</v>
      </c>
      <c r="J109" s="49">
        <f t="shared" si="1"/>
        <v>97.89735705973483</v>
      </c>
      <c r="K109" s="48">
        <f t="shared" si="2"/>
        <v>0.60867697387029052</v>
      </c>
      <c r="L109" s="39">
        <f>[10]Adjust!B170*[10]Input!$B156*10</f>
        <v>12092.238172708941</v>
      </c>
      <c r="M109" s="39">
        <f>[10]Adjust!C170*[10]Input!$C156*10</f>
        <v>0</v>
      </c>
      <c r="N109" s="39">
        <f>[10]Adjust!D170*[10]Input!$D156*10</f>
        <v>0</v>
      </c>
      <c r="O109" s="50">
        <f t="shared" si="3"/>
        <v>1</v>
      </c>
      <c r="P109" s="50">
        <f t="shared" si="4"/>
        <v>0</v>
      </c>
      <c r="Q109" s="50">
        <f t="shared" si="5"/>
        <v>0</v>
      </c>
      <c r="R109" s="50">
        <f t="shared" si="6"/>
        <v>7.1281526529326469E-2</v>
      </c>
      <c r="S109" s="50">
        <f t="shared" si="7"/>
        <v>0</v>
      </c>
      <c r="T109" s="50">
        <f t="shared" si="8"/>
        <v>0</v>
      </c>
      <c r="U109" s="46"/>
      <c r="V109" s="46"/>
    </row>
    <row r="110" spans="1:22">
      <c r="A110" s="37" t="s">
        <v>189</v>
      </c>
      <c r="B110" s="39">
        <f>[10]Input!B151+[10]Input!C151+[10]Input!D151</f>
        <v>0</v>
      </c>
      <c r="C110" s="47">
        <f>[10]Input!E151</f>
        <v>0</v>
      </c>
      <c r="D110" s="40">
        <f>0.01*[10]Input!F$15*([10]Adjust!$E165*[10]Input!E151+[10]Adjust!$F165*[10]Input!F151)+10*([10]Adjust!$B165*[10]Input!B151+[10]Adjust!$C165*[10]Input!C151+[10]Adjust!$D165*[10]Input!D151+[10]Adjust!$G165*[10]Input!G151)</f>
        <v>0</v>
      </c>
      <c r="E110" s="39">
        <f>10*([10]Adjust!$B165*[10]Input!B151+[10]Adjust!$C165*[10]Input!C151+[10]Adjust!$D165*[10]Input!D151)</f>
        <v>0</v>
      </c>
      <c r="F110" s="39">
        <f>[10]Adjust!E165*[10]Input!$F$15*[10]Input!$E151/100</f>
        <v>0</v>
      </c>
      <c r="G110" s="39">
        <f>[10]Adjust!F165*[10]Input!$F$15*[10]Input!$F151/100</f>
        <v>0</v>
      </c>
      <c r="H110" s="39">
        <f>[10]Adjust!G165*[10]Input!$G151*10</f>
        <v>0</v>
      </c>
      <c r="I110" s="48" t="str">
        <f t="shared" si="0"/>
        <v/>
      </c>
      <c r="J110" s="49" t="str">
        <f t="shared" si="1"/>
        <v/>
      </c>
      <c r="K110" s="48">
        <f t="shared" si="2"/>
        <v>0</v>
      </c>
      <c r="L110" s="39">
        <f>[10]Adjust!B165*[10]Input!$B151*10</f>
        <v>0</v>
      </c>
      <c r="M110" s="39">
        <f>[10]Adjust!C165*[10]Input!$C151*10</f>
        <v>0</v>
      </c>
      <c r="N110" s="39">
        <f>[10]Adjust!D165*[10]Input!$D151*10</f>
        <v>0</v>
      </c>
      <c r="O110" s="50" t="str">
        <f t="shared" si="3"/>
        <v/>
      </c>
      <c r="P110" s="50" t="str">
        <f t="shared" si="4"/>
        <v/>
      </c>
      <c r="Q110" s="50" t="str">
        <f t="shared" si="5"/>
        <v/>
      </c>
      <c r="R110" s="50" t="str">
        <f t="shared" si="6"/>
        <v/>
      </c>
      <c r="S110" s="50" t="str">
        <f t="shared" si="7"/>
        <v/>
      </c>
      <c r="T110" s="50" t="str">
        <f t="shared" si="8"/>
        <v/>
      </c>
      <c r="U110" s="46"/>
      <c r="V110" s="46"/>
    </row>
    <row r="111" spans="1:22">
      <c r="A111" s="37" t="s">
        <v>37</v>
      </c>
      <c r="B111" s="39">
        <f>[10]Input!B147+[10]Input!C147+[10]Input!D147</f>
        <v>0</v>
      </c>
      <c r="C111" s="47">
        <f>[10]Input!E147</f>
        <v>0</v>
      </c>
      <c r="D111" s="40">
        <f>0.01*[10]Input!F$15*([10]Adjust!$E161*[10]Input!E147+[10]Adjust!$F161*[10]Input!F147)+10*([10]Adjust!$B161*[10]Input!B147+[10]Adjust!$C161*[10]Input!C147+[10]Adjust!$D161*[10]Input!D147+[10]Adjust!$G161*[10]Input!G147)</f>
        <v>0</v>
      </c>
      <c r="E111" s="39">
        <f>10*([10]Adjust!$B161*[10]Input!B147+[10]Adjust!$C161*[10]Input!C147+[10]Adjust!$D161*[10]Input!D147)</f>
        <v>0</v>
      </c>
      <c r="F111" s="39">
        <f>[10]Adjust!E161*[10]Input!$F$15*[10]Input!$E147/100</f>
        <v>0</v>
      </c>
      <c r="G111" s="39">
        <f>[10]Adjust!F161*[10]Input!$F$15*[10]Input!$F147/100</f>
        <v>0</v>
      </c>
      <c r="H111" s="39">
        <f>[10]Adjust!G161*[10]Input!$G147*10</f>
        <v>0</v>
      </c>
      <c r="I111" s="48" t="str">
        <f t="shared" si="0"/>
        <v/>
      </c>
      <c r="J111" s="49" t="str">
        <f t="shared" si="1"/>
        <v/>
      </c>
      <c r="K111" s="48">
        <f t="shared" si="2"/>
        <v>0</v>
      </c>
      <c r="L111" s="39">
        <f>[10]Adjust!B161*[10]Input!$B147*10</f>
        <v>0</v>
      </c>
      <c r="M111" s="39">
        <f>[10]Adjust!C161*[10]Input!$C147*10</f>
        <v>0</v>
      </c>
      <c r="N111" s="39">
        <f>[10]Adjust!D161*[10]Input!$D147*10</f>
        <v>0</v>
      </c>
      <c r="O111" s="50" t="str">
        <f t="shared" si="3"/>
        <v/>
      </c>
      <c r="P111" s="50" t="str">
        <f t="shared" si="4"/>
        <v/>
      </c>
      <c r="Q111" s="50" t="str">
        <f t="shared" si="5"/>
        <v/>
      </c>
      <c r="R111" s="50" t="str">
        <f t="shared" si="6"/>
        <v/>
      </c>
      <c r="S111" s="50" t="str">
        <f t="shared" si="7"/>
        <v/>
      </c>
      <c r="T111" s="50" t="str">
        <f t="shared" si="8"/>
        <v/>
      </c>
      <c r="U111" s="46"/>
      <c r="V111" s="46"/>
    </row>
    <row r="112" spans="1:22">
      <c r="A112" s="37" t="s">
        <v>36</v>
      </c>
      <c r="B112" s="39">
        <f>[10]Input!B143+[10]Input!C143+[10]Input!D143</f>
        <v>0</v>
      </c>
      <c r="C112" s="47">
        <f>[10]Input!E143</f>
        <v>0</v>
      </c>
      <c r="D112" s="40">
        <f>0.01*[10]Input!F$15*([10]Adjust!$E157*[10]Input!E143+[10]Adjust!$F157*[10]Input!F143)+10*([10]Adjust!$B157*[10]Input!B143+[10]Adjust!$C157*[10]Input!C143+[10]Adjust!$D157*[10]Input!D143+[10]Adjust!$G157*[10]Input!G143)</f>
        <v>0</v>
      </c>
      <c r="E112" s="39">
        <f>10*([10]Adjust!$B157*[10]Input!B143+[10]Adjust!$C157*[10]Input!C143+[10]Adjust!$D157*[10]Input!D143)</f>
        <v>0</v>
      </c>
      <c r="F112" s="39">
        <f>[10]Adjust!E157*[10]Input!$F$15*[10]Input!$E143/100</f>
        <v>0</v>
      </c>
      <c r="G112" s="39">
        <f>[10]Adjust!F157*[10]Input!$F$15*[10]Input!$F143/100</f>
        <v>0</v>
      </c>
      <c r="H112" s="39">
        <f>[10]Adjust!G157*[10]Input!$G143*10</f>
        <v>0</v>
      </c>
      <c r="I112" s="48" t="str">
        <f t="shared" ref="I112:I137" si="9">IF(B112&lt;&gt;0,0.1*D112/B112,"")</f>
        <v/>
      </c>
      <c r="J112" s="49" t="str">
        <f t="shared" ref="J112:J137" si="10">IF(C112&lt;&gt;0,D112/C112,"")</f>
        <v/>
      </c>
      <c r="K112" s="48">
        <f t="shared" ref="K112:K137" si="11">IF(B112&lt;&gt;0,0.1*E112/B112,0)</f>
        <v>0</v>
      </c>
      <c r="L112" s="39">
        <f>[10]Adjust!B157*[10]Input!$B143*10</f>
        <v>0</v>
      </c>
      <c r="M112" s="39">
        <f>[10]Adjust!C157*[10]Input!$C143*10</f>
        <v>0</v>
      </c>
      <c r="N112" s="39">
        <f>[10]Adjust!D157*[10]Input!$D143*10</f>
        <v>0</v>
      </c>
      <c r="O112" s="50" t="str">
        <f t="shared" ref="O112:O137" si="12">IF(E112&lt;&gt;0,$L112/E112,"")</f>
        <v/>
      </c>
      <c r="P112" s="50" t="str">
        <f t="shared" ref="P112:P137" si="13">IF(E112&lt;&gt;0,$M112/E112,"")</f>
        <v/>
      </c>
      <c r="Q112" s="50" t="str">
        <f t="shared" ref="Q112:Q137" si="14">IF(E112&lt;&gt;0,$N112/E112,"")</f>
        <v/>
      </c>
      <c r="R112" s="50" t="str">
        <f t="shared" ref="R112:R137" si="15">IF(D112&lt;&gt;0,$F112/D112,"")</f>
        <v/>
      </c>
      <c r="S112" s="50" t="str">
        <f t="shared" ref="S112:S137" si="16">IF(D112&lt;&gt;0,$G112/D112,"")</f>
        <v/>
      </c>
      <c r="T112" s="50" t="str">
        <f t="shared" ref="T112:T137" si="17">IF(D112&lt;&gt;0,$H112/D112,"")</f>
        <v/>
      </c>
      <c r="U112" s="46"/>
      <c r="V112" s="46"/>
    </row>
    <row r="113" spans="1:22">
      <c r="A113" s="37" t="s">
        <v>45</v>
      </c>
      <c r="B113" s="39">
        <f>[10]Input!B202+[10]Input!C202+[10]Input!D202</f>
        <v>0</v>
      </c>
      <c r="C113" s="47">
        <f>[10]Input!E202</f>
        <v>0</v>
      </c>
      <c r="D113" s="40">
        <f>0.01*[10]Input!F$15*([10]Adjust!$E216*[10]Input!E202+[10]Adjust!$F216*[10]Input!F202)+10*([10]Adjust!$B216*[10]Input!B202+[10]Adjust!$C216*[10]Input!C202+[10]Adjust!$D216*[10]Input!D202+[10]Adjust!$G216*[10]Input!G202)</f>
        <v>0</v>
      </c>
      <c r="E113" s="39">
        <f>10*([10]Adjust!$B216*[10]Input!B202+[10]Adjust!$C216*[10]Input!C202+[10]Adjust!$D216*[10]Input!D202)</f>
        <v>0</v>
      </c>
      <c r="F113" s="39">
        <f>[10]Adjust!E216*[10]Input!$F$15*[10]Input!$E202/100</f>
        <v>0</v>
      </c>
      <c r="G113" s="39">
        <f>[10]Adjust!F216*[10]Input!$F$15*[10]Input!$F202/100</f>
        <v>0</v>
      </c>
      <c r="H113" s="39">
        <f>[10]Adjust!G216*[10]Input!$G202*10</f>
        <v>0</v>
      </c>
      <c r="I113" s="48" t="str">
        <f t="shared" si="9"/>
        <v/>
      </c>
      <c r="J113" s="49" t="str">
        <f t="shared" si="10"/>
        <v/>
      </c>
      <c r="K113" s="48">
        <f t="shared" si="11"/>
        <v>0</v>
      </c>
      <c r="L113" s="39">
        <f>[10]Adjust!B216*[10]Input!$B202*10</f>
        <v>0</v>
      </c>
      <c r="M113" s="39">
        <f>[10]Adjust!C216*[10]Input!$C202*10</f>
        <v>0</v>
      </c>
      <c r="N113" s="39">
        <f>[10]Adjust!D216*[10]Input!$D202*10</f>
        <v>0</v>
      </c>
      <c r="O113" s="50" t="str">
        <f t="shared" si="12"/>
        <v/>
      </c>
      <c r="P113" s="50" t="str">
        <f t="shared" si="13"/>
        <v/>
      </c>
      <c r="Q113" s="50" t="str">
        <f t="shared" si="14"/>
        <v/>
      </c>
      <c r="R113" s="50" t="str">
        <f t="shared" si="15"/>
        <v/>
      </c>
      <c r="S113" s="50" t="str">
        <f t="shared" si="16"/>
        <v/>
      </c>
      <c r="T113" s="50" t="str">
        <f t="shared" si="17"/>
        <v/>
      </c>
      <c r="U113" s="46"/>
      <c r="V113" s="46"/>
    </row>
    <row r="114" spans="1:22">
      <c r="A114" s="37" t="s">
        <v>44</v>
      </c>
      <c r="B114" s="39">
        <f>[10]Input!B195+[10]Input!C195+[10]Input!D195</f>
        <v>0</v>
      </c>
      <c r="C114" s="47">
        <f>[10]Input!E195</f>
        <v>0</v>
      </c>
      <c r="D114" s="40">
        <f>0.01*[10]Input!F$15*([10]Adjust!$E209*[10]Input!E195+[10]Adjust!$F209*[10]Input!F195)+10*([10]Adjust!$B209*[10]Input!B195+[10]Adjust!$C209*[10]Input!C195+[10]Adjust!$D209*[10]Input!D195+[10]Adjust!$G209*[10]Input!G195)</f>
        <v>0</v>
      </c>
      <c r="E114" s="39">
        <f>10*([10]Adjust!$B209*[10]Input!B195+[10]Adjust!$C209*[10]Input!C195+[10]Adjust!$D209*[10]Input!D195)</f>
        <v>0</v>
      </c>
      <c r="F114" s="39">
        <f>[10]Adjust!E209*[10]Input!$F$15*[10]Input!$E195/100</f>
        <v>0</v>
      </c>
      <c r="G114" s="39">
        <f>[10]Adjust!F209*[10]Input!$F$15*[10]Input!$F195/100</f>
        <v>0</v>
      </c>
      <c r="H114" s="39">
        <f>[10]Adjust!G209*[10]Input!$G195*10</f>
        <v>0</v>
      </c>
      <c r="I114" s="48" t="str">
        <f t="shared" si="9"/>
        <v/>
      </c>
      <c r="J114" s="49" t="str">
        <f t="shared" si="10"/>
        <v/>
      </c>
      <c r="K114" s="48">
        <f t="shared" si="11"/>
        <v>0</v>
      </c>
      <c r="L114" s="39">
        <f>[10]Adjust!B209*[10]Input!$B195*10</f>
        <v>0</v>
      </c>
      <c r="M114" s="39">
        <f>[10]Adjust!C209*[10]Input!$C195*10</f>
        <v>0</v>
      </c>
      <c r="N114" s="39">
        <f>[10]Adjust!D209*[10]Input!$D195*10</f>
        <v>0</v>
      </c>
      <c r="O114" s="50" t="str">
        <f t="shared" si="12"/>
        <v/>
      </c>
      <c r="P114" s="50" t="str">
        <f t="shared" si="13"/>
        <v/>
      </c>
      <c r="Q114" s="50" t="str">
        <f t="shared" si="14"/>
        <v/>
      </c>
      <c r="R114" s="50" t="str">
        <f t="shared" si="15"/>
        <v/>
      </c>
      <c r="S114" s="50" t="str">
        <f t="shared" si="16"/>
        <v/>
      </c>
      <c r="T114" s="50" t="str">
        <f t="shared" si="17"/>
        <v/>
      </c>
      <c r="U114" s="46"/>
      <c r="V114" s="46"/>
    </row>
    <row r="115" spans="1:22">
      <c r="A115" s="37" t="s">
        <v>46</v>
      </c>
      <c r="B115" s="39">
        <f>[10]Input!B206+[10]Input!C206+[10]Input!D206</f>
        <v>0</v>
      </c>
      <c r="C115" s="47">
        <f>[10]Input!E206</f>
        <v>0</v>
      </c>
      <c r="D115" s="40">
        <f>0.01*[10]Input!F$15*([10]Adjust!$E220*[10]Input!E206+[10]Adjust!$F220*[10]Input!F206)+10*([10]Adjust!$B220*[10]Input!B206+[10]Adjust!$C220*[10]Input!C206+[10]Adjust!$D220*[10]Input!D206+[10]Adjust!$G220*[10]Input!G206)</f>
        <v>0</v>
      </c>
      <c r="E115" s="39">
        <f>10*([10]Adjust!$B220*[10]Input!B206+[10]Adjust!$C220*[10]Input!C206+[10]Adjust!$D220*[10]Input!D206)</f>
        <v>0</v>
      </c>
      <c r="F115" s="39">
        <f>[10]Adjust!E220*[10]Input!$F$15*[10]Input!$E206/100</f>
        <v>0</v>
      </c>
      <c r="G115" s="39">
        <f>[10]Adjust!F220*[10]Input!$F$15*[10]Input!$F206/100</f>
        <v>0</v>
      </c>
      <c r="H115" s="39">
        <f>[10]Adjust!G220*[10]Input!$G206*10</f>
        <v>0</v>
      </c>
      <c r="I115" s="48" t="str">
        <f t="shared" si="9"/>
        <v/>
      </c>
      <c r="J115" s="49" t="str">
        <f t="shared" si="10"/>
        <v/>
      </c>
      <c r="K115" s="48">
        <f t="shared" si="11"/>
        <v>0</v>
      </c>
      <c r="L115" s="39">
        <f>[10]Adjust!B220*[10]Input!$B206*10</f>
        <v>0</v>
      </c>
      <c r="M115" s="39">
        <f>[10]Adjust!C220*[10]Input!$C206*10</f>
        <v>0</v>
      </c>
      <c r="N115" s="39">
        <f>[10]Adjust!D220*[10]Input!$D206*10</f>
        <v>0</v>
      </c>
      <c r="O115" s="50" t="str">
        <f t="shared" si="12"/>
        <v/>
      </c>
      <c r="P115" s="50" t="str">
        <f t="shared" si="13"/>
        <v/>
      </c>
      <c r="Q115" s="50" t="str">
        <f t="shared" si="14"/>
        <v/>
      </c>
      <c r="R115" s="50" t="str">
        <f t="shared" si="15"/>
        <v/>
      </c>
      <c r="S115" s="50" t="str">
        <f t="shared" si="16"/>
        <v/>
      </c>
      <c r="T115" s="50" t="str">
        <f t="shared" si="17"/>
        <v/>
      </c>
      <c r="U115" s="46"/>
      <c r="V115" s="46"/>
    </row>
    <row r="116" spans="1:22">
      <c r="A116" s="37" t="s">
        <v>41</v>
      </c>
      <c r="B116" s="39">
        <f>[10]Input!B175+[10]Input!C175+[10]Input!D175</f>
        <v>0</v>
      </c>
      <c r="C116" s="47">
        <f>[10]Input!E175</f>
        <v>0</v>
      </c>
      <c r="D116" s="40">
        <f>0.01*[10]Input!F$15*([10]Adjust!$E189*[10]Input!E175+[10]Adjust!$F189*[10]Input!F175)+10*([10]Adjust!$B189*[10]Input!B175+[10]Adjust!$C189*[10]Input!C175+[10]Adjust!$D189*[10]Input!D175+[10]Adjust!$G189*[10]Input!G175)</f>
        <v>0</v>
      </c>
      <c r="E116" s="39">
        <f>10*([10]Adjust!$B189*[10]Input!B175+[10]Adjust!$C189*[10]Input!C175+[10]Adjust!$D189*[10]Input!D175)</f>
        <v>0</v>
      </c>
      <c r="F116" s="39">
        <f>[10]Adjust!E189*[10]Input!$F$15*[10]Input!$E175/100</f>
        <v>0</v>
      </c>
      <c r="G116" s="39">
        <f>[10]Adjust!F189*[10]Input!$F$15*[10]Input!$F175/100</f>
        <v>0</v>
      </c>
      <c r="H116" s="39">
        <f>[10]Adjust!G189*[10]Input!$G175*10</f>
        <v>0</v>
      </c>
      <c r="I116" s="48" t="str">
        <f t="shared" si="9"/>
        <v/>
      </c>
      <c r="J116" s="49" t="str">
        <f t="shared" si="10"/>
        <v/>
      </c>
      <c r="K116" s="48">
        <f t="shared" si="11"/>
        <v>0</v>
      </c>
      <c r="L116" s="39">
        <f>[10]Adjust!B189*[10]Input!$B175*10</f>
        <v>0</v>
      </c>
      <c r="M116" s="39">
        <f>[10]Adjust!C189*[10]Input!$C175*10</f>
        <v>0</v>
      </c>
      <c r="N116" s="39">
        <f>[10]Adjust!D189*[10]Input!$D175*10</f>
        <v>0</v>
      </c>
      <c r="O116" s="50" t="str">
        <f t="shared" si="12"/>
        <v/>
      </c>
      <c r="P116" s="50" t="str">
        <f t="shared" si="13"/>
        <v/>
      </c>
      <c r="Q116" s="50" t="str">
        <f t="shared" si="14"/>
        <v/>
      </c>
      <c r="R116" s="50" t="str">
        <f t="shared" si="15"/>
        <v/>
      </c>
      <c r="S116" s="50" t="str">
        <f t="shared" si="16"/>
        <v/>
      </c>
      <c r="T116" s="50" t="str">
        <f t="shared" si="17"/>
        <v/>
      </c>
      <c r="U116" s="46"/>
      <c r="V116" s="46"/>
    </row>
    <row r="117" spans="1:22">
      <c r="A117" s="37" t="s">
        <v>40</v>
      </c>
      <c r="B117" s="39">
        <f>[10]Input!B167+[10]Input!C167+[10]Input!D167</f>
        <v>0</v>
      </c>
      <c r="C117" s="47">
        <f>[10]Input!E167</f>
        <v>0</v>
      </c>
      <c r="D117" s="40">
        <f>0.01*[10]Input!F$15*([10]Adjust!$E181*[10]Input!E167+[10]Adjust!$F181*[10]Input!F167)+10*([10]Adjust!$B181*[10]Input!B167+[10]Adjust!$C181*[10]Input!C167+[10]Adjust!$D181*[10]Input!D167+[10]Adjust!$G181*[10]Input!G167)</f>
        <v>0</v>
      </c>
      <c r="E117" s="39">
        <f>10*([10]Adjust!$B181*[10]Input!B167+[10]Adjust!$C181*[10]Input!C167+[10]Adjust!$D181*[10]Input!D167)</f>
        <v>0</v>
      </c>
      <c r="F117" s="39">
        <f>[10]Adjust!E181*[10]Input!$F$15*[10]Input!$E167/100</f>
        <v>0</v>
      </c>
      <c r="G117" s="39">
        <f>[10]Adjust!F181*[10]Input!$F$15*[10]Input!$F167/100</f>
        <v>0</v>
      </c>
      <c r="H117" s="39">
        <f>[10]Adjust!G181*[10]Input!$G167*10</f>
        <v>0</v>
      </c>
      <c r="I117" s="48" t="str">
        <f t="shared" si="9"/>
        <v/>
      </c>
      <c r="J117" s="49" t="str">
        <f t="shared" si="10"/>
        <v/>
      </c>
      <c r="K117" s="48">
        <f t="shared" si="11"/>
        <v>0</v>
      </c>
      <c r="L117" s="39">
        <f>[10]Adjust!B181*[10]Input!$B167*10</f>
        <v>0</v>
      </c>
      <c r="M117" s="39">
        <f>[10]Adjust!C181*[10]Input!$C167*10</f>
        <v>0</v>
      </c>
      <c r="N117" s="39">
        <f>[10]Adjust!D181*[10]Input!$D167*10</f>
        <v>0</v>
      </c>
      <c r="O117" s="50" t="str">
        <f t="shared" si="12"/>
        <v/>
      </c>
      <c r="P117" s="50" t="str">
        <f t="shared" si="13"/>
        <v/>
      </c>
      <c r="Q117" s="50" t="str">
        <f t="shared" si="14"/>
        <v/>
      </c>
      <c r="R117" s="50" t="str">
        <f t="shared" si="15"/>
        <v/>
      </c>
      <c r="S117" s="50" t="str">
        <f t="shared" si="16"/>
        <v/>
      </c>
      <c r="T117" s="50" t="str">
        <f t="shared" si="17"/>
        <v/>
      </c>
      <c r="U117" s="46"/>
      <c r="V117" s="46"/>
    </row>
    <row r="118" spans="1:22">
      <c r="A118" s="37" t="s">
        <v>43</v>
      </c>
      <c r="B118" s="39">
        <f>[10]Input!B191+[10]Input!C191+[10]Input!D191</f>
        <v>0</v>
      </c>
      <c r="C118" s="47">
        <f>[10]Input!E191</f>
        <v>0</v>
      </c>
      <c r="D118" s="40">
        <f>0.01*[10]Input!F$15*([10]Adjust!$E205*[10]Input!E191+[10]Adjust!$F205*[10]Input!F191)+10*([10]Adjust!$B205*[10]Input!B191+[10]Adjust!$C205*[10]Input!C191+[10]Adjust!$D205*[10]Input!D191+[10]Adjust!$G205*[10]Input!G191)</f>
        <v>0</v>
      </c>
      <c r="E118" s="39">
        <f>10*([10]Adjust!$B205*[10]Input!B191+[10]Adjust!$C205*[10]Input!C191+[10]Adjust!$D205*[10]Input!D191)</f>
        <v>0</v>
      </c>
      <c r="F118" s="39">
        <f>[10]Adjust!E205*[10]Input!$F$15*[10]Input!$E191/100</f>
        <v>0</v>
      </c>
      <c r="G118" s="39">
        <f>[10]Adjust!F205*[10]Input!$F$15*[10]Input!$F191/100</f>
        <v>0</v>
      </c>
      <c r="H118" s="39">
        <f>[10]Adjust!G205*[10]Input!$G191*10</f>
        <v>0</v>
      </c>
      <c r="I118" s="48" t="str">
        <f t="shared" si="9"/>
        <v/>
      </c>
      <c r="J118" s="49" t="str">
        <f t="shared" si="10"/>
        <v/>
      </c>
      <c r="K118" s="48">
        <f t="shared" si="11"/>
        <v>0</v>
      </c>
      <c r="L118" s="39">
        <f>[10]Adjust!B205*[10]Input!$B191*10</f>
        <v>0</v>
      </c>
      <c r="M118" s="39">
        <f>[10]Adjust!C205*[10]Input!$C191*10</f>
        <v>0</v>
      </c>
      <c r="N118" s="39">
        <f>[10]Adjust!D205*[10]Input!$D191*10</f>
        <v>0</v>
      </c>
      <c r="O118" s="50" t="str">
        <f t="shared" si="12"/>
        <v/>
      </c>
      <c r="P118" s="50" t="str">
        <f t="shared" si="13"/>
        <v/>
      </c>
      <c r="Q118" s="50" t="str">
        <f t="shared" si="14"/>
        <v/>
      </c>
      <c r="R118" s="50" t="str">
        <f t="shared" si="15"/>
        <v/>
      </c>
      <c r="S118" s="50" t="str">
        <f t="shared" si="16"/>
        <v/>
      </c>
      <c r="T118" s="50" t="str">
        <f t="shared" si="17"/>
        <v/>
      </c>
      <c r="U118" s="46"/>
      <c r="V118" s="46"/>
    </row>
    <row r="119" spans="1:22">
      <c r="A119" s="37" t="s">
        <v>42</v>
      </c>
      <c r="B119" s="39">
        <f>[10]Input!B187+[10]Input!C187+[10]Input!D187</f>
        <v>0</v>
      </c>
      <c r="C119" s="47">
        <f>[10]Input!E187</f>
        <v>0</v>
      </c>
      <c r="D119" s="40">
        <f>0.01*[10]Input!F$15*([10]Adjust!$E201*[10]Input!E187+[10]Adjust!$F201*[10]Input!F187)+10*([10]Adjust!$B201*[10]Input!B187+[10]Adjust!$C201*[10]Input!C187+[10]Adjust!$D201*[10]Input!D187+[10]Adjust!$G201*[10]Input!G187)</f>
        <v>0</v>
      </c>
      <c r="E119" s="39">
        <f>10*([10]Adjust!$B201*[10]Input!B187+[10]Adjust!$C201*[10]Input!C187+[10]Adjust!$D201*[10]Input!D187)</f>
        <v>0</v>
      </c>
      <c r="F119" s="39">
        <f>[10]Adjust!E201*[10]Input!$F$15*[10]Input!$E187/100</f>
        <v>0</v>
      </c>
      <c r="G119" s="39">
        <f>[10]Adjust!F201*[10]Input!$F$15*[10]Input!$F187/100</f>
        <v>0</v>
      </c>
      <c r="H119" s="39">
        <f>[10]Adjust!G201*[10]Input!$G187*10</f>
        <v>0</v>
      </c>
      <c r="I119" s="48" t="str">
        <f t="shared" si="9"/>
        <v/>
      </c>
      <c r="J119" s="49" t="str">
        <f t="shared" si="10"/>
        <v/>
      </c>
      <c r="K119" s="48">
        <f t="shared" si="11"/>
        <v>0</v>
      </c>
      <c r="L119" s="39">
        <f>[10]Adjust!B201*[10]Input!$B187*10</f>
        <v>0</v>
      </c>
      <c r="M119" s="39">
        <f>[10]Adjust!C201*[10]Input!$C187*10</f>
        <v>0</v>
      </c>
      <c r="N119" s="39">
        <f>[10]Adjust!D201*[10]Input!$D187*10</f>
        <v>0</v>
      </c>
      <c r="O119" s="50" t="str">
        <f t="shared" si="12"/>
        <v/>
      </c>
      <c r="P119" s="50" t="str">
        <f t="shared" si="13"/>
        <v/>
      </c>
      <c r="Q119" s="50" t="str">
        <f t="shared" si="14"/>
        <v/>
      </c>
      <c r="R119" s="50" t="str">
        <f t="shared" si="15"/>
        <v/>
      </c>
      <c r="S119" s="50" t="str">
        <f t="shared" si="16"/>
        <v/>
      </c>
      <c r="T119" s="50" t="str">
        <f t="shared" si="17"/>
        <v/>
      </c>
      <c r="U119" s="46"/>
      <c r="V119" s="46"/>
    </row>
    <row r="120" spans="1:22" ht="25.5">
      <c r="A120" s="37" t="s">
        <v>190</v>
      </c>
      <c r="B120" s="39">
        <f>[10]Input!B163+[10]Input!C163+[10]Input!D163</f>
        <v>0</v>
      </c>
      <c r="C120" s="47">
        <f>[10]Input!E163</f>
        <v>0</v>
      </c>
      <c r="D120" s="40">
        <f>0.01*[10]Input!F$15*([10]Adjust!$E177*[10]Input!E163+[10]Adjust!$F177*[10]Input!F163)+10*([10]Adjust!$B177*[10]Input!B163+[10]Adjust!$C177*[10]Input!C163+[10]Adjust!$D177*[10]Input!D163+[10]Adjust!$G177*[10]Input!G163)</f>
        <v>0</v>
      </c>
      <c r="E120" s="39">
        <f>10*([10]Adjust!$B177*[10]Input!B163+[10]Adjust!$C177*[10]Input!C163+[10]Adjust!$D177*[10]Input!D163)</f>
        <v>0</v>
      </c>
      <c r="F120" s="39">
        <f>[10]Adjust!E177*[10]Input!$F$15*[10]Input!$E163/100</f>
        <v>0</v>
      </c>
      <c r="G120" s="39">
        <f>[10]Adjust!F177*[10]Input!$F$15*[10]Input!$F163/100</f>
        <v>0</v>
      </c>
      <c r="H120" s="39">
        <f>[10]Adjust!G177*[10]Input!$G163*10</f>
        <v>0</v>
      </c>
      <c r="I120" s="48" t="str">
        <f t="shared" si="9"/>
        <v/>
      </c>
      <c r="J120" s="49" t="str">
        <f t="shared" si="10"/>
        <v/>
      </c>
      <c r="K120" s="48">
        <f t="shared" si="11"/>
        <v>0</v>
      </c>
      <c r="L120" s="39">
        <f>[10]Adjust!B177*[10]Input!$B163*10</f>
        <v>0</v>
      </c>
      <c r="M120" s="39">
        <f>[10]Adjust!C177*[10]Input!$C163*10</f>
        <v>0</v>
      </c>
      <c r="N120" s="39">
        <f>[10]Adjust!D177*[10]Input!$D163*10</f>
        <v>0</v>
      </c>
      <c r="O120" s="50" t="str">
        <f t="shared" si="12"/>
        <v/>
      </c>
      <c r="P120" s="50" t="str">
        <f t="shared" si="13"/>
        <v/>
      </c>
      <c r="Q120" s="50" t="str">
        <f t="shared" si="14"/>
        <v/>
      </c>
      <c r="R120" s="50" t="str">
        <f t="shared" si="15"/>
        <v/>
      </c>
      <c r="S120" s="50" t="str">
        <f t="shared" si="16"/>
        <v/>
      </c>
      <c r="T120" s="50" t="str">
        <f t="shared" si="17"/>
        <v/>
      </c>
      <c r="U120" s="46"/>
      <c r="V120" s="46"/>
    </row>
    <row r="121" spans="1:22">
      <c r="A121" s="37" t="s">
        <v>39</v>
      </c>
      <c r="B121" s="39">
        <f>[10]Input!B159+[10]Input!C159+[10]Input!D159</f>
        <v>0</v>
      </c>
      <c r="C121" s="47">
        <f>[10]Input!E159</f>
        <v>0</v>
      </c>
      <c r="D121" s="40">
        <f>0.01*[10]Input!F$15*([10]Adjust!$E173*[10]Input!E159+[10]Adjust!$F173*[10]Input!F159)+10*([10]Adjust!$B173*[10]Input!B159+[10]Adjust!$C173*[10]Input!C159+[10]Adjust!$D173*[10]Input!D159+[10]Adjust!$G173*[10]Input!G159)</f>
        <v>0</v>
      </c>
      <c r="E121" s="39">
        <f>10*([10]Adjust!$B173*[10]Input!B159+[10]Adjust!$C173*[10]Input!C159+[10]Adjust!$D173*[10]Input!D159)</f>
        <v>0</v>
      </c>
      <c r="F121" s="39">
        <f>[10]Adjust!E173*[10]Input!$F$15*[10]Input!$E159/100</f>
        <v>0</v>
      </c>
      <c r="G121" s="39">
        <f>[10]Adjust!F173*[10]Input!$F$15*[10]Input!$F159/100</f>
        <v>0</v>
      </c>
      <c r="H121" s="39">
        <f>[10]Adjust!G173*[10]Input!$G159*10</f>
        <v>0</v>
      </c>
      <c r="I121" s="48" t="str">
        <f t="shared" si="9"/>
        <v/>
      </c>
      <c r="J121" s="49" t="str">
        <f t="shared" si="10"/>
        <v/>
      </c>
      <c r="K121" s="48">
        <f t="shared" si="11"/>
        <v>0</v>
      </c>
      <c r="L121" s="39">
        <f>[10]Adjust!B173*[10]Input!$B159*10</f>
        <v>0</v>
      </c>
      <c r="M121" s="39">
        <f>[10]Adjust!C173*[10]Input!$C159*10</f>
        <v>0</v>
      </c>
      <c r="N121" s="39">
        <f>[10]Adjust!D173*[10]Input!$D159*10</f>
        <v>0</v>
      </c>
      <c r="O121" s="50" t="str">
        <f t="shared" si="12"/>
        <v/>
      </c>
      <c r="P121" s="50" t="str">
        <f t="shared" si="13"/>
        <v/>
      </c>
      <c r="Q121" s="50" t="str">
        <f t="shared" si="14"/>
        <v/>
      </c>
      <c r="R121" s="50" t="str">
        <f t="shared" si="15"/>
        <v/>
      </c>
      <c r="S121" s="50" t="str">
        <f t="shared" si="16"/>
        <v/>
      </c>
      <c r="T121" s="50" t="str">
        <f t="shared" si="17"/>
        <v/>
      </c>
      <c r="U121" s="46"/>
      <c r="V121" s="46"/>
    </row>
    <row r="122" spans="1:22">
      <c r="A122" s="37" t="s">
        <v>38</v>
      </c>
      <c r="B122" s="39">
        <f>[10]Input!B155+[10]Input!C155+[10]Input!D155</f>
        <v>0</v>
      </c>
      <c r="C122" s="47">
        <f>[10]Input!E155</f>
        <v>0</v>
      </c>
      <c r="D122" s="40">
        <f>0.01*[10]Input!F$15*([10]Adjust!$E169*[10]Input!E155+[10]Adjust!$F169*[10]Input!F155)+10*([10]Adjust!$B169*[10]Input!B155+[10]Adjust!$C169*[10]Input!C155+[10]Adjust!$D169*[10]Input!D155+[10]Adjust!$G169*[10]Input!G155)</f>
        <v>0</v>
      </c>
      <c r="E122" s="39">
        <f>10*([10]Adjust!$B169*[10]Input!B155+[10]Adjust!$C169*[10]Input!C155+[10]Adjust!$D169*[10]Input!D155)</f>
        <v>0</v>
      </c>
      <c r="F122" s="39">
        <f>[10]Adjust!E169*[10]Input!$F$15*[10]Input!$E155/100</f>
        <v>0</v>
      </c>
      <c r="G122" s="39">
        <f>[10]Adjust!F169*[10]Input!$F$15*[10]Input!$F155/100</f>
        <v>0</v>
      </c>
      <c r="H122" s="39">
        <f>[10]Adjust!G169*[10]Input!$G155*10</f>
        <v>0</v>
      </c>
      <c r="I122" s="48" t="str">
        <f t="shared" si="9"/>
        <v/>
      </c>
      <c r="J122" s="49" t="str">
        <f t="shared" si="10"/>
        <v/>
      </c>
      <c r="K122" s="48">
        <f t="shared" si="11"/>
        <v>0</v>
      </c>
      <c r="L122" s="39">
        <f>[10]Adjust!B169*[10]Input!$B155*10</f>
        <v>0</v>
      </c>
      <c r="M122" s="39">
        <f>[10]Adjust!C169*[10]Input!$C155*10</f>
        <v>0</v>
      </c>
      <c r="N122" s="39">
        <f>[10]Adjust!D169*[10]Input!$D155*10</f>
        <v>0</v>
      </c>
      <c r="O122" s="50" t="str">
        <f t="shared" si="12"/>
        <v/>
      </c>
      <c r="P122" s="50" t="str">
        <f t="shared" si="13"/>
        <v/>
      </c>
      <c r="Q122" s="50" t="str">
        <f t="shared" si="14"/>
        <v/>
      </c>
      <c r="R122" s="50" t="str">
        <f t="shared" si="15"/>
        <v/>
      </c>
      <c r="S122" s="50" t="str">
        <f t="shared" si="16"/>
        <v/>
      </c>
      <c r="T122" s="50" t="str">
        <f t="shared" si="17"/>
        <v/>
      </c>
      <c r="U122" s="46"/>
      <c r="V122" s="46"/>
    </row>
    <row r="123" spans="1:22">
      <c r="A123" s="37" t="s">
        <v>28</v>
      </c>
      <c r="B123" s="39">
        <f>[10]Input!B201+[10]Input!C201+[10]Input!D201</f>
        <v>306.42556146000004</v>
      </c>
      <c r="C123" s="47">
        <f>[10]Input!E201</f>
        <v>5</v>
      </c>
      <c r="D123" s="40">
        <f>0.01*[10]Input!F$15*([10]Adjust!$E215*[10]Input!E201+[10]Adjust!$F215*[10]Input!F201)+10*([10]Adjust!$B215*[10]Input!B201+[10]Adjust!$C215*[10]Input!C201+[10]Adjust!$D215*[10]Input!D201+[10]Adjust!$G215*[10]Input!G201)</f>
        <v>-2478.9827922114005</v>
      </c>
      <c r="E123" s="39">
        <f>10*([10]Adjust!$B215*[10]Input!B201+[10]Adjust!$C215*[10]Input!C201+[10]Adjust!$D215*[10]Input!D201)</f>
        <v>-2478.9827922114005</v>
      </c>
      <c r="F123" s="39">
        <f>[10]Adjust!E215*[10]Input!$F$15*[10]Input!$E201/100</f>
        <v>0</v>
      </c>
      <c r="G123" s="39">
        <f>[10]Adjust!F215*[10]Input!$F$15*[10]Input!$F201/100</f>
        <v>0</v>
      </c>
      <c r="H123" s="39">
        <f>[10]Adjust!G215*[10]Input!$G201*10</f>
        <v>0</v>
      </c>
      <c r="I123" s="48">
        <f t="shared" si="9"/>
        <v>-0.80900000000000005</v>
      </c>
      <c r="J123" s="49">
        <f t="shared" si="10"/>
        <v>-495.79655844228012</v>
      </c>
      <c r="K123" s="48">
        <f t="shared" si="11"/>
        <v>-0.80900000000000005</v>
      </c>
      <c r="L123" s="39">
        <f>[10]Adjust!B215*[10]Input!$B201*10</f>
        <v>-2478.9827922114005</v>
      </c>
      <c r="M123" s="39">
        <f>[10]Adjust!C215*[10]Input!$C201*10</f>
        <v>0</v>
      </c>
      <c r="N123" s="39">
        <f>[10]Adjust!D215*[10]Input!$D201*10</f>
        <v>0</v>
      </c>
      <c r="O123" s="50">
        <f t="shared" si="12"/>
        <v>1</v>
      </c>
      <c r="P123" s="50">
        <f t="shared" si="13"/>
        <v>0</v>
      </c>
      <c r="Q123" s="50">
        <f t="shared" si="14"/>
        <v>0</v>
      </c>
      <c r="R123" s="50">
        <f t="shared" si="15"/>
        <v>0</v>
      </c>
      <c r="S123" s="50">
        <f t="shared" si="16"/>
        <v>0</v>
      </c>
      <c r="T123" s="50">
        <f t="shared" si="17"/>
        <v>0</v>
      </c>
      <c r="U123" s="46"/>
      <c r="V123" s="46"/>
    </row>
    <row r="124" spans="1:22">
      <c r="A124" s="37" t="s">
        <v>26</v>
      </c>
      <c r="B124" s="39">
        <f>[10]Input!B194+[10]Input!C194+[10]Input!D194</f>
        <v>3078.0792947224027</v>
      </c>
      <c r="C124" s="47">
        <f>[10]Input!E194</f>
        <v>131</v>
      </c>
      <c r="D124" s="40">
        <f>0.01*[10]Input!F$15*([10]Adjust!$E208*[10]Input!E194+[10]Adjust!$F208*[10]Input!F194)+10*([10]Adjust!$B208*[10]Input!B194+[10]Adjust!$C208*[10]Input!C194+[10]Adjust!$D208*[10]Input!D194+[10]Adjust!$G208*[10]Input!G194)</f>
        <v>-24901.66149430424</v>
      </c>
      <c r="E124" s="39">
        <f>10*([10]Adjust!$B208*[10]Input!B194+[10]Adjust!$C208*[10]Input!C194+[10]Adjust!$D208*[10]Input!D194)</f>
        <v>-24901.66149430424</v>
      </c>
      <c r="F124" s="39">
        <f>[10]Adjust!E208*[10]Input!$F$15*[10]Input!$E194/100</f>
        <v>0</v>
      </c>
      <c r="G124" s="39">
        <f>[10]Adjust!F208*[10]Input!$F$15*[10]Input!$F194/100</f>
        <v>0</v>
      </c>
      <c r="H124" s="39">
        <f>[10]Adjust!G208*[10]Input!$G194*10</f>
        <v>0</v>
      </c>
      <c r="I124" s="48">
        <f t="shared" si="9"/>
        <v>-0.80900000000000016</v>
      </c>
      <c r="J124" s="49">
        <f t="shared" si="10"/>
        <v>-190.0890190404904</v>
      </c>
      <c r="K124" s="48">
        <f t="shared" si="11"/>
        <v>-0.80900000000000016</v>
      </c>
      <c r="L124" s="39">
        <f>[10]Adjust!B208*[10]Input!$B194*10</f>
        <v>-24901.66149430424</v>
      </c>
      <c r="M124" s="39">
        <f>[10]Adjust!C208*[10]Input!$C194*10</f>
        <v>0</v>
      </c>
      <c r="N124" s="39">
        <f>[10]Adjust!D208*[10]Input!$D194*10</f>
        <v>0</v>
      </c>
      <c r="O124" s="50">
        <f t="shared" si="12"/>
        <v>1</v>
      </c>
      <c r="P124" s="50">
        <f t="shared" si="13"/>
        <v>0</v>
      </c>
      <c r="Q124" s="50">
        <f t="shared" si="14"/>
        <v>0</v>
      </c>
      <c r="R124" s="50">
        <f t="shared" si="15"/>
        <v>0</v>
      </c>
      <c r="S124" s="50">
        <f t="shared" si="16"/>
        <v>0</v>
      </c>
      <c r="T124" s="50">
        <f t="shared" si="17"/>
        <v>0</v>
      </c>
      <c r="U124" s="46"/>
      <c r="V124" s="46"/>
    </row>
    <row r="125" spans="1:22">
      <c r="A125" s="37" t="s">
        <v>29</v>
      </c>
      <c r="B125" s="39">
        <f>[10]Input!B205+[10]Input!C205+[10]Input!D205</f>
        <v>2606.8944182700002</v>
      </c>
      <c r="C125" s="47">
        <f>[10]Input!E205</f>
        <v>14</v>
      </c>
      <c r="D125" s="40">
        <f>0.01*[10]Input!F$15*([10]Adjust!$E219*[10]Input!E205+[10]Adjust!$F219*[10]Input!F205)+10*([10]Adjust!$B219*[10]Input!B205+[10]Adjust!$C219*[10]Input!C205+[10]Adjust!$D219*[10]Input!D205+[10]Adjust!$G219*[10]Input!G205)</f>
        <v>-21607.815517547318</v>
      </c>
      <c r="E125" s="39">
        <f>10*([10]Adjust!$B219*[10]Input!B205+[10]Adjust!$C219*[10]Input!C205+[10]Adjust!$D219*[10]Input!D205)</f>
        <v>-21607.815517547318</v>
      </c>
      <c r="F125" s="39">
        <f>[10]Adjust!E219*[10]Input!$F$15*[10]Input!$E205/100</f>
        <v>0</v>
      </c>
      <c r="G125" s="39">
        <f>[10]Adjust!F219*[10]Input!$F$15*[10]Input!$F205/100</f>
        <v>0</v>
      </c>
      <c r="H125" s="39">
        <f>[10]Adjust!G219*[10]Input!$G205*10</f>
        <v>0</v>
      </c>
      <c r="I125" s="48">
        <f t="shared" si="9"/>
        <v>-0.82887190850969716</v>
      </c>
      <c r="J125" s="49">
        <f t="shared" si="10"/>
        <v>-1543.4153941105228</v>
      </c>
      <c r="K125" s="48">
        <f t="shared" si="11"/>
        <v>-0.82887190850969716</v>
      </c>
      <c r="L125" s="39">
        <f>[10]Adjust!B219*[10]Input!$B205*10</f>
        <v>-17518.278970054667</v>
      </c>
      <c r="M125" s="39">
        <f>[10]Adjust!C219*[10]Input!$C205*10</f>
        <v>-2711.6164732500765</v>
      </c>
      <c r="N125" s="39">
        <f>[10]Adjust!D219*[10]Input!$D205*10</f>
        <v>-1377.9200742425751</v>
      </c>
      <c r="O125" s="50">
        <f t="shared" si="12"/>
        <v>0.81073808482992593</v>
      </c>
      <c r="P125" s="50">
        <f t="shared" si="13"/>
        <v>0.12549239283573213</v>
      </c>
      <c r="Q125" s="50">
        <f t="shared" si="14"/>
        <v>6.3769522334341994E-2</v>
      </c>
      <c r="R125" s="50">
        <f t="shared" si="15"/>
        <v>0</v>
      </c>
      <c r="S125" s="50">
        <f t="shared" si="16"/>
        <v>0</v>
      </c>
      <c r="T125" s="50">
        <f t="shared" si="17"/>
        <v>0</v>
      </c>
      <c r="U125" s="46"/>
      <c r="V125" s="46"/>
    </row>
    <row r="126" spans="1:22">
      <c r="A126" s="37" t="s">
        <v>20</v>
      </c>
      <c r="B126" s="39">
        <f>[10]Input!B174+[10]Input!C174+[10]Input!D174</f>
        <v>5728622.1532067247</v>
      </c>
      <c r="C126" s="47">
        <f>[10]Input!E174</f>
        <v>8522</v>
      </c>
      <c r="D126" s="40">
        <f>0.01*[10]Input!F$15*([10]Adjust!$E188*[10]Input!E174+[10]Adjust!$F188*[10]Input!F174)+10*([10]Adjust!$B188*[10]Input!B174+[10]Adjust!$C188*[10]Input!C174+[10]Adjust!$D188*[10]Input!D174+[10]Adjust!$G188*[10]Input!G174)</f>
        <v>70758492.54663074</v>
      </c>
      <c r="E126" s="39">
        <f>10*([10]Adjust!$B188*[10]Input!B174+[10]Adjust!$C188*[10]Input!C174+[10]Adjust!$D188*[10]Input!D174)</f>
        <v>49302985.165427178</v>
      </c>
      <c r="F126" s="39">
        <f>[10]Adjust!E188*[10]Input!$F$15*[10]Input!$E174/100</f>
        <v>314088.53639999998</v>
      </c>
      <c r="G126" s="39">
        <f>[10]Adjust!F188*[10]Input!$F$15*[10]Input!$F174/100</f>
        <v>18776561.142678272</v>
      </c>
      <c r="H126" s="39">
        <f>[10]Adjust!G188*[10]Input!$G174*10</f>
        <v>2364857.7021252816</v>
      </c>
      <c r="I126" s="48">
        <f t="shared" si="9"/>
        <v>1.2351747183573993</v>
      </c>
      <c r="J126" s="49">
        <f t="shared" si="10"/>
        <v>8303.038318074483</v>
      </c>
      <c r="K126" s="48">
        <f t="shared" si="11"/>
        <v>0.86064299314676784</v>
      </c>
      <c r="L126" s="39">
        <f>[10]Adjust!B188*[10]Input!$B174*10</f>
        <v>41996183.342867479</v>
      </c>
      <c r="M126" s="39">
        <f>[10]Adjust!C188*[10]Input!$C174*10</f>
        <v>5345544.5180150969</v>
      </c>
      <c r="N126" s="39">
        <f>[10]Adjust!D188*[10]Input!$D174*10</f>
        <v>1961257.3045446086</v>
      </c>
      <c r="O126" s="50">
        <f t="shared" si="12"/>
        <v>0.85179798346807889</v>
      </c>
      <c r="P126" s="50">
        <f t="shared" si="13"/>
        <v>0.10842232980577336</v>
      </c>
      <c r="Q126" s="50">
        <f t="shared" si="14"/>
        <v>3.9779686726147866E-2</v>
      </c>
      <c r="R126" s="50">
        <f t="shared" si="15"/>
        <v>4.4388811165389326E-3</v>
      </c>
      <c r="S126" s="50">
        <f t="shared" si="16"/>
        <v>0.2653612374557624</v>
      </c>
      <c r="T126" s="50">
        <f t="shared" si="17"/>
        <v>3.3421538772420996E-2</v>
      </c>
      <c r="U126" s="51">
        <v>2478361</v>
      </c>
      <c r="V126" s="51">
        <v>639151</v>
      </c>
    </row>
    <row r="127" spans="1:22">
      <c r="A127" s="37" t="s">
        <v>17</v>
      </c>
      <c r="B127" s="39">
        <f>[10]Input!B166+[10]Input!C166+[10]Input!D166</f>
        <v>1521292.5098333268</v>
      </c>
      <c r="C127" s="47">
        <f>[10]Input!E166</f>
        <v>10433</v>
      </c>
      <c r="D127" s="40">
        <f>0.01*[10]Input!F$15*([10]Adjust!$E180*[10]Input!E166+[10]Adjust!$F180*[10]Input!F166)+10*([10]Adjust!$B180*[10]Input!B166+[10]Adjust!$C180*[10]Input!C166+[10]Adjust!$D180*[10]Input!D166+[10]Adjust!$G180*[10]Input!G166)</f>
        <v>17074255.892312866</v>
      </c>
      <c r="E127" s="39">
        <f>10*([10]Adjust!$B180*[10]Input!B166+[10]Adjust!$C180*[10]Input!C166+[10]Adjust!$D180*[10]Input!D166)</f>
        <v>16048612.701512864</v>
      </c>
      <c r="F127" s="39">
        <f>[10]Adjust!E180*[10]Input!$F$15*[10]Input!$E166/100</f>
        <v>1025643.1908</v>
      </c>
      <c r="G127" s="39">
        <f>[10]Adjust!F180*[10]Input!$F$15*[10]Input!$F166/100</f>
        <v>0</v>
      </c>
      <c r="H127" s="39">
        <f>[10]Adjust!G180*[10]Input!$G166*10</f>
        <v>0</v>
      </c>
      <c r="I127" s="48">
        <f t="shared" si="9"/>
        <v>1.1223519331061143</v>
      </c>
      <c r="J127" s="49">
        <f t="shared" si="10"/>
        <v>1636.5624357627592</v>
      </c>
      <c r="K127" s="48">
        <f t="shared" si="11"/>
        <v>1.0549327363263725</v>
      </c>
      <c r="L127" s="39">
        <f>[10]Adjust!B180*[10]Input!$B166*10</f>
        <v>15711879.610303249</v>
      </c>
      <c r="M127" s="39">
        <f>[10]Adjust!C180*[10]Input!$C166*10</f>
        <v>336733.09120961442</v>
      </c>
      <c r="N127" s="39">
        <f>[10]Adjust!D180*[10]Input!$D166*10</f>
        <v>0</v>
      </c>
      <c r="O127" s="50">
        <f t="shared" si="12"/>
        <v>0.97901793148900207</v>
      </c>
      <c r="P127" s="50">
        <f t="shared" si="13"/>
        <v>2.0982068510997928E-2</v>
      </c>
      <c r="Q127" s="50">
        <f t="shared" si="14"/>
        <v>0</v>
      </c>
      <c r="R127" s="50">
        <f t="shared" si="15"/>
        <v>6.0069568903542252E-2</v>
      </c>
      <c r="S127" s="50">
        <f t="shared" si="16"/>
        <v>0</v>
      </c>
      <c r="T127" s="50">
        <f t="shared" si="17"/>
        <v>0</v>
      </c>
      <c r="U127" s="46"/>
      <c r="V127" s="46"/>
    </row>
    <row r="128" spans="1:22">
      <c r="A128" s="37" t="s">
        <v>30</v>
      </c>
      <c r="B128" s="39">
        <f>[10]Input!B209+[10]Input!C209+[10]Input!D209</f>
        <v>0</v>
      </c>
      <c r="C128" s="47">
        <f>[10]Input!E209</f>
        <v>0</v>
      </c>
      <c r="D128" s="40">
        <f>0.01*[10]Input!F$15*([10]Adjust!$E223*[10]Input!E209+[10]Adjust!$F223*[10]Input!F209)+10*([10]Adjust!$B223*[10]Input!B209+[10]Adjust!$C223*[10]Input!C209+[10]Adjust!$D223*[10]Input!D209+[10]Adjust!$G223*[10]Input!G209)</f>
        <v>0</v>
      </c>
      <c r="E128" s="39">
        <f>10*([10]Adjust!$B223*[10]Input!B209+[10]Adjust!$C223*[10]Input!C209+[10]Adjust!$D223*[10]Input!D209)</f>
        <v>0</v>
      </c>
      <c r="F128" s="39">
        <f>[10]Adjust!E223*[10]Input!$F$15*[10]Input!$E209/100</f>
        <v>0</v>
      </c>
      <c r="G128" s="39">
        <f>[10]Adjust!F223*[10]Input!$F$15*[10]Input!$F209/100</f>
        <v>0</v>
      </c>
      <c r="H128" s="39">
        <f>[10]Adjust!G223*[10]Input!$G209*10</f>
        <v>0</v>
      </c>
      <c r="I128" s="48" t="str">
        <f t="shared" si="9"/>
        <v/>
      </c>
      <c r="J128" s="49" t="str">
        <f t="shared" si="10"/>
        <v/>
      </c>
      <c r="K128" s="48">
        <f t="shared" si="11"/>
        <v>0</v>
      </c>
      <c r="L128" s="39">
        <f>[10]Adjust!B223*[10]Input!$B209*10</f>
        <v>0</v>
      </c>
      <c r="M128" s="39">
        <f>[10]Adjust!C223*[10]Input!$C209*10</f>
        <v>0</v>
      </c>
      <c r="N128" s="39">
        <f>[10]Adjust!D223*[10]Input!$D209*10</f>
        <v>0</v>
      </c>
      <c r="O128" s="50" t="str">
        <f t="shared" si="12"/>
        <v/>
      </c>
      <c r="P128" s="50" t="str">
        <f t="shared" si="13"/>
        <v/>
      </c>
      <c r="Q128" s="50" t="str">
        <f t="shared" si="14"/>
        <v/>
      </c>
      <c r="R128" s="50" t="str">
        <f t="shared" si="15"/>
        <v/>
      </c>
      <c r="S128" s="50" t="str">
        <f t="shared" si="16"/>
        <v/>
      </c>
      <c r="T128" s="50" t="str">
        <f t="shared" si="17"/>
        <v/>
      </c>
      <c r="U128" s="46"/>
      <c r="V128" s="46"/>
    </row>
    <row r="129" spans="1:22">
      <c r="A129" s="37" t="s">
        <v>27</v>
      </c>
      <c r="B129" s="39">
        <f>[10]Input!B198+[10]Input!C198+[10]Input!D198</f>
        <v>0</v>
      </c>
      <c r="C129" s="47">
        <f>[10]Input!E198</f>
        <v>0</v>
      </c>
      <c r="D129" s="40">
        <f>0.01*[10]Input!F$15*([10]Adjust!$E212*[10]Input!E198+[10]Adjust!$F212*[10]Input!F198)+10*([10]Adjust!$B212*[10]Input!B198+[10]Adjust!$C212*[10]Input!C198+[10]Adjust!$D212*[10]Input!D198+[10]Adjust!$G212*[10]Input!G198)</f>
        <v>0</v>
      </c>
      <c r="E129" s="39">
        <f>10*([10]Adjust!$B212*[10]Input!B198+[10]Adjust!$C212*[10]Input!C198+[10]Adjust!$D212*[10]Input!D198)</f>
        <v>0</v>
      </c>
      <c r="F129" s="39">
        <f>[10]Adjust!E212*[10]Input!$F$15*[10]Input!$E198/100</f>
        <v>0</v>
      </c>
      <c r="G129" s="39">
        <f>[10]Adjust!F212*[10]Input!$F$15*[10]Input!$F198/100</f>
        <v>0</v>
      </c>
      <c r="H129" s="39">
        <f>[10]Adjust!G212*[10]Input!$G198*10</f>
        <v>0</v>
      </c>
      <c r="I129" s="48" t="str">
        <f t="shared" si="9"/>
        <v/>
      </c>
      <c r="J129" s="49" t="str">
        <f t="shared" si="10"/>
        <v/>
      </c>
      <c r="K129" s="48">
        <f t="shared" si="11"/>
        <v>0</v>
      </c>
      <c r="L129" s="39">
        <f>[10]Adjust!B212*[10]Input!$B198*10</f>
        <v>0</v>
      </c>
      <c r="M129" s="39">
        <f>[10]Adjust!C212*[10]Input!$C198*10</f>
        <v>0</v>
      </c>
      <c r="N129" s="39">
        <f>[10]Adjust!D212*[10]Input!$D198*10</f>
        <v>0</v>
      </c>
      <c r="O129" s="50" t="str">
        <f t="shared" si="12"/>
        <v/>
      </c>
      <c r="P129" s="50" t="str">
        <f t="shared" si="13"/>
        <v/>
      </c>
      <c r="Q129" s="50" t="str">
        <f t="shared" si="14"/>
        <v/>
      </c>
      <c r="R129" s="50" t="str">
        <f t="shared" si="15"/>
        <v/>
      </c>
      <c r="S129" s="50" t="str">
        <f t="shared" si="16"/>
        <v/>
      </c>
      <c r="T129" s="50" t="str">
        <f t="shared" si="17"/>
        <v/>
      </c>
      <c r="U129" s="46"/>
      <c r="V129" s="46"/>
    </row>
    <row r="130" spans="1:22">
      <c r="A130" s="37" t="s">
        <v>31</v>
      </c>
      <c r="B130" s="39">
        <f>[10]Input!B212+[10]Input!C212+[10]Input!D212</f>
        <v>0</v>
      </c>
      <c r="C130" s="47">
        <f>[10]Input!E212</f>
        <v>0</v>
      </c>
      <c r="D130" s="40">
        <f>0.01*[10]Input!F$15*([10]Adjust!$E226*[10]Input!E212+[10]Adjust!$F226*[10]Input!F212)+10*([10]Adjust!$B226*[10]Input!B212+[10]Adjust!$C226*[10]Input!C212+[10]Adjust!$D226*[10]Input!D212+[10]Adjust!$G226*[10]Input!G212)</f>
        <v>0</v>
      </c>
      <c r="E130" s="39">
        <f>10*([10]Adjust!$B226*[10]Input!B212+[10]Adjust!$C226*[10]Input!C212+[10]Adjust!$D226*[10]Input!D212)</f>
        <v>0</v>
      </c>
      <c r="F130" s="39">
        <f>[10]Adjust!E226*[10]Input!$F$15*[10]Input!$E212/100</f>
        <v>0</v>
      </c>
      <c r="G130" s="39">
        <f>[10]Adjust!F226*[10]Input!$F$15*[10]Input!$F212/100</f>
        <v>0</v>
      </c>
      <c r="H130" s="39">
        <f>[10]Adjust!G226*[10]Input!$G212*10</f>
        <v>0</v>
      </c>
      <c r="I130" s="48" t="str">
        <f t="shared" si="9"/>
        <v/>
      </c>
      <c r="J130" s="49" t="str">
        <f t="shared" si="10"/>
        <v/>
      </c>
      <c r="K130" s="48">
        <f t="shared" si="11"/>
        <v>0</v>
      </c>
      <c r="L130" s="39">
        <f>[10]Adjust!B226*[10]Input!$B212*10</f>
        <v>0</v>
      </c>
      <c r="M130" s="39">
        <f>[10]Adjust!C226*[10]Input!$C212*10</f>
        <v>0</v>
      </c>
      <c r="N130" s="39">
        <f>[10]Adjust!D226*[10]Input!$D212*10</f>
        <v>0</v>
      </c>
      <c r="O130" s="50" t="str">
        <f t="shared" si="12"/>
        <v/>
      </c>
      <c r="P130" s="50" t="str">
        <f t="shared" si="13"/>
        <v/>
      </c>
      <c r="Q130" s="50" t="str">
        <f t="shared" si="14"/>
        <v/>
      </c>
      <c r="R130" s="50" t="str">
        <f t="shared" si="15"/>
        <v/>
      </c>
      <c r="S130" s="50" t="str">
        <f t="shared" si="16"/>
        <v/>
      </c>
      <c r="T130" s="50" t="str">
        <f t="shared" si="17"/>
        <v/>
      </c>
      <c r="U130" s="46">
        <v>0</v>
      </c>
      <c r="V130" s="46"/>
    </row>
    <row r="131" spans="1:22">
      <c r="A131" s="37" t="s">
        <v>21</v>
      </c>
      <c r="B131" s="39">
        <f>[10]Input!B178+[10]Input!C178+[10]Input!D178</f>
        <v>59136.663589118485</v>
      </c>
      <c r="C131" s="47">
        <f>[10]Input!E178</f>
        <v>86</v>
      </c>
      <c r="D131" s="40">
        <f>0.01*[10]Input!F$15*([10]Adjust!$E192*[10]Input!E178+[10]Adjust!$F192*[10]Input!F178)+10*([10]Adjust!$B192*[10]Input!B178+[10]Adjust!$C192*[10]Input!C178+[10]Adjust!$D192*[10]Input!D178+[10]Adjust!$G192*[10]Input!G178)</f>
        <v>781588.68985147215</v>
      </c>
      <c r="E131" s="39">
        <f>10*([10]Adjust!$B192*[10]Input!B178+[10]Adjust!$C192*[10]Input!C178+[10]Adjust!$D192*[10]Input!D178)</f>
        <v>392881.17871321045</v>
      </c>
      <c r="F131" s="39">
        <f>[10]Adjust!E192*[10]Input!$F$15*[10]Input!$E178/100</f>
        <v>2171.8440000000001</v>
      </c>
      <c r="G131" s="39">
        <f>[10]Adjust!F192*[10]Input!$F$15*[10]Input!$F178/100</f>
        <v>368329.55542656837</v>
      </c>
      <c r="H131" s="39">
        <f>[10]Adjust!G192*[10]Input!$G178*10</f>
        <v>18206.1117116934</v>
      </c>
      <c r="I131" s="48">
        <f t="shared" si="9"/>
        <v>1.3216651775993824</v>
      </c>
      <c r="J131" s="49">
        <f t="shared" si="10"/>
        <v>9088.2405796682815</v>
      </c>
      <c r="K131" s="48">
        <f t="shared" si="11"/>
        <v>0.66436142127149533</v>
      </c>
      <c r="L131" s="39">
        <f>[10]Adjust!B192*[10]Input!$B178*10</f>
        <v>350469.54123123991</v>
      </c>
      <c r="M131" s="39">
        <f>[10]Adjust!C192*[10]Input!$C178*10</f>
        <v>33553.946946402633</v>
      </c>
      <c r="N131" s="39">
        <f>[10]Adjust!D192*[10]Input!$D178*10</f>
        <v>8857.6905355679119</v>
      </c>
      <c r="O131" s="50">
        <f t="shared" si="12"/>
        <v>0.89204970922536975</v>
      </c>
      <c r="P131" s="50">
        <f t="shared" si="13"/>
        <v>8.5404821519576637E-2</v>
      </c>
      <c r="Q131" s="50">
        <f t="shared" si="14"/>
        <v>2.2545469255053616E-2</v>
      </c>
      <c r="R131" s="50">
        <f t="shared" si="15"/>
        <v>2.7787556654801679E-3</v>
      </c>
      <c r="S131" s="50">
        <f t="shared" si="16"/>
        <v>0.47125752996318721</v>
      </c>
      <c r="T131" s="50">
        <f t="shared" si="17"/>
        <v>2.329372462535655E-2</v>
      </c>
      <c r="U131" s="51">
        <v>25034</v>
      </c>
      <c r="V131" s="51">
        <v>6456</v>
      </c>
    </row>
    <row r="132" spans="1:22">
      <c r="A132" s="37" t="s">
        <v>18</v>
      </c>
      <c r="B132" s="39">
        <f>[10]Input!B170+[10]Input!C170+[10]Input!D170</f>
        <v>0</v>
      </c>
      <c r="C132" s="47">
        <f>[10]Input!E170</f>
        <v>0</v>
      </c>
      <c r="D132" s="40">
        <f>0.01*[10]Input!F$15*([10]Adjust!$E184*[10]Input!E170+[10]Adjust!$F184*[10]Input!F170)+10*([10]Adjust!$B184*[10]Input!B170+[10]Adjust!$C184*[10]Input!C170+[10]Adjust!$D184*[10]Input!D170+[10]Adjust!$G184*[10]Input!G170)</f>
        <v>0</v>
      </c>
      <c r="E132" s="39">
        <f>10*([10]Adjust!$B184*[10]Input!B170+[10]Adjust!$C184*[10]Input!C170+[10]Adjust!$D184*[10]Input!D170)</f>
        <v>0</v>
      </c>
      <c r="F132" s="39">
        <f>[10]Adjust!E184*[10]Input!$F$15*[10]Input!$E170/100</f>
        <v>0</v>
      </c>
      <c r="G132" s="39">
        <f>[10]Adjust!F184*[10]Input!$F$15*[10]Input!$F170/100</f>
        <v>0</v>
      </c>
      <c r="H132" s="39">
        <f>[10]Adjust!G184*[10]Input!$G170*10</f>
        <v>0</v>
      </c>
      <c r="I132" s="48" t="str">
        <f t="shared" si="9"/>
        <v/>
      </c>
      <c r="J132" s="49" t="str">
        <f t="shared" si="10"/>
        <v/>
      </c>
      <c r="K132" s="48">
        <f t="shared" si="11"/>
        <v>0</v>
      </c>
      <c r="L132" s="39">
        <f>[10]Adjust!B184*[10]Input!$B170*10</f>
        <v>0</v>
      </c>
      <c r="M132" s="39">
        <f>[10]Adjust!C184*[10]Input!$C170*10</f>
        <v>0</v>
      </c>
      <c r="N132" s="39">
        <f>[10]Adjust!D184*[10]Input!$D170*10</f>
        <v>0</v>
      </c>
      <c r="O132" s="50" t="str">
        <f t="shared" si="12"/>
        <v/>
      </c>
      <c r="P132" s="50" t="str">
        <f t="shared" si="13"/>
        <v/>
      </c>
      <c r="Q132" s="50" t="str">
        <f t="shared" si="14"/>
        <v/>
      </c>
      <c r="R132" s="50" t="str">
        <f t="shared" si="15"/>
        <v/>
      </c>
      <c r="S132" s="50" t="str">
        <f t="shared" si="16"/>
        <v/>
      </c>
      <c r="T132" s="50" t="str">
        <f t="shared" si="17"/>
        <v/>
      </c>
      <c r="U132" s="46"/>
      <c r="V132" s="46"/>
    </row>
    <row r="133" spans="1:22">
      <c r="A133" s="37" t="s">
        <v>25</v>
      </c>
      <c r="B133" s="39">
        <f>[10]Input!B190+[10]Input!C190+[10]Input!D190</f>
        <v>76964.189879924365</v>
      </c>
      <c r="C133" s="47">
        <f>[10]Input!E190</f>
        <v>20</v>
      </c>
      <c r="D133" s="40">
        <f>0.01*[10]Input!F$15*([10]Adjust!$E204*[10]Input!E190+[10]Adjust!$F204*[10]Input!F190)+10*([10]Adjust!$B204*[10]Input!B190+[10]Adjust!$C204*[10]Input!C190+[10]Adjust!$D204*[10]Input!D190+[10]Adjust!$G204*[10]Input!G190)</f>
        <v>1227852.5334630974</v>
      </c>
      <c r="E133" s="39">
        <f>10*([10]Adjust!$B204*[10]Input!B190+[10]Adjust!$C204*[10]Input!C190+[10]Adjust!$D204*[10]Input!D190)</f>
        <v>1227852.5334630974</v>
      </c>
      <c r="F133" s="39">
        <f>[10]Adjust!E204*[10]Input!$F$15*[10]Input!$E190/100</f>
        <v>0</v>
      </c>
      <c r="G133" s="39">
        <f>[10]Adjust!F204*[10]Input!$F$15*[10]Input!$F190/100</f>
        <v>0</v>
      </c>
      <c r="H133" s="39">
        <f>[10]Adjust!G204*[10]Input!$G190*10</f>
        <v>0</v>
      </c>
      <c r="I133" s="48">
        <f t="shared" si="9"/>
        <v>1.5953556262707773</v>
      </c>
      <c r="J133" s="49">
        <f t="shared" si="10"/>
        <v>61392.626673154868</v>
      </c>
      <c r="K133" s="48">
        <f t="shared" si="11"/>
        <v>1.5953556262707773</v>
      </c>
      <c r="L133" s="39">
        <f>[10]Adjust!B204*[10]Input!$B190*10</f>
        <v>677122.39577783551</v>
      </c>
      <c r="M133" s="39">
        <f>[10]Adjust!C204*[10]Input!$C190*10</f>
        <v>233008.65216924201</v>
      </c>
      <c r="N133" s="39">
        <f>[10]Adjust!D204*[10]Input!$D190*10</f>
        <v>317721.48551602004</v>
      </c>
      <c r="O133" s="50">
        <f t="shared" si="12"/>
        <v>0.55146882652760043</v>
      </c>
      <c r="P133" s="50">
        <f t="shared" si="13"/>
        <v>0.18976924819469371</v>
      </c>
      <c r="Q133" s="50">
        <f t="shared" si="14"/>
        <v>0.25876192527770603</v>
      </c>
      <c r="R133" s="50">
        <f t="shared" si="15"/>
        <v>0</v>
      </c>
      <c r="S133" s="50">
        <f t="shared" si="16"/>
        <v>0</v>
      </c>
      <c r="T133" s="50">
        <f t="shared" si="17"/>
        <v>0</v>
      </c>
      <c r="U133" s="46"/>
      <c r="V133" s="46"/>
    </row>
    <row r="134" spans="1:22">
      <c r="A134" s="37" t="s">
        <v>24</v>
      </c>
      <c r="B134" s="39">
        <f>[10]Input!B186+[10]Input!C186+[10]Input!D186</f>
        <v>201671.29482910992</v>
      </c>
      <c r="C134" s="47">
        <f>[10]Input!E186</f>
        <v>612</v>
      </c>
      <c r="D134" s="40">
        <f>0.01*[10]Input!F$15*([10]Adjust!$E200*[10]Input!E186+[10]Adjust!$F200*[10]Input!F186)+10*([10]Adjust!$B200*[10]Input!B186+[10]Adjust!$C200*[10]Input!C186+[10]Adjust!$D200*[10]Input!D186+[10]Adjust!$G200*[10]Input!G186)</f>
        <v>2871799.2383665247</v>
      </c>
      <c r="E134" s="39">
        <f>10*([10]Adjust!$B200*[10]Input!B186+[10]Adjust!$C200*[10]Input!C186+[10]Adjust!$D200*[10]Input!D186)</f>
        <v>2871799.2383665247</v>
      </c>
      <c r="F134" s="39">
        <f>[10]Adjust!E200*[10]Input!$F$15*[10]Input!$E186/100</f>
        <v>0</v>
      </c>
      <c r="G134" s="39">
        <f>[10]Adjust!F200*[10]Input!$F$15*[10]Input!$F186/100</f>
        <v>0</v>
      </c>
      <c r="H134" s="39">
        <f>[10]Adjust!G200*[10]Input!$G186*10</f>
        <v>0</v>
      </c>
      <c r="I134" s="48">
        <f t="shared" si="9"/>
        <v>1.4239999999999997</v>
      </c>
      <c r="J134" s="49">
        <f t="shared" si="10"/>
        <v>4692.4824156315763</v>
      </c>
      <c r="K134" s="48">
        <f t="shared" si="11"/>
        <v>1.4239999999999997</v>
      </c>
      <c r="L134" s="39">
        <f>[10]Adjust!B200*[10]Input!$B186*10</f>
        <v>2871799.2383665247</v>
      </c>
      <c r="M134" s="39">
        <f>[10]Adjust!C200*[10]Input!$C186*10</f>
        <v>0</v>
      </c>
      <c r="N134" s="39">
        <f>[10]Adjust!D200*[10]Input!$D186*10</f>
        <v>0</v>
      </c>
      <c r="O134" s="50">
        <f t="shared" si="12"/>
        <v>1</v>
      </c>
      <c r="P134" s="50">
        <f t="shared" si="13"/>
        <v>0</v>
      </c>
      <c r="Q134" s="50">
        <f t="shared" si="14"/>
        <v>0</v>
      </c>
      <c r="R134" s="50">
        <f t="shared" si="15"/>
        <v>0</v>
      </c>
      <c r="S134" s="50">
        <f t="shared" si="16"/>
        <v>0</v>
      </c>
      <c r="T134" s="50">
        <f t="shared" si="17"/>
        <v>0</v>
      </c>
      <c r="U134" s="46"/>
      <c r="V134" s="46"/>
    </row>
    <row r="135" spans="1:22">
      <c r="A135" s="37" t="s">
        <v>191</v>
      </c>
      <c r="B135" s="39">
        <f>[10]Input!B162+[10]Input!C162+[10]Input!D162</f>
        <v>23174.172518259045</v>
      </c>
      <c r="C135" s="47">
        <f>[10]Input!E162</f>
        <v>2020</v>
      </c>
      <c r="D135" s="40">
        <f>0.01*[10]Input!F$15*([10]Adjust!$E176*[10]Input!E162+[10]Adjust!$F176*[10]Input!F162)+10*([10]Adjust!$B176*[10]Input!B162+[10]Adjust!$C176*[10]Input!C162+[10]Adjust!$D176*[10]Input!D162+[10]Adjust!$G176*[10]Input!G162)</f>
        <v>78328.703111715571</v>
      </c>
      <c r="E135" s="39">
        <f>10*([10]Adjust!$B176*[10]Input!B162+[10]Adjust!$C176*[10]Input!C162+[10]Adjust!$D176*[10]Input!D162)</f>
        <v>78328.703111715571</v>
      </c>
      <c r="F135" s="39">
        <f>[10]Adjust!E176*[10]Input!$F$15*[10]Input!$E162/100</f>
        <v>0</v>
      </c>
      <c r="G135" s="39">
        <f>[10]Adjust!F176*[10]Input!$F$15*[10]Input!$F162/100</f>
        <v>0</v>
      </c>
      <c r="H135" s="39">
        <f>[10]Adjust!G176*[10]Input!$G162*10</f>
        <v>0</v>
      </c>
      <c r="I135" s="48">
        <f t="shared" si="9"/>
        <v>0.33800000000000002</v>
      </c>
      <c r="J135" s="49">
        <f t="shared" si="10"/>
        <v>38.776585698869091</v>
      </c>
      <c r="K135" s="48">
        <f t="shared" si="11"/>
        <v>0.33800000000000002</v>
      </c>
      <c r="L135" s="39">
        <f>[10]Adjust!B176*[10]Input!$B162*10</f>
        <v>78328.703111715571</v>
      </c>
      <c r="M135" s="39">
        <f>[10]Adjust!C176*[10]Input!$C162*10</f>
        <v>0</v>
      </c>
      <c r="N135" s="39">
        <f>[10]Adjust!D176*[10]Input!$D162*10</f>
        <v>0</v>
      </c>
      <c r="O135" s="50">
        <f t="shared" si="12"/>
        <v>1</v>
      </c>
      <c r="P135" s="50">
        <f t="shared" si="13"/>
        <v>0</v>
      </c>
      <c r="Q135" s="50">
        <f t="shared" si="14"/>
        <v>0</v>
      </c>
      <c r="R135" s="50">
        <f t="shared" si="15"/>
        <v>0</v>
      </c>
      <c r="S135" s="50">
        <f t="shared" si="16"/>
        <v>0</v>
      </c>
      <c r="T135" s="50">
        <f t="shared" si="17"/>
        <v>0</v>
      </c>
      <c r="U135" s="46"/>
      <c r="V135" s="46"/>
    </row>
    <row r="136" spans="1:22">
      <c r="A136" s="37" t="s">
        <v>15</v>
      </c>
      <c r="B136" s="39">
        <f>[10]Input!B158+[10]Input!C158+[10]Input!D158</f>
        <v>575056.10988241725</v>
      </c>
      <c r="C136" s="47">
        <f>[10]Input!E158</f>
        <v>22496</v>
      </c>
      <c r="D136" s="40">
        <f>0.01*[10]Input!F$15*([10]Adjust!$E172*[10]Input!E158+[10]Adjust!$F172*[10]Input!F158)+10*([10]Adjust!$B172*[10]Input!B158+[10]Adjust!$C172*[10]Input!C158+[10]Adjust!$D172*[10]Input!D158+[10]Adjust!$G172*[10]Input!G158)</f>
        <v>4929186.7313686013</v>
      </c>
      <c r="E136" s="39">
        <f>10*([10]Adjust!$B172*[10]Input!B158+[10]Adjust!$C172*[10]Input!C158+[10]Adjust!$D172*[10]Input!D158)</f>
        <v>4646776.4465686008</v>
      </c>
      <c r="F136" s="39">
        <f>[10]Adjust!E172*[10]Input!$F$15*[10]Input!$E158/100</f>
        <v>282410.28480000002</v>
      </c>
      <c r="G136" s="39">
        <f>[10]Adjust!F172*[10]Input!$F$15*[10]Input!$F158/100</f>
        <v>0</v>
      </c>
      <c r="H136" s="39">
        <f>[10]Adjust!G172*[10]Input!$G158*10</f>
        <v>0</v>
      </c>
      <c r="I136" s="48">
        <f t="shared" si="9"/>
        <v>0.85716622198423054</v>
      </c>
      <c r="J136" s="49">
        <f t="shared" si="10"/>
        <v>219.11391942427994</v>
      </c>
      <c r="K136" s="48">
        <f t="shared" si="11"/>
        <v>0.8080561821208605</v>
      </c>
      <c r="L136" s="39">
        <f>[10]Adjust!B172*[10]Input!$B158*10</f>
        <v>4463858.8686956204</v>
      </c>
      <c r="M136" s="39">
        <f>[10]Adjust!C172*[10]Input!$C158*10</f>
        <v>182917.57787297919</v>
      </c>
      <c r="N136" s="39">
        <f>[10]Adjust!D172*[10]Input!$D158*10</f>
        <v>0</v>
      </c>
      <c r="O136" s="50">
        <f t="shared" si="12"/>
        <v>0.96063559760701311</v>
      </c>
      <c r="P136" s="50">
        <f t="shared" si="13"/>
        <v>3.9364402392986685E-2</v>
      </c>
      <c r="Q136" s="50">
        <f t="shared" si="14"/>
        <v>0</v>
      </c>
      <c r="R136" s="50">
        <f t="shared" si="15"/>
        <v>5.729348474521842E-2</v>
      </c>
      <c r="S136" s="50">
        <f t="shared" si="16"/>
        <v>0</v>
      </c>
      <c r="T136" s="50">
        <f t="shared" si="17"/>
        <v>0</v>
      </c>
      <c r="U136" s="46"/>
      <c r="V136" s="46"/>
    </row>
    <row r="137" spans="1:22">
      <c r="A137" s="37" t="s">
        <v>14</v>
      </c>
      <c r="B137" s="39">
        <f>[10]Input!B154+[10]Input!C154+[10]Input!D154</f>
        <v>3238839.959599535</v>
      </c>
      <c r="C137" s="47">
        <f>[10]Input!E154</f>
        <v>249777</v>
      </c>
      <c r="D137" s="40">
        <f>0.01*[10]Input!F$15*([10]Adjust!$E168*[10]Input!E154+[10]Adjust!$F168*[10]Input!F154)+10*([10]Adjust!$B168*[10]Input!B154+[10]Adjust!$C168*[10]Input!C154+[10]Adjust!$D168*[10]Input!D154+[10]Adjust!$G168*[10]Input!G154)</f>
        <v>38600948.060214907</v>
      </c>
      <c r="E137" s="39">
        <f>10*([10]Adjust!$B168*[10]Input!B154+[10]Adjust!$C168*[10]Input!C154+[10]Adjust!$D168*[10]Input!D154)</f>
        <v>35465297.557614908</v>
      </c>
      <c r="F137" s="39">
        <f>[10]Adjust!E168*[10]Input!$F$15*[10]Input!$E154/100</f>
        <v>3135650.5026000007</v>
      </c>
      <c r="G137" s="39">
        <f>[10]Adjust!F168*[10]Input!$F$15*[10]Input!$F154/100</f>
        <v>0</v>
      </c>
      <c r="H137" s="39">
        <f>[10]Adjust!G168*[10]Input!$G154*10</f>
        <v>0</v>
      </c>
      <c r="I137" s="48">
        <f t="shared" si="9"/>
        <v>1.1918139995094945</v>
      </c>
      <c r="J137" s="49">
        <f t="shared" si="10"/>
        <v>154.54164338676063</v>
      </c>
      <c r="K137" s="48">
        <f t="shared" si="11"/>
        <v>1.0950000000000002</v>
      </c>
      <c r="L137" s="39">
        <f>[10]Adjust!B168*[10]Input!$B154*10</f>
        <v>35465297.557614908</v>
      </c>
      <c r="M137" s="39">
        <f>[10]Adjust!C168*[10]Input!$C154*10</f>
        <v>0</v>
      </c>
      <c r="N137" s="39">
        <f>[10]Adjust!D168*[10]Input!$D154*10</f>
        <v>0</v>
      </c>
      <c r="O137" s="50">
        <f t="shared" si="12"/>
        <v>1</v>
      </c>
      <c r="P137" s="50">
        <f t="shared" si="13"/>
        <v>0</v>
      </c>
      <c r="Q137" s="50">
        <f t="shared" si="14"/>
        <v>0</v>
      </c>
      <c r="R137" s="50">
        <f t="shared" si="15"/>
        <v>8.1232473816668829E-2</v>
      </c>
      <c r="S137" s="50">
        <f t="shared" si="16"/>
        <v>0</v>
      </c>
      <c r="T137" s="50">
        <f t="shared" si="17"/>
        <v>0</v>
      </c>
      <c r="U137" s="46"/>
      <c r="V137" s="46"/>
    </row>
    <row r="139" spans="1:22" ht="15.75">
      <c r="A139" s="32" t="s">
        <v>192</v>
      </c>
    </row>
    <row r="140" spans="1:22" ht="14.25">
      <c r="A140" s="33" t="s">
        <v>67</v>
      </c>
    </row>
    <row r="141" spans="1:22">
      <c r="A141" s="31" t="s">
        <v>77</v>
      </c>
    </row>
    <row r="142" spans="1:22" ht="14.25">
      <c r="A142" s="34" t="s">
        <v>193</v>
      </c>
    </row>
    <row r="143" spans="1:22" ht="14.25">
      <c r="A143" s="34" t="s">
        <v>194</v>
      </c>
    </row>
    <row r="144" spans="1:22" ht="14.25">
      <c r="A144" s="34" t="s">
        <v>195</v>
      </c>
    </row>
    <row r="145" spans="1:9" ht="14.25">
      <c r="A145" s="34" t="s">
        <v>196</v>
      </c>
    </row>
    <row r="146" spans="1:9" ht="14.25">
      <c r="A146" s="34" t="s">
        <v>197</v>
      </c>
    </row>
    <row r="147" spans="1:9" ht="14.25">
      <c r="A147" s="34" t="s">
        <v>198</v>
      </c>
    </row>
    <row r="148" spans="1:9" ht="14.25">
      <c r="A148" s="34" t="s">
        <v>199</v>
      </c>
    </row>
    <row r="149" spans="1:9" ht="14.25">
      <c r="A149" s="35" t="s">
        <v>83</v>
      </c>
      <c r="B149" s="35" t="s">
        <v>85</v>
      </c>
      <c r="C149" s="35" t="s">
        <v>85</v>
      </c>
      <c r="D149" s="35" t="s">
        <v>85</v>
      </c>
      <c r="E149" s="35" t="s">
        <v>85</v>
      </c>
      <c r="F149" s="35" t="s">
        <v>85</v>
      </c>
      <c r="G149" s="35" t="s">
        <v>85</v>
      </c>
      <c r="H149" s="35" t="s">
        <v>85</v>
      </c>
    </row>
    <row r="150" spans="1:9" ht="14.25">
      <c r="A150" s="35" t="s">
        <v>87</v>
      </c>
      <c r="B150" s="35" t="s">
        <v>200</v>
      </c>
      <c r="C150" s="35" t="s">
        <v>89</v>
      </c>
      <c r="D150" s="35" t="s">
        <v>201</v>
      </c>
      <c r="E150" s="35" t="s">
        <v>202</v>
      </c>
      <c r="F150" s="35" t="s">
        <v>203</v>
      </c>
      <c r="G150" s="35" t="s">
        <v>204</v>
      </c>
      <c r="H150" s="35" t="s">
        <v>205</v>
      </c>
    </row>
    <row r="151" spans="1:9" ht="38.25">
      <c r="B151" s="36" t="s">
        <v>206</v>
      </c>
      <c r="C151" s="36" t="s">
        <v>207</v>
      </c>
      <c r="D151" s="36" t="s">
        <v>208</v>
      </c>
      <c r="E151" s="36" t="s">
        <v>209</v>
      </c>
      <c r="F151" s="36" t="s">
        <v>210</v>
      </c>
      <c r="G151" s="36" t="s">
        <v>211</v>
      </c>
      <c r="H151" s="36" t="s">
        <v>212</v>
      </c>
    </row>
    <row r="152" spans="1:9" ht="14.25">
      <c r="A152" s="37" t="s">
        <v>213</v>
      </c>
      <c r="B152" s="48">
        <f>SUM(B$55:B$137)</f>
        <v>27149227.069176491</v>
      </c>
      <c r="C152" s="40">
        <f>SUM(C$55:C$137)</f>
        <v>2335553</v>
      </c>
      <c r="D152" s="40">
        <f>SUM(D$55:D$137)</f>
        <v>357854426.20866311</v>
      </c>
      <c r="E152" s="40">
        <f>SUM(E$55:E$137)</f>
        <v>269789534.54871446</v>
      </c>
      <c r="F152" s="40">
        <f>SUM($F$55:$F$137)</f>
        <v>28727162.837580562</v>
      </c>
      <c r="G152" s="40">
        <f>SUM($G$55:$G$137)</f>
        <v>56099456.070283324</v>
      </c>
      <c r="H152" s="40">
        <f>SUM($H$55:$H$137)</f>
        <v>3238272.7520847353</v>
      </c>
      <c r="I152" s="42" t="s">
        <v>67</v>
      </c>
    </row>
  </sheetData>
  <dataValidations count="1">
    <dataValidation type="decimal" operator="greaterThanOrEqual" allowBlank="1" showInputMessage="1" showErrorMessage="1" errorTitle="Volume data error" error="The volume must be a non-negative number." sqref="V55:V83 V85:V132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5" right="0.75" top="1" bottom="1" header="0.5" footer="0.5"/>
  <pageSetup paperSize="0" orientation="landscape"/>
  <headerFooter alignWithMargins="0">
    <oddHeader>&amp;L&amp;A&amp;CCDCM model 100&amp;R&amp;P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Summary DNO14</vt:lpstr>
      <vt:lpstr>Summary DNO13</vt:lpstr>
      <vt:lpstr>Summary DNO12</vt:lpstr>
      <vt:lpstr>Summary DNO11</vt:lpstr>
      <vt:lpstr>Summary DNO10</vt:lpstr>
      <vt:lpstr>Summary DNO9</vt:lpstr>
      <vt:lpstr>Summary DNO8</vt:lpstr>
      <vt:lpstr>Summary DNO7</vt:lpstr>
      <vt:lpstr>Summary DNO6</vt:lpstr>
      <vt:lpstr>Summary DNO5</vt:lpstr>
      <vt:lpstr>Summary DNO4</vt:lpstr>
      <vt:lpstr>Summary DNO3</vt:lpstr>
      <vt:lpstr>Summary DNO2</vt:lpstr>
      <vt:lpstr>Summary DNO1</vt:lpstr>
      <vt:lpstr>DCP097A CDCM Tariffs</vt:lpstr>
    </vt:vector>
  </TitlesOfParts>
  <Company>Inexus Services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 (System )</dc:creator>
  <cp:lastModifiedBy>Training ( )</cp:lastModifiedBy>
  <cp:lastPrinted>2011-09-29T14:34:28Z</cp:lastPrinted>
  <dcterms:created xsi:type="dcterms:W3CDTF">2011-08-12T17:02:14Z</dcterms:created>
  <dcterms:modified xsi:type="dcterms:W3CDTF">2011-09-29T14:47:08Z</dcterms:modified>
</cp:coreProperties>
</file>