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stomer\04 - Customer Contracts and Supplier Liaison\07 - Charging\09 - DCUSA Cost Data Submissions\43 - May 2022\"/>
    </mc:Choice>
  </mc:AlternateContent>
  <xr:revisionPtr revIDLastSave="0" documentId="10_ncr:100000_{46433F60-244A-4417-801B-F7CCCE32F893}" xr6:coauthVersionLast="31" xr6:coauthVersionMax="31" xr10:uidLastSave="{00000000-0000-0000-0000-000000000000}"/>
  <bookViews>
    <workbookView xWindow="0" yWindow="0" windowWidth="28800" windowHeight="12360" xr2:uid="{00000000-000D-0000-FFFF-FFFF00000000}"/>
  </bookViews>
  <sheets>
    <sheet name="Table1" sheetId="1" r:id="rId1"/>
    <sheet name="Table2" sheetId="2" r:id="rId2"/>
    <sheet name="Table3" sheetId="3" r:id="rId3"/>
  </sheets>
  <calcPr calcId="179017"/>
</workbook>
</file>

<file path=xl/calcChain.xml><?xml version="1.0" encoding="utf-8"?>
<calcChain xmlns="http://schemas.openxmlformats.org/spreadsheetml/2006/main">
  <c r="I33" i="1" l="1"/>
  <c r="I21" i="1" l="1"/>
  <c r="I41" i="1"/>
  <c r="G7" i="1" l="1"/>
  <c r="H7" i="1" s="1"/>
  <c r="I7" i="1" s="1"/>
  <c r="I11" i="1" s="1"/>
  <c r="H41" i="1" l="1"/>
  <c r="G41" i="1" l="1"/>
  <c r="G11" i="1" l="1"/>
  <c r="H11" i="1"/>
  <c r="F41" i="1"/>
  <c r="E41" i="1" l="1"/>
  <c r="D41" i="1"/>
  <c r="B2" i="2"/>
  <c r="B1" i="2"/>
  <c r="C2" i="3"/>
  <c r="C1" i="3"/>
  <c r="F11" i="1" l="1"/>
  <c r="D47" i="1" l="1"/>
  <c r="E47" i="1" l="1"/>
  <c r="D53" i="1" l="1"/>
  <c r="E53" i="1"/>
  <c r="D21" i="1" l="1"/>
  <c r="E21" i="1"/>
  <c r="F21" i="1" l="1"/>
  <c r="G21" i="1" l="1"/>
  <c r="H21" i="1"/>
  <c r="E11" i="1" l="1"/>
  <c r="E33" i="1" l="1"/>
  <c r="E35" i="1" s="1"/>
  <c r="E42" i="1" l="1"/>
  <c r="E51" i="1"/>
  <c r="F33" i="1"/>
  <c r="G33" i="1" l="1"/>
  <c r="H33" i="1"/>
  <c r="E48" i="1"/>
  <c r="D11" i="1" l="1"/>
  <c r="D33" i="1" l="1"/>
  <c r="D35" i="1" s="1"/>
  <c r="D52" i="1" l="1"/>
  <c r="D42" i="1"/>
  <c r="D51" i="1"/>
  <c r="E52" i="1"/>
  <c r="F35" i="1" l="1"/>
  <c r="D48" i="1"/>
  <c r="F52" i="1" l="1"/>
  <c r="F42" i="1"/>
  <c r="F53" i="1" l="1"/>
  <c r="F51" i="1"/>
  <c r="G35" i="1" l="1"/>
  <c r="F47" i="1"/>
  <c r="F48" i="1" s="1"/>
  <c r="G42" i="1" l="1"/>
  <c r="G50" i="1"/>
  <c r="G52" i="1"/>
  <c r="F49" i="1"/>
  <c r="G51" i="1" l="1"/>
  <c r="G53" i="1"/>
  <c r="G43" i="1"/>
  <c r="G47" i="1" l="1"/>
  <c r="G48" i="1" l="1"/>
  <c r="H35" i="1"/>
  <c r="H42" i="1" l="1"/>
  <c r="H50" i="1"/>
  <c r="H52" i="1"/>
  <c r="G49" i="1"/>
  <c r="H51" i="1" l="1"/>
  <c r="H53" i="1"/>
  <c r="H43" i="1"/>
  <c r="H47" i="1" l="1"/>
  <c r="I35" i="1" l="1"/>
  <c r="H48" i="1"/>
  <c r="H49" i="1" l="1"/>
  <c r="I50" i="1"/>
  <c r="I52" i="1"/>
  <c r="I42" i="1"/>
  <c r="I51" i="1" l="1"/>
  <c r="I53" i="1"/>
  <c r="I43" i="1"/>
  <c r="I47" i="1" l="1"/>
  <c r="I48" i="1" l="1"/>
  <c r="I49" i="1" l="1"/>
</calcChain>
</file>

<file path=xl/sharedStrings.xml><?xml version="1.0" encoding="utf-8"?>
<sst xmlns="http://schemas.openxmlformats.org/spreadsheetml/2006/main" count="242" uniqueCount="196">
  <si>
    <t>Pass-Through Transmission Connection Point Charges (B3)</t>
  </si>
  <si>
    <t>Company Name:</t>
  </si>
  <si>
    <t>Date:</t>
  </si>
  <si>
    <t>Illustrative Charging Year:</t>
  </si>
  <si>
    <t>4. Revenue raised outside CDCM - DUoS rebate (H4)</t>
  </si>
  <si>
    <t>Significant others (NIA)</t>
  </si>
  <si>
    <t>2021/22</t>
  </si>
  <si>
    <t>2022/23</t>
  </si>
  <si>
    <t>Exceeded capacity charge p/kVA/day</t>
  </si>
  <si>
    <t>Description</t>
  </si>
  <si>
    <t>Regulatory Year</t>
  </si>
  <si>
    <t>Regulatory Year t</t>
  </si>
  <si>
    <t>Regulatory Year t+1</t>
  </si>
  <si>
    <t>Regulatory Year t+2</t>
  </si>
  <si>
    <t>£m</t>
  </si>
  <si>
    <t>Low</t>
  </si>
  <si>
    <t>Central</t>
  </si>
  <si>
    <t>High</t>
  </si>
  <si>
    <t>Under/over recovery</t>
  </si>
  <si>
    <t>RPI True-up</t>
  </si>
  <si>
    <t>Annual Iteration</t>
  </si>
  <si>
    <t>Broad Measure of Customer Service</t>
  </si>
  <si>
    <t>Quality of Service</t>
  </si>
  <si>
    <t>Incentive on Connections Engagement</t>
  </si>
  <si>
    <t>Time to Connect</t>
  </si>
  <si>
    <t>Low Carbon Network Fund</t>
  </si>
  <si>
    <t>Final Collected Revenue Forecast</t>
  </si>
  <si>
    <t>2023/24</t>
  </si>
  <si>
    <t>t+1</t>
  </si>
  <si>
    <t>Pass-through Supplier of Last Resort Adjustment (B7)</t>
  </si>
  <si>
    <t>SLR</t>
  </si>
  <si>
    <t>Pass-through Eligible Bad Debt Adjustment (B8)</t>
  </si>
  <si>
    <t>EBD</t>
  </si>
  <si>
    <t>Pass-Through Others (B9)</t>
  </si>
  <si>
    <t>Allowed Pass-Through Items (B): [B = B1 + B2 + B3 + B4 + B5 + B6 + B7 + B8 + B9]</t>
  </si>
  <si>
    <t>RF</t>
  </si>
  <si>
    <t>Electricity North West</t>
  </si>
  <si>
    <t>DCUSA Schedule 15 - Table 1 information</t>
  </si>
  <si>
    <t>Title:</t>
  </si>
  <si>
    <t>Licence Term</t>
  </si>
  <si>
    <t>CRC</t>
  </si>
  <si>
    <t>Assumptions</t>
  </si>
  <si>
    <t>t-1</t>
  </si>
  <si>
    <t>t</t>
  </si>
  <si>
    <t>t+2</t>
  </si>
  <si>
    <t>t+3</t>
  </si>
  <si>
    <t>t+4</t>
  </si>
  <si>
    <t>Base Demand Revenue before inflation (A1)</t>
  </si>
  <si>
    <t>PU</t>
  </si>
  <si>
    <t>CRC2A</t>
  </si>
  <si>
    <t>Annual Iteration adjustment before inflation (A2)</t>
  </si>
  <si>
    <t>MOD</t>
  </si>
  <si>
    <t>RPI True-up before inflation (A3)</t>
  </si>
  <si>
    <t>TRU</t>
  </si>
  <si>
    <t>Price index adjustment (A4)</t>
  </si>
  <si>
    <t>RPIF</t>
  </si>
  <si>
    <t>Base demand revenue (A): [A = (A1 + A2 + A3) * A4]</t>
  </si>
  <si>
    <t>BR</t>
  </si>
  <si>
    <t>A = (A1 + A2 + A3) * A4</t>
  </si>
  <si>
    <t>Pass-Through Licence Fees (B1)</t>
  </si>
  <si>
    <t>LF</t>
  </si>
  <si>
    <t>CRC2B</t>
  </si>
  <si>
    <t>Pass-Through Business Rates (B2)</t>
  </si>
  <si>
    <t>RB</t>
  </si>
  <si>
    <t>TB</t>
  </si>
  <si>
    <t>Pass-through Smart Meter Communication Licence Costs (B4)</t>
  </si>
  <si>
    <t>SMC</t>
  </si>
  <si>
    <t>Pass-through Smart Meter IT Costs (B5)</t>
  </si>
  <si>
    <t>SMIT</t>
  </si>
  <si>
    <t>Pass-through Ring Fence Costs (B6)</t>
  </si>
  <si>
    <t>PT</t>
  </si>
  <si>
    <r>
      <rPr>
        <sz val="12"/>
        <rFont val="Calibri"/>
        <family val="2"/>
        <scheme val="minor"/>
      </rPr>
      <t>B = B1 + B2
+ B3 + B4 + B5 + B6 + B7</t>
    </r>
  </si>
  <si>
    <t>Broad Measure of Customer Service incentive (C1)</t>
  </si>
  <si>
    <t>BM</t>
  </si>
  <si>
    <t>CRC2C</t>
  </si>
  <si>
    <t>Quality of Service incentive (C2)</t>
  </si>
  <si>
    <t>IQ</t>
  </si>
  <si>
    <t>CRC2D</t>
  </si>
  <si>
    <t>Connections Engagement incentive (C3)</t>
  </si>
  <si>
    <t>ICE</t>
  </si>
  <si>
    <t>CRC2E</t>
  </si>
  <si>
    <t>Time to Connect incentive (C4)</t>
  </si>
  <si>
    <t>TTC</t>
  </si>
  <si>
    <t>CRC2F</t>
  </si>
  <si>
    <t>Losses Discretionary Reward incentive (C5)</t>
  </si>
  <si>
    <t>LDR</t>
  </si>
  <si>
    <t>CRC2G</t>
  </si>
  <si>
    <t>Network Innovation Allowance (C6)</t>
  </si>
  <si>
    <t>NIA</t>
  </si>
  <si>
    <t>CRC2H</t>
  </si>
  <si>
    <t>Low Carbon Networks Fund (C7)</t>
  </si>
  <si>
    <t>LCN1</t>
  </si>
  <si>
    <t>CRC2J</t>
  </si>
  <si>
    <t>LCN2</t>
  </si>
  <si>
    <t>Connection Guaranteed Standards Systems &amp; Processes penalty (C8)</t>
  </si>
  <si>
    <t>AUM, CGSRA</t>
  </si>
  <si>
    <t>CRC2K- L</t>
  </si>
  <si>
    <t>Residual Losses and Growth incentive (C9)</t>
  </si>
  <si>
    <t>PPL</t>
  </si>
  <si>
    <t>CRC2M</t>
  </si>
  <si>
    <t>GTA</t>
  </si>
  <si>
    <r>
      <rPr>
        <b/>
        <sz val="12"/>
        <rFont val="Calibri"/>
        <family val="2"/>
        <scheme val="minor"/>
      </rPr>
      <t>Incentive Revenue and Other Adjustments (C):
[C = C1 + C2 + C3 + C4 + C5 + C6 + C7 + C8 + C9]</t>
    </r>
  </si>
  <si>
    <r>
      <rPr>
        <sz val="12"/>
        <rFont val="Calibri"/>
        <family val="2"/>
        <scheme val="minor"/>
      </rPr>
      <t>C = C1 + C2
+ C3 + C4 + C5 + C6 + C7 + C8 + C9</t>
    </r>
  </si>
  <si>
    <t>Correction Factor (D)</t>
  </si>
  <si>
    <t>-K</t>
  </si>
  <si>
    <t>Total allowed Revenue (E): [E = A + B + C + D]</t>
  </si>
  <si>
    <t>AR</t>
  </si>
  <si>
    <t>E = A + B + C + D</t>
  </si>
  <si>
    <t>Other 1. Excluded services - Top-up, standby, and enhanced system security (F1) (see note 1)</t>
  </si>
  <si>
    <t>DRS4</t>
  </si>
  <si>
    <t>CRC5C</t>
  </si>
  <si>
    <t>Other 2. Excluded services - Revenue protection services (F2) (see note 1)</t>
  </si>
  <si>
    <t>DRS5</t>
  </si>
  <si>
    <t>Other 3. Excluded services - Miscellaneous (F3) (see note 1)</t>
  </si>
  <si>
    <t>DRS9</t>
  </si>
  <si>
    <t>Other 4. blank or if required please provide description (F4)</t>
  </si>
  <si>
    <t>Other 5. blank or if required please provide description (F5)</t>
  </si>
  <si>
    <r>
      <rPr>
        <b/>
        <sz val="12"/>
        <rFont val="Calibri"/>
        <family val="2"/>
        <scheme val="minor"/>
      </rPr>
      <t>Total other revenue recovered by Use of System Charges (F):
[F = F1 + F2 + F3 + F4 + F5]</t>
    </r>
  </si>
  <si>
    <r>
      <rPr>
        <sz val="12"/>
        <rFont val="Calibri"/>
        <family val="2"/>
        <scheme val="minor"/>
      </rPr>
      <t>F = F1 + F2
+ F3 + F4 + F5</t>
    </r>
  </si>
  <si>
    <r>
      <rPr>
        <b/>
        <sz val="12"/>
        <rFont val="Calibri"/>
        <family val="2"/>
        <scheme val="minor"/>
      </rPr>
      <t>Total Revenue for Use of System Charges (G):
[G = E + F]</t>
    </r>
  </si>
  <si>
    <t>G = E + F</t>
  </si>
  <si>
    <t>1. Revenue raised outside CDCM - EDCM and Certain Interconnector Revenue (H1)</t>
  </si>
  <si>
    <t>2. Revenue raised outside CDCM - Voluntary under-recovery (H2)</t>
  </si>
  <si>
    <t>3. Revenue raised outside CDCM - blank or if required please provide description (H3)</t>
  </si>
  <si>
    <r>
      <rPr>
        <b/>
        <sz val="12"/>
        <rFont val="Calibri"/>
        <family val="2"/>
        <scheme val="minor"/>
      </rPr>
      <t>Total Revenue to be raised outside the CDCM (H):
[H = H1 + H2 + H3 + H4]</t>
    </r>
  </si>
  <si>
    <r>
      <rPr>
        <sz val="12"/>
        <rFont val="Calibri"/>
        <family val="2"/>
        <scheme val="minor"/>
      </rPr>
      <t>H = H1 + H2
+ H3 + H4</t>
    </r>
  </si>
  <si>
    <r>
      <rPr>
        <b/>
        <sz val="12"/>
        <rFont val="Calibri"/>
        <family val="2"/>
        <scheme val="minor"/>
      </rPr>
      <t>Latest forecast of CDCM Revenue (I):
[I = G - H]</t>
    </r>
  </si>
  <si>
    <t>I = G - H</t>
  </si>
  <si>
    <t>CDCM Revenue Used in Charging Model</t>
  </si>
  <si>
    <t>Final Collected Revenue Forecast (J)</t>
  </si>
  <si>
    <t>Forecast Over / (Under) Recovery [being (J - F - E + H2)]</t>
  </si>
  <si>
    <t>J - F - E + H2</t>
  </si>
  <si>
    <t>Forecast overall percentage change to Allowed Revenue (K)</t>
  </si>
  <si>
    <t>Overall % change to Use of System Charges effective 1st April of Regulatory Year to balance (L)</t>
  </si>
  <si>
    <t>Note 1: Cost categories associated with excluded services should only be populated if the Company recovers the costs of providing these services from Use of System Charges</t>
  </si>
  <si>
    <t>DCUSA Schedule 15 - Table 2 information</t>
  </si>
  <si>
    <r>
      <rPr>
        <sz val="12"/>
        <rFont val="Calibri"/>
        <family val="2"/>
        <scheme val="minor"/>
      </rPr>
      <t>HB, SEC, UNC</t>
    </r>
  </si>
  <si>
    <t>PCs</t>
  </si>
  <si>
    <t>Unit rate 1 p/kWh</t>
  </si>
  <si>
    <t>Unit rate 2 p/kWh</t>
  </si>
  <si>
    <t>Unit rate 3 p/kWh</t>
  </si>
  <si>
    <t>Fixed charge p/MPAN/day</t>
  </si>
  <si>
    <t>Capacity charge p/kVA/day</t>
  </si>
  <si>
    <t>Reactive power charge p/kVArh</t>
  </si>
  <si>
    <t>PLEASE NOTE THAT THESE ARE ILLUSTRATIVE TARIFFS ONLY AND ARE NOT TO BE CONSIDERED TO REPRESENT THE FINAL TARIFFS WHICH WILL BE APPLIED BY THIS COMPANY</t>
  </si>
  <si>
    <t>DCUSA Schedule 15 - Table 3 Illustrative Tariffs</t>
  </si>
  <si>
    <t>Assumes submitted claims are approved</t>
  </si>
  <si>
    <t>Information</t>
  </si>
  <si>
    <t>Domestic Aggregated (Related MPAN)</t>
  </si>
  <si>
    <t>Non-Domestic Aggregated (Related MPAN)</t>
  </si>
  <si>
    <t>Unmetered Supplies</t>
  </si>
  <si>
    <t>LV Generation Aggregated</t>
  </si>
  <si>
    <t>LV Sub Generation Aggregated</t>
  </si>
  <si>
    <t>LV Generation Site Specific</t>
  </si>
  <si>
    <t>LV Sub Generation Site Specific</t>
  </si>
  <si>
    <t>HV Generation Site Specific</t>
  </si>
  <si>
    <t>Includes Tax Trigger</t>
  </si>
  <si>
    <t>This row includes NIA Scheme introduced in RIIO (0.7% of base revenue as set down in the final determination</t>
  </si>
  <si>
    <t>Scheme will not continue into RIIO - 2014/15 value recovered in 2015/16 as set down in Ofgem funding direction (19/12/14)</t>
  </si>
  <si>
    <t>Not recovered from Use of System Charges</t>
  </si>
  <si>
    <t>EHV revenue is from EDCM model</t>
  </si>
  <si>
    <t>2024/25</t>
  </si>
  <si>
    <t>LV Generation Site Specific no RP Charge</t>
  </si>
  <si>
    <t>LV Sub Generation Site Specific no RP Charge</t>
  </si>
  <si>
    <t>HV Generation Site Specific no RP Charge</t>
  </si>
  <si>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</si>
  <si>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</si>
  <si>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</si>
  <si>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</si>
  <si>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</si>
  <si>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</si>
  <si>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</si>
  <si>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</si>
  <si>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</si>
  <si>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</si>
  <si>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</si>
  <si>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</si>
  <si>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</si>
  <si>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</si>
  <si>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</si>
  <si>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</si>
  <si>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</si>
  <si>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</si>
  <si>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</si>
  <si>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</si>
  <si>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</si>
  <si>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2025/26</t>
  </si>
  <si>
    <t>RIIO-ED1</t>
  </si>
  <si>
    <t>RIIO-ED2</t>
  </si>
  <si>
    <t>PU values in licence in 2010/11 prices
RIIO ED1 values in 2012/13 prices from CMA Final Determination
RIIO ED2 values latest estimate for 2023/24 only</t>
  </si>
  <si>
    <t>RPIF up to 2022/23, 2023/24 onwards hybrid CPI index</t>
  </si>
  <si>
    <t>2023/24 and 2024/25 amounts are legacy ED1 values</t>
  </si>
  <si>
    <t>Assumes claim of £22m received affecting 2023/24 allowed revenue</t>
  </si>
  <si>
    <t>RIIO-ED3</t>
  </si>
  <si>
    <t>2024/25 (t+2)</t>
  </si>
  <si>
    <t>2026/27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</si>
</sst>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##0;###0"/>
    <numFmt numFmtId="165" formatCode="0.0"/>
    <numFmt numFmtId="166" formatCode="0.000"/>
    <numFmt numFmtId="167" formatCode="mmm\ yyyy"/>
    <numFmt numFmtId="168" formatCode="0.00000"/>
    <numFmt numFmtId="169" formatCode="0.000000"/>
    <numFmt numFmtId="170" formatCode="0.0000000"/>
    <numFmt numFmtId="171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5959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7" fontId="0" fillId="0" borderId="0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center" vertical="center" wrapText="1"/>
    </xf>
    <xf numFmtId="9" fontId="3" fillId="0" borderId="5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/>
    <xf numFmtId="0" fontId="2" fillId="0" borderId="9" xfId="0" applyFont="1" applyFill="1" applyBorder="1" applyAlignment="1">
      <alignment horizontal="centerContinuous" vertical="top" wrapText="1"/>
    </xf>
    <xf numFmtId="0" fontId="2" fillId="0" borderId="15" xfId="0" applyFont="1" applyFill="1" applyBorder="1" applyAlignment="1">
      <alignment horizontal="centerContinuous" vertical="top" wrapText="1"/>
    </xf>
    <xf numFmtId="0" fontId="2" fillId="0" borderId="10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/>
    <xf numFmtId="167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169" fontId="4" fillId="0" borderId="0" xfId="0" applyNumberFormat="1" applyFont="1"/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168" fontId="4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170" fontId="4" fillId="0" borderId="0" xfId="0" applyNumberFormat="1" applyFont="1"/>
    <xf numFmtId="165" fontId="4" fillId="2" borderId="5" xfId="0" applyNumberFormat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3" borderId="2" xfId="0" applyNumberFormat="1" applyFont="1" applyFill="1" applyBorder="1" applyAlignment="1">
      <alignment horizontal="left" vertical="top" wrapText="1"/>
    </xf>
    <xf numFmtId="165" fontId="4" fillId="3" borderId="8" xfId="0" applyNumberFormat="1" applyFont="1" applyFill="1" applyBorder="1" applyAlignment="1">
      <alignment horizontal="left" vertical="top" wrapText="1"/>
    </xf>
    <xf numFmtId="165" fontId="4" fillId="3" borderId="6" xfId="0" applyNumberFormat="1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tabSelected="1" zoomScale="75" zoomScaleNormal="75" workbookViewId="0"/>
  </sheetViews>
  <sheetFormatPr defaultColWidth="8.7109375" defaultRowHeight="15.75" x14ac:dyDescent="0.25"/>
  <cols>
    <col min="1" max="1" width="56.42578125" style="27" customWidth="1"/>
    <col min="2" max="2" width="15" style="27" customWidth="1"/>
    <col min="3" max="3" width="9.140625" style="27" bestFit="1" customWidth="1"/>
    <col min="4" max="9" width="12.28515625" style="27" customWidth="1"/>
    <col min="10" max="10" width="57" style="27" customWidth="1"/>
    <col min="11" max="11" width="6.42578125" style="27" bestFit="1" customWidth="1"/>
    <col min="12" max="12" width="10.42578125" style="27" customWidth="1"/>
    <col min="13" max="20" width="11.5703125" style="27" customWidth="1"/>
    <col min="21" max="16384" width="8.7109375" style="27"/>
  </cols>
  <sheetData>
    <row r="1" spans="1:19" x14ac:dyDescent="0.25">
      <c r="A1" s="6" t="s">
        <v>1</v>
      </c>
      <c r="B1" s="26" t="s">
        <v>36</v>
      </c>
      <c r="C1" s="26"/>
      <c r="D1" s="26"/>
      <c r="E1" s="26"/>
      <c r="F1" s="26"/>
      <c r="G1" s="26"/>
      <c r="H1" s="26"/>
      <c r="I1" s="26"/>
      <c r="J1" s="26"/>
    </row>
    <row r="2" spans="1:19" x14ac:dyDescent="0.25">
      <c r="A2" s="6" t="s">
        <v>2</v>
      </c>
      <c r="B2" s="28">
        <v>44682</v>
      </c>
      <c r="C2" s="26"/>
      <c r="D2" s="29"/>
      <c r="E2" s="29"/>
      <c r="F2" s="29"/>
      <c r="G2" s="29"/>
      <c r="H2" s="29"/>
      <c r="I2" s="29"/>
      <c r="J2" s="26"/>
    </row>
    <row r="3" spans="1:19" x14ac:dyDescent="0.25">
      <c r="A3" s="6" t="s">
        <v>38</v>
      </c>
      <c r="B3" s="30" t="s">
        <v>37</v>
      </c>
      <c r="C3" s="26"/>
      <c r="D3" s="26"/>
      <c r="E3" s="26"/>
      <c r="F3" s="26"/>
      <c r="G3" s="26"/>
      <c r="H3" s="26"/>
      <c r="I3" s="26"/>
      <c r="J3" s="26"/>
    </row>
    <row r="4" spans="1:19" x14ac:dyDescent="0.25">
      <c r="A4" s="2" t="s">
        <v>9</v>
      </c>
      <c r="B4" s="9" t="s">
        <v>39</v>
      </c>
      <c r="C4" s="9" t="s">
        <v>40</v>
      </c>
      <c r="D4" s="66" t="s">
        <v>187</v>
      </c>
      <c r="E4" s="66" t="s">
        <v>187</v>
      </c>
      <c r="F4" s="67" t="s">
        <v>188</v>
      </c>
      <c r="G4" s="67" t="s">
        <v>188</v>
      </c>
      <c r="H4" s="67" t="s">
        <v>188</v>
      </c>
      <c r="I4" s="67" t="s">
        <v>193</v>
      </c>
      <c r="J4" s="9" t="s">
        <v>41</v>
      </c>
    </row>
    <row r="5" spans="1:19" x14ac:dyDescent="0.25">
      <c r="A5" s="9" t="s">
        <v>10</v>
      </c>
      <c r="B5" s="9"/>
      <c r="C5" s="9"/>
      <c r="D5" s="11" t="s">
        <v>42</v>
      </c>
      <c r="E5" s="11" t="s">
        <v>43</v>
      </c>
      <c r="F5" s="11" t="s">
        <v>28</v>
      </c>
      <c r="G5" s="11" t="s">
        <v>44</v>
      </c>
      <c r="H5" s="11" t="s">
        <v>45</v>
      </c>
      <c r="I5" s="11" t="s">
        <v>46</v>
      </c>
      <c r="J5" s="10"/>
    </row>
    <row r="6" spans="1:19" x14ac:dyDescent="0.25">
      <c r="A6" s="9"/>
      <c r="B6" s="9"/>
      <c r="C6" s="9"/>
      <c r="D6" s="11" t="s">
        <v>6</v>
      </c>
      <c r="E6" s="11" t="s">
        <v>7</v>
      </c>
      <c r="F6" s="11" t="s">
        <v>27</v>
      </c>
      <c r="G6" s="11" t="s">
        <v>161</v>
      </c>
      <c r="H6" s="11" t="s">
        <v>186</v>
      </c>
      <c r="I6" s="11" t="s">
        <v>195</v>
      </c>
      <c r="J6" s="10"/>
    </row>
    <row r="7" spans="1:19" ht="63" x14ac:dyDescent="0.25">
      <c r="A7" s="46" t="s">
        <v>47</v>
      </c>
      <c r="B7" s="13" t="s">
        <v>48</v>
      </c>
      <c r="C7" s="46" t="s">
        <v>49</v>
      </c>
      <c r="D7" s="32">
        <v>350.2</v>
      </c>
      <c r="E7" s="32">
        <v>350.2</v>
      </c>
      <c r="F7" s="32">
        <v>460.73286639393285</v>
      </c>
      <c r="G7" s="32">
        <f>+F7</f>
        <v>460.73286639393285</v>
      </c>
      <c r="H7" s="32">
        <f>+G7</f>
        <v>460.73286639393285</v>
      </c>
      <c r="I7" s="32">
        <f>+H7</f>
        <v>460.73286639393285</v>
      </c>
      <c r="J7" s="31" t="s">
        <v>189</v>
      </c>
      <c r="K7" s="33"/>
      <c r="L7" s="33"/>
      <c r="M7" s="33"/>
      <c r="N7" s="33"/>
      <c r="O7" s="33"/>
    </row>
    <row r="8" spans="1:19" x14ac:dyDescent="0.25">
      <c r="A8" s="46" t="s">
        <v>50</v>
      </c>
      <c r="B8" s="13" t="s">
        <v>51</v>
      </c>
      <c r="C8" s="46" t="s">
        <v>49</v>
      </c>
      <c r="D8" s="32">
        <v>-13.563297980159973</v>
      </c>
      <c r="E8" s="32">
        <v>-24.211852300949261</v>
      </c>
      <c r="F8" s="32">
        <v>-4.2549526479257977</v>
      </c>
      <c r="G8" s="32">
        <v>-1.2399754697425249</v>
      </c>
      <c r="H8" s="32">
        <v>0</v>
      </c>
      <c r="I8" s="32">
        <v>0</v>
      </c>
      <c r="J8" s="31" t="s">
        <v>156</v>
      </c>
      <c r="K8" s="33"/>
      <c r="L8" s="33"/>
      <c r="M8" s="33"/>
      <c r="N8" s="33"/>
      <c r="O8" s="33"/>
    </row>
    <row r="9" spans="1:19" x14ac:dyDescent="0.25">
      <c r="A9" s="46" t="s">
        <v>52</v>
      </c>
      <c r="B9" s="13" t="s">
        <v>53</v>
      </c>
      <c r="C9" s="46" t="s">
        <v>49</v>
      </c>
      <c r="D9" s="32">
        <v>-3.1795977460835654</v>
      </c>
      <c r="E9" s="32">
        <v>-4.5567107400597724</v>
      </c>
      <c r="F9" s="32">
        <v>11.844786076520204</v>
      </c>
      <c r="G9" s="32">
        <v>9.0462855846279151</v>
      </c>
      <c r="H9" s="32">
        <v>0</v>
      </c>
      <c r="I9" s="32">
        <v>0</v>
      </c>
      <c r="J9" s="31"/>
      <c r="K9" s="33"/>
      <c r="L9" s="33"/>
      <c r="M9" s="33"/>
      <c r="N9" s="33"/>
      <c r="O9" s="33"/>
    </row>
    <row r="10" spans="1:19" x14ac:dyDescent="0.25">
      <c r="A10" s="46" t="s">
        <v>54</v>
      </c>
      <c r="B10" s="13" t="s">
        <v>55</v>
      </c>
      <c r="C10" s="46" t="s">
        <v>49</v>
      </c>
      <c r="D10" s="65">
        <v>1.238</v>
      </c>
      <c r="E10" s="65">
        <v>1.321</v>
      </c>
      <c r="F10" s="34">
        <v>1.1266442534942276</v>
      </c>
      <c r="G10" s="34">
        <v>1.1497692390967074</v>
      </c>
      <c r="H10" s="34">
        <v>1.172779156713958</v>
      </c>
      <c r="I10" s="34">
        <v>1.1962347398482378</v>
      </c>
      <c r="J10" s="31" t="s">
        <v>190</v>
      </c>
      <c r="K10" s="35"/>
      <c r="L10" s="35"/>
      <c r="M10" s="35"/>
      <c r="N10" s="35"/>
      <c r="O10" s="35"/>
    </row>
    <row r="11" spans="1:19" x14ac:dyDescent="0.25">
      <c r="A11" s="47" t="s">
        <v>56</v>
      </c>
      <c r="B11" s="14" t="s">
        <v>57</v>
      </c>
      <c r="C11" s="47" t="s">
        <v>49</v>
      </c>
      <c r="D11" s="15">
        <f t="shared" ref="D11:F11" si="0">(D7+D8+D9)*D10</f>
        <v>412.81989509091045</v>
      </c>
      <c r="E11" s="15">
        <f t="shared" si="0"/>
        <v>424.61092822282706</v>
      </c>
      <c r="F11" s="15">
        <f t="shared" si="0"/>
        <v>527.63307853595245</v>
      </c>
      <c r="G11" s="15">
        <f t="shared" ref="G11:H11" si="1">(G7+G8+G9)*G10</f>
        <v>538.71193246154178</v>
      </c>
      <c r="H11" s="15">
        <f t="shared" si="1"/>
        <v>540.33790251988125</v>
      </c>
      <c r="I11" s="15">
        <f t="shared" ref="I11" si="2">(I7+I8+I9)*I10</f>
        <v>551.14466057027914</v>
      </c>
      <c r="J11" s="16" t="s">
        <v>58</v>
      </c>
      <c r="K11" s="33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46" t="s">
        <v>59</v>
      </c>
      <c r="B12" s="13" t="s">
        <v>60</v>
      </c>
      <c r="C12" s="46" t="s">
        <v>61</v>
      </c>
      <c r="D12" s="32">
        <v>0.57633905035365685</v>
      </c>
      <c r="E12" s="32">
        <v>0.59328234458423279</v>
      </c>
      <c r="F12" s="32">
        <v>0.88254702369669036</v>
      </c>
      <c r="G12" s="32">
        <v>1.0250146275163625</v>
      </c>
      <c r="H12" s="32">
        <v>0</v>
      </c>
      <c r="I12" s="32">
        <v>0</v>
      </c>
      <c r="J12" s="31" t="s">
        <v>191</v>
      </c>
      <c r="K12" s="33"/>
      <c r="L12" s="33"/>
      <c r="M12" s="33"/>
      <c r="N12" s="33"/>
      <c r="O12" s="33"/>
    </row>
    <row r="13" spans="1:19" x14ac:dyDescent="0.25">
      <c r="A13" s="46" t="s">
        <v>62</v>
      </c>
      <c r="B13" s="13" t="s">
        <v>63</v>
      </c>
      <c r="C13" s="46" t="s">
        <v>61</v>
      </c>
      <c r="D13" s="32">
        <v>-6.064430105411323</v>
      </c>
      <c r="E13" s="32">
        <v>-6.7696838226068872</v>
      </c>
      <c r="F13" s="32">
        <v>-9.6899656809795722</v>
      </c>
      <c r="G13" s="32">
        <v>-11.26485186106548</v>
      </c>
      <c r="H13" s="32">
        <v>0</v>
      </c>
      <c r="I13" s="32">
        <v>0</v>
      </c>
      <c r="J13" s="31" t="s">
        <v>191</v>
      </c>
      <c r="K13" s="33"/>
      <c r="L13" s="33"/>
      <c r="M13" s="33"/>
      <c r="N13" s="33"/>
      <c r="O13" s="33"/>
    </row>
    <row r="14" spans="1:19" ht="31.5" x14ac:dyDescent="0.25">
      <c r="A14" s="46" t="s">
        <v>0</v>
      </c>
      <c r="B14" s="13" t="s">
        <v>64</v>
      </c>
      <c r="C14" s="46" t="s">
        <v>61</v>
      </c>
      <c r="D14" s="32">
        <v>-2.2198409492638089</v>
      </c>
      <c r="E14" s="32">
        <v>-2.6730483819265203</v>
      </c>
      <c r="F14" s="32">
        <v>-9.1629284000864821</v>
      </c>
      <c r="G14" s="32">
        <v>-9.5380843731655354</v>
      </c>
      <c r="H14" s="32">
        <v>0</v>
      </c>
      <c r="I14" s="32">
        <v>0</v>
      </c>
      <c r="J14" s="31" t="s">
        <v>191</v>
      </c>
      <c r="K14" s="33"/>
      <c r="L14" s="33"/>
      <c r="M14" s="33"/>
      <c r="N14" s="33"/>
      <c r="O14" s="33"/>
    </row>
    <row r="15" spans="1:19" ht="31.5" x14ac:dyDescent="0.25">
      <c r="A15" s="46" t="s">
        <v>65</v>
      </c>
      <c r="B15" s="13" t="s">
        <v>66</v>
      </c>
      <c r="C15" s="46" t="s">
        <v>61</v>
      </c>
      <c r="D15" s="32">
        <v>1.5370778498543718</v>
      </c>
      <c r="E15" s="32">
        <v>2.3074999472359803</v>
      </c>
      <c r="F15" s="32">
        <v>0</v>
      </c>
      <c r="G15" s="32">
        <v>0</v>
      </c>
      <c r="H15" s="32">
        <v>0</v>
      </c>
      <c r="I15" s="32">
        <v>0</v>
      </c>
      <c r="J15" s="31"/>
      <c r="K15" s="33"/>
      <c r="L15" s="33"/>
      <c r="M15" s="33"/>
      <c r="N15" s="33"/>
      <c r="O15" s="33"/>
    </row>
    <row r="16" spans="1:19" x14ac:dyDescent="0.25">
      <c r="A16" s="46" t="s">
        <v>67</v>
      </c>
      <c r="B16" s="13" t="s">
        <v>68</v>
      </c>
      <c r="C16" s="46" t="s">
        <v>61</v>
      </c>
      <c r="D16" s="32">
        <v>0.83578965948572448</v>
      </c>
      <c r="E16" s="32">
        <v>0.45343371261290916</v>
      </c>
      <c r="F16" s="32">
        <v>0</v>
      </c>
      <c r="G16" s="32">
        <v>0</v>
      </c>
      <c r="H16" s="32">
        <v>0</v>
      </c>
      <c r="I16" s="32">
        <v>0</v>
      </c>
      <c r="J16" s="31"/>
      <c r="K16" s="33"/>
      <c r="L16" s="33"/>
      <c r="M16" s="33"/>
      <c r="N16" s="33"/>
      <c r="O16" s="33"/>
    </row>
    <row r="17" spans="1:19" x14ac:dyDescent="0.25">
      <c r="A17" s="46" t="s">
        <v>69</v>
      </c>
      <c r="B17" s="13" t="s">
        <v>35</v>
      </c>
      <c r="C17" s="46" t="s">
        <v>61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1"/>
      <c r="K17" s="33"/>
      <c r="L17" s="33"/>
      <c r="M17" s="33"/>
      <c r="N17" s="33"/>
      <c r="O17" s="33"/>
    </row>
    <row r="18" spans="1:19" ht="31.5" x14ac:dyDescent="0.25">
      <c r="A18" s="46" t="s">
        <v>29</v>
      </c>
      <c r="B18" s="13" t="s">
        <v>30</v>
      </c>
      <c r="C18" s="46" t="s">
        <v>61</v>
      </c>
      <c r="D18" s="32">
        <v>-1.4940836046399847E-2</v>
      </c>
      <c r="E18" s="32">
        <v>79.884110569249316</v>
      </c>
      <c r="F18" s="32">
        <v>23.076969848574823</v>
      </c>
      <c r="G18" s="32">
        <v>1.6550957983155885</v>
      </c>
      <c r="H18" s="32">
        <v>0</v>
      </c>
      <c r="I18" s="32">
        <v>0</v>
      </c>
      <c r="J18" s="31" t="s">
        <v>192</v>
      </c>
      <c r="K18" s="33"/>
      <c r="L18" s="33"/>
      <c r="M18" s="33"/>
      <c r="N18" s="33"/>
      <c r="O18" s="33"/>
    </row>
    <row r="19" spans="1:19" x14ac:dyDescent="0.25">
      <c r="A19" s="46" t="s">
        <v>31</v>
      </c>
      <c r="B19" s="13" t="s">
        <v>32</v>
      </c>
      <c r="C19" s="46" t="s">
        <v>61</v>
      </c>
      <c r="D19" s="32">
        <v>1.2460481431206343</v>
      </c>
      <c r="E19" s="32">
        <v>0.36783639350358877</v>
      </c>
      <c r="F19" s="32">
        <v>1.0475004826061192</v>
      </c>
      <c r="G19" s="32">
        <v>3.8131479428494859</v>
      </c>
      <c r="H19" s="32">
        <v>0</v>
      </c>
      <c r="I19" s="32">
        <v>0</v>
      </c>
      <c r="J19" s="31" t="s">
        <v>146</v>
      </c>
      <c r="K19" s="33"/>
      <c r="L19" s="33"/>
      <c r="M19" s="33"/>
      <c r="N19" s="33"/>
      <c r="O19" s="33"/>
    </row>
    <row r="20" spans="1:19" x14ac:dyDescent="0.25">
      <c r="A20" s="46" t="s">
        <v>33</v>
      </c>
      <c r="B20" s="37" t="s">
        <v>136</v>
      </c>
      <c r="C20" s="46" t="s">
        <v>61</v>
      </c>
      <c r="D20" s="32">
        <v>0.12271128401910866</v>
      </c>
      <c r="E20" s="32">
        <v>-0.1350667769243856</v>
      </c>
      <c r="F20" s="32">
        <v>0</v>
      </c>
      <c r="G20" s="32">
        <v>0</v>
      </c>
      <c r="H20" s="32">
        <v>0</v>
      </c>
      <c r="I20" s="32">
        <v>0</v>
      </c>
      <c r="J20" s="31"/>
      <c r="K20" s="33"/>
      <c r="L20" s="33"/>
      <c r="M20" s="33"/>
      <c r="N20" s="33"/>
      <c r="O20" s="33"/>
    </row>
    <row r="21" spans="1:19" ht="31.5" x14ac:dyDescent="0.25">
      <c r="A21" s="47" t="s">
        <v>34</v>
      </c>
      <c r="B21" s="14" t="s">
        <v>70</v>
      </c>
      <c r="C21" s="47" t="s">
        <v>61</v>
      </c>
      <c r="D21" s="15">
        <f>D12+D13+D14+D15+D16+D17+D20+D18+D19</f>
        <v>-3.981245903888035</v>
      </c>
      <c r="E21" s="15">
        <f t="shared" ref="E21:F21" si="3">E12+E13+E14+E15+E16+E17+E20+E18+E19</f>
        <v>74.028363985728234</v>
      </c>
      <c r="F21" s="15">
        <f t="shared" si="3"/>
        <v>6.1541232738115754</v>
      </c>
      <c r="G21" s="15">
        <f t="shared" ref="G21:H21" si="4">G12+G13+G14+G15+G16+G17+G20+G18+G19</f>
        <v>-14.309677865549578</v>
      </c>
      <c r="H21" s="15">
        <f t="shared" si="4"/>
        <v>0</v>
      </c>
      <c r="I21" s="15">
        <f t="shared" ref="I21" si="5">I12+I13+I14+I15+I16+I17+I20+I18+I19</f>
        <v>0</v>
      </c>
      <c r="J21" s="38" t="s">
        <v>71</v>
      </c>
      <c r="K21" s="33"/>
      <c r="L21" s="39"/>
      <c r="M21" s="39"/>
      <c r="N21" s="39"/>
      <c r="O21" s="39"/>
      <c r="P21" s="39"/>
      <c r="Q21" s="39"/>
      <c r="R21" s="39"/>
      <c r="S21" s="39"/>
    </row>
    <row r="22" spans="1:19" x14ac:dyDescent="0.25">
      <c r="A22" s="46" t="s">
        <v>72</v>
      </c>
      <c r="B22" s="13" t="s">
        <v>73</v>
      </c>
      <c r="C22" s="46" t="s">
        <v>74</v>
      </c>
      <c r="D22" s="32">
        <v>3.6046173324385733</v>
      </c>
      <c r="E22" s="32">
        <v>3.8345685424528164</v>
      </c>
      <c r="F22" s="32">
        <v>4.7048539360376056</v>
      </c>
      <c r="G22" s="32">
        <v>5.3426208685203838</v>
      </c>
      <c r="H22" s="32">
        <v>0</v>
      </c>
      <c r="I22" s="32">
        <v>0</v>
      </c>
      <c r="J22" s="31" t="s">
        <v>191</v>
      </c>
      <c r="K22" s="33"/>
      <c r="L22" s="33"/>
      <c r="M22" s="33"/>
      <c r="N22" s="33"/>
      <c r="O22" s="33"/>
    </row>
    <row r="23" spans="1:19" x14ac:dyDescent="0.25">
      <c r="A23" s="46" t="s">
        <v>75</v>
      </c>
      <c r="B23" s="13" t="s">
        <v>76</v>
      </c>
      <c r="C23" s="46" t="s">
        <v>77</v>
      </c>
      <c r="D23" s="32">
        <v>17.874730300494271</v>
      </c>
      <c r="E23" s="32">
        <v>17.142556020136084</v>
      </c>
      <c r="F23" s="32">
        <v>20.395613603951681</v>
      </c>
      <c r="G23" s="32">
        <v>21.051081527892478</v>
      </c>
      <c r="H23" s="32">
        <v>0</v>
      </c>
      <c r="I23" s="32">
        <v>0</v>
      </c>
      <c r="J23" s="31" t="s">
        <v>191</v>
      </c>
      <c r="K23" s="33"/>
      <c r="L23" s="33"/>
      <c r="M23" s="33"/>
      <c r="N23" s="33"/>
      <c r="O23" s="33"/>
    </row>
    <row r="24" spans="1:19" x14ac:dyDescent="0.25">
      <c r="A24" s="46" t="s">
        <v>78</v>
      </c>
      <c r="B24" s="13" t="s">
        <v>79</v>
      </c>
      <c r="C24" s="46" t="s">
        <v>80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1"/>
      <c r="K24" s="33"/>
      <c r="L24" s="33"/>
      <c r="M24" s="33"/>
      <c r="N24" s="33"/>
      <c r="O24" s="33"/>
    </row>
    <row r="25" spans="1:19" x14ac:dyDescent="0.25">
      <c r="A25" s="46" t="s">
        <v>81</v>
      </c>
      <c r="B25" s="13" t="s">
        <v>82</v>
      </c>
      <c r="C25" s="46" t="s">
        <v>83</v>
      </c>
      <c r="D25" s="32">
        <v>1.4174505287780219</v>
      </c>
      <c r="E25" s="32">
        <v>1.4326705362644323</v>
      </c>
      <c r="F25" s="32">
        <v>1.5260213326020229</v>
      </c>
      <c r="G25" s="32">
        <v>1.627120245886907</v>
      </c>
      <c r="H25" s="32">
        <v>0</v>
      </c>
      <c r="I25" s="32">
        <v>0</v>
      </c>
      <c r="J25" s="31" t="s">
        <v>191</v>
      </c>
      <c r="K25" s="33"/>
      <c r="L25" s="33"/>
      <c r="M25" s="33"/>
      <c r="N25" s="33"/>
      <c r="O25" s="33"/>
    </row>
    <row r="26" spans="1:19" x14ac:dyDescent="0.25">
      <c r="A26" s="46" t="s">
        <v>84</v>
      </c>
      <c r="B26" s="13" t="s">
        <v>85</v>
      </c>
      <c r="C26" s="46" t="s">
        <v>86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1"/>
      <c r="K26" s="33"/>
      <c r="L26" s="33"/>
      <c r="M26" s="33"/>
      <c r="N26" s="33"/>
      <c r="O26" s="33"/>
    </row>
    <row r="27" spans="1:19" ht="31.5" x14ac:dyDescent="0.25">
      <c r="A27" s="46" t="s">
        <v>87</v>
      </c>
      <c r="B27" s="13" t="s">
        <v>88</v>
      </c>
      <c r="C27" s="46" t="s">
        <v>89</v>
      </c>
      <c r="D27" s="32">
        <v>2.8897392656363734</v>
      </c>
      <c r="E27" s="32">
        <v>2.9722764975597893</v>
      </c>
      <c r="F27" s="32">
        <v>0</v>
      </c>
      <c r="G27" s="32">
        <v>0</v>
      </c>
      <c r="H27" s="32">
        <v>0</v>
      </c>
      <c r="I27" s="32">
        <v>0</v>
      </c>
      <c r="J27" s="31" t="s">
        <v>157</v>
      </c>
      <c r="K27" s="33"/>
      <c r="L27" s="33"/>
      <c r="M27" s="33"/>
      <c r="N27" s="33"/>
      <c r="O27" s="33"/>
    </row>
    <row r="28" spans="1:19" x14ac:dyDescent="0.25">
      <c r="A28" s="68" t="s">
        <v>90</v>
      </c>
      <c r="B28" s="13" t="s">
        <v>91</v>
      </c>
      <c r="C28" s="46" t="s">
        <v>92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70" t="s">
        <v>158</v>
      </c>
      <c r="K28" s="33"/>
      <c r="L28" s="33"/>
      <c r="M28" s="33"/>
      <c r="N28" s="33"/>
      <c r="O28" s="33"/>
    </row>
    <row r="29" spans="1:19" x14ac:dyDescent="0.25">
      <c r="A29" s="69"/>
      <c r="B29" s="13" t="s">
        <v>93</v>
      </c>
      <c r="C29" s="46" t="s">
        <v>92</v>
      </c>
      <c r="D29" s="32">
        <v>5.5624060000000003E-2</v>
      </c>
      <c r="E29" s="32">
        <v>-0.26098867999999997</v>
      </c>
      <c r="F29" s="32">
        <v>0</v>
      </c>
      <c r="G29" s="32">
        <v>0</v>
      </c>
      <c r="H29" s="32">
        <v>0</v>
      </c>
      <c r="I29" s="32">
        <v>0</v>
      </c>
      <c r="J29" s="71"/>
      <c r="K29" s="33"/>
      <c r="L29" s="33"/>
      <c r="M29" s="33"/>
      <c r="N29" s="33"/>
      <c r="O29" s="33"/>
    </row>
    <row r="30" spans="1:19" ht="31.5" x14ac:dyDescent="0.25">
      <c r="A30" s="46" t="s">
        <v>94</v>
      </c>
      <c r="B30" s="13" t="s">
        <v>95</v>
      </c>
      <c r="C30" s="46" t="s">
        <v>96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1"/>
      <c r="K30" s="33"/>
      <c r="L30" s="33"/>
      <c r="M30" s="33"/>
      <c r="N30" s="33"/>
      <c r="O30" s="33"/>
    </row>
    <row r="31" spans="1:19" x14ac:dyDescent="0.25">
      <c r="A31" s="68" t="s">
        <v>97</v>
      </c>
      <c r="B31" s="13" t="s">
        <v>98</v>
      </c>
      <c r="C31" s="46" t="s">
        <v>99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1"/>
      <c r="K31" s="33"/>
      <c r="L31" s="33"/>
      <c r="M31" s="33"/>
      <c r="N31" s="33"/>
      <c r="O31" s="33"/>
    </row>
    <row r="32" spans="1:19" x14ac:dyDescent="0.25">
      <c r="A32" s="69"/>
      <c r="B32" s="13" t="s">
        <v>100</v>
      </c>
      <c r="C32" s="46" t="s">
        <v>99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1"/>
      <c r="K32" s="33"/>
      <c r="L32" s="33"/>
      <c r="M32" s="33"/>
      <c r="N32" s="33"/>
      <c r="O32" s="33"/>
    </row>
    <row r="33" spans="1:19" ht="31.5" x14ac:dyDescent="0.25">
      <c r="A33" s="48" t="s">
        <v>101</v>
      </c>
      <c r="B33" s="40"/>
      <c r="C33" s="48"/>
      <c r="D33" s="15">
        <f t="shared" ref="D33:F33" si="6">D22+D23+D24+D25+D26+D27+D28+D29+D30+D31+D32</f>
        <v>25.842161487347237</v>
      </c>
      <c r="E33" s="15">
        <f t="shared" si="6"/>
        <v>25.121082916413123</v>
      </c>
      <c r="F33" s="15">
        <f t="shared" si="6"/>
        <v>26.62648887259131</v>
      </c>
      <c r="G33" s="15">
        <f t="shared" ref="G33:H33" si="7">G22+G23+G24+G25+G26+G27+G28+G29+G30+G31+G32</f>
        <v>28.02082264229977</v>
      </c>
      <c r="H33" s="15">
        <f t="shared" si="7"/>
        <v>0</v>
      </c>
      <c r="I33" s="15">
        <f t="shared" ref="I33" si="8">I22+I23+I24+I25+I26+I27+I28+I29+I30+I31+I32</f>
        <v>0</v>
      </c>
      <c r="J33" s="38" t="s">
        <v>102</v>
      </c>
      <c r="K33" s="33"/>
      <c r="L33" s="33"/>
      <c r="M33" s="41"/>
      <c r="N33" s="41"/>
      <c r="O33" s="41"/>
      <c r="P33" s="41"/>
      <c r="Q33" s="41"/>
      <c r="R33" s="41"/>
      <c r="S33" s="41"/>
    </row>
    <row r="34" spans="1:19" x14ac:dyDescent="0.25">
      <c r="A34" s="46" t="s">
        <v>103</v>
      </c>
      <c r="B34" s="13" t="s">
        <v>104</v>
      </c>
      <c r="C34" s="46" t="s">
        <v>49</v>
      </c>
      <c r="D34" s="32">
        <v>-9.9970426909724033</v>
      </c>
      <c r="E34" s="32">
        <v>22.311962264950964</v>
      </c>
      <c r="F34" s="32">
        <v>-7.3592164624118963</v>
      </c>
      <c r="G34" s="32">
        <v>-9.4571537375853669</v>
      </c>
      <c r="H34" s="32">
        <v>0</v>
      </c>
      <c r="I34" s="32">
        <v>0</v>
      </c>
      <c r="J34" s="31"/>
      <c r="K34" s="33"/>
      <c r="L34" s="33"/>
      <c r="M34" s="41"/>
      <c r="N34" s="41"/>
      <c r="O34" s="41"/>
      <c r="P34" s="41"/>
      <c r="Q34" s="41"/>
      <c r="R34" s="41"/>
      <c r="S34" s="41"/>
    </row>
    <row r="35" spans="1:19" x14ac:dyDescent="0.25">
      <c r="A35" s="47" t="s">
        <v>105</v>
      </c>
      <c r="B35" s="14" t="s">
        <v>106</v>
      </c>
      <c r="C35" s="47" t="s">
        <v>49</v>
      </c>
      <c r="D35" s="15">
        <f t="shared" ref="D35:F35" si="9">D11+D21+D33+D34</f>
        <v>424.68376798339727</v>
      </c>
      <c r="E35" s="15">
        <f t="shared" si="9"/>
        <v>546.07233738991931</v>
      </c>
      <c r="F35" s="15">
        <f t="shared" si="9"/>
        <v>553.05447421994336</v>
      </c>
      <c r="G35" s="15">
        <f t="shared" ref="G35:H35" si="10">G11+G21+G33+G34</f>
        <v>542.96592350070659</v>
      </c>
      <c r="H35" s="15">
        <f t="shared" si="10"/>
        <v>540.33790251988125</v>
      </c>
      <c r="I35" s="15">
        <f t="shared" ref="I35" si="11">I11+I21+I33+I34</f>
        <v>551.14466057027914</v>
      </c>
      <c r="J35" s="16" t="s">
        <v>107</v>
      </c>
      <c r="K35" s="33"/>
      <c r="L35" s="33"/>
      <c r="M35" s="33"/>
      <c r="N35" s="33"/>
      <c r="O35" s="33"/>
    </row>
    <row r="36" spans="1:19" ht="31.5" x14ac:dyDescent="0.25">
      <c r="A36" s="46" t="s">
        <v>108</v>
      </c>
      <c r="B36" s="13" t="s">
        <v>109</v>
      </c>
      <c r="C36" s="46" t="s">
        <v>110</v>
      </c>
      <c r="D36" s="32"/>
      <c r="E36" s="32"/>
      <c r="F36" s="32"/>
      <c r="G36" s="32"/>
      <c r="H36" s="32"/>
      <c r="I36" s="32"/>
      <c r="J36" s="31" t="s">
        <v>159</v>
      </c>
      <c r="K36" s="33"/>
      <c r="L36" s="33"/>
      <c r="M36" s="33"/>
      <c r="N36" s="33"/>
      <c r="O36" s="33"/>
    </row>
    <row r="37" spans="1:19" ht="31.5" x14ac:dyDescent="0.25">
      <c r="A37" s="46" t="s">
        <v>111</v>
      </c>
      <c r="B37" s="13" t="s">
        <v>112</v>
      </c>
      <c r="C37" s="46" t="s">
        <v>110</v>
      </c>
      <c r="D37" s="32"/>
      <c r="E37" s="32"/>
      <c r="F37" s="32"/>
      <c r="G37" s="32"/>
      <c r="H37" s="32"/>
      <c r="I37" s="32"/>
      <c r="J37" s="31" t="s">
        <v>159</v>
      </c>
      <c r="K37" s="33"/>
      <c r="L37" s="33"/>
      <c r="M37" s="33"/>
      <c r="N37" s="33"/>
      <c r="O37" s="33"/>
    </row>
    <row r="38" spans="1:19" ht="31.5" x14ac:dyDescent="0.25">
      <c r="A38" s="46" t="s">
        <v>113</v>
      </c>
      <c r="B38" s="13" t="s">
        <v>114</v>
      </c>
      <c r="C38" s="46" t="s">
        <v>110</v>
      </c>
      <c r="D38" s="32"/>
      <c r="E38" s="32"/>
      <c r="F38" s="32"/>
      <c r="G38" s="32"/>
      <c r="H38" s="32"/>
      <c r="I38" s="32"/>
      <c r="J38" s="31" t="s">
        <v>159</v>
      </c>
      <c r="K38" s="33"/>
      <c r="L38" s="33"/>
      <c r="M38" s="33"/>
      <c r="N38" s="33"/>
      <c r="O38" s="33"/>
    </row>
    <row r="39" spans="1:19" ht="31.5" x14ac:dyDescent="0.25">
      <c r="A39" s="49" t="s">
        <v>115</v>
      </c>
      <c r="B39" s="37"/>
      <c r="C39" s="31"/>
      <c r="D39" s="32"/>
      <c r="E39" s="32"/>
      <c r="F39" s="32"/>
      <c r="G39" s="32"/>
      <c r="H39" s="32"/>
      <c r="I39" s="32"/>
      <c r="J39" s="31"/>
      <c r="K39" s="33"/>
      <c r="L39" s="33"/>
      <c r="M39" s="33"/>
      <c r="N39" s="33"/>
      <c r="O39" s="33"/>
    </row>
    <row r="40" spans="1:19" ht="31.5" x14ac:dyDescent="0.25">
      <c r="A40" s="49" t="s">
        <v>116</v>
      </c>
      <c r="B40" s="37"/>
      <c r="C40" s="31"/>
      <c r="D40" s="32"/>
      <c r="E40" s="32"/>
      <c r="F40" s="32"/>
      <c r="G40" s="32"/>
      <c r="H40" s="32"/>
      <c r="I40" s="32"/>
      <c r="J40" s="31"/>
      <c r="K40" s="33"/>
      <c r="L40" s="33"/>
      <c r="M40" s="33"/>
      <c r="N40" s="33"/>
      <c r="O40" s="33"/>
    </row>
    <row r="41" spans="1:19" ht="47.25" x14ac:dyDescent="0.25">
      <c r="A41" s="48" t="s">
        <v>117</v>
      </c>
      <c r="B41" s="40"/>
      <c r="C41" s="38"/>
      <c r="D41" s="15">
        <f t="shared" ref="D41:F41" si="12">D36+D37+D38+D39+D40</f>
        <v>0</v>
      </c>
      <c r="E41" s="15">
        <f t="shared" si="12"/>
        <v>0</v>
      </c>
      <c r="F41" s="15">
        <f t="shared" si="12"/>
        <v>0</v>
      </c>
      <c r="G41" s="15">
        <f t="shared" ref="G41:H41" si="13">G36+G37+G38+G39+G40</f>
        <v>0</v>
      </c>
      <c r="H41" s="15">
        <f t="shared" si="13"/>
        <v>0</v>
      </c>
      <c r="I41" s="15">
        <f t="shared" ref="I41" si="14">I36+I37+I38+I39+I40</f>
        <v>0</v>
      </c>
      <c r="J41" s="38" t="s">
        <v>118</v>
      </c>
      <c r="K41" s="33"/>
      <c r="L41" s="33"/>
      <c r="M41" s="33"/>
      <c r="N41" s="33"/>
      <c r="O41" s="33"/>
    </row>
    <row r="42" spans="1:19" ht="31.5" x14ac:dyDescent="0.25">
      <c r="A42" s="48" t="s">
        <v>119</v>
      </c>
      <c r="B42" s="40"/>
      <c r="C42" s="38"/>
      <c r="D42" s="15">
        <f t="shared" ref="D42:F42" si="15">D35+D41</f>
        <v>424.68376798339727</v>
      </c>
      <c r="E42" s="15">
        <f t="shared" si="15"/>
        <v>546.07233738991931</v>
      </c>
      <c r="F42" s="15">
        <f t="shared" si="15"/>
        <v>553.05447421994336</v>
      </c>
      <c r="G42" s="15">
        <f t="shared" ref="G42:H42" si="16">G35+G41</f>
        <v>542.96592350070659</v>
      </c>
      <c r="H42" s="15">
        <f t="shared" si="16"/>
        <v>540.33790251988125</v>
      </c>
      <c r="I42" s="15">
        <f t="shared" ref="I42" si="17">I35+I41</f>
        <v>551.14466057027914</v>
      </c>
      <c r="J42" s="16" t="s">
        <v>120</v>
      </c>
      <c r="K42" s="33"/>
      <c r="L42" s="33"/>
      <c r="M42" s="33"/>
      <c r="N42" s="33"/>
      <c r="O42" s="33"/>
    </row>
    <row r="43" spans="1:19" ht="31.5" x14ac:dyDescent="0.25">
      <c r="A43" s="46" t="s">
        <v>121</v>
      </c>
      <c r="B43" s="37"/>
      <c r="C43" s="31"/>
      <c r="D43" s="32">
        <v>17.080147732048374</v>
      </c>
      <c r="E43" s="32">
        <v>18.483922961141104</v>
      </c>
      <c r="F43" s="32">
        <v>20.975101719157674</v>
      </c>
      <c r="G43" s="32">
        <f>+F43/F42*G42</f>
        <v>20.592484115650649</v>
      </c>
      <c r="H43" s="32">
        <f>+G43/G42*H42</f>
        <v>20.492813992792247</v>
      </c>
      <c r="I43" s="32">
        <f>+H43/H42*I42</f>
        <v>20.902670272648098</v>
      </c>
      <c r="J43" s="31" t="s">
        <v>160</v>
      </c>
      <c r="K43" s="33"/>
      <c r="L43" s="33"/>
      <c r="M43" s="33"/>
      <c r="N43" s="33"/>
      <c r="O43" s="33"/>
    </row>
    <row r="44" spans="1:19" ht="31.5" x14ac:dyDescent="0.25">
      <c r="A44" s="46" t="s">
        <v>122</v>
      </c>
      <c r="B44" s="37"/>
      <c r="C44" s="31"/>
      <c r="D44" s="32"/>
      <c r="E44" s="32"/>
      <c r="F44" s="32"/>
      <c r="G44" s="32"/>
      <c r="H44" s="32"/>
      <c r="I44" s="32"/>
      <c r="J44" s="31"/>
      <c r="K44" s="33"/>
      <c r="L44" s="33"/>
      <c r="M44" s="33"/>
      <c r="N44" s="33"/>
      <c r="O44" s="33"/>
    </row>
    <row r="45" spans="1:19" ht="31.5" x14ac:dyDescent="0.25">
      <c r="A45" s="49" t="s">
        <v>123</v>
      </c>
      <c r="B45" s="37"/>
      <c r="C45" s="31"/>
      <c r="D45" s="32"/>
      <c r="E45" s="32"/>
      <c r="F45" s="32"/>
      <c r="G45" s="32"/>
      <c r="H45" s="32"/>
      <c r="I45" s="32"/>
      <c r="J45" s="31"/>
      <c r="K45" s="33"/>
      <c r="L45" s="33"/>
      <c r="M45" s="33"/>
      <c r="N45" s="33"/>
      <c r="O45" s="33"/>
    </row>
    <row r="46" spans="1:19" x14ac:dyDescent="0.25">
      <c r="A46" s="49" t="s">
        <v>4</v>
      </c>
      <c r="B46" s="37"/>
      <c r="C46" s="31"/>
      <c r="D46" s="32"/>
      <c r="E46" s="32"/>
      <c r="F46" s="32"/>
      <c r="G46" s="32"/>
      <c r="H46" s="32"/>
      <c r="I46" s="32"/>
      <c r="J46" s="31"/>
      <c r="K46" s="33"/>
      <c r="L46" s="33"/>
      <c r="M46" s="33"/>
      <c r="N46" s="33"/>
      <c r="O46" s="33"/>
    </row>
    <row r="47" spans="1:19" ht="31.5" x14ac:dyDescent="0.25">
      <c r="A47" s="48" t="s">
        <v>124</v>
      </c>
      <c r="B47" s="40"/>
      <c r="C47" s="38"/>
      <c r="D47" s="15">
        <f t="shared" ref="D47:F47" si="18">D43+D44+D45+D46</f>
        <v>17.080147732048374</v>
      </c>
      <c r="E47" s="15">
        <f t="shared" si="18"/>
        <v>18.483922961141104</v>
      </c>
      <c r="F47" s="15">
        <f t="shared" si="18"/>
        <v>20.975101719157674</v>
      </c>
      <c r="G47" s="15">
        <f t="shared" ref="G47:H47" si="19">G43+G44+G45+G46</f>
        <v>20.592484115650649</v>
      </c>
      <c r="H47" s="15">
        <f t="shared" si="19"/>
        <v>20.492813992792247</v>
      </c>
      <c r="I47" s="15">
        <f t="shared" ref="I47" si="20">I43+I44+I45+I46</f>
        <v>20.902670272648098</v>
      </c>
      <c r="J47" s="38" t="s">
        <v>125</v>
      </c>
      <c r="K47" s="33"/>
      <c r="L47" s="33"/>
      <c r="M47" s="33"/>
      <c r="N47" s="33"/>
      <c r="O47" s="33"/>
    </row>
    <row r="48" spans="1:19" ht="31.5" x14ac:dyDescent="0.25">
      <c r="A48" s="48" t="s">
        <v>126</v>
      </c>
      <c r="B48" s="40"/>
      <c r="C48" s="38"/>
      <c r="D48" s="15">
        <f t="shared" ref="D48:F48" si="21">D42-D47</f>
        <v>407.6036202513489</v>
      </c>
      <c r="E48" s="15">
        <f t="shared" si="21"/>
        <v>527.58841442877815</v>
      </c>
      <c r="F48" s="15">
        <f t="shared" si="21"/>
        <v>532.07937250078567</v>
      </c>
      <c r="G48" s="15">
        <f t="shared" ref="G48:H48" si="22">G42-G47</f>
        <v>522.37343938505592</v>
      </c>
      <c r="H48" s="15">
        <f t="shared" si="22"/>
        <v>519.84508852708905</v>
      </c>
      <c r="I48" s="15">
        <f t="shared" ref="I48" si="23">I42-I47</f>
        <v>530.24199029763099</v>
      </c>
      <c r="J48" s="16" t="s">
        <v>127</v>
      </c>
      <c r="K48" s="33"/>
      <c r="L48" s="33"/>
      <c r="M48" s="33"/>
      <c r="N48" s="33"/>
      <c r="O48" s="33"/>
    </row>
    <row r="49" spans="1:20" x14ac:dyDescent="0.25">
      <c r="A49" s="47" t="s">
        <v>128</v>
      </c>
      <c r="B49" s="40"/>
      <c r="C49" s="38"/>
      <c r="D49" s="42">
        <v>414.813612923797</v>
      </c>
      <c r="E49" s="42">
        <v>453.84942149627653</v>
      </c>
      <c r="F49" s="42">
        <f>+F48</f>
        <v>532.07937250078567</v>
      </c>
      <c r="G49" s="42">
        <f>+G48</f>
        <v>522.37343938505592</v>
      </c>
      <c r="H49" s="42">
        <f>+H48</f>
        <v>519.84508852708905</v>
      </c>
      <c r="I49" s="42">
        <f>+I48</f>
        <v>530.24199029763099</v>
      </c>
      <c r="J49" s="38"/>
      <c r="K49" s="33"/>
      <c r="L49" s="33"/>
      <c r="M49" s="33"/>
      <c r="N49" s="33"/>
      <c r="O49" s="33"/>
    </row>
    <row r="50" spans="1:20" x14ac:dyDescent="0.25">
      <c r="A50" s="46" t="s">
        <v>129</v>
      </c>
      <c r="B50" s="37"/>
      <c r="C50" s="31"/>
      <c r="D50" s="32">
        <v>425.6</v>
      </c>
      <c r="E50" s="32">
        <v>552.20000000000005</v>
      </c>
      <c r="F50" s="32">
        <v>562.1</v>
      </c>
      <c r="G50" s="32">
        <f>+G35</f>
        <v>542.96592350070659</v>
      </c>
      <c r="H50" s="32">
        <f>+H35</f>
        <v>540.33790251988125</v>
      </c>
      <c r="I50" s="32">
        <f>+I35</f>
        <v>551.14466057027914</v>
      </c>
      <c r="J50" s="31"/>
      <c r="K50" s="33"/>
      <c r="L50" s="33"/>
      <c r="M50" s="41"/>
      <c r="N50" s="41"/>
      <c r="O50" s="41"/>
      <c r="P50" s="41"/>
      <c r="Q50" s="41"/>
      <c r="R50" s="41"/>
      <c r="S50" s="41"/>
      <c r="T50" s="41"/>
    </row>
    <row r="51" spans="1:20" x14ac:dyDescent="0.25">
      <c r="A51" s="46" t="s">
        <v>130</v>
      </c>
      <c r="B51" s="37"/>
      <c r="C51" s="31"/>
      <c r="D51" s="17">
        <f t="shared" ref="D51:F51" si="24">D50-D41-D35+D44</f>
        <v>0.91623201660274844</v>
      </c>
      <c r="E51" s="17">
        <f t="shared" si="24"/>
        <v>6.1276626100807334</v>
      </c>
      <c r="F51" s="17">
        <f t="shared" si="24"/>
        <v>9.0455257800566642</v>
      </c>
      <c r="G51" s="17">
        <f t="shared" ref="G51:H51" si="25">G50-G41-G35+G44</f>
        <v>0</v>
      </c>
      <c r="H51" s="17">
        <f t="shared" si="25"/>
        <v>0</v>
      </c>
      <c r="I51" s="17">
        <f t="shared" ref="I51" si="26">I50-I41-I35+I44</f>
        <v>0</v>
      </c>
      <c r="J51" s="12" t="s">
        <v>131</v>
      </c>
      <c r="K51" s="33"/>
      <c r="L51" s="33"/>
      <c r="M51" s="33"/>
      <c r="N51" s="33"/>
      <c r="O51" s="33"/>
    </row>
    <row r="52" spans="1:20" ht="31.5" x14ac:dyDescent="0.25">
      <c r="A52" s="46" t="s">
        <v>132</v>
      </c>
      <c r="B52" s="37"/>
      <c r="C52" s="31"/>
      <c r="D52" s="18" t="e">
        <f>D35/#REF!-1</f>
        <v>#REF!</v>
      </c>
      <c r="E52" s="18">
        <f t="shared" ref="E52:I52" si="27">E35/D35-1</f>
        <v>0.28583284447845347</v>
      </c>
      <c r="F52" s="18">
        <f t="shared" si="27"/>
        <v>1.2786102411626921E-2</v>
      </c>
      <c r="G52" s="18">
        <f t="shared" si="27"/>
        <v>-1.8241513611233606E-2</v>
      </c>
      <c r="H52" s="18">
        <f t="shared" si="27"/>
        <v>-4.8401213908259022E-3</v>
      </c>
      <c r="I52" s="18">
        <f t="shared" si="27"/>
        <v>2.0000000000000462E-2</v>
      </c>
      <c r="J52" s="31"/>
      <c r="K52" s="33"/>
      <c r="L52" s="33"/>
      <c r="M52" s="33"/>
      <c r="N52" s="33"/>
      <c r="O52" s="33"/>
    </row>
    <row r="53" spans="1:20" ht="31.5" x14ac:dyDescent="0.25">
      <c r="A53" s="46" t="s">
        <v>133</v>
      </c>
      <c r="B53" s="37"/>
      <c r="C53" s="31"/>
      <c r="D53" s="43" t="e">
        <f>D50/#REF!-1</f>
        <v>#REF!</v>
      </c>
      <c r="E53" s="43">
        <f t="shared" ref="E53:I53" si="28">E50/D50-1</f>
        <v>0.29746240601503771</v>
      </c>
      <c r="F53" s="43">
        <f t="shared" si="28"/>
        <v>1.7928286852589626E-2</v>
      </c>
      <c r="G53" s="43">
        <f t="shared" si="28"/>
        <v>-3.4040342464496387E-2</v>
      </c>
      <c r="H53" s="43">
        <f t="shared" si="28"/>
        <v>-4.8401213908259022E-3</v>
      </c>
      <c r="I53" s="43">
        <f t="shared" si="28"/>
        <v>2.0000000000000462E-2</v>
      </c>
      <c r="J53" s="31"/>
      <c r="K53" s="33"/>
      <c r="L53" s="33"/>
      <c r="M53" s="33"/>
      <c r="N53" s="33"/>
      <c r="O53" s="33"/>
    </row>
    <row r="54" spans="1:20" x14ac:dyDescent="0.25">
      <c r="A54" s="45" t="s">
        <v>134</v>
      </c>
      <c r="B54" s="19"/>
      <c r="C54" s="19"/>
      <c r="D54" s="19"/>
      <c r="E54" s="19"/>
      <c r="F54" s="19"/>
      <c r="G54" s="19"/>
      <c r="H54" s="19"/>
      <c r="I54" s="19"/>
      <c r="J54" s="19"/>
    </row>
    <row r="57" spans="1:20" x14ac:dyDescent="0.25">
      <c r="D57" s="44"/>
      <c r="E57" s="44"/>
      <c r="F57" s="44"/>
      <c r="G57" s="44"/>
      <c r="H57" s="44"/>
      <c r="I57" s="44"/>
    </row>
    <row r="59" spans="1:20" x14ac:dyDescent="0.25">
      <c r="D59" s="36"/>
      <c r="E59" s="36"/>
      <c r="F59" s="36"/>
      <c r="G59" s="36"/>
      <c r="H59" s="36"/>
      <c r="I59" s="36"/>
    </row>
    <row r="61" spans="1:20" x14ac:dyDescent="0.25">
      <c r="D61" s="36"/>
      <c r="E61" s="36"/>
      <c r="F61" s="36"/>
      <c r="G61" s="36"/>
      <c r="H61" s="36"/>
      <c r="I61" s="36"/>
    </row>
    <row r="62" spans="1:20" x14ac:dyDescent="0.25">
      <c r="D62" s="36"/>
      <c r="E62" s="36"/>
      <c r="F62" s="36"/>
      <c r="G62" s="36"/>
      <c r="H62" s="36"/>
      <c r="I62" s="36"/>
    </row>
    <row r="63" spans="1:20" x14ac:dyDescent="0.25">
      <c r="D63" s="36"/>
      <c r="E63" s="36"/>
      <c r="F63" s="36"/>
      <c r="G63" s="36"/>
      <c r="H63" s="36"/>
      <c r="I63" s="36"/>
    </row>
    <row r="64" spans="1:20" x14ac:dyDescent="0.25">
      <c r="D64" s="36"/>
      <c r="E64" s="36"/>
      <c r="F64" s="36"/>
      <c r="G64" s="36"/>
      <c r="H64" s="36"/>
      <c r="I64" s="36"/>
    </row>
    <row r="65" spans="4:9" x14ac:dyDescent="0.25">
      <c r="D65" s="36"/>
      <c r="E65" s="36"/>
      <c r="F65" s="36"/>
      <c r="G65" s="36"/>
      <c r="H65" s="36"/>
      <c r="I65" s="36"/>
    </row>
  </sheetData>
  <mergeCells count="3">
    <mergeCell ref="A28:A29"/>
    <mergeCell ref="A31:A32"/>
    <mergeCell ref="J28:J29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zoomScaleNormal="100" workbookViewId="0"/>
  </sheetViews>
  <sheetFormatPr defaultColWidth="9.28515625" defaultRowHeight="15" x14ac:dyDescent="0.25"/>
  <cols>
    <col min="1" max="1" width="35.7109375" style="20" bestFit="1" customWidth="1"/>
    <col min="2" max="2" width="10.42578125" style="20" customWidth="1"/>
    <col min="3" max="4" width="9.28515625" style="20"/>
    <col min="5" max="5" width="10" style="20" bestFit="1" customWidth="1"/>
    <col min="6" max="7" width="9.28515625" style="20"/>
    <col min="8" max="8" width="10.28515625" style="20" customWidth="1"/>
    <col min="9" max="16384" width="9.28515625" style="20"/>
  </cols>
  <sheetData>
    <row r="1" spans="1:10" ht="15.75" x14ac:dyDescent="0.25">
      <c r="A1" s="6" t="s">
        <v>1</v>
      </c>
      <c r="B1" s="7" t="str">
        <f>Table1!B1</f>
        <v>Electricity North West</v>
      </c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6" t="s">
        <v>2</v>
      </c>
      <c r="B2" s="8">
        <f>Table1!B2</f>
        <v>44682</v>
      </c>
      <c r="C2" s="7"/>
      <c r="D2" s="7"/>
      <c r="E2" s="7"/>
      <c r="F2" s="7"/>
      <c r="G2" s="7"/>
      <c r="H2" s="7"/>
      <c r="I2" s="7"/>
      <c r="J2" s="7"/>
    </row>
    <row r="3" spans="1:10" ht="15.75" x14ac:dyDescent="0.25">
      <c r="A3" s="6" t="s">
        <v>38</v>
      </c>
      <c r="B3" s="5" t="s">
        <v>135</v>
      </c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4" t="s">
        <v>9</v>
      </c>
      <c r="B4" s="22" t="s">
        <v>7</v>
      </c>
      <c r="C4" s="21"/>
      <c r="D4" s="21"/>
      <c r="E4" s="22" t="s">
        <v>27</v>
      </c>
      <c r="F4" s="21"/>
      <c r="G4" s="23"/>
      <c r="H4" s="22" t="s">
        <v>161</v>
      </c>
      <c r="I4" s="21"/>
      <c r="J4" s="23"/>
    </row>
    <row r="5" spans="1:10" ht="15.75" customHeight="1" x14ac:dyDescent="0.25">
      <c r="A5" s="1" t="s">
        <v>10</v>
      </c>
      <c r="B5" s="72" t="s">
        <v>11</v>
      </c>
      <c r="C5" s="73"/>
      <c r="D5" s="74"/>
      <c r="E5" s="72" t="s">
        <v>12</v>
      </c>
      <c r="F5" s="73"/>
      <c r="G5" s="74"/>
      <c r="H5" s="75" t="s">
        <v>13</v>
      </c>
      <c r="I5" s="76"/>
      <c r="J5" s="77"/>
    </row>
    <row r="6" spans="1:10" ht="15.75" x14ac:dyDescent="0.25">
      <c r="A6" s="1" t="s">
        <v>14</v>
      </c>
      <c r="B6" s="24" t="s">
        <v>15</v>
      </c>
      <c r="C6" s="24" t="s">
        <v>16</v>
      </c>
      <c r="D6" s="24" t="s">
        <v>17</v>
      </c>
      <c r="E6" s="24" t="s">
        <v>15</v>
      </c>
      <c r="F6" s="24" t="s">
        <v>16</v>
      </c>
      <c r="G6" s="25" t="s">
        <v>17</v>
      </c>
      <c r="H6" s="11" t="s">
        <v>15</v>
      </c>
      <c r="I6" s="11" t="s">
        <v>16</v>
      </c>
      <c r="J6" s="11" t="s">
        <v>17</v>
      </c>
    </row>
    <row r="7" spans="1:10" ht="15.75" x14ac:dyDescent="0.25">
      <c r="A7" s="3" t="s">
        <v>18</v>
      </c>
      <c r="B7" s="55">
        <v>0.66693923618154027</v>
      </c>
      <c r="C7" s="55">
        <v>6.1276626100807334</v>
      </c>
      <c r="D7" s="55">
        <v>11.588385983979926</v>
      </c>
      <c r="E7" s="56"/>
      <c r="F7" s="56"/>
      <c r="G7" s="57"/>
      <c r="H7" s="58"/>
      <c r="I7" s="58"/>
      <c r="J7" s="58"/>
    </row>
    <row r="8" spans="1:10" ht="15.75" x14ac:dyDescent="0.25">
      <c r="A8" s="3" t="s">
        <v>19</v>
      </c>
      <c r="B8" s="59"/>
      <c r="C8" s="59"/>
      <c r="D8" s="59"/>
      <c r="E8" s="60">
        <v>9.8447860765202044</v>
      </c>
      <c r="F8" s="60">
        <v>11.844786076520204</v>
      </c>
      <c r="G8" s="60">
        <v>13.844786076520204</v>
      </c>
      <c r="H8" s="60">
        <v>5.5082855846279148</v>
      </c>
      <c r="I8" s="60">
        <v>9.0462855846279151</v>
      </c>
      <c r="J8" s="60">
        <v>12.548285584627916</v>
      </c>
    </row>
    <row r="9" spans="1:10" ht="15.75" x14ac:dyDescent="0.25">
      <c r="A9" s="3" t="s">
        <v>20</v>
      </c>
      <c r="B9" s="59"/>
      <c r="C9" s="59"/>
      <c r="D9" s="59"/>
      <c r="E9" s="60">
        <v>-13.563297980159973</v>
      </c>
      <c r="F9" s="60">
        <v>-4.2549526479257977</v>
      </c>
      <c r="G9" s="60">
        <v>-4.9138219127834191</v>
      </c>
      <c r="H9" s="60">
        <v>-13.563297980159973</v>
      </c>
      <c r="I9" s="60">
        <v>-1.2399754697425249</v>
      </c>
      <c r="J9" s="60">
        <v>-1.2399754697425249</v>
      </c>
    </row>
    <row r="10" spans="1:10" ht="15.75" x14ac:dyDescent="0.25">
      <c r="A10" s="3" t="s">
        <v>21</v>
      </c>
      <c r="B10" s="59"/>
      <c r="C10" s="59"/>
      <c r="D10" s="59"/>
      <c r="E10" s="60">
        <v>-0.21936500453496982</v>
      </c>
      <c r="F10" s="60">
        <v>4.7048539360376056</v>
      </c>
      <c r="G10" s="60">
        <v>4.7048539360376056</v>
      </c>
      <c r="H10" s="60">
        <v>-0.21936500453496982</v>
      </c>
      <c r="I10" s="60">
        <v>5.3426208685203838</v>
      </c>
      <c r="J10" s="60">
        <v>5.3426208685203838</v>
      </c>
    </row>
    <row r="11" spans="1:10" ht="15.75" x14ac:dyDescent="0.25">
      <c r="A11" s="3" t="s">
        <v>22</v>
      </c>
      <c r="B11" s="59"/>
      <c r="C11" s="59"/>
      <c r="D11" s="59"/>
      <c r="E11" s="60">
        <v>12.418867346408305</v>
      </c>
      <c r="F11" s="60">
        <v>20.395613603951681</v>
      </c>
      <c r="G11" s="60">
        <v>20.395613603951681</v>
      </c>
      <c r="H11" s="60">
        <v>12.418867346408305</v>
      </c>
      <c r="I11" s="60">
        <v>21.051081527892478</v>
      </c>
      <c r="J11" s="60">
        <v>21.051081527892478</v>
      </c>
    </row>
    <row r="12" spans="1:10" ht="31.5" x14ac:dyDescent="0.25">
      <c r="A12" s="3" t="s">
        <v>23</v>
      </c>
      <c r="B12" s="59"/>
      <c r="C12" s="59"/>
      <c r="D12" s="59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</row>
    <row r="13" spans="1:10" ht="15.75" x14ac:dyDescent="0.25">
      <c r="A13" s="3" t="s">
        <v>24</v>
      </c>
      <c r="B13" s="59"/>
      <c r="C13" s="59"/>
      <c r="D13" s="59"/>
      <c r="E13" s="60">
        <v>0</v>
      </c>
      <c r="F13" s="60">
        <v>1.5260213326020229</v>
      </c>
      <c r="G13" s="60">
        <v>1.5260213326020229</v>
      </c>
      <c r="H13" s="60">
        <v>0</v>
      </c>
      <c r="I13" s="60">
        <v>1.627120245886907</v>
      </c>
      <c r="J13" s="60">
        <v>1.627120245886907</v>
      </c>
    </row>
    <row r="14" spans="1:10" ht="15.75" x14ac:dyDescent="0.25">
      <c r="A14" s="3" t="s">
        <v>25</v>
      </c>
      <c r="B14" s="59"/>
      <c r="C14" s="59"/>
      <c r="D14" s="59"/>
      <c r="E14" s="60">
        <v>-0.25155160999999998</v>
      </c>
      <c r="F14" s="60">
        <v>0</v>
      </c>
      <c r="G14" s="60">
        <v>0.68253417000000005</v>
      </c>
      <c r="H14" s="60">
        <v>-0.25155160999999998</v>
      </c>
      <c r="I14" s="60">
        <v>0</v>
      </c>
      <c r="J14" s="60">
        <v>0.68253417000000005</v>
      </c>
    </row>
    <row r="15" spans="1:10" ht="15.75" x14ac:dyDescent="0.25">
      <c r="A15" s="3" t="s">
        <v>5</v>
      </c>
      <c r="B15" s="59"/>
      <c r="C15" s="59"/>
      <c r="D15" s="59"/>
      <c r="E15" s="60">
        <v>0</v>
      </c>
      <c r="F15" s="60">
        <v>0</v>
      </c>
      <c r="G15" s="60">
        <v>2.9722764975597893</v>
      </c>
      <c r="H15" s="60">
        <v>0</v>
      </c>
      <c r="I15" s="60">
        <v>0</v>
      </c>
      <c r="J15" s="60">
        <v>2.9722764975597893</v>
      </c>
    </row>
    <row r="16" spans="1:10" ht="15.75" x14ac:dyDescent="0.25">
      <c r="A16" s="3" t="s">
        <v>26</v>
      </c>
      <c r="B16" s="59"/>
      <c r="C16" s="59"/>
      <c r="D16" s="59"/>
      <c r="E16" s="60">
        <v>517.06759074699119</v>
      </c>
      <c r="F16" s="60">
        <v>553.05447421994336</v>
      </c>
      <c r="G16" s="60">
        <v>578.05041562264557</v>
      </c>
      <c r="H16" s="60">
        <v>496.72744478636844</v>
      </c>
      <c r="I16" s="60">
        <v>542.96592350070659</v>
      </c>
      <c r="J16" s="60">
        <v>574.42701846176055</v>
      </c>
    </row>
    <row r="17" ht="16.149999999999999" customHeight="1" x14ac:dyDescent="0.25"/>
  </sheetData>
  <mergeCells count="3"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&amp;L&amp;Z&amp;F&amp;A&amp;R&amp;D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0"/>
  <sheetViews>
    <sheetView zoomScaleNormal="100" workbookViewId="0"/>
  </sheetViews>
  <sheetFormatPr defaultColWidth="8.7109375" defaultRowHeight="15.75" x14ac:dyDescent="0.25"/>
  <cols>
    <col min="1" max="1" width="49.28515625" style="27" customWidth="1"/>
    <col min="2" max="2" width="4.42578125" style="27" customWidth="1"/>
    <col min="3" max="9" width="17.42578125" style="27" customWidth="1"/>
    <col min="10" max="16384" width="8.7109375" style="27"/>
  </cols>
  <sheetData>
    <row r="1" spans="1:9" x14ac:dyDescent="0.25">
      <c r="A1" s="6" t="s">
        <v>1</v>
      </c>
      <c r="B1" s="26"/>
      <c r="C1" s="26" t="str">
        <f>Table1!B1</f>
        <v>Electricity North West</v>
      </c>
      <c r="D1" s="26"/>
      <c r="E1" s="26"/>
      <c r="F1" s="26"/>
      <c r="G1" s="26"/>
      <c r="I1" s="26"/>
    </row>
    <row r="2" spans="1:9" x14ac:dyDescent="0.25">
      <c r="A2" s="6" t="s">
        <v>2</v>
      </c>
      <c r="B2" s="26"/>
      <c r="C2" s="28">
        <f>Table1!B2</f>
        <v>44682</v>
      </c>
      <c r="D2" s="26"/>
      <c r="E2" s="26"/>
      <c r="F2" s="26"/>
      <c r="G2" s="26"/>
      <c r="I2" s="26"/>
    </row>
    <row r="3" spans="1:9" x14ac:dyDescent="0.25">
      <c r="A3" s="6" t="s">
        <v>38</v>
      </c>
      <c r="B3" s="26"/>
      <c r="C3" s="30" t="s">
        <v>145</v>
      </c>
      <c r="D3" s="26"/>
      <c r="E3" s="26"/>
      <c r="F3" s="26"/>
      <c r="G3" s="26"/>
      <c r="I3" s="26"/>
    </row>
    <row r="4" spans="1:9" x14ac:dyDescent="0.25">
      <c r="A4" s="6" t="s">
        <v>147</v>
      </c>
      <c r="B4" s="26"/>
      <c r="C4" s="26"/>
      <c r="D4" s="26"/>
      <c r="E4" s="26"/>
      <c r="F4" s="26"/>
      <c r="G4" s="26"/>
      <c r="I4" s="26"/>
    </row>
    <row r="5" spans="1:9" x14ac:dyDescent="0.25">
      <c r="A5" s="6" t="s">
        <v>3</v>
      </c>
      <c r="B5" s="26"/>
      <c r="C5" s="26" t="s">
        <v>194</v>
      </c>
      <c r="D5" s="26"/>
      <c r="E5" s="26"/>
      <c r="F5" s="26"/>
      <c r="G5" s="26"/>
      <c r="I5" s="26"/>
    </row>
    <row r="6" spans="1:9" x14ac:dyDescent="0.25">
      <c r="A6" s="45" t="s">
        <v>144</v>
      </c>
      <c r="B6" s="26"/>
      <c r="C6" s="26"/>
      <c r="D6" s="26"/>
      <c r="E6" s="26"/>
      <c r="F6" s="26"/>
      <c r="G6" s="26"/>
      <c r="I6" s="26"/>
    </row>
    <row r="7" spans="1:9" x14ac:dyDescent="0.25">
      <c r="A7" s="45"/>
      <c r="B7" s="26"/>
      <c r="C7" s="26"/>
      <c r="D7" s="26"/>
      <c r="E7" s="26"/>
      <c r="F7" s="26"/>
      <c r="G7" s="26"/>
      <c r="I7" s="26"/>
    </row>
    <row r="8" spans="1:9" ht="47.25" x14ac:dyDescent="0.25">
      <c r="A8" s="52"/>
      <c r="B8" s="53" t="s">
        <v>137</v>
      </c>
      <c r="C8" s="61" t="s">
        <v>138</v>
      </c>
      <c r="D8" s="61" t="s">
        <v>139</v>
      </c>
      <c r="E8" s="61" t="s">
        <v>140</v>
      </c>
      <c r="F8" s="61" t="s">
        <v>141</v>
      </c>
      <c r="G8" s="61" t="s">
        <v>142</v>
      </c>
      <c r="H8" s="62" t="s">
        <v>8</v>
      </c>
      <c r="I8" s="11" t="s">
        <v>143</v>
      </c>
    </row>
    <row r="9" spans="1:9" x14ac:dyDescent="0.25">
      <c r="A9" s="54" t="s">
        <v>165</v>
      </c>
      <c r="B9" s="50"/>
      <c r="C9" s="51">
        <v>10.763999999999999</v>
      </c>
      <c r="D9" s="51">
        <v>2.246</v>
      </c>
      <c r="E9" s="51">
        <v>0.20200000000000001</v>
      </c>
      <c r="F9" s="64">
        <v>12.35</v>
      </c>
      <c r="G9" s="64">
        <v>0</v>
      </c>
      <c r="H9" s="64">
        <v>0</v>
      </c>
      <c r="I9" s="63">
        <v>0</v>
      </c>
    </row>
    <row r="10" spans="1:9" x14ac:dyDescent="0.25">
      <c r="A10" s="54" t="s">
        <v>148</v>
      </c>
      <c r="B10" s="50"/>
      <c r="C10" s="51">
        <v>10.763999999999999</v>
      </c>
      <c r="D10" s="51">
        <v>2.246</v>
      </c>
      <c r="E10" s="51">
        <v>0.20200000000000001</v>
      </c>
      <c r="F10" s="64">
        <v>0</v>
      </c>
      <c r="G10" s="64">
        <v>0</v>
      </c>
      <c r="H10" s="64">
        <v>0</v>
      </c>
      <c r="I10" s="63">
        <v>0</v>
      </c>
    </row>
    <row r="11" spans="1:9" x14ac:dyDescent="0.25">
      <c r="A11" s="54" t="s">
        <v>166</v>
      </c>
      <c r="B11" s="50"/>
      <c r="C11" s="51">
        <v>10.348000000000001</v>
      </c>
      <c r="D11" s="51">
        <v>2.1589999999999998</v>
      </c>
      <c r="E11" s="51">
        <v>0.19400000000000001</v>
      </c>
      <c r="F11" s="64">
        <v>6.21</v>
      </c>
      <c r="G11" s="64">
        <v>0</v>
      </c>
      <c r="H11" s="64">
        <v>0</v>
      </c>
      <c r="I11" s="63">
        <v>0</v>
      </c>
    </row>
    <row r="12" spans="1:9" x14ac:dyDescent="0.25">
      <c r="A12" s="54" t="s">
        <v>167</v>
      </c>
      <c r="B12" s="50"/>
      <c r="C12" s="51">
        <v>10.348000000000001</v>
      </c>
      <c r="D12" s="51">
        <v>2.1589999999999998</v>
      </c>
      <c r="E12" s="51">
        <v>0.19400000000000001</v>
      </c>
      <c r="F12" s="64">
        <v>9.1199999999999992</v>
      </c>
      <c r="G12" s="64">
        <v>0</v>
      </c>
      <c r="H12" s="64">
        <v>0</v>
      </c>
      <c r="I12" s="63">
        <v>0</v>
      </c>
    </row>
    <row r="13" spans="1:9" x14ac:dyDescent="0.25">
      <c r="A13" s="54" t="s">
        <v>168</v>
      </c>
      <c r="B13" s="50"/>
      <c r="C13" s="51">
        <v>10.348000000000001</v>
      </c>
      <c r="D13" s="51">
        <v>2.1589999999999998</v>
      </c>
      <c r="E13" s="51">
        <v>0.19400000000000001</v>
      </c>
      <c r="F13" s="64">
        <v>20.55</v>
      </c>
      <c r="G13" s="64">
        <v>0</v>
      </c>
      <c r="H13" s="64">
        <v>0</v>
      </c>
      <c r="I13" s="63">
        <v>0</v>
      </c>
    </row>
    <row r="14" spans="1:9" x14ac:dyDescent="0.25">
      <c r="A14" s="54" t="s">
        <v>169</v>
      </c>
      <c r="B14" s="50"/>
      <c r="C14" s="51">
        <v>10.348000000000001</v>
      </c>
      <c r="D14" s="51">
        <v>2.1589999999999998</v>
      </c>
      <c r="E14" s="51">
        <v>0.19400000000000001</v>
      </c>
      <c r="F14" s="64">
        <v>41.74</v>
      </c>
      <c r="G14" s="64">
        <v>0</v>
      </c>
      <c r="H14" s="64">
        <v>0</v>
      </c>
      <c r="I14" s="63">
        <v>0</v>
      </c>
    </row>
    <row r="15" spans="1:9" x14ac:dyDescent="0.25">
      <c r="A15" s="54" t="s">
        <v>170</v>
      </c>
      <c r="B15" s="50"/>
      <c r="C15" s="51">
        <v>10.348000000000001</v>
      </c>
      <c r="D15" s="51">
        <v>2.1589999999999998</v>
      </c>
      <c r="E15" s="51">
        <v>0.19400000000000001</v>
      </c>
      <c r="F15" s="64">
        <v>116.85</v>
      </c>
      <c r="G15" s="64">
        <v>0</v>
      </c>
      <c r="H15" s="64">
        <v>0</v>
      </c>
      <c r="I15" s="63">
        <v>0</v>
      </c>
    </row>
    <row r="16" spans="1:9" x14ac:dyDescent="0.25">
      <c r="A16" s="54" t="s">
        <v>149</v>
      </c>
      <c r="B16" s="50"/>
      <c r="C16" s="51">
        <v>10.348000000000001</v>
      </c>
      <c r="D16" s="51">
        <v>2.1589999999999998</v>
      </c>
      <c r="E16" s="51">
        <v>0.19400000000000001</v>
      </c>
      <c r="F16" s="64">
        <v>0</v>
      </c>
      <c r="G16" s="64">
        <v>0</v>
      </c>
      <c r="H16" s="64">
        <v>0</v>
      </c>
      <c r="I16" s="63">
        <v>0</v>
      </c>
    </row>
    <row r="17" spans="1:9" x14ac:dyDescent="0.25">
      <c r="A17" s="54" t="s">
        <v>171</v>
      </c>
      <c r="B17" s="50"/>
      <c r="C17" s="51">
        <v>7.452</v>
      </c>
      <c r="D17" s="51">
        <v>1.4350000000000001</v>
      </c>
      <c r="E17" s="51">
        <v>0.13200000000000001</v>
      </c>
      <c r="F17" s="64">
        <v>23.4</v>
      </c>
      <c r="G17" s="64">
        <v>3.79</v>
      </c>
      <c r="H17" s="64">
        <v>5.6</v>
      </c>
      <c r="I17" s="63">
        <v>0.14899999999999999</v>
      </c>
    </row>
    <row r="18" spans="1:9" x14ac:dyDescent="0.25">
      <c r="A18" s="54" t="s">
        <v>172</v>
      </c>
      <c r="B18" s="50"/>
      <c r="C18" s="51">
        <v>7.452</v>
      </c>
      <c r="D18" s="51">
        <v>1.4350000000000001</v>
      </c>
      <c r="E18" s="51">
        <v>0.13200000000000001</v>
      </c>
      <c r="F18" s="64">
        <v>168.87</v>
      </c>
      <c r="G18" s="64">
        <v>3.79</v>
      </c>
      <c r="H18" s="64">
        <v>5.6</v>
      </c>
      <c r="I18" s="63">
        <v>0.14899999999999999</v>
      </c>
    </row>
    <row r="19" spans="1:9" x14ac:dyDescent="0.25">
      <c r="A19" s="54" t="s">
        <v>173</v>
      </c>
      <c r="B19" s="50"/>
      <c r="C19" s="51">
        <v>7.452</v>
      </c>
      <c r="D19" s="51">
        <v>1.4350000000000001</v>
      </c>
      <c r="E19" s="51">
        <v>0.13200000000000001</v>
      </c>
      <c r="F19" s="64">
        <v>386.13</v>
      </c>
      <c r="G19" s="64">
        <v>3.79</v>
      </c>
      <c r="H19" s="64">
        <v>5.6</v>
      </c>
      <c r="I19" s="63">
        <v>0.14899999999999999</v>
      </c>
    </row>
    <row r="20" spans="1:9" x14ac:dyDescent="0.25">
      <c r="A20" s="54" t="s">
        <v>174</v>
      </c>
      <c r="B20" s="50"/>
      <c r="C20" s="51">
        <v>7.452</v>
      </c>
      <c r="D20" s="51">
        <v>1.4350000000000001</v>
      </c>
      <c r="E20" s="51">
        <v>0.13200000000000001</v>
      </c>
      <c r="F20" s="64">
        <v>615.03</v>
      </c>
      <c r="G20" s="64">
        <v>3.79</v>
      </c>
      <c r="H20" s="64">
        <v>5.6</v>
      </c>
      <c r="I20" s="63">
        <v>0.14899999999999999</v>
      </c>
    </row>
    <row r="21" spans="1:9" x14ac:dyDescent="0.25">
      <c r="A21" s="54" t="s">
        <v>175</v>
      </c>
      <c r="B21" s="50"/>
      <c r="C21" s="51">
        <v>7.452</v>
      </c>
      <c r="D21" s="51">
        <v>1.4350000000000001</v>
      </c>
      <c r="E21" s="51">
        <v>0.13200000000000001</v>
      </c>
      <c r="F21" s="64">
        <v>1265.52</v>
      </c>
      <c r="G21" s="64">
        <v>3.79</v>
      </c>
      <c r="H21" s="64">
        <v>5.6</v>
      </c>
      <c r="I21" s="63">
        <v>0.14899999999999999</v>
      </c>
    </row>
    <row r="22" spans="1:9" x14ac:dyDescent="0.25">
      <c r="A22" s="54" t="s">
        <v>176</v>
      </c>
      <c r="B22" s="50"/>
      <c r="C22" s="51">
        <v>5.9859999999999998</v>
      </c>
      <c r="D22" s="51">
        <v>1.0549999999999999</v>
      </c>
      <c r="E22" s="51">
        <v>0.1</v>
      </c>
      <c r="F22" s="64">
        <v>74.209999999999994</v>
      </c>
      <c r="G22" s="64">
        <v>3.91</v>
      </c>
      <c r="H22" s="64">
        <v>6.43</v>
      </c>
      <c r="I22" s="63">
        <v>0.106</v>
      </c>
    </row>
    <row r="23" spans="1:9" x14ac:dyDescent="0.25">
      <c r="A23" s="54" t="s">
        <v>177</v>
      </c>
      <c r="B23" s="50"/>
      <c r="C23" s="51">
        <v>5.9859999999999998</v>
      </c>
      <c r="D23" s="51">
        <v>1.0549999999999999</v>
      </c>
      <c r="E23" s="51">
        <v>0.1</v>
      </c>
      <c r="F23" s="64">
        <v>219.67</v>
      </c>
      <c r="G23" s="64">
        <v>3.91</v>
      </c>
      <c r="H23" s="64">
        <v>6.43</v>
      </c>
      <c r="I23" s="63">
        <v>0.106</v>
      </c>
    </row>
    <row r="24" spans="1:9" x14ac:dyDescent="0.25">
      <c r="A24" s="54" t="s">
        <v>178</v>
      </c>
      <c r="B24" s="50"/>
      <c r="C24" s="51">
        <v>5.9859999999999998</v>
      </c>
      <c r="D24" s="51">
        <v>1.0549999999999999</v>
      </c>
      <c r="E24" s="51">
        <v>0.1</v>
      </c>
      <c r="F24" s="64">
        <v>436.93</v>
      </c>
      <c r="G24" s="64">
        <v>3.91</v>
      </c>
      <c r="H24" s="64">
        <v>6.43</v>
      </c>
      <c r="I24" s="63">
        <v>0.106</v>
      </c>
    </row>
    <row r="25" spans="1:9" x14ac:dyDescent="0.25">
      <c r="A25" s="54" t="s">
        <v>179</v>
      </c>
      <c r="B25" s="50"/>
      <c r="C25" s="51">
        <v>5.9859999999999998</v>
      </c>
      <c r="D25" s="51">
        <v>1.0549999999999999</v>
      </c>
      <c r="E25" s="51">
        <v>0.1</v>
      </c>
      <c r="F25" s="64">
        <v>665.84</v>
      </c>
      <c r="G25" s="64">
        <v>3.91</v>
      </c>
      <c r="H25" s="64">
        <v>6.43</v>
      </c>
      <c r="I25" s="63">
        <v>0.106</v>
      </c>
    </row>
    <row r="26" spans="1:9" x14ac:dyDescent="0.25">
      <c r="A26" s="54" t="s">
        <v>180</v>
      </c>
      <c r="B26" s="50"/>
      <c r="C26" s="51">
        <v>5.9859999999999998</v>
      </c>
      <c r="D26" s="51">
        <v>1.0549999999999999</v>
      </c>
      <c r="E26" s="51">
        <v>0.1</v>
      </c>
      <c r="F26" s="64">
        <v>1316.33</v>
      </c>
      <c r="G26" s="64">
        <v>3.91</v>
      </c>
      <c r="H26" s="64">
        <v>6.43</v>
      </c>
      <c r="I26" s="63">
        <v>0.106</v>
      </c>
    </row>
    <row r="27" spans="1:9" x14ac:dyDescent="0.25">
      <c r="A27" s="54" t="s">
        <v>181</v>
      </c>
      <c r="B27" s="50"/>
      <c r="C27" s="51">
        <v>4.2380000000000004</v>
      </c>
      <c r="D27" s="51">
        <v>0.63200000000000001</v>
      </c>
      <c r="E27" s="51">
        <v>6.4000000000000001E-2</v>
      </c>
      <c r="F27" s="64">
        <v>162.44999999999999</v>
      </c>
      <c r="G27" s="64">
        <v>3.83</v>
      </c>
      <c r="H27" s="64">
        <v>6.66</v>
      </c>
      <c r="I27" s="63">
        <v>6.4000000000000001E-2</v>
      </c>
    </row>
    <row r="28" spans="1:9" x14ac:dyDescent="0.25">
      <c r="A28" s="54" t="s">
        <v>182</v>
      </c>
      <c r="B28" s="50"/>
      <c r="C28" s="51">
        <v>4.2380000000000004</v>
      </c>
      <c r="D28" s="51">
        <v>0.63200000000000001</v>
      </c>
      <c r="E28" s="51">
        <v>6.4000000000000001E-2</v>
      </c>
      <c r="F28" s="64">
        <v>1090.2</v>
      </c>
      <c r="G28" s="64">
        <v>3.83</v>
      </c>
      <c r="H28" s="64">
        <v>6.66</v>
      </c>
      <c r="I28" s="63">
        <v>6.4000000000000001E-2</v>
      </c>
    </row>
    <row r="29" spans="1:9" x14ac:dyDescent="0.25">
      <c r="A29" s="54" t="s">
        <v>183</v>
      </c>
      <c r="B29" s="50"/>
      <c r="C29" s="51">
        <v>4.2380000000000004</v>
      </c>
      <c r="D29" s="51">
        <v>0.63200000000000001</v>
      </c>
      <c r="E29" s="51">
        <v>6.4000000000000001E-2</v>
      </c>
      <c r="F29" s="64">
        <v>3194.98</v>
      </c>
      <c r="G29" s="64">
        <v>3.83</v>
      </c>
      <c r="H29" s="64">
        <v>6.66</v>
      </c>
      <c r="I29" s="63">
        <v>6.4000000000000001E-2</v>
      </c>
    </row>
    <row r="30" spans="1:9" x14ac:dyDescent="0.25">
      <c r="A30" s="54" t="s">
        <v>184</v>
      </c>
      <c r="B30" s="50"/>
      <c r="C30" s="51">
        <v>4.2380000000000004</v>
      </c>
      <c r="D30" s="51">
        <v>0.63200000000000001</v>
      </c>
      <c r="E30" s="51">
        <v>6.4000000000000001E-2</v>
      </c>
      <c r="F30" s="64">
        <v>6519.37</v>
      </c>
      <c r="G30" s="64">
        <v>3.83</v>
      </c>
      <c r="H30" s="64">
        <v>6.66</v>
      </c>
      <c r="I30" s="63">
        <v>6.4000000000000001E-2</v>
      </c>
    </row>
    <row r="31" spans="1:9" x14ac:dyDescent="0.25">
      <c r="A31" s="54" t="s">
        <v>185</v>
      </c>
      <c r="B31" s="50"/>
      <c r="C31" s="51">
        <v>4.2380000000000004</v>
      </c>
      <c r="D31" s="51">
        <v>0.63200000000000001</v>
      </c>
      <c r="E31" s="51">
        <v>6.4000000000000001E-2</v>
      </c>
      <c r="F31" s="64">
        <v>14986.92</v>
      </c>
      <c r="G31" s="64">
        <v>3.83</v>
      </c>
      <c r="H31" s="64">
        <v>6.66</v>
      </c>
      <c r="I31" s="63">
        <v>6.4000000000000001E-2</v>
      </c>
    </row>
    <row r="32" spans="1:9" x14ac:dyDescent="0.25">
      <c r="A32" s="54" t="s">
        <v>150</v>
      </c>
      <c r="B32" s="50"/>
      <c r="C32" s="51">
        <v>28.218</v>
      </c>
      <c r="D32" s="51">
        <v>5.2460000000000004</v>
      </c>
      <c r="E32" s="51">
        <v>3.68</v>
      </c>
      <c r="F32" s="64">
        <v>0</v>
      </c>
      <c r="G32" s="64">
        <v>0</v>
      </c>
      <c r="H32" s="64">
        <v>0</v>
      </c>
      <c r="I32" s="63">
        <v>0</v>
      </c>
    </row>
    <row r="33" spans="1:9" x14ac:dyDescent="0.25">
      <c r="A33" s="54" t="s">
        <v>151</v>
      </c>
      <c r="B33" s="50"/>
      <c r="C33" s="51">
        <v>-7.5330000000000004</v>
      </c>
      <c r="D33" s="51">
        <v>-1.5720000000000001</v>
      </c>
      <c r="E33" s="51">
        <v>-0.14099999999999999</v>
      </c>
      <c r="F33" s="64">
        <v>0</v>
      </c>
      <c r="G33" s="64">
        <v>0</v>
      </c>
      <c r="H33" s="64">
        <v>0</v>
      </c>
      <c r="I33" s="63">
        <v>0</v>
      </c>
    </row>
    <row r="34" spans="1:9" x14ac:dyDescent="0.25">
      <c r="A34" s="54" t="s">
        <v>152</v>
      </c>
      <c r="B34" s="50"/>
      <c r="C34" s="51">
        <v>-6.27</v>
      </c>
      <c r="D34" s="51">
        <v>-1.2290000000000001</v>
      </c>
      <c r="E34" s="51">
        <v>-0.112</v>
      </c>
      <c r="F34" s="64">
        <v>0</v>
      </c>
      <c r="G34" s="64">
        <v>0</v>
      </c>
      <c r="H34" s="64">
        <v>0</v>
      </c>
      <c r="I34" s="63">
        <v>0</v>
      </c>
    </row>
    <row r="35" spans="1:9" x14ac:dyDescent="0.25">
      <c r="A35" s="54" t="s">
        <v>153</v>
      </c>
      <c r="B35" s="50"/>
      <c r="C35" s="51">
        <v>-7.5330000000000004</v>
      </c>
      <c r="D35" s="51">
        <v>-1.5720000000000001</v>
      </c>
      <c r="E35" s="51">
        <v>-0.14099999999999999</v>
      </c>
      <c r="F35" s="64">
        <v>0</v>
      </c>
      <c r="G35" s="64">
        <v>0</v>
      </c>
      <c r="H35" s="64">
        <v>0</v>
      </c>
      <c r="I35" s="63">
        <v>0.14000000000000001</v>
      </c>
    </row>
    <row r="36" spans="1:9" x14ac:dyDescent="0.25">
      <c r="A36" s="54" t="s">
        <v>162</v>
      </c>
      <c r="B36" s="50"/>
      <c r="C36" s="51">
        <v>-7.5330000000000004</v>
      </c>
      <c r="D36" s="51">
        <v>-1.5720000000000001</v>
      </c>
      <c r="E36" s="51">
        <v>-0.14099999999999999</v>
      </c>
      <c r="F36" s="64">
        <v>0</v>
      </c>
      <c r="G36" s="64">
        <v>0</v>
      </c>
      <c r="H36" s="64">
        <v>0</v>
      </c>
      <c r="I36" s="63">
        <v>0</v>
      </c>
    </row>
    <row r="37" spans="1:9" x14ac:dyDescent="0.25">
      <c r="A37" s="54" t="s">
        <v>154</v>
      </c>
      <c r="B37" s="50"/>
      <c r="C37" s="51">
        <v>-6.27</v>
      </c>
      <c r="D37" s="51">
        <v>-1.2290000000000001</v>
      </c>
      <c r="E37" s="51">
        <v>-0.112</v>
      </c>
      <c r="F37" s="64">
        <v>0</v>
      </c>
      <c r="G37" s="64">
        <v>0</v>
      </c>
      <c r="H37" s="64">
        <v>0</v>
      </c>
      <c r="I37" s="63">
        <v>0.11700000000000001</v>
      </c>
    </row>
    <row r="38" spans="1:9" x14ac:dyDescent="0.25">
      <c r="A38" s="54" t="s">
        <v>163</v>
      </c>
      <c r="B38" s="50"/>
      <c r="C38" s="51">
        <v>-6.27</v>
      </c>
      <c r="D38" s="51">
        <v>-1.2290000000000001</v>
      </c>
      <c r="E38" s="51">
        <v>-0.112</v>
      </c>
      <c r="F38" s="64">
        <v>0</v>
      </c>
      <c r="G38" s="64">
        <v>0</v>
      </c>
      <c r="H38" s="64">
        <v>0</v>
      </c>
      <c r="I38" s="63">
        <v>0</v>
      </c>
    </row>
    <row r="39" spans="1:9" x14ac:dyDescent="0.25">
      <c r="A39" s="54" t="s">
        <v>155</v>
      </c>
      <c r="B39" s="50"/>
      <c r="C39" s="51">
        <v>-4.7889999999999997</v>
      </c>
      <c r="D39" s="51">
        <v>-0.81299999999999994</v>
      </c>
      <c r="E39" s="51">
        <v>-7.8E-2</v>
      </c>
      <c r="F39" s="64">
        <v>10.9</v>
      </c>
      <c r="G39" s="64">
        <v>0</v>
      </c>
      <c r="H39" s="64">
        <v>0</v>
      </c>
      <c r="I39" s="63">
        <v>8.5999999999999993E-2</v>
      </c>
    </row>
    <row r="40" spans="1:9" x14ac:dyDescent="0.25">
      <c r="A40" s="54" t="s">
        <v>164</v>
      </c>
      <c r="B40" s="50"/>
      <c r="C40" s="51">
        <v>-4.7889999999999997</v>
      </c>
      <c r="D40" s="51">
        <v>-0.81299999999999994</v>
      </c>
      <c r="E40" s="51">
        <v>-7.8E-2</v>
      </c>
      <c r="F40" s="64">
        <v>10.9</v>
      </c>
      <c r="G40" s="64">
        <v>0</v>
      </c>
      <c r="H40" s="64">
        <v>0</v>
      </c>
      <c r="I40" s="63">
        <v>0</v>
      </c>
    </row>
  </sheetData>
  <conditionalFormatting sqref="C9:I14">
    <cfRule type="cellIs" dxfId="1" priority="2" operator="equal">
      <formula>0</formula>
    </cfRule>
  </conditionalFormatting>
  <conditionalFormatting sqref="C15:I4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&amp;L&amp;Z&amp;F&amp;A&amp;R&amp;D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</vt:lpstr>
      <vt:lpstr>Table2</vt:lpstr>
      <vt:lpstr>Table3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Barker, Chris</cp:lastModifiedBy>
  <cp:lastPrinted>2019-03-28T14:44:43Z</cp:lastPrinted>
  <dcterms:created xsi:type="dcterms:W3CDTF">2016-04-08T13:02:22Z</dcterms:created>
  <dcterms:modified xsi:type="dcterms:W3CDTF">2022-05-09T22:31:37Z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