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5.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6.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L:\P&amp;S\REG\Clause 35A\Aug 2025\"/>
    </mc:Choice>
  </mc:AlternateContent>
  <bookViews>
    <workbookView xWindow="-105" yWindow="-105" windowWidth="23250" windowHeight="12570" activeTab="2"/>
  </bookViews>
  <sheets>
    <sheet name="Cover" sheetId="6" r:id="rId1"/>
    <sheet name="Instructions" sheetId="7" r:id="rId2"/>
    <sheet name="Table 1 - Detailed" sheetId="1" r:id="rId3"/>
    <sheet name="Table 1 - CDCM Input" sheetId="2" r:id="rId4"/>
    <sheet name="Table 1 - Delta From Previous" sheetId="3" r:id="rId5"/>
    <sheet name="Table 2 - Sensitivities" sheetId="4" r:id="rId6"/>
    <sheet name="Table 3 - Illustrative Prices" sheetId="5" r:id="rId7"/>
  </sheets>
  <externalReferences>
    <externalReference r:id="rId8"/>
    <externalReference r:id="rId9"/>
    <externalReference r:id="rId10"/>
    <externalReference r:id="rId11"/>
    <externalReference r:id="rId12"/>
    <externalReference r:id="rId13"/>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9" i="5" l="1"/>
  <c r="G39" i="5"/>
  <c r="F39" i="5"/>
  <c r="E39" i="5"/>
  <c r="D39" i="5"/>
  <c r="C39" i="5"/>
  <c r="B39" i="5"/>
  <c r="H38" i="5"/>
  <c r="G38" i="5"/>
  <c r="F38" i="5"/>
  <c r="E38" i="5"/>
  <c r="D38" i="5"/>
  <c r="C38" i="5"/>
  <c r="B38" i="5"/>
  <c r="H37" i="5"/>
  <c r="G37" i="5"/>
  <c r="F37" i="5"/>
  <c r="E37" i="5"/>
  <c r="D37" i="5"/>
  <c r="C37" i="5"/>
  <c r="B37" i="5"/>
  <c r="H36" i="5"/>
  <c r="G36" i="5"/>
  <c r="F36" i="5"/>
  <c r="E36" i="5"/>
  <c r="D36" i="5"/>
  <c r="C36" i="5"/>
  <c r="B36" i="5"/>
  <c r="H35" i="5"/>
  <c r="G35" i="5"/>
  <c r="F35" i="5"/>
  <c r="E35" i="5"/>
  <c r="D35" i="5"/>
  <c r="C35" i="5"/>
  <c r="B35" i="5"/>
  <c r="H34" i="5"/>
  <c r="G34" i="5"/>
  <c r="F34" i="5"/>
  <c r="E34" i="5"/>
  <c r="D34" i="5"/>
  <c r="C34" i="5"/>
  <c r="B34" i="5"/>
  <c r="H33" i="5"/>
  <c r="G33" i="5"/>
  <c r="F33" i="5"/>
  <c r="E33" i="5"/>
  <c r="D33" i="5"/>
  <c r="C33" i="5"/>
  <c r="B33" i="5"/>
  <c r="H32" i="5"/>
  <c r="G32" i="5"/>
  <c r="F32" i="5"/>
  <c r="E32" i="5"/>
  <c r="D32" i="5"/>
  <c r="C32" i="5"/>
  <c r="B32" i="5"/>
  <c r="H31" i="5"/>
  <c r="G31" i="5"/>
  <c r="F31" i="5"/>
  <c r="E31" i="5"/>
  <c r="D31" i="5"/>
  <c r="C31" i="5"/>
  <c r="B31" i="5"/>
  <c r="H30" i="5"/>
  <c r="G30" i="5"/>
  <c r="F30" i="5"/>
  <c r="E30" i="5"/>
  <c r="D30" i="5"/>
  <c r="C30" i="5"/>
  <c r="B30" i="5"/>
  <c r="H29" i="5"/>
  <c r="G29" i="5"/>
  <c r="F29" i="5"/>
  <c r="E29" i="5"/>
  <c r="D29" i="5"/>
  <c r="C29" i="5"/>
  <c r="B29" i="5"/>
  <c r="H28" i="5"/>
  <c r="G28" i="5"/>
  <c r="F28" i="5"/>
  <c r="E28" i="5"/>
  <c r="D28" i="5"/>
  <c r="C28" i="5"/>
  <c r="B28" i="5"/>
  <c r="H27" i="5"/>
  <c r="G27" i="5"/>
  <c r="F27" i="5"/>
  <c r="E27" i="5"/>
  <c r="D27" i="5"/>
  <c r="C27" i="5"/>
  <c r="B27" i="5"/>
  <c r="H26" i="5"/>
  <c r="G26" i="5"/>
  <c r="F26" i="5"/>
  <c r="E26" i="5"/>
  <c r="D26" i="5"/>
  <c r="C26" i="5"/>
  <c r="B26" i="5"/>
  <c r="H25" i="5"/>
  <c r="G25" i="5"/>
  <c r="F25" i="5"/>
  <c r="E25" i="5"/>
  <c r="D25" i="5"/>
  <c r="C25" i="5"/>
  <c r="B25" i="5"/>
  <c r="H24" i="5"/>
  <c r="G24" i="5"/>
  <c r="F24" i="5"/>
  <c r="E24" i="5"/>
  <c r="D24" i="5"/>
  <c r="C24" i="5"/>
  <c r="B24" i="5"/>
  <c r="H23" i="5"/>
  <c r="G23" i="5"/>
  <c r="F23" i="5"/>
  <c r="E23" i="5"/>
  <c r="D23" i="5"/>
  <c r="C23" i="5"/>
  <c r="B23" i="5"/>
  <c r="H22" i="5"/>
  <c r="G22" i="5"/>
  <c r="F22" i="5"/>
  <c r="E22" i="5"/>
  <c r="D22" i="5"/>
  <c r="C22" i="5"/>
  <c r="B22" i="5"/>
  <c r="H21" i="5"/>
  <c r="G21" i="5"/>
  <c r="F21" i="5"/>
  <c r="E21" i="5"/>
  <c r="D21" i="5"/>
  <c r="C21" i="5"/>
  <c r="B21" i="5"/>
  <c r="H20" i="5"/>
  <c r="G20" i="5"/>
  <c r="F20" i="5"/>
  <c r="E20" i="5"/>
  <c r="D20" i="5"/>
  <c r="C20" i="5"/>
  <c r="B20" i="5"/>
  <c r="H19" i="5"/>
  <c r="G19" i="5"/>
  <c r="F19" i="5"/>
  <c r="E19" i="5"/>
  <c r="D19" i="5"/>
  <c r="C19" i="5"/>
  <c r="B19" i="5"/>
  <c r="H18" i="5"/>
  <c r="G18" i="5"/>
  <c r="F18" i="5"/>
  <c r="E18" i="5"/>
  <c r="D18" i="5"/>
  <c r="C18" i="5"/>
  <c r="B18" i="5"/>
  <c r="H17" i="5"/>
  <c r="G17" i="5"/>
  <c r="F17" i="5"/>
  <c r="E17" i="5"/>
  <c r="D17" i="5"/>
  <c r="C17" i="5"/>
  <c r="B17" i="5"/>
  <c r="A17" i="5"/>
  <c r="H16" i="5"/>
  <c r="G16" i="5"/>
  <c r="F16" i="5"/>
  <c r="E16" i="5"/>
  <c r="D16" i="5"/>
  <c r="C16" i="5"/>
  <c r="B16" i="5"/>
  <c r="A16" i="5"/>
  <c r="H15" i="5"/>
  <c r="G15" i="5"/>
  <c r="F15" i="5"/>
  <c r="E15" i="5"/>
  <c r="D15" i="5"/>
  <c r="C15" i="5"/>
  <c r="B15" i="5"/>
  <c r="A15" i="5"/>
  <c r="H14" i="5"/>
  <c r="G14" i="5"/>
  <c r="F14" i="5"/>
  <c r="E14" i="5"/>
  <c r="D14" i="5"/>
  <c r="C14" i="5"/>
  <c r="B14" i="5"/>
  <c r="A14" i="5"/>
  <c r="H13" i="5"/>
  <c r="G13" i="5"/>
  <c r="F13" i="5"/>
  <c r="E13" i="5"/>
  <c r="D13" i="5"/>
  <c r="C13" i="5"/>
  <c r="B13" i="5"/>
  <c r="A13" i="5"/>
  <c r="H12" i="5"/>
  <c r="G12" i="5"/>
  <c r="F12" i="5"/>
  <c r="E12" i="5"/>
  <c r="D12" i="5"/>
  <c r="C12" i="5"/>
  <c r="B12" i="5"/>
  <c r="A12" i="5"/>
  <c r="H11" i="5"/>
  <c r="G11" i="5"/>
  <c r="F11" i="5"/>
  <c r="E11" i="5"/>
  <c r="D11" i="5"/>
  <c r="C11" i="5"/>
  <c r="B11" i="5"/>
  <c r="A11" i="5"/>
  <c r="H10" i="5"/>
  <c r="G10" i="5"/>
  <c r="F10" i="5"/>
  <c r="E10" i="5"/>
  <c r="D10" i="5"/>
  <c r="C10" i="5"/>
  <c r="B10" i="5"/>
  <c r="A10" i="5"/>
  <c r="H9" i="5"/>
  <c r="G9" i="5"/>
  <c r="F9" i="5"/>
  <c r="E9" i="5"/>
  <c r="D9" i="5"/>
  <c r="C9" i="5"/>
  <c r="B9" i="5"/>
  <c r="A9" i="5"/>
  <c r="H8" i="5"/>
  <c r="G8" i="5"/>
  <c r="F8" i="5"/>
  <c r="E8" i="5"/>
  <c r="D8" i="5"/>
  <c r="C8" i="5"/>
  <c r="B8" i="5"/>
  <c r="A8" i="5"/>
  <c r="D105" i="1" l="1"/>
  <c r="F103" i="1"/>
  <c r="E103" i="1"/>
  <c r="D103" i="1"/>
  <c r="G102" i="1"/>
  <c r="F102" i="1"/>
  <c r="E102" i="1"/>
  <c r="D102" i="1"/>
  <c r="G99" i="1"/>
  <c r="F99" i="1"/>
  <c r="E99" i="1"/>
  <c r="D99" i="1"/>
  <c r="I96" i="1"/>
  <c r="H96" i="1"/>
  <c r="G96" i="1"/>
  <c r="F96" i="1"/>
  <c r="E96" i="1"/>
  <c r="D96" i="1"/>
  <c r="I95" i="1"/>
  <c r="G95" i="1"/>
  <c r="F95" i="1"/>
  <c r="E95" i="1"/>
  <c r="D95" i="1"/>
  <c r="G91" i="1"/>
  <c r="F91" i="1"/>
  <c r="E91" i="1"/>
  <c r="D91" i="1"/>
  <c r="G90" i="1"/>
  <c r="F90" i="1"/>
  <c r="E90" i="1"/>
  <c r="D90" i="1"/>
  <c r="G88" i="1"/>
  <c r="F88" i="1"/>
  <c r="E88" i="1"/>
  <c r="D88" i="1"/>
  <c r="G87" i="1"/>
  <c r="F87" i="1"/>
  <c r="E87" i="1"/>
  <c r="D87" i="1"/>
  <c r="G85" i="1"/>
  <c r="F85" i="1"/>
  <c r="E85" i="1"/>
  <c r="D85" i="1"/>
  <c r="G84" i="1"/>
  <c r="F84" i="1"/>
  <c r="E84" i="1"/>
  <c r="D84" i="1"/>
  <c r="G74" i="1"/>
  <c r="F74" i="1"/>
  <c r="E74" i="1"/>
  <c r="D74" i="1"/>
  <c r="G73" i="1"/>
  <c r="F73" i="1"/>
  <c r="E73" i="1"/>
  <c r="D73" i="1"/>
  <c r="G54" i="1"/>
  <c r="F54" i="1"/>
  <c r="E54" i="1"/>
  <c r="D54" i="1"/>
  <c r="G53" i="1"/>
  <c r="F53" i="1"/>
  <c r="E53" i="1"/>
  <c r="D53" i="1"/>
  <c r="G51" i="1"/>
  <c r="F51" i="1"/>
  <c r="E51" i="1"/>
  <c r="D51" i="1"/>
  <c r="G49" i="1"/>
  <c r="F49" i="1"/>
  <c r="E49" i="1"/>
  <c r="D49" i="1"/>
  <c r="G48" i="1"/>
  <c r="F48" i="1"/>
  <c r="E48" i="1"/>
  <c r="D48" i="1"/>
  <c r="G47" i="1"/>
  <c r="F47" i="1"/>
  <c r="E47" i="1"/>
  <c r="D47" i="1"/>
  <c r="G44" i="1"/>
  <c r="F44" i="1"/>
  <c r="E44" i="1"/>
  <c r="D44" i="1"/>
  <c r="G24" i="1"/>
  <c r="F24" i="1"/>
  <c r="E24" i="1"/>
  <c r="D24" i="1"/>
  <c r="G22" i="1"/>
  <c r="F22" i="1"/>
  <c r="E22" i="1"/>
  <c r="D22" i="1"/>
  <c r="G82" i="1"/>
  <c r="F82" i="1"/>
  <c r="E82" i="1"/>
  <c r="D82" i="1"/>
  <c r="G81" i="1"/>
  <c r="F81" i="1"/>
  <c r="E81" i="1"/>
  <c r="D81" i="1"/>
  <c r="G80" i="1"/>
  <c r="F80" i="1"/>
  <c r="E80" i="1"/>
  <c r="D80" i="1"/>
  <c r="G79" i="1"/>
  <c r="F79" i="1"/>
  <c r="E79" i="1"/>
  <c r="D79" i="1"/>
  <c r="G78" i="1"/>
  <c r="F78" i="1"/>
  <c r="E78" i="1"/>
  <c r="D78" i="1"/>
  <c r="G77" i="1"/>
  <c r="F77" i="1"/>
  <c r="E77" i="1"/>
  <c r="D77" i="1"/>
  <c r="G76" i="1"/>
  <c r="F76" i="1"/>
  <c r="E76" i="1"/>
  <c r="D76" i="1"/>
  <c r="G75" i="1"/>
  <c r="F75" i="1"/>
  <c r="E75" i="1"/>
  <c r="D75" i="1"/>
  <c r="G69" i="1"/>
  <c r="F69" i="1"/>
  <c r="E69" i="1"/>
  <c r="D69" i="1"/>
  <c r="G68" i="1"/>
  <c r="F68" i="1"/>
  <c r="E68" i="1"/>
  <c r="D68" i="1"/>
  <c r="G67" i="1"/>
  <c r="F67" i="1"/>
  <c r="E67" i="1"/>
  <c r="D67" i="1"/>
  <c r="G66" i="1"/>
  <c r="F66" i="1"/>
  <c r="E66" i="1"/>
  <c r="D66" i="1"/>
  <c r="G65" i="1"/>
  <c r="F65" i="1"/>
  <c r="E65" i="1"/>
  <c r="D65" i="1"/>
  <c r="G64" i="1"/>
  <c r="F64" i="1"/>
  <c r="E64" i="1"/>
  <c r="D64" i="1"/>
  <c r="G63" i="1"/>
  <c r="F63" i="1"/>
  <c r="E63" i="1"/>
  <c r="D63" i="1"/>
  <c r="G62" i="1"/>
  <c r="F62" i="1"/>
  <c r="E62" i="1"/>
  <c r="D62" i="1"/>
  <c r="G61" i="1"/>
  <c r="F61" i="1"/>
  <c r="E61" i="1"/>
  <c r="D61" i="1"/>
  <c r="G60" i="1"/>
  <c r="F60" i="1"/>
  <c r="E60" i="1"/>
  <c r="D60" i="1"/>
  <c r="G59" i="1"/>
  <c r="F59" i="1"/>
  <c r="E59" i="1"/>
  <c r="D59" i="1"/>
  <c r="G58" i="1"/>
  <c r="F58" i="1"/>
  <c r="E58" i="1"/>
  <c r="D58" i="1"/>
  <c r="G40" i="1"/>
  <c r="F40" i="1"/>
  <c r="E40" i="1"/>
  <c r="D40" i="1"/>
  <c r="G39" i="1"/>
  <c r="F39" i="1"/>
  <c r="E39" i="1"/>
  <c r="D39" i="1"/>
  <c r="G38" i="1"/>
  <c r="F38" i="1"/>
  <c r="E38" i="1"/>
  <c r="D38" i="1"/>
  <c r="G37" i="1"/>
  <c r="F37" i="1"/>
  <c r="E37" i="1"/>
  <c r="D37" i="1"/>
  <c r="G36" i="1"/>
  <c r="F36" i="1"/>
  <c r="E36" i="1"/>
  <c r="D36" i="1"/>
  <c r="G35" i="1"/>
  <c r="F35" i="1"/>
  <c r="E35" i="1"/>
  <c r="D35" i="1"/>
  <c r="G34" i="1"/>
  <c r="F34" i="1"/>
  <c r="E34" i="1"/>
  <c r="D34" i="1"/>
  <c r="G20" i="1"/>
  <c r="F20" i="1"/>
  <c r="E20" i="1"/>
  <c r="D20" i="1"/>
  <c r="G19" i="1"/>
  <c r="F19" i="1"/>
  <c r="E19" i="1"/>
  <c r="D19" i="1"/>
  <c r="G18" i="1"/>
  <c r="F18" i="1"/>
  <c r="E18" i="1"/>
  <c r="D18" i="1"/>
  <c r="G17" i="1"/>
  <c r="F17" i="1"/>
  <c r="E17" i="1"/>
  <c r="D17" i="1"/>
  <c r="G16" i="1"/>
  <c r="F16" i="1"/>
  <c r="E16" i="1"/>
  <c r="D16" i="1"/>
  <c r="G15" i="1"/>
  <c r="F15" i="1"/>
  <c r="E15" i="1"/>
  <c r="D15" i="1"/>
  <c r="G14" i="1"/>
  <c r="F14" i="1"/>
  <c r="E14" i="1"/>
  <c r="D14" i="1"/>
  <c r="G32" i="1"/>
  <c r="F32" i="1"/>
  <c r="E32" i="1"/>
  <c r="D32" i="1"/>
  <c r="G31" i="1"/>
  <c r="F31" i="1"/>
  <c r="E31" i="1"/>
  <c r="D31" i="1"/>
  <c r="G30" i="1"/>
  <c r="F30" i="1"/>
  <c r="E30" i="1"/>
  <c r="D30" i="1"/>
  <c r="G29" i="1"/>
  <c r="F29" i="1"/>
  <c r="E29" i="1"/>
  <c r="D29" i="1"/>
  <c r="G28" i="1"/>
  <c r="F28" i="1"/>
  <c r="E28" i="1"/>
  <c r="D28" i="1"/>
  <c r="G27" i="1"/>
  <c r="F27" i="1"/>
  <c r="E27" i="1"/>
  <c r="D27" i="1"/>
  <c r="G26" i="1"/>
  <c r="F26" i="1"/>
  <c r="E26" i="1"/>
  <c r="D26" i="1"/>
  <c r="G12" i="1"/>
  <c r="F12" i="1"/>
  <c r="E12" i="1"/>
  <c r="D12" i="1"/>
  <c r="G11" i="1"/>
  <c r="F11" i="1"/>
  <c r="E11" i="1"/>
  <c r="D11" i="1"/>
  <c r="G10" i="1"/>
  <c r="F10" i="1"/>
  <c r="E10" i="1"/>
  <c r="D10" i="1"/>
  <c r="G9" i="1"/>
  <c r="F9" i="1"/>
  <c r="E9" i="1"/>
  <c r="D9" i="1"/>
  <c r="G8" i="1"/>
  <c r="F8" i="1"/>
  <c r="E8" i="1"/>
  <c r="D8" i="1"/>
  <c r="G7" i="1"/>
  <c r="F7" i="1"/>
  <c r="E7" i="1"/>
  <c r="D7" i="1"/>
  <c r="G6" i="1"/>
  <c r="F6" i="1"/>
  <c r="E6" i="1"/>
  <c r="D6" i="1"/>
  <c r="O72" i="3" l="1"/>
  <c r="E6" i="3"/>
  <c r="F6" i="3"/>
  <c r="G6" i="3"/>
  <c r="H6" i="3"/>
  <c r="I6" i="3"/>
  <c r="E7" i="3"/>
  <c r="F7" i="3"/>
  <c r="G7" i="3"/>
  <c r="H7" i="3"/>
  <c r="I7" i="3"/>
  <c r="E8" i="3"/>
  <c r="F8" i="3"/>
  <c r="G8" i="3"/>
  <c r="H8" i="3"/>
  <c r="I8" i="3"/>
  <c r="E9" i="3"/>
  <c r="F9" i="3"/>
  <c r="G9" i="3"/>
  <c r="H9" i="3"/>
  <c r="I9" i="3"/>
  <c r="E10" i="3"/>
  <c r="F10" i="3"/>
  <c r="G10" i="3"/>
  <c r="H10" i="3"/>
  <c r="I10" i="3"/>
  <c r="E11" i="3"/>
  <c r="F11" i="3"/>
  <c r="G11" i="3"/>
  <c r="H11" i="3"/>
  <c r="I11" i="3"/>
  <c r="E12" i="3"/>
  <c r="F12" i="3"/>
  <c r="G12" i="3"/>
  <c r="H12" i="3"/>
  <c r="I12" i="3"/>
  <c r="E14" i="3"/>
  <c r="F14" i="3"/>
  <c r="G14" i="3"/>
  <c r="H14" i="3"/>
  <c r="I14" i="3"/>
  <c r="E15" i="3"/>
  <c r="F15" i="3"/>
  <c r="G15" i="3"/>
  <c r="H15" i="3"/>
  <c r="I15" i="3"/>
  <c r="E16" i="3"/>
  <c r="F16" i="3"/>
  <c r="G16" i="3"/>
  <c r="H16" i="3"/>
  <c r="I16" i="3"/>
  <c r="E17" i="3"/>
  <c r="F17" i="3"/>
  <c r="G17" i="3"/>
  <c r="H17" i="3"/>
  <c r="I17" i="3"/>
  <c r="E18" i="3"/>
  <c r="F18" i="3"/>
  <c r="G18" i="3"/>
  <c r="H18" i="3"/>
  <c r="I18" i="3"/>
  <c r="E19" i="3"/>
  <c r="F19" i="3"/>
  <c r="G19" i="3"/>
  <c r="H19" i="3"/>
  <c r="I19" i="3"/>
  <c r="E20" i="3"/>
  <c r="F20" i="3"/>
  <c r="G20" i="3"/>
  <c r="H20" i="3"/>
  <c r="I20" i="3"/>
  <c r="F24" i="3"/>
  <c r="E26" i="3"/>
  <c r="F26" i="3"/>
  <c r="G26" i="3"/>
  <c r="H26" i="3"/>
  <c r="I26" i="3"/>
  <c r="E27" i="3"/>
  <c r="F27" i="3"/>
  <c r="G27" i="3"/>
  <c r="H27" i="3"/>
  <c r="I27" i="3"/>
  <c r="E28" i="3"/>
  <c r="F28" i="3"/>
  <c r="G28" i="3"/>
  <c r="H28" i="3"/>
  <c r="I28" i="3"/>
  <c r="E29" i="3"/>
  <c r="F29" i="3"/>
  <c r="G29" i="3"/>
  <c r="H29" i="3"/>
  <c r="I29" i="3"/>
  <c r="E30" i="3"/>
  <c r="F30" i="3"/>
  <c r="G30" i="3"/>
  <c r="H30" i="3"/>
  <c r="I30" i="3"/>
  <c r="E31" i="3"/>
  <c r="F31" i="3"/>
  <c r="G31" i="3"/>
  <c r="H31" i="3"/>
  <c r="I31" i="3"/>
  <c r="E32" i="3"/>
  <c r="F32" i="3"/>
  <c r="G32" i="3"/>
  <c r="H32" i="3"/>
  <c r="I32" i="3"/>
  <c r="E34" i="3"/>
  <c r="F34" i="3"/>
  <c r="G34" i="3"/>
  <c r="H34" i="3"/>
  <c r="I34" i="3"/>
  <c r="E35" i="3"/>
  <c r="F35" i="3"/>
  <c r="G35" i="3"/>
  <c r="H35" i="3"/>
  <c r="I35" i="3"/>
  <c r="E36" i="3"/>
  <c r="F36" i="3"/>
  <c r="G36" i="3"/>
  <c r="H36" i="3"/>
  <c r="I36" i="3"/>
  <c r="E37" i="3"/>
  <c r="F37" i="3"/>
  <c r="G37" i="3"/>
  <c r="H37" i="3"/>
  <c r="I37" i="3"/>
  <c r="E38" i="3"/>
  <c r="F38" i="3"/>
  <c r="G38" i="3"/>
  <c r="H38" i="3"/>
  <c r="I38" i="3"/>
  <c r="E39" i="3"/>
  <c r="F39" i="3"/>
  <c r="G39" i="3"/>
  <c r="H39" i="3"/>
  <c r="I39" i="3"/>
  <c r="E40" i="3"/>
  <c r="F40" i="3"/>
  <c r="G40" i="3"/>
  <c r="H40" i="3"/>
  <c r="I40" i="3"/>
  <c r="E47" i="3"/>
  <c r="F47" i="3"/>
  <c r="G47" i="3"/>
  <c r="H47" i="3"/>
  <c r="I47" i="3"/>
  <c r="E48" i="3"/>
  <c r="F48" i="3"/>
  <c r="G48" i="3"/>
  <c r="H48" i="3"/>
  <c r="I48" i="3"/>
  <c r="E49" i="3"/>
  <c r="F49" i="3"/>
  <c r="G49" i="3"/>
  <c r="H49" i="3"/>
  <c r="I49" i="3"/>
  <c r="E51" i="3"/>
  <c r="E52" i="3" s="1"/>
  <c r="E55" i="3" s="1"/>
  <c r="F51" i="3"/>
  <c r="F52" i="3" s="1"/>
  <c r="G51" i="3"/>
  <c r="G52" i="3" s="1"/>
  <c r="H51" i="3"/>
  <c r="H52" i="3" s="1"/>
  <c r="H55" i="3" s="1"/>
  <c r="I51" i="3"/>
  <c r="I52" i="3" s="1"/>
  <c r="E53" i="3"/>
  <c r="F53" i="3"/>
  <c r="G53" i="3"/>
  <c r="H53" i="3"/>
  <c r="I53" i="3"/>
  <c r="E54" i="3"/>
  <c r="F54" i="3"/>
  <c r="G54" i="3"/>
  <c r="H54" i="3"/>
  <c r="I54" i="3"/>
  <c r="E58" i="3"/>
  <c r="F58" i="3"/>
  <c r="G58" i="3"/>
  <c r="H58" i="3"/>
  <c r="I58" i="3"/>
  <c r="E59" i="3"/>
  <c r="F59" i="3"/>
  <c r="G59" i="3"/>
  <c r="H59" i="3"/>
  <c r="I59" i="3"/>
  <c r="E60" i="3"/>
  <c r="F60" i="3"/>
  <c r="G60" i="3"/>
  <c r="H60" i="3"/>
  <c r="I60" i="3"/>
  <c r="E61" i="3"/>
  <c r="F61" i="3"/>
  <c r="G61" i="3"/>
  <c r="H61" i="3"/>
  <c r="I61" i="3"/>
  <c r="E62" i="3"/>
  <c r="F62" i="3"/>
  <c r="G62" i="3"/>
  <c r="H62" i="3"/>
  <c r="I62" i="3"/>
  <c r="E63" i="3"/>
  <c r="F63" i="3"/>
  <c r="G63" i="3"/>
  <c r="H63" i="3"/>
  <c r="I63" i="3"/>
  <c r="E64" i="3"/>
  <c r="F64" i="3"/>
  <c r="G64" i="3"/>
  <c r="H64" i="3"/>
  <c r="I64" i="3"/>
  <c r="E65" i="3"/>
  <c r="F65" i="3"/>
  <c r="G65" i="3"/>
  <c r="H65" i="3"/>
  <c r="I65" i="3"/>
  <c r="E66" i="3"/>
  <c r="F66" i="3"/>
  <c r="G66" i="3"/>
  <c r="H66" i="3"/>
  <c r="I66" i="3"/>
  <c r="E67" i="3"/>
  <c r="F67" i="3"/>
  <c r="G67" i="3"/>
  <c r="H67" i="3"/>
  <c r="I67" i="3"/>
  <c r="E68" i="3"/>
  <c r="F68" i="3"/>
  <c r="G68" i="3"/>
  <c r="H68" i="3"/>
  <c r="I68" i="3"/>
  <c r="E69" i="3"/>
  <c r="F69" i="3"/>
  <c r="G69" i="3"/>
  <c r="H69" i="3"/>
  <c r="I69" i="3"/>
  <c r="E73" i="3"/>
  <c r="F73" i="3"/>
  <c r="G73" i="3"/>
  <c r="H73" i="3"/>
  <c r="I73" i="3"/>
  <c r="E74" i="3"/>
  <c r="F74" i="3"/>
  <c r="G74" i="3"/>
  <c r="H74" i="3"/>
  <c r="I74" i="3"/>
  <c r="E75" i="3"/>
  <c r="F75" i="3"/>
  <c r="G75" i="3"/>
  <c r="H75" i="3"/>
  <c r="I75" i="3"/>
  <c r="E76" i="3"/>
  <c r="F76" i="3"/>
  <c r="G76" i="3"/>
  <c r="H76" i="3"/>
  <c r="I76" i="3"/>
  <c r="E77" i="3"/>
  <c r="F77" i="3"/>
  <c r="G77" i="3"/>
  <c r="H77" i="3"/>
  <c r="I77" i="3"/>
  <c r="E78" i="3"/>
  <c r="F78" i="3"/>
  <c r="G78" i="3"/>
  <c r="H78" i="3"/>
  <c r="I78" i="3"/>
  <c r="E79" i="3"/>
  <c r="F79" i="3"/>
  <c r="G79" i="3"/>
  <c r="H79" i="3"/>
  <c r="I79" i="3"/>
  <c r="E80" i="3"/>
  <c r="F80" i="3"/>
  <c r="G80" i="3"/>
  <c r="H80" i="3"/>
  <c r="I80" i="3"/>
  <c r="E81" i="3"/>
  <c r="F81" i="3"/>
  <c r="G81" i="3"/>
  <c r="H81" i="3"/>
  <c r="I81" i="3"/>
  <c r="E82" i="3"/>
  <c r="F82" i="3"/>
  <c r="G82" i="3"/>
  <c r="H82" i="3"/>
  <c r="I82" i="3"/>
  <c r="E84" i="3"/>
  <c r="F84" i="3"/>
  <c r="G84" i="3"/>
  <c r="H84" i="3"/>
  <c r="I84" i="3"/>
  <c r="E85" i="3"/>
  <c r="F85" i="3"/>
  <c r="G85" i="3"/>
  <c r="H85" i="3"/>
  <c r="I85" i="3"/>
  <c r="E87" i="3"/>
  <c r="F87" i="3"/>
  <c r="G87" i="3"/>
  <c r="H87" i="3"/>
  <c r="I87" i="3"/>
  <c r="E88" i="3"/>
  <c r="F88" i="3"/>
  <c r="G88" i="3"/>
  <c r="H88" i="3"/>
  <c r="I88" i="3"/>
  <c r="E90" i="3"/>
  <c r="F90" i="3"/>
  <c r="G90" i="3"/>
  <c r="H90" i="3"/>
  <c r="I90" i="3"/>
  <c r="E91" i="3"/>
  <c r="F91" i="3"/>
  <c r="G91" i="3"/>
  <c r="H91" i="3"/>
  <c r="I91" i="3"/>
  <c r="E95" i="3"/>
  <c r="F95" i="3"/>
  <c r="G95" i="3"/>
  <c r="H95" i="3"/>
  <c r="I95" i="3"/>
  <c r="E96" i="3"/>
  <c r="F96" i="3"/>
  <c r="G96" i="3"/>
  <c r="H96" i="3"/>
  <c r="I96" i="3"/>
  <c r="E99" i="3"/>
  <c r="F99" i="3"/>
  <c r="G99" i="3"/>
  <c r="H99" i="3"/>
  <c r="I99" i="3"/>
  <c r="E102" i="3"/>
  <c r="F102" i="3"/>
  <c r="F104" i="3" s="1"/>
  <c r="G102" i="3"/>
  <c r="H102" i="3"/>
  <c r="I102" i="3"/>
  <c r="E103" i="3"/>
  <c r="F103" i="3"/>
  <c r="G103" i="3"/>
  <c r="H103" i="3"/>
  <c r="I103" i="3"/>
  <c r="E105" i="3"/>
  <c r="E94" i="3" s="1"/>
  <c r="F105" i="3"/>
  <c r="F94" i="3" s="1"/>
  <c r="G105" i="3"/>
  <c r="G94" i="3" s="1"/>
  <c r="H105" i="3"/>
  <c r="H94" i="3" s="1"/>
  <c r="I105" i="3"/>
  <c r="I94" i="3" s="1"/>
  <c r="D105" i="3"/>
  <c r="D103" i="3"/>
  <c r="D102" i="3"/>
  <c r="D99" i="3"/>
  <c r="D96" i="3"/>
  <c r="D95" i="3"/>
  <c r="D91" i="3"/>
  <c r="D90" i="3"/>
  <c r="D88" i="3"/>
  <c r="D87" i="3"/>
  <c r="D85" i="3"/>
  <c r="D84" i="3"/>
  <c r="D82" i="3"/>
  <c r="D81" i="3"/>
  <c r="D80" i="3"/>
  <c r="D79" i="3"/>
  <c r="D78" i="3"/>
  <c r="D77" i="3"/>
  <c r="D76" i="3"/>
  <c r="D75" i="3"/>
  <c r="D74" i="3"/>
  <c r="D73" i="3"/>
  <c r="D69" i="3"/>
  <c r="D68" i="3"/>
  <c r="D67" i="3"/>
  <c r="D66" i="3"/>
  <c r="D65" i="3"/>
  <c r="D64" i="3"/>
  <c r="D63" i="3"/>
  <c r="D62" i="3"/>
  <c r="D61" i="3"/>
  <c r="D60" i="3"/>
  <c r="D59" i="3"/>
  <c r="D58" i="3"/>
  <c r="D54" i="3"/>
  <c r="D53" i="3"/>
  <c r="D51" i="3"/>
  <c r="D49" i="3"/>
  <c r="D48" i="3"/>
  <c r="D47" i="3"/>
  <c r="D40" i="3"/>
  <c r="D39" i="3"/>
  <c r="D38" i="3"/>
  <c r="D37" i="3"/>
  <c r="D36" i="3"/>
  <c r="D35" i="3"/>
  <c r="D34" i="3"/>
  <c r="D32" i="3"/>
  <c r="D31" i="3"/>
  <c r="D30" i="3"/>
  <c r="D29" i="3"/>
  <c r="D28" i="3"/>
  <c r="D27" i="3"/>
  <c r="D26" i="3"/>
  <c r="D20" i="3"/>
  <c r="D19" i="3"/>
  <c r="D18" i="3"/>
  <c r="D17" i="3"/>
  <c r="D16" i="3"/>
  <c r="D15" i="3"/>
  <c r="D14" i="3"/>
  <c r="D12" i="3"/>
  <c r="D11" i="3"/>
  <c r="D10" i="3"/>
  <c r="D9" i="3"/>
  <c r="D8" i="3"/>
  <c r="D7" i="3"/>
  <c r="D6" i="3"/>
  <c r="G44" i="3"/>
  <c r="F44" i="3"/>
  <c r="E44" i="3"/>
  <c r="D44" i="3"/>
  <c r="G24" i="3"/>
  <c r="E24" i="3"/>
  <c r="D24" i="3"/>
  <c r="G22" i="3"/>
  <c r="G42" i="3" s="1"/>
  <c r="F22" i="3"/>
  <c r="F42" i="3" s="1"/>
  <c r="E22" i="3"/>
  <c r="E42" i="3" s="1"/>
  <c r="D22" i="3"/>
  <c r="H56" i="3" l="1"/>
  <c r="H57" i="3" s="1"/>
  <c r="O96" i="3"/>
  <c r="E104" i="3"/>
  <c r="H70" i="3"/>
  <c r="G33" i="3"/>
  <c r="H83" i="3"/>
  <c r="G50" i="3"/>
  <c r="F50" i="3"/>
  <c r="I104" i="3"/>
  <c r="G41" i="3"/>
  <c r="G21" i="3"/>
  <c r="H104" i="3"/>
  <c r="G55" i="3"/>
  <c r="G56" i="3" s="1"/>
  <c r="G57" i="3" s="1"/>
  <c r="E21" i="3"/>
  <c r="G104" i="3"/>
  <c r="I50" i="3"/>
  <c r="E13" i="3"/>
  <c r="E83" i="3"/>
  <c r="H50" i="3"/>
  <c r="O95" i="3"/>
  <c r="E56" i="3"/>
  <c r="E57" i="3" s="1"/>
  <c r="I41" i="3"/>
  <c r="H21" i="3"/>
  <c r="G43" i="3"/>
  <c r="G45" i="3" s="1"/>
  <c r="G70" i="3"/>
  <c r="F70" i="3"/>
  <c r="I55" i="3"/>
  <c r="E33" i="3"/>
  <c r="I13" i="3"/>
  <c r="F83" i="3"/>
  <c r="I70" i="3"/>
  <c r="I83" i="3"/>
  <c r="E70" i="3"/>
  <c r="F41" i="3"/>
  <c r="E41" i="3"/>
  <c r="E43" i="3" s="1"/>
  <c r="E45" i="3" s="1"/>
  <c r="H41" i="3"/>
  <c r="H33" i="3"/>
  <c r="I21" i="3"/>
  <c r="F21" i="3"/>
  <c r="F13" i="3"/>
  <c r="G83" i="3"/>
  <c r="F55" i="3"/>
  <c r="F56" i="3" s="1"/>
  <c r="F57" i="3" s="1"/>
  <c r="E50" i="3"/>
  <c r="I33" i="3"/>
  <c r="F33" i="3"/>
  <c r="H13" i="3"/>
  <c r="G13" i="3"/>
  <c r="F55" i="2"/>
  <c r="F50" i="2"/>
  <c r="D83" i="3"/>
  <c r="D70" i="3"/>
  <c r="D33" i="3"/>
  <c r="D21" i="3"/>
  <c r="D94" i="3"/>
  <c r="D104" i="3"/>
  <c r="D52" i="3"/>
  <c r="D55" i="3" s="1"/>
  <c r="D56" i="3" s="1"/>
  <c r="D57" i="3" s="1"/>
  <c r="D50" i="3"/>
  <c r="H95" i="1"/>
  <c r="H87" i="1"/>
  <c r="I87" i="1" s="1"/>
  <c r="O87" i="3" s="1"/>
  <c r="H81" i="1"/>
  <c r="I81" i="1" s="1"/>
  <c r="O81" i="3" s="1"/>
  <c r="E83" i="1"/>
  <c r="E70" i="1"/>
  <c r="H66" i="1"/>
  <c r="I66" i="1" s="1"/>
  <c r="O66" i="3" s="1"/>
  <c r="H62" i="1"/>
  <c r="I62" i="1" s="1"/>
  <c r="O62" i="3" s="1"/>
  <c r="H58" i="1"/>
  <c r="I58" i="1" s="1"/>
  <c r="O58" i="3" s="1"/>
  <c r="H49" i="1"/>
  <c r="I49" i="1" s="1"/>
  <c r="O49" i="3" s="1"/>
  <c r="E50" i="1"/>
  <c r="H40" i="1"/>
  <c r="I40" i="1" s="1"/>
  <c r="O40" i="3" s="1"/>
  <c r="H36" i="1"/>
  <c r="I36" i="1" s="1"/>
  <c r="O36" i="3" s="1"/>
  <c r="G41" i="1"/>
  <c r="E41" i="1"/>
  <c r="H31" i="1"/>
  <c r="I31" i="1" s="1"/>
  <c r="O31" i="3" s="1"/>
  <c r="H27" i="1"/>
  <c r="I27" i="1" s="1"/>
  <c r="O27" i="3" s="1"/>
  <c r="E33" i="1"/>
  <c r="D42" i="3"/>
  <c r="H20" i="1"/>
  <c r="I20" i="1" s="1"/>
  <c r="O20" i="3" s="1"/>
  <c r="H16" i="1"/>
  <c r="I16" i="1" s="1"/>
  <c r="O16" i="3" s="1"/>
  <c r="H15" i="1"/>
  <c r="I15" i="1" s="1"/>
  <c r="O15" i="3" s="1"/>
  <c r="E21" i="1"/>
  <c r="E13" i="1"/>
  <c r="D94" i="1"/>
  <c r="F104" i="1"/>
  <c r="D104" i="1"/>
  <c r="H84" i="1"/>
  <c r="I84" i="1" s="1"/>
  <c r="O84" i="3" s="1"/>
  <c r="H79" i="1"/>
  <c r="I79" i="1" s="1"/>
  <c r="O79" i="3" s="1"/>
  <c r="H77" i="1"/>
  <c r="I77" i="1" s="1"/>
  <c r="O77" i="3" s="1"/>
  <c r="H75" i="1"/>
  <c r="F83" i="1"/>
  <c r="D83" i="1"/>
  <c r="H74" i="1"/>
  <c r="H73" i="1"/>
  <c r="H68" i="1"/>
  <c r="I68" i="1" s="1"/>
  <c r="O68" i="3" s="1"/>
  <c r="F70" i="1"/>
  <c r="H64" i="1"/>
  <c r="I64" i="1" s="1"/>
  <c r="O64" i="3" s="1"/>
  <c r="H60" i="1"/>
  <c r="I60" i="1" s="1"/>
  <c r="O60" i="3" s="1"/>
  <c r="D70" i="1"/>
  <c r="H53" i="1"/>
  <c r="I53" i="1" s="1"/>
  <c r="O53" i="3" s="1"/>
  <c r="F52" i="1"/>
  <c r="E52" i="1"/>
  <c r="D52" i="1"/>
  <c r="D50" i="1"/>
  <c r="H47" i="1"/>
  <c r="F50" i="1"/>
  <c r="H44" i="1"/>
  <c r="H44" i="3" s="1"/>
  <c r="H38" i="1"/>
  <c r="I38" i="1" s="1"/>
  <c r="O38" i="3" s="1"/>
  <c r="H34" i="1"/>
  <c r="F41" i="1"/>
  <c r="D41" i="1"/>
  <c r="H29" i="1"/>
  <c r="I29" i="1" s="1"/>
  <c r="O29" i="3" s="1"/>
  <c r="H28" i="1"/>
  <c r="I28" i="1" s="1"/>
  <c r="O28" i="3" s="1"/>
  <c r="F33" i="1"/>
  <c r="D33" i="1"/>
  <c r="H24" i="1"/>
  <c r="H24" i="3" s="1"/>
  <c r="F42" i="1"/>
  <c r="E42" i="1"/>
  <c r="D42" i="1"/>
  <c r="H18" i="1"/>
  <c r="I18" i="1" s="1"/>
  <c r="O18" i="3" s="1"/>
  <c r="F21" i="1"/>
  <c r="D21" i="1"/>
  <c r="H11" i="1"/>
  <c r="I11" i="1" s="1"/>
  <c r="O11" i="3" s="1"/>
  <c r="H9" i="1"/>
  <c r="I9" i="1" s="1"/>
  <c r="O9" i="3" s="1"/>
  <c r="H7" i="1"/>
  <c r="I7" i="1" s="1"/>
  <c r="O7" i="3" s="1"/>
  <c r="F13" i="1"/>
  <c r="D13" i="1"/>
  <c r="E23" i="3" l="1"/>
  <c r="E25" i="3" s="1"/>
  <c r="G23" i="3"/>
  <c r="G25" i="3" s="1"/>
  <c r="G46" i="3" s="1"/>
  <c r="G71" i="3" s="1"/>
  <c r="G86" i="3" s="1"/>
  <c r="G89" i="3" s="1"/>
  <c r="G93" i="3" s="1"/>
  <c r="G97" i="3" s="1"/>
  <c r="G100" i="3" s="1"/>
  <c r="F43" i="3"/>
  <c r="F45" i="3" s="1"/>
  <c r="E46" i="3"/>
  <c r="E71" i="3" s="1"/>
  <c r="E86" i="3" s="1"/>
  <c r="E89" i="3" s="1"/>
  <c r="E93" i="3" s="1"/>
  <c r="E97" i="3" s="1"/>
  <c r="E100" i="3" s="1"/>
  <c r="F23" i="3"/>
  <c r="F25" i="3" s="1"/>
  <c r="I56" i="3"/>
  <c r="D41" i="3"/>
  <c r="D43" i="3" s="1"/>
  <c r="D45" i="3" s="1"/>
  <c r="D13" i="3"/>
  <c r="D23" i="3" s="1"/>
  <c r="D25" i="3" s="1"/>
  <c r="H10" i="1"/>
  <c r="I10" i="1" s="1"/>
  <c r="O10" i="3" s="1"/>
  <c r="H22" i="1"/>
  <c r="H22" i="3" s="1"/>
  <c r="E55" i="1"/>
  <c r="E56" i="1" s="1"/>
  <c r="H59" i="1"/>
  <c r="I59" i="1" s="1"/>
  <c r="O59" i="3" s="1"/>
  <c r="H80" i="1"/>
  <c r="I80" i="1" s="1"/>
  <c r="O80" i="3" s="1"/>
  <c r="H17" i="1"/>
  <c r="I17" i="1" s="1"/>
  <c r="O17" i="3" s="1"/>
  <c r="H30" i="1"/>
  <c r="I30" i="1" s="1"/>
  <c r="O30" i="3" s="1"/>
  <c r="H35" i="1"/>
  <c r="I35" i="1" s="1"/>
  <c r="O35" i="3" s="1"/>
  <c r="F55" i="1"/>
  <c r="F56" i="1" s="1"/>
  <c r="E104" i="1"/>
  <c r="H12" i="1"/>
  <c r="I12" i="1" s="1"/>
  <c r="O12" i="3" s="1"/>
  <c r="G50" i="1"/>
  <c r="G52" i="1"/>
  <c r="H61" i="1"/>
  <c r="I61" i="1" s="1"/>
  <c r="O61" i="3" s="1"/>
  <c r="G70" i="1"/>
  <c r="H82" i="1"/>
  <c r="I82" i="1" s="1"/>
  <c r="O82" i="3" s="1"/>
  <c r="H19" i="1"/>
  <c r="I19" i="1" s="1"/>
  <c r="O19" i="3" s="1"/>
  <c r="H32" i="1"/>
  <c r="I32" i="1" s="1"/>
  <c r="O32" i="3" s="1"/>
  <c r="H37" i="1"/>
  <c r="I37" i="1" s="1"/>
  <c r="O37" i="3" s="1"/>
  <c r="H51" i="1"/>
  <c r="I51" i="1" s="1"/>
  <c r="H67" i="1"/>
  <c r="I67" i="1" s="1"/>
  <c r="O67" i="3" s="1"/>
  <c r="H90" i="1"/>
  <c r="I90" i="1" s="1"/>
  <c r="O90" i="3" s="1"/>
  <c r="I74" i="1"/>
  <c r="O74" i="3" s="1"/>
  <c r="G13" i="1"/>
  <c r="H48" i="1"/>
  <c r="I48" i="1" s="1"/>
  <c r="O48" i="3" s="1"/>
  <c r="H63" i="1"/>
  <c r="I63" i="1" s="1"/>
  <c r="O63" i="3" s="1"/>
  <c r="H76" i="1"/>
  <c r="I76" i="1" s="1"/>
  <c r="O76" i="3" s="1"/>
  <c r="H85" i="1"/>
  <c r="I85" i="1" s="1"/>
  <c r="O85" i="3" s="1"/>
  <c r="D55" i="1"/>
  <c r="H91" i="1"/>
  <c r="H103" i="1" s="1"/>
  <c r="G33" i="1"/>
  <c r="H39" i="1"/>
  <c r="I39" i="1" s="1"/>
  <c r="O39" i="3" s="1"/>
  <c r="H54" i="1"/>
  <c r="I54" i="1" s="1"/>
  <c r="O54" i="3" s="1"/>
  <c r="H69" i="1"/>
  <c r="I69" i="1" s="1"/>
  <c r="O69" i="3" s="1"/>
  <c r="H8" i="1"/>
  <c r="I8" i="1" s="1"/>
  <c r="O8" i="3" s="1"/>
  <c r="G21" i="1"/>
  <c r="G23" i="1" s="1"/>
  <c r="G25" i="1" s="1"/>
  <c r="H65" i="1"/>
  <c r="I65" i="1" s="1"/>
  <c r="O65" i="3" s="1"/>
  <c r="I73" i="1"/>
  <c r="O73" i="3" s="1"/>
  <c r="H78" i="1"/>
  <c r="I78" i="1" s="1"/>
  <c r="O78" i="3" s="1"/>
  <c r="H88" i="1"/>
  <c r="I88" i="1" s="1"/>
  <c r="O88" i="3" s="1"/>
  <c r="F23" i="1"/>
  <c r="F25" i="1" s="1"/>
  <c r="D43" i="1"/>
  <c r="D45" i="1" s="1"/>
  <c r="E43" i="1"/>
  <c r="E45" i="1" s="1"/>
  <c r="I75" i="1"/>
  <c r="O75" i="3" s="1"/>
  <c r="F43" i="1"/>
  <c r="F45" i="1" s="1"/>
  <c r="D23" i="1"/>
  <c r="D25" i="1" s="1"/>
  <c r="E23" i="1"/>
  <c r="E25" i="1" s="1"/>
  <c r="I24" i="1"/>
  <c r="I44" i="1"/>
  <c r="G103" i="1"/>
  <c r="G42" i="1"/>
  <c r="I47" i="1"/>
  <c r="G83" i="1"/>
  <c r="H6" i="1"/>
  <c r="H14" i="1"/>
  <c r="H26" i="1"/>
  <c r="H102" i="1"/>
  <c r="I34" i="1"/>
  <c r="O34" i="3" s="1"/>
  <c r="G43" i="1" l="1"/>
  <c r="G45" i="1" s="1"/>
  <c r="F46" i="3"/>
  <c r="F71" i="3" s="1"/>
  <c r="F86" i="3" s="1"/>
  <c r="F89" i="3" s="1"/>
  <c r="F93" i="3" s="1"/>
  <c r="F97" i="3" s="1"/>
  <c r="F100" i="3" s="1"/>
  <c r="I50" i="1"/>
  <c r="O50" i="3" s="1"/>
  <c r="O47" i="3"/>
  <c r="I44" i="3"/>
  <c r="O44" i="3"/>
  <c r="H42" i="3"/>
  <c r="H43" i="3" s="1"/>
  <c r="H45" i="3" s="1"/>
  <c r="H23" i="3"/>
  <c r="H25" i="3" s="1"/>
  <c r="I24" i="3"/>
  <c r="O24" i="3" s="1"/>
  <c r="I52" i="1"/>
  <c r="O51" i="3"/>
  <c r="I57" i="3"/>
  <c r="I91" i="1"/>
  <c r="I22" i="1"/>
  <c r="I41" i="1"/>
  <c r="O41" i="3" s="1"/>
  <c r="I70" i="1"/>
  <c r="O70" i="3" s="1"/>
  <c r="H42" i="1"/>
  <c r="H50" i="1"/>
  <c r="F57" i="1"/>
  <c r="G55" i="1"/>
  <c r="G104" i="1"/>
  <c r="H83" i="1"/>
  <c r="I83" i="1"/>
  <c r="O83" i="3" s="1"/>
  <c r="H70" i="1"/>
  <c r="E57" i="1"/>
  <c r="H52" i="1"/>
  <c r="H55" i="1" s="1"/>
  <c r="H56" i="1" s="1"/>
  <c r="H57" i="1" s="1"/>
  <c r="D56" i="1"/>
  <c r="H41" i="1"/>
  <c r="D46" i="3"/>
  <c r="D71" i="3" s="1"/>
  <c r="D86" i="3" s="1"/>
  <c r="D89" i="3" s="1"/>
  <c r="D93" i="3" s="1"/>
  <c r="D97" i="3" s="1"/>
  <c r="D100" i="3" s="1"/>
  <c r="F46" i="1"/>
  <c r="D46" i="1"/>
  <c r="I102" i="1"/>
  <c r="O102" i="3" s="1"/>
  <c r="H104" i="1"/>
  <c r="H13" i="1"/>
  <c r="I6" i="1"/>
  <c r="G46" i="1"/>
  <c r="H33" i="1"/>
  <c r="I26" i="1"/>
  <c r="E46" i="1"/>
  <c r="H21" i="1"/>
  <c r="I14" i="1"/>
  <c r="E55" i="2"/>
  <c r="D55" i="2"/>
  <c r="E50" i="2"/>
  <c r="D50" i="2"/>
  <c r="I21" i="1" l="1"/>
  <c r="O21" i="3" s="1"/>
  <c r="O14" i="3"/>
  <c r="I103" i="1"/>
  <c r="O103" i="3" s="1"/>
  <c r="O91" i="3"/>
  <c r="H46" i="3"/>
  <c r="H71" i="3" s="1"/>
  <c r="H86" i="3" s="1"/>
  <c r="H89" i="3" s="1"/>
  <c r="H93" i="3" s="1"/>
  <c r="H97" i="3" s="1"/>
  <c r="H100" i="3" s="1"/>
  <c r="I22" i="3"/>
  <c r="O22" i="3" s="1"/>
  <c r="I55" i="1"/>
  <c r="O52" i="3"/>
  <c r="I13" i="1"/>
  <c r="O13" i="3" s="1"/>
  <c r="O6" i="3"/>
  <c r="I33" i="1"/>
  <c r="O33" i="3" s="1"/>
  <c r="O26" i="3"/>
  <c r="I42" i="1"/>
  <c r="F71" i="1"/>
  <c r="F86" i="1" s="1"/>
  <c r="F89" i="1" s="1"/>
  <c r="F93" i="1" s="1"/>
  <c r="H43" i="1"/>
  <c r="H45" i="1" s="1"/>
  <c r="G56" i="1"/>
  <c r="E71" i="1"/>
  <c r="E86" i="1" s="1"/>
  <c r="E89" i="1" s="1"/>
  <c r="E93" i="1" s="1"/>
  <c r="D57" i="1"/>
  <c r="D71" i="1" s="1"/>
  <c r="D86" i="1" s="1"/>
  <c r="D89" i="1" s="1"/>
  <c r="D93" i="1" s="1"/>
  <c r="D97" i="1" s="1"/>
  <c r="D107" i="1" s="1"/>
  <c r="H23" i="1"/>
  <c r="H25" i="1" s="1"/>
  <c r="I43" i="1" l="1"/>
  <c r="I45" i="1"/>
  <c r="O55" i="3"/>
  <c r="I56" i="1"/>
  <c r="I23" i="1"/>
  <c r="H46" i="1"/>
  <c r="H71" i="1" s="1"/>
  <c r="H86" i="1" s="1"/>
  <c r="H89" i="1" s="1"/>
  <c r="H93" i="1" s="1"/>
  <c r="I104" i="1"/>
  <c r="O104" i="3" s="1"/>
  <c r="I42" i="3"/>
  <c r="I43" i="3" s="1"/>
  <c r="I45" i="3" s="1"/>
  <c r="O45" i="3" s="1"/>
  <c r="I23" i="3"/>
  <c r="I25" i="3" s="1"/>
  <c r="I46" i="3" s="1"/>
  <c r="I71" i="3" s="1"/>
  <c r="D100" i="1"/>
  <c r="E105" i="1" s="1"/>
  <c r="E94" i="1" s="1"/>
  <c r="E97" i="1" s="1"/>
  <c r="E107" i="1" s="1"/>
  <c r="G57" i="1"/>
  <c r="G71" i="1" s="1"/>
  <c r="G86" i="1" s="1"/>
  <c r="G89" i="1" s="1"/>
  <c r="G93" i="1" s="1"/>
  <c r="O42" i="3" l="1"/>
  <c r="I57" i="1"/>
  <c r="O57" i="3" s="1"/>
  <c r="O56" i="3"/>
  <c r="I25" i="1"/>
  <c r="O23" i="3"/>
  <c r="O43" i="3"/>
  <c r="I86" i="3"/>
  <c r="E100" i="1"/>
  <c r="F105" i="1" s="1"/>
  <c r="F94" i="1" s="1"/>
  <c r="F97" i="1" s="1"/>
  <c r="F107" i="1" s="1"/>
  <c r="N22" i="3"/>
  <c r="N44" i="3"/>
  <c r="B2" i="1"/>
  <c r="B1" i="1"/>
  <c r="B2" i="2"/>
  <c r="B1" i="2"/>
  <c r="B2" i="3"/>
  <c r="B1" i="3"/>
  <c r="B2" i="5"/>
  <c r="B1" i="5"/>
  <c r="B1" i="4"/>
  <c r="B2" i="4"/>
  <c r="I22" i="4"/>
  <c r="H22" i="4"/>
  <c r="G22" i="4"/>
  <c r="F22" i="4"/>
  <c r="E22" i="4"/>
  <c r="D22" i="4"/>
  <c r="J105" i="3"/>
  <c r="M103" i="3"/>
  <c r="L103" i="3"/>
  <c r="K103" i="3"/>
  <c r="J103" i="3"/>
  <c r="N102" i="3"/>
  <c r="M102" i="3"/>
  <c r="L102" i="3"/>
  <c r="K102" i="3"/>
  <c r="J102" i="3"/>
  <c r="M99" i="3"/>
  <c r="L99" i="3"/>
  <c r="K99" i="3"/>
  <c r="J99" i="3"/>
  <c r="N96" i="3"/>
  <c r="M96" i="3"/>
  <c r="L96" i="3"/>
  <c r="K96" i="3"/>
  <c r="J96" i="3"/>
  <c r="N95" i="3"/>
  <c r="M95" i="3"/>
  <c r="L95" i="3"/>
  <c r="K95" i="3"/>
  <c r="J95" i="3"/>
  <c r="N91" i="3"/>
  <c r="M91" i="3"/>
  <c r="L91" i="3"/>
  <c r="K91" i="3"/>
  <c r="J91" i="3"/>
  <c r="N90" i="3"/>
  <c r="M90" i="3"/>
  <c r="L90" i="3"/>
  <c r="K90" i="3"/>
  <c r="J90" i="3"/>
  <c r="N88" i="3"/>
  <c r="M88" i="3"/>
  <c r="L88" i="3"/>
  <c r="K88" i="3"/>
  <c r="J88" i="3"/>
  <c r="N87" i="3"/>
  <c r="M87" i="3"/>
  <c r="L87" i="3"/>
  <c r="K87" i="3"/>
  <c r="J87" i="3"/>
  <c r="N85" i="3"/>
  <c r="M85" i="3"/>
  <c r="L85" i="3"/>
  <c r="K85" i="3"/>
  <c r="J85" i="3"/>
  <c r="N84" i="3"/>
  <c r="M84" i="3"/>
  <c r="L84" i="3"/>
  <c r="K84" i="3"/>
  <c r="J84" i="3"/>
  <c r="N82" i="3"/>
  <c r="M82" i="3"/>
  <c r="L82" i="3"/>
  <c r="K82" i="3"/>
  <c r="J82" i="3"/>
  <c r="N81" i="3"/>
  <c r="M81" i="3"/>
  <c r="L81" i="3"/>
  <c r="K81" i="3"/>
  <c r="J81" i="3"/>
  <c r="N80" i="3"/>
  <c r="M80" i="3"/>
  <c r="L80" i="3"/>
  <c r="K80" i="3"/>
  <c r="J80" i="3"/>
  <c r="N79" i="3"/>
  <c r="M79" i="3"/>
  <c r="L79" i="3"/>
  <c r="K79" i="3"/>
  <c r="J79" i="3"/>
  <c r="N78" i="3"/>
  <c r="M78" i="3"/>
  <c r="L78" i="3"/>
  <c r="K78" i="3"/>
  <c r="J78" i="3"/>
  <c r="N77" i="3"/>
  <c r="M77" i="3"/>
  <c r="L77" i="3"/>
  <c r="K77" i="3"/>
  <c r="J77" i="3"/>
  <c r="N76" i="3"/>
  <c r="M76" i="3"/>
  <c r="L76" i="3"/>
  <c r="K76" i="3"/>
  <c r="J76" i="3"/>
  <c r="N75" i="3"/>
  <c r="M75" i="3"/>
  <c r="L75" i="3"/>
  <c r="K75" i="3"/>
  <c r="J75" i="3"/>
  <c r="N74" i="3"/>
  <c r="M74" i="3"/>
  <c r="L74" i="3"/>
  <c r="K74" i="3"/>
  <c r="J74" i="3"/>
  <c r="N73" i="3"/>
  <c r="M73" i="3"/>
  <c r="L73" i="3"/>
  <c r="K73" i="3"/>
  <c r="J73" i="3"/>
  <c r="N72" i="3"/>
  <c r="M72" i="3"/>
  <c r="L72" i="3"/>
  <c r="K72" i="3"/>
  <c r="J72" i="3"/>
  <c r="N69" i="3"/>
  <c r="M69" i="3"/>
  <c r="L69" i="3"/>
  <c r="K69" i="3"/>
  <c r="J69" i="3"/>
  <c r="N68" i="3"/>
  <c r="M68" i="3"/>
  <c r="L68" i="3"/>
  <c r="K68" i="3"/>
  <c r="J68" i="3"/>
  <c r="N67" i="3"/>
  <c r="M67" i="3"/>
  <c r="L67" i="3"/>
  <c r="K67" i="3"/>
  <c r="J67" i="3"/>
  <c r="N66" i="3"/>
  <c r="M66" i="3"/>
  <c r="L66" i="3"/>
  <c r="K66" i="3"/>
  <c r="J66" i="3"/>
  <c r="N65" i="3"/>
  <c r="M65" i="3"/>
  <c r="L65" i="3"/>
  <c r="K65" i="3"/>
  <c r="J65" i="3"/>
  <c r="N64" i="3"/>
  <c r="M64" i="3"/>
  <c r="L64" i="3"/>
  <c r="K64" i="3"/>
  <c r="J64" i="3"/>
  <c r="N63" i="3"/>
  <c r="M63" i="3"/>
  <c r="L63" i="3"/>
  <c r="K63" i="3"/>
  <c r="J63" i="3"/>
  <c r="N62" i="3"/>
  <c r="M62" i="3"/>
  <c r="L62" i="3"/>
  <c r="K62" i="3"/>
  <c r="J62" i="3"/>
  <c r="N61" i="3"/>
  <c r="M61" i="3"/>
  <c r="L61" i="3"/>
  <c r="K61" i="3"/>
  <c r="J61" i="3"/>
  <c r="N60" i="3"/>
  <c r="M60" i="3"/>
  <c r="L60" i="3"/>
  <c r="K60" i="3"/>
  <c r="J60" i="3"/>
  <c r="N59" i="3"/>
  <c r="M59" i="3"/>
  <c r="L59" i="3"/>
  <c r="K59" i="3"/>
  <c r="J59" i="3"/>
  <c r="N58" i="3"/>
  <c r="M58" i="3"/>
  <c r="L58" i="3"/>
  <c r="K58" i="3"/>
  <c r="J58" i="3"/>
  <c r="N54" i="3"/>
  <c r="M54" i="3"/>
  <c r="L54" i="3"/>
  <c r="K54" i="3"/>
  <c r="J54" i="3"/>
  <c r="N53" i="3"/>
  <c r="M53" i="3"/>
  <c r="L53" i="3"/>
  <c r="K53" i="3"/>
  <c r="J53" i="3"/>
  <c r="N51" i="3"/>
  <c r="M51" i="3"/>
  <c r="L51" i="3"/>
  <c r="K51" i="3"/>
  <c r="J51" i="3"/>
  <c r="N49" i="3"/>
  <c r="M49" i="3"/>
  <c r="L49" i="3"/>
  <c r="K49" i="3"/>
  <c r="J49" i="3"/>
  <c r="N48" i="3"/>
  <c r="M48" i="3"/>
  <c r="L48" i="3"/>
  <c r="K48" i="3"/>
  <c r="J48" i="3"/>
  <c r="N47" i="3"/>
  <c r="M47" i="3"/>
  <c r="L47" i="3"/>
  <c r="K47" i="3"/>
  <c r="J47" i="3"/>
  <c r="M44" i="3"/>
  <c r="L44" i="3"/>
  <c r="K44" i="3"/>
  <c r="J44" i="3"/>
  <c r="N40" i="3"/>
  <c r="M40" i="3"/>
  <c r="L40" i="3"/>
  <c r="K40" i="3"/>
  <c r="J40" i="3"/>
  <c r="N39" i="3"/>
  <c r="M39" i="3"/>
  <c r="L39" i="3"/>
  <c r="K39" i="3"/>
  <c r="J39" i="3"/>
  <c r="N38" i="3"/>
  <c r="M38" i="3"/>
  <c r="L38" i="3"/>
  <c r="K38" i="3"/>
  <c r="J38" i="3"/>
  <c r="N37" i="3"/>
  <c r="M37" i="3"/>
  <c r="L37" i="3"/>
  <c r="K37" i="3"/>
  <c r="J37" i="3"/>
  <c r="N36" i="3"/>
  <c r="M36" i="3"/>
  <c r="L36" i="3"/>
  <c r="K36" i="3"/>
  <c r="J36" i="3"/>
  <c r="N35" i="3"/>
  <c r="M35" i="3"/>
  <c r="L35" i="3"/>
  <c r="K35" i="3"/>
  <c r="J35" i="3"/>
  <c r="N34" i="3"/>
  <c r="M34" i="3"/>
  <c r="L34" i="3"/>
  <c r="K34" i="3"/>
  <c r="J34" i="3"/>
  <c r="N32" i="3"/>
  <c r="M32" i="3"/>
  <c r="L32" i="3"/>
  <c r="K32" i="3"/>
  <c r="J32" i="3"/>
  <c r="N31" i="3"/>
  <c r="M31" i="3"/>
  <c r="L31" i="3"/>
  <c r="K31" i="3"/>
  <c r="J31" i="3"/>
  <c r="N30" i="3"/>
  <c r="M30" i="3"/>
  <c r="L30" i="3"/>
  <c r="K30" i="3"/>
  <c r="J30" i="3"/>
  <c r="N29" i="3"/>
  <c r="M29" i="3"/>
  <c r="L29" i="3"/>
  <c r="K29" i="3"/>
  <c r="J29" i="3"/>
  <c r="N28" i="3"/>
  <c r="M28" i="3"/>
  <c r="L28" i="3"/>
  <c r="K28" i="3"/>
  <c r="J28" i="3"/>
  <c r="N27" i="3"/>
  <c r="M27" i="3"/>
  <c r="L27" i="3"/>
  <c r="K27" i="3"/>
  <c r="J27" i="3"/>
  <c r="N26" i="3"/>
  <c r="M26" i="3"/>
  <c r="L26" i="3"/>
  <c r="K26" i="3"/>
  <c r="J26" i="3"/>
  <c r="M24" i="3"/>
  <c r="L24" i="3"/>
  <c r="K24" i="3"/>
  <c r="J24" i="3"/>
  <c r="M22" i="3"/>
  <c r="L22" i="3"/>
  <c r="K22" i="3"/>
  <c r="N20" i="3"/>
  <c r="M20" i="3"/>
  <c r="L20" i="3"/>
  <c r="K20" i="3"/>
  <c r="J20" i="3"/>
  <c r="N19" i="3"/>
  <c r="M19" i="3"/>
  <c r="L19" i="3"/>
  <c r="K19" i="3"/>
  <c r="J19" i="3"/>
  <c r="N18" i="3"/>
  <c r="M18" i="3"/>
  <c r="L18" i="3"/>
  <c r="K18" i="3"/>
  <c r="J18" i="3"/>
  <c r="N17" i="3"/>
  <c r="M17" i="3"/>
  <c r="L17" i="3"/>
  <c r="K17" i="3"/>
  <c r="J17" i="3"/>
  <c r="N16" i="3"/>
  <c r="M16" i="3"/>
  <c r="L16" i="3"/>
  <c r="K16" i="3"/>
  <c r="J16" i="3"/>
  <c r="N15" i="3"/>
  <c r="M15" i="3"/>
  <c r="L15" i="3"/>
  <c r="K15" i="3"/>
  <c r="J15" i="3"/>
  <c r="N14" i="3"/>
  <c r="M14" i="3"/>
  <c r="L14" i="3"/>
  <c r="K14" i="3"/>
  <c r="J14" i="3"/>
  <c r="N12" i="3"/>
  <c r="M12" i="3"/>
  <c r="L12" i="3"/>
  <c r="K12" i="3"/>
  <c r="J12" i="3"/>
  <c r="N11" i="3"/>
  <c r="M11" i="3"/>
  <c r="L11" i="3"/>
  <c r="K11" i="3"/>
  <c r="J11" i="3"/>
  <c r="N10" i="3"/>
  <c r="M10" i="3"/>
  <c r="L10" i="3"/>
  <c r="K10" i="3"/>
  <c r="J10" i="3"/>
  <c r="N9" i="3"/>
  <c r="M9" i="3"/>
  <c r="L9" i="3"/>
  <c r="K9" i="3"/>
  <c r="J9" i="3"/>
  <c r="N8" i="3"/>
  <c r="M8" i="3"/>
  <c r="L8" i="3"/>
  <c r="K8" i="3"/>
  <c r="J8" i="3"/>
  <c r="N7" i="3"/>
  <c r="M7" i="3"/>
  <c r="L7" i="3"/>
  <c r="K7" i="3"/>
  <c r="J7" i="3"/>
  <c r="N6" i="3"/>
  <c r="M6" i="3"/>
  <c r="L6" i="3"/>
  <c r="K6" i="3"/>
  <c r="J6" i="3"/>
  <c r="A5" i="5"/>
  <c r="D42" i="2"/>
  <c r="F100" i="1" l="1"/>
  <c r="G105" i="1" s="1"/>
  <c r="G94" i="1" s="1"/>
  <c r="G97" i="1" s="1"/>
  <c r="G107" i="1" s="1"/>
  <c r="I46" i="1"/>
  <c r="O25" i="3"/>
  <c r="I89" i="3"/>
  <c r="N24" i="3"/>
  <c r="N103" i="3"/>
  <c r="A50" i="4"/>
  <c r="A45" i="4"/>
  <c r="G100" i="1" l="1"/>
  <c r="H105" i="1" s="1"/>
  <c r="H94" i="1" s="1"/>
  <c r="H97" i="1" s="1"/>
  <c r="H99" i="1" s="1"/>
  <c r="H100" i="1" s="1"/>
  <c r="I105" i="1" s="1"/>
  <c r="I94" i="1" s="1"/>
  <c r="I71" i="1"/>
  <c r="O46" i="3"/>
  <c r="I93" i="3"/>
  <c r="I39" i="4"/>
  <c r="O105" i="3" l="1"/>
  <c r="N99" i="3"/>
  <c r="O94" i="3"/>
  <c r="I86" i="1"/>
  <c r="O71" i="3"/>
  <c r="I97" i="3"/>
  <c r="I38" i="4"/>
  <c r="I40" i="4" s="1"/>
  <c r="I89" i="1" l="1"/>
  <c r="O86" i="3"/>
  <c r="I100" i="3"/>
  <c r="I32" i="4"/>
  <c r="I31" i="4"/>
  <c r="I27" i="4"/>
  <c r="I26" i="4"/>
  <c r="I93" i="1" l="1"/>
  <c r="O89" i="3"/>
  <c r="I46" i="2"/>
  <c r="I45" i="2"/>
  <c r="I39" i="2"/>
  <c r="I38" i="2"/>
  <c r="I23" i="2"/>
  <c r="I24" i="2"/>
  <c r="I25" i="2"/>
  <c r="I27" i="2"/>
  <c r="I28" i="2"/>
  <c r="I9" i="2"/>
  <c r="I10" i="2"/>
  <c r="I11" i="2"/>
  <c r="I12" i="2"/>
  <c r="I13" i="2"/>
  <c r="I14" i="2"/>
  <c r="I15" i="2"/>
  <c r="I16" i="2"/>
  <c r="I17" i="2"/>
  <c r="I18" i="2"/>
  <c r="I19" i="2"/>
  <c r="I20" i="2"/>
  <c r="H27" i="4"/>
  <c r="G27" i="4"/>
  <c r="F27" i="4"/>
  <c r="E27" i="4"/>
  <c r="H26" i="4"/>
  <c r="G26" i="4"/>
  <c r="F26" i="4"/>
  <c r="E26" i="4"/>
  <c r="H28" i="2"/>
  <c r="G28" i="2"/>
  <c r="F28" i="2"/>
  <c r="E28" i="2"/>
  <c r="H27" i="2"/>
  <c r="G27" i="2"/>
  <c r="F27" i="2"/>
  <c r="E27" i="2"/>
  <c r="H25" i="2"/>
  <c r="G25" i="2"/>
  <c r="F25" i="2"/>
  <c r="E25" i="2"/>
  <c r="H23" i="2"/>
  <c r="G23" i="2"/>
  <c r="F23" i="2"/>
  <c r="E23" i="2"/>
  <c r="H20" i="2"/>
  <c r="G20" i="2"/>
  <c r="F20" i="2"/>
  <c r="E20" i="2"/>
  <c r="H19" i="2"/>
  <c r="G19" i="2"/>
  <c r="F19" i="2"/>
  <c r="E19" i="2"/>
  <c r="H18" i="2"/>
  <c r="G18" i="2"/>
  <c r="F18" i="2"/>
  <c r="E18" i="2"/>
  <c r="H17" i="2"/>
  <c r="G17" i="2"/>
  <c r="F17" i="2"/>
  <c r="E17" i="2"/>
  <c r="H16" i="2"/>
  <c r="G16" i="2"/>
  <c r="F16" i="2"/>
  <c r="E16" i="2"/>
  <c r="H15" i="2"/>
  <c r="G15" i="2"/>
  <c r="F15" i="2"/>
  <c r="E15" i="2"/>
  <c r="H14" i="2"/>
  <c r="G14" i="2"/>
  <c r="F14" i="2"/>
  <c r="E14" i="2"/>
  <c r="H13" i="2"/>
  <c r="G13" i="2"/>
  <c r="F13" i="2"/>
  <c r="E13" i="2"/>
  <c r="H12" i="2"/>
  <c r="G12" i="2"/>
  <c r="F12" i="2"/>
  <c r="E12" i="2"/>
  <c r="H11" i="2"/>
  <c r="G11" i="2"/>
  <c r="F11" i="2"/>
  <c r="E11" i="2"/>
  <c r="H10" i="2"/>
  <c r="G10" i="2"/>
  <c r="F10" i="2"/>
  <c r="E10" i="2"/>
  <c r="H9" i="2"/>
  <c r="G9" i="2"/>
  <c r="F9" i="2"/>
  <c r="E9" i="2"/>
  <c r="I97" i="1" l="1"/>
  <c r="O93" i="3"/>
  <c r="I47" i="2"/>
  <c r="D14" i="2"/>
  <c r="D15" i="2"/>
  <c r="D25" i="2"/>
  <c r="D26" i="4"/>
  <c r="G39" i="2"/>
  <c r="G32" i="4"/>
  <c r="D46" i="2"/>
  <c r="D39" i="4"/>
  <c r="J13" i="3"/>
  <c r="D16" i="2"/>
  <c r="J83" i="3"/>
  <c r="D27" i="2"/>
  <c r="D27" i="4"/>
  <c r="H39" i="2"/>
  <c r="H32" i="4"/>
  <c r="E45" i="2"/>
  <c r="E38" i="4"/>
  <c r="D48" i="2"/>
  <c r="H46" i="2"/>
  <c r="H39" i="4"/>
  <c r="D9" i="2"/>
  <c r="D17" i="2"/>
  <c r="D28" i="2"/>
  <c r="D38" i="2"/>
  <c r="D31" i="4"/>
  <c r="D35" i="4"/>
  <c r="D49" i="4" s="1"/>
  <c r="E50" i="4" s="1"/>
  <c r="F45" i="2"/>
  <c r="F38" i="4"/>
  <c r="J50" i="3"/>
  <c r="D18" i="2"/>
  <c r="D39" i="2"/>
  <c r="D32" i="4"/>
  <c r="E42" i="2"/>
  <c r="E35" i="4"/>
  <c r="E49" i="4" s="1"/>
  <c r="G45" i="2"/>
  <c r="G38" i="4"/>
  <c r="D10" i="2"/>
  <c r="D11" i="2"/>
  <c r="D19" i="2"/>
  <c r="E38" i="2"/>
  <c r="E31" i="4"/>
  <c r="F42" i="2"/>
  <c r="F35" i="4"/>
  <c r="F49" i="4" s="1"/>
  <c r="H45" i="2"/>
  <c r="H38" i="4"/>
  <c r="D12" i="2"/>
  <c r="D20" i="2"/>
  <c r="F38" i="2"/>
  <c r="F31" i="4"/>
  <c r="E46" i="2"/>
  <c r="E39" i="4"/>
  <c r="D13" i="2"/>
  <c r="D23" i="2"/>
  <c r="E39" i="2"/>
  <c r="E32" i="4"/>
  <c r="F46" i="2"/>
  <c r="F39" i="4"/>
  <c r="D24" i="2"/>
  <c r="F39" i="2"/>
  <c r="F32" i="4"/>
  <c r="D45" i="2"/>
  <c r="D38" i="4"/>
  <c r="G46" i="2"/>
  <c r="G39" i="4"/>
  <c r="J70" i="3"/>
  <c r="J41" i="3"/>
  <c r="J33" i="3"/>
  <c r="J21" i="3"/>
  <c r="I99" i="1" l="1"/>
  <c r="O97" i="3"/>
  <c r="J52" i="3"/>
  <c r="D51" i="4"/>
  <c r="E51" i="4"/>
  <c r="D26" i="2"/>
  <c r="D7" i="2"/>
  <c r="I100" i="1" l="1"/>
  <c r="O100" i="3" s="1"/>
  <c r="O99" i="3"/>
  <c r="J55" i="3"/>
  <c r="J56" i="3" l="1"/>
  <c r="J57" i="3"/>
  <c r="D6" i="2" l="1"/>
  <c r="D8" i="2"/>
  <c r="E24" i="2"/>
  <c r="D6" i="4" l="1"/>
  <c r="D24" i="4" s="1"/>
  <c r="F24" i="2"/>
  <c r="D29" i="4" l="1"/>
  <c r="G38" i="2" l="1"/>
  <c r="G31" i="4"/>
  <c r="G24" i="2"/>
  <c r="H24" i="2" l="1"/>
  <c r="H38" i="2" l="1"/>
  <c r="H31" i="4"/>
  <c r="D37" i="2" l="1"/>
  <c r="D31" i="2"/>
  <c r="D30" i="2"/>
  <c r="D41" i="4" l="1"/>
  <c r="D30" i="4" s="1"/>
  <c r="D33" i="4" s="1"/>
  <c r="D44" i="4" s="1"/>
  <c r="D46" i="4" s="1"/>
  <c r="J94" i="3"/>
  <c r="D21" i="2"/>
  <c r="E45" i="4" l="1"/>
  <c r="D22" i="2"/>
  <c r="D29" i="2" s="1"/>
  <c r="D32" i="2" s="1"/>
  <c r="C8" i="6"/>
  <c r="E4" i="3" l="1"/>
  <c r="K4" i="3" s="1"/>
  <c r="E4" i="2"/>
  <c r="E4" i="1"/>
  <c r="N42" i="3"/>
  <c r="M42" i="3"/>
  <c r="L42" i="3"/>
  <c r="K42" i="3"/>
  <c r="D4" i="1" l="1"/>
  <c r="D4" i="4" s="1"/>
  <c r="D11" i="4" s="1"/>
  <c r="F4" i="1"/>
  <c r="E4" i="4"/>
  <c r="E11" i="4" s="1"/>
  <c r="D4" i="2"/>
  <c r="F4" i="2"/>
  <c r="G4" i="2" s="1"/>
  <c r="H4" i="2" s="1"/>
  <c r="I4" i="2" s="1"/>
  <c r="D4" i="3"/>
  <c r="J4" i="3" s="1"/>
  <c r="F4" i="3"/>
  <c r="G4" i="3" s="1"/>
  <c r="H4" i="3" s="1"/>
  <c r="I4" i="3" s="1"/>
  <c r="L4" i="3" l="1"/>
  <c r="G4" i="1"/>
  <c r="F4" i="4"/>
  <c r="F11" i="4" s="1"/>
  <c r="M4" i="3"/>
  <c r="H4" i="1" l="1"/>
  <c r="G4" i="4"/>
  <c r="G11" i="4" s="1"/>
  <c r="O4" i="3"/>
  <c r="N4" i="3"/>
  <c r="I4" i="1" l="1"/>
  <c r="I4" i="4" s="1"/>
  <c r="I11" i="4" s="1"/>
  <c r="H4" i="4"/>
  <c r="H11" i="4" s="1"/>
  <c r="D40" i="4" l="1"/>
  <c r="E40" i="4"/>
  <c r="F40" i="4"/>
  <c r="G40" i="4"/>
  <c r="H40" i="4"/>
  <c r="E47" i="2" l="1"/>
  <c r="F47" i="2"/>
  <c r="H47" i="2"/>
  <c r="D47" i="2"/>
  <c r="G47" i="2"/>
  <c r="H26" i="2" l="1"/>
  <c r="N83" i="3"/>
  <c r="I26" i="2"/>
  <c r="F26" i="2"/>
  <c r="L83" i="3"/>
  <c r="G26" i="2"/>
  <c r="M83" i="3"/>
  <c r="E26" i="2"/>
  <c r="K83" i="3"/>
  <c r="K33" i="3"/>
  <c r="L33" i="3"/>
  <c r="M33" i="3"/>
  <c r="N33" i="3"/>
  <c r="L43" i="3" l="1"/>
  <c r="L41" i="3"/>
  <c r="K43" i="3"/>
  <c r="K41" i="3"/>
  <c r="N43" i="3"/>
  <c r="N41" i="3"/>
  <c r="M43" i="3"/>
  <c r="M41" i="3"/>
  <c r="N21" i="3"/>
  <c r="K13" i="3"/>
  <c r="L13" i="3"/>
  <c r="N13" i="3"/>
  <c r="M13" i="3"/>
  <c r="L21" i="3"/>
  <c r="M21" i="3"/>
  <c r="K21" i="3"/>
  <c r="D33" i="2"/>
  <c r="D36" i="2" s="1"/>
  <c r="D40" i="2" s="1"/>
  <c r="D51" i="2" s="1"/>
  <c r="D34" i="2"/>
  <c r="D53" i="2" l="1"/>
  <c r="G33" i="2"/>
  <c r="H33" i="2"/>
  <c r="I33" i="2"/>
  <c r="E33" i="2"/>
  <c r="F33" i="2"/>
  <c r="I34" i="2"/>
  <c r="H34" i="2"/>
  <c r="G34" i="2"/>
  <c r="F34" i="2"/>
  <c r="E34" i="2"/>
  <c r="N45" i="3" l="1"/>
  <c r="M45" i="3"/>
  <c r="K45" i="3"/>
  <c r="L45" i="3"/>
  <c r="K23" i="3"/>
  <c r="L23" i="3"/>
  <c r="M23" i="3"/>
  <c r="N23" i="3"/>
  <c r="I21" i="2"/>
  <c r="M70" i="3"/>
  <c r="N70" i="3"/>
  <c r="L46" i="3" l="1"/>
  <c r="N25" i="3"/>
  <c r="M25" i="3"/>
  <c r="L25" i="3"/>
  <c r="K25" i="3"/>
  <c r="H21" i="2"/>
  <c r="G21" i="2"/>
  <c r="F6" i="2" l="1"/>
  <c r="I6" i="2"/>
  <c r="E6" i="2"/>
  <c r="K46" i="3"/>
  <c r="G6" i="2"/>
  <c r="M46" i="3"/>
  <c r="H6" i="2"/>
  <c r="N46" i="3"/>
  <c r="J104" i="3"/>
  <c r="M52" i="3" l="1"/>
  <c r="N52" i="3"/>
  <c r="L52" i="3"/>
  <c r="L104" i="3"/>
  <c r="M104" i="3"/>
  <c r="N104" i="3"/>
  <c r="K104" i="3" l="1"/>
  <c r="K52" i="3" l="1"/>
  <c r="H31" i="2"/>
  <c r="F31" i="2"/>
  <c r="E31" i="2"/>
  <c r="G31" i="2"/>
  <c r="I31" i="2"/>
  <c r="E7" i="2" l="1"/>
  <c r="K50" i="3"/>
  <c r="F7" i="2" l="1"/>
  <c r="L50" i="3"/>
  <c r="G7" i="2" l="1"/>
  <c r="M50" i="3"/>
  <c r="H7" i="2" l="1"/>
  <c r="N50" i="3"/>
  <c r="K55" i="3" l="1"/>
  <c r="I7" i="2"/>
  <c r="K56" i="3" l="1"/>
  <c r="E8" i="2" l="1"/>
  <c r="K57" i="3"/>
  <c r="L55" i="3" l="1"/>
  <c r="L56" i="3" l="1"/>
  <c r="M55" i="3" l="1"/>
  <c r="F8" i="2"/>
  <c r="L57" i="3"/>
  <c r="M56" i="3" l="1"/>
  <c r="N55" i="3" l="1"/>
  <c r="G8" i="2"/>
  <c r="M57" i="3"/>
  <c r="M71" i="3"/>
  <c r="G22" i="2" l="1"/>
  <c r="N56" i="3"/>
  <c r="H8" i="2" l="1"/>
  <c r="H22" i="2" s="1"/>
  <c r="N57" i="3"/>
  <c r="N71" i="3"/>
  <c r="I8" i="2" l="1"/>
  <c r="I22" i="2" s="1"/>
  <c r="L70" i="3" l="1"/>
  <c r="F21" i="2"/>
  <c r="F22" i="2" s="1"/>
  <c r="K70" i="3"/>
  <c r="E21" i="2"/>
  <c r="E22" i="2" s="1"/>
  <c r="E29" i="2" s="1"/>
  <c r="L71" i="3" l="1"/>
  <c r="K86" i="3" l="1"/>
  <c r="K71" i="3"/>
  <c r="D43" i="2"/>
  <c r="D36" i="4"/>
  <c r="E41" i="4" s="1"/>
  <c r="E30" i="4" s="1"/>
  <c r="K105" i="3" l="1"/>
  <c r="E48" i="2"/>
  <c r="E37" i="2" s="1"/>
  <c r="K94" i="3"/>
  <c r="K89" i="3"/>
  <c r="E30" i="2"/>
  <c r="E6" i="4" l="1"/>
  <c r="E32" i="2"/>
  <c r="K93" i="3" l="1"/>
  <c r="E36" i="2"/>
  <c r="E40" i="2" s="1"/>
  <c r="E51" i="2" s="1"/>
  <c r="E24" i="4"/>
  <c r="E53" i="2" l="1"/>
  <c r="K97" i="3"/>
  <c r="E43" i="2"/>
  <c r="E29" i="4"/>
  <c r="E33" i="4" s="1"/>
  <c r="E44" i="4" s="1"/>
  <c r="F45" i="4" s="1"/>
  <c r="L105" i="3" l="1"/>
  <c r="F48" i="2"/>
  <c r="F37" i="2" s="1"/>
  <c r="L94" i="3"/>
  <c r="K100" i="3"/>
  <c r="E46" i="4"/>
  <c r="E36" i="4"/>
  <c r="F41" i="4" s="1"/>
  <c r="F30" i="4" s="1"/>
  <c r="F50" i="4" l="1"/>
  <c r="L86" i="3" l="1"/>
  <c r="F29" i="2"/>
  <c r="F30" i="2" l="1"/>
  <c r="F6" i="4" l="1"/>
  <c r="F24" i="4" s="1"/>
  <c r="F29" i="4" s="1"/>
  <c r="F33" i="4" s="1"/>
  <c r="F44" i="4" s="1"/>
  <c r="G45" i="4" s="1"/>
  <c r="L89" i="3"/>
  <c r="F32" i="2"/>
  <c r="F36" i="2" s="1"/>
  <c r="L93" i="3" l="1"/>
  <c r="F40" i="2"/>
  <c r="F51" i="2" s="1"/>
  <c r="F46" i="4"/>
  <c r="L97" i="3" l="1"/>
  <c r="F53" i="2"/>
  <c r="F43" i="2"/>
  <c r="M105" i="3" l="1"/>
  <c r="G48" i="2"/>
  <c r="G37" i="2" s="1"/>
  <c r="M94" i="3"/>
  <c r="L100" i="3"/>
  <c r="F36" i="4"/>
  <c r="G41" i="4" s="1"/>
  <c r="G30" i="4" s="1"/>
  <c r="G50" i="4" l="1"/>
  <c r="F51" i="4"/>
  <c r="M86" i="3" l="1"/>
  <c r="G29" i="2"/>
  <c r="G30" i="2" l="1"/>
  <c r="G6" i="4" l="1"/>
  <c r="G24" i="4" s="1"/>
  <c r="G29" i="4" s="1"/>
  <c r="G33" i="4" s="1"/>
  <c r="M89" i="3"/>
  <c r="G32" i="2"/>
  <c r="G36" i="2" s="1"/>
  <c r="M93" i="3" l="1"/>
  <c r="G42" i="2"/>
  <c r="G44" i="4"/>
  <c r="G35" i="4"/>
  <c r="G40" i="2"/>
  <c r="G50" i="2" l="1"/>
  <c r="G53" i="2"/>
  <c r="M97" i="3"/>
  <c r="G43" i="2"/>
  <c r="G46" i="4"/>
  <c r="H45" i="4"/>
  <c r="G51" i="2" l="1"/>
  <c r="N105" i="3"/>
  <c r="H48" i="2"/>
  <c r="H37" i="2" s="1"/>
  <c r="N94" i="3"/>
  <c r="M100" i="3"/>
  <c r="G49" i="4"/>
  <c r="G51" i="4" s="1"/>
  <c r="G36" i="4"/>
  <c r="H41" i="4" s="1"/>
  <c r="H30" i="4" s="1"/>
  <c r="N86" i="3" l="1"/>
  <c r="H29" i="2"/>
  <c r="N89" i="3" l="1"/>
  <c r="H30" i="2"/>
  <c r="H32" i="2" l="1"/>
  <c r="H36" i="2" s="1"/>
  <c r="H6" i="4"/>
  <c r="H24" i="4" s="1"/>
  <c r="N93" i="3" l="1"/>
  <c r="H42" i="2"/>
  <c r="H40" i="2"/>
  <c r="H29" i="4"/>
  <c r="H33" i="4" s="1"/>
  <c r="H50" i="2" l="1"/>
  <c r="N97" i="3"/>
  <c r="H53" i="2"/>
  <c r="H43" i="2"/>
  <c r="H44" i="4"/>
  <c r="H35" i="4"/>
  <c r="H51" i="2" l="1"/>
  <c r="I48" i="2"/>
  <c r="I37" i="2" s="1"/>
  <c r="N100" i="3"/>
  <c r="H46" i="4"/>
  <c r="I45" i="4"/>
  <c r="H49" i="4"/>
  <c r="H51" i="4" s="1"/>
  <c r="H36" i="4"/>
  <c r="I41" i="4" s="1"/>
  <c r="I30" i="4" s="1"/>
  <c r="I29" i="2" l="1"/>
  <c r="I30" i="2" l="1"/>
  <c r="I32" i="2" l="1"/>
  <c r="I36" i="2" s="1"/>
  <c r="I6" i="4"/>
  <c r="I24" i="4" s="1"/>
  <c r="I40" i="2" l="1"/>
  <c r="I50" i="2" s="1"/>
  <c r="I29" i="4"/>
  <c r="I33" i="4" s="1"/>
  <c r="I51" i="2" l="1"/>
  <c r="I53" i="2"/>
  <c r="I44" i="4"/>
  <c r="I46" i="4" s="1"/>
  <c r="I35" i="4"/>
  <c r="I42" i="2" l="1"/>
  <c r="I43" i="2" s="1"/>
  <c r="I49" i="4"/>
  <c r="I51" i="4" s="1"/>
  <c r="I36" i="4"/>
  <c r="J22" i="3"/>
  <c r="J42" i="3"/>
  <c r="J45" i="3" l="1"/>
  <c r="J25" i="3"/>
  <c r="J23" i="3"/>
  <c r="J43" i="3" l="1"/>
  <c r="J46" i="3"/>
  <c r="J71" i="3" l="1"/>
  <c r="J86" i="3" l="1"/>
  <c r="J89" i="3" l="1"/>
  <c r="J93" i="3" l="1"/>
  <c r="J100" i="3" l="1"/>
  <c r="J97" i="3"/>
</calcChain>
</file>

<file path=xl/sharedStrings.xml><?xml version="1.0" encoding="utf-8"?>
<sst xmlns="http://schemas.openxmlformats.org/spreadsheetml/2006/main" count="1039" uniqueCount="409">
  <si>
    <t>Fast money</t>
  </si>
  <si>
    <t>£m 20/21 prices</t>
  </si>
  <si>
    <t>FM</t>
  </si>
  <si>
    <t>Depreciation</t>
  </si>
  <si>
    <t>Post-vesting pre-RIIO depreciation</t>
  </si>
  <si>
    <t>RIIO-1 depreciation</t>
  </si>
  <si>
    <t>RIIO-2 depreciation</t>
  </si>
  <si>
    <t>Vanilla WACC</t>
  </si>
  <si>
    <t>annual real %</t>
  </si>
  <si>
    <t>Single year discount factor</t>
  </si>
  <si>
    <t>scalar</t>
  </si>
  <si>
    <t>Closing RAV</t>
  </si>
  <si>
    <t>Discounted closing RAV</t>
  </si>
  <si>
    <t>Opening RAV (after transfers)</t>
  </si>
  <si>
    <t>NPV-neutral RAV return base</t>
  </si>
  <si>
    <t>Return</t>
  </si>
  <si>
    <t>DPN</t>
  </si>
  <si>
    <t>RTN</t>
  </si>
  <si>
    <t>PT</t>
  </si>
  <si>
    <t>Licence Fee Payments</t>
  </si>
  <si>
    <t>LFt</t>
  </si>
  <si>
    <t>Prescribed Rates</t>
  </si>
  <si>
    <t>RBt</t>
  </si>
  <si>
    <t>Pass-through Transmission Connection Point Charges</t>
  </si>
  <si>
    <t>TBt</t>
  </si>
  <si>
    <t>Smart Meter Communication Licensee Costs</t>
  </si>
  <si>
    <t>SMCt</t>
  </si>
  <si>
    <t>Smart Meter Information Technology Costs</t>
  </si>
  <si>
    <t>SMITt</t>
  </si>
  <si>
    <t>Ring Fence Costs</t>
  </si>
  <si>
    <t>RFt</t>
  </si>
  <si>
    <t>Supplier of Last Resort Net Costs</t>
  </si>
  <si>
    <t>SLRt</t>
  </si>
  <si>
    <t>Valid Bad Debt Claims</t>
  </si>
  <si>
    <t>IBDAt</t>
  </si>
  <si>
    <t>Pension Scheme Established Deficit repair expenditure</t>
  </si>
  <si>
    <t>EDEt</t>
  </si>
  <si>
    <t>Failed Supplier Recovered Costs</t>
  </si>
  <si>
    <t>SRCt</t>
  </si>
  <si>
    <t>Shetland Variable Energy Costs (SSEH only)</t>
  </si>
  <si>
    <t>SECt</t>
  </si>
  <si>
    <t>Assistance for high-cost distributors adjustment (SSEH only)</t>
  </si>
  <si>
    <t>HBt</t>
  </si>
  <si>
    <t>Pass-through</t>
  </si>
  <si>
    <t>Base Revenue</t>
  </si>
  <si>
    <t>Return Adjustment (note: this row is not active. It will be linked to ReturnAdj for closeout)</t>
  </si>
  <si>
    <t>RTNA</t>
  </si>
  <si>
    <t>Equity issuance costs</t>
  </si>
  <si>
    <t>EIC</t>
  </si>
  <si>
    <t>Business plan incentive</t>
  </si>
  <si>
    <t>BPI</t>
  </si>
  <si>
    <t>Output delivery incentive</t>
  </si>
  <si>
    <t>ODI</t>
  </si>
  <si>
    <t>Other revenue allowances</t>
  </si>
  <si>
    <t>ORA</t>
  </si>
  <si>
    <t>Directly Remunerated Services</t>
  </si>
  <si>
    <t>DRS</t>
  </si>
  <si>
    <t>Calculated revenue (before tax)</t>
  </si>
  <si>
    <t>Tax allowance</t>
  </si>
  <si>
    <t>TAX</t>
  </si>
  <si>
    <t>Tax allowance adjustment</t>
  </si>
  <si>
    <t>TAXA</t>
  </si>
  <si>
    <t>Calculated revenue</t>
  </si>
  <si>
    <t>Real to nominal prices conversion factor (splice index for RIIO-2)</t>
  </si>
  <si>
    <t>Combined RPI-CPIH price index (financial year average) (aka Price Index term)</t>
  </si>
  <si>
    <t>£m nominal</t>
  </si>
  <si>
    <t>Rt x  PIt / PI2020/21</t>
  </si>
  <si>
    <t>Correction term</t>
  </si>
  <si>
    <t>Kt</t>
  </si>
  <si>
    <t>Forecasting penalty</t>
  </si>
  <si>
    <t>FPt</t>
  </si>
  <si>
    <t>Legacy Allowed Revenue</t>
  </si>
  <si>
    <t>LARt</t>
  </si>
  <si>
    <t>Allowed revenue</t>
  </si>
  <si>
    <t>ARt (part C)</t>
  </si>
  <si>
    <t>Recovered Revenue</t>
  </si>
  <si>
    <t>RRt</t>
  </si>
  <si>
    <t>Revenue under/(over) recovery</t>
  </si>
  <si>
    <t xml:space="preserve">Vanilla weighted average cost of capital </t>
  </si>
  <si>
    <t>WACCt</t>
  </si>
  <si>
    <t>Inflation (from year t to t+1)</t>
  </si>
  <si>
    <t>annual %</t>
  </si>
  <si>
    <t>PIt+1/PIt</t>
  </si>
  <si>
    <t>Nominal time value of money</t>
  </si>
  <si>
    <t>annual nominal %</t>
  </si>
  <si>
    <t>TVMt</t>
  </si>
  <si>
    <t>Correction Term</t>
  </si>
  <si>
    <t>Regulatory Year</t>
  </si>
  <si>
    <t>Allowed load related capex</t>
  </si>
  <si>
    <t>Allowed non-load related capex - asset replacement</t>
  </si>
  <si>
    <t>Allowed non-load related capex - other</t>
  </si>
  <si>
    <t>Allowed faults</t>
  </si>
  <si>
    <t>Allowed tree cutting</t>
  </si>
  <si>
    <t>Allowed 100% 'revenue pool' expenditure</t>
  </si>
  <si>
    <t>Allowed controllable opex</t>
  </si>
  <si>
    <t>Total RIIO-2 capitalisation rate allocation 1 allowances</t>
  </si>
  <si>
    <t>Total RIIO-2 capitalisation rate allocation 2 allowances</t>
  </si>
  <si>
    <t>Actual load related capex</t>
  </si>
  <si>
    <t>Actual non-load related capex - asset replacement</t>
  </si>
  <si>
    <t>Actual non-load related capex - other</t>
  </si>
  <si>
    <t>Actual faults</t>
  </si>
  <si>
    <t>Actual tree cutting</t>
  </si>
  <si>
    <t>Actual 100% ‘revenue pool’ expenditure</t>
  </si>
  <si>
    <t>Actual controllable opex</t>
  </si>
  <si>
    <t>Total actual expenditure in capitalisation rate allocation 1</t>
  </si>
  <si>
    <t>Total actual expenditure in capitalisation rate allocation 2</t>
  </si>
  <si>
    <t>Fast Pot Allocation 1</t>
  </si>
  <si>
    <t>Post-TIM totex Allocation 1</t>
  </si>
  <si>
    <t>Post-TIM totex Allocation 2</t>
  </si>
  <si>
    <t>Fast Pot Allocation 2</t>
  </si>
  <si>
    <t>ALC</t>
  </si>
  <si>
    <t>ANCA</t>
  </si>
  <si>
    <t>ANCO</t>
  </si>
  <si>
    <t>AFA</t>
  </si>
  <si>
    <t>ATC</t>
  </si>
  <si>
    <t>ARP</t>
  </si>
  <si>
    <t>ACO</t>
  </si>
  <si>
    <t>ALCU</t>
  </si>
  <si>
    <t>ANCAU</t>
  </si>
  <si>
    <t>ANCOU</t>
  </si>
  <si>
    <t>AFAU</t>
  </si>
  <si>
    <t>ATCU</t>
  </si>
  <si>
    <t>ARPU</t>
  </si>
  <si>
    <t>ACOU</t>
  </si>
  <si>
    <t>Check</t>
  </si>
  <si>
    <t>Time to connect ODI</t>
  </si>
  <si>
    <t>TTCt</t>
  </si>
  <si>
    <t>Broad Measure of Customer Service ODI</t>
  </si>
  <si>
    <t>BMCSt</t>
  </si>
  <si>
    <t>Interruptions incentive scheme ODI</t>
  </si>
  <si>
    <t>IQt</t>
  </si>
  <si>
    <t>Major connections ODI</t>
  </si>
  <si>
    <t>MCt</t>
  </si>
  <si>
    <t>Consumer Vulnerability ODI</t>
  </si>
  <si>
    <t>CVIt</t>
  </si>
  <si>
    <t>Distribution System Operator ODI</t>
  </si>
  <si>
    <t>DSOIt</t>
  </si>
  <si>
    <t>Dig, Fix and Go ODI (ENWL only)</t>
  </si>
  <si>
    <t>DFGt</t>
  </si>
  <si>
    <t>Collaborative Streetworks ODI (EPN, LPN and SPN only)</t>
  </si>
  <si>
    <t>CSWt</t>
  </si>
  <si>
    <t>CDCM Revenue</t>
  </si>
  <si>
    <t>Current Calendar Year</t>
  </si>
  <si>
    <t>Red/black unit charge
p/kWh</t>
  </si>
  <si>
    <t>Amber/yellow unit charge
p/kWh</t>
  </si>
  <si>
    <t>Green unit charge
p/kWh</t>
  </si>
  <si>
    <t>Fixed charge p/MPAN/day</t>
  </si>
  <si>
    <t>Capacity charge p/kVA/day</t>
  </si>
  <si>
    <t>Exceeded capacity charge
p/kVA/day</t>
  </si>
  <si>
    <t>Reactive power charge
p/kVArh</t>
  </si>
  <si>
    <t>Tariff name</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</si>
  <si>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</si>
  <si>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</si>
  <si>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</si>
  <si>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</si>
  <si>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</si>
  <si>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</si>
  <si>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</si>
  <si>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</si>
  <si>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</si>
  <si>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</si>
  <si>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</si>
  <si>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</si>
  <si>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</si>
  <si>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</si>
  <si>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</si>
  <si>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</si>
  <si>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</si>
  <si>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</si>
  <si>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</si>
  <si>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</si>
  <si>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</si>
  <si>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</si>
  <si>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Description</t>
  </si>
  <si>
    <t>Possible Changes To Calculated Revenue</t>
  </si>
  <si>
    <t>Allowed Revenue Used In CDCM Model</t>
  </si>
  <si>
    <t>Inflation Parameters</t>
  </si>
  <si>
    <t>% Change</t>
  </si>
  <si>
    <t>Recovered Revenue Parameters</t>
  </si>
  <si>
    <t>H</t>
  </si>
  <si>
    <t>F</t>
  </si>
  <si>
    <t>K</t>
  </si>
  <si>
    <t>A = FM + DPN + RTN + PT</t>
  </si>
  <si>
    <t>B = A + RTNA + EIC + BPI + ODI + ORA + DRS</t>
  </si>
  <si>
    <t>PI</t>
  </si>
  <si>
    <t xml:space="preserve">PI </t>
  </si>
  <si>
    <t>FP</t>
  </si>
  <si>
    <t>LAR</t>
  </si>
  <si>
    <t>AR = C + K + FP + LAR</t>
  </si>
  <si>
    <t>Rt</t>
  </si>
  <si>
    <t>R = B + TAX + TAXA</t>
  </si>
  <si>
    <t>RR</t>
  </si>
  <si>
    <t>D = AR - RR</t>
  </si>
  <si>
    <t>WACC</t>
  </si>
  <si>
    <t>K = D + (1 + TVM)</t>
  </si>
  <si>
    <t>FM1_A1</t>
  </si>
  <si>
    <t>FM1_A2</t>
  </si>
  <si>
    <t>FM1_A3</t>
  </si>
  <si>
    <t>FM1_A4</t>
  </si>
  <si>
    <t>FM1_A5</t>
  </si>
  <si>
    <t>FM1_A6</t>
  </si>
  <si>
    <t>FM1_A7</t>
  </si>
  <si>
    <t>FM1_B1</t>
  </si>
  <si>
    <t>FM1_B2</t>
  </si>
  <si>
    <t>FM1_B3</t>
  </si>
  <si>
    <t>FM1_B4</t>
  </si>
  <si>
    <t>FM1_B5</t>
  </si>
  <si>
    <t>FM1_B6</t>
  </si>
  <si>
    <t>FM1_B7</t>
  </si>
  <si>
    <t>FM2_A1</t>
  </si>
  <si>
    <t>FM2_A2</t>
  </si>
  <si>
    <t>FM2_A3</t>
  </si>
  <si>
    <t>FM2_A4</t>
  </si>
  <si>
    <t>FM2_A5</t>
  </si>
  <si>
    <t>FM2_A6</t>
  </si>
  <si>
    <t>FM2_A7</t>
  </si>
  <si>
    <t>FM2_B1</t>
  </si>
  <si>
    <t>FM2_B2</t>
  </si>
  <si>
    <t>FM2_B3</t>
  </si>
  <si>
    <t>FM2_B4</t>
  </si>
  <si>
    <t>FM2_B5</t>
  </si>
  <si>
    <t>FM2_B6</t>
  </si>
  <si>
    <t>FM2_B7</t>
  </si>
  <si>
    <t>FM = FM1 + FM2</t>
  </si>
  <si>
    <t>DPN1</t>
  </si>
  <si>
    <t>DPN2</t>
  </si>
  <si>
    <t>DPN3</t>
  </si>
  <si>
    <t>DPN = DPN1 + DPN2 + DPN3</t>
  </si>
  <si>
    <t>RTN1</t>
  </si>
  <si>
    <t>RTN2</t>
  </si>
  <si>
    <t>RTN3</t>
  </si>
  <si>
    <t>RTN4</t>
  </si>
  <si>
    <t>RTN5</t>
  </si>
  <si>
    <t>RTN6</t>
  </si>
  <si>
    <t>PT1</t>
  </si>
  <si>
    <t>PT2</t>
  </si>
  <si>
    <t>PT3</t>
  </si>
  <si>
    <t>PT4</t>
  </si>
  <si>
    <t>PT5</t>
  </si>
  <si>
    <t>PT6</t>
  </si>
  <si>
    <t>PT7</t>
  </si>
  <si>
    <t>PT8</t>
  </si>
  <si>
    <t>PT9</t>
  </si>
  <si>
    <t>PT10</t>
  </si>
  <si>
    <t>PT11</t>
  </si>
  <si>
    <t>PT12</t>
  </si>
  <si>
    <t>ODI1</t>
  </si>
  <si>
    <t>ODI2</t>
  </si>
  <si>
    <t>ODI3</t>
  </si>
  <si>
    <t>ODI4</t>
  </si>
  <si>
    <t>ODI5</t>
  </si>
  <si>
    <t>ODI6</t>
  </si>
  <si>
    <t>ODI7</t>
  </si>
  <si>
    <t>ODI8</t>
  </si>
  <si>
    <t>%</t>
  </si>
  <si>
    <t>RIIO-2 allocation 1 Capitalisation rate</t>
  </si>
  <si>
    <t>RIIO-2 allocation 2 Capitalisation rate</t>
  </si>
  <si>
    <t>CR1</t>
  </si>
  <si>
    <t>CR2</t>
  </si>
  <si>
    <t>FM1 = (1 - CR1) x FM1.1</t>
  </si>
  <si>
    <t>FM2 = (1 - CR2) x FM2.1</t>
  </si>
  <si>
    <t>Combined RPI-CPIH price index (financial year average) (aka Price Index term) PIt</t>
  </si>
  <si>
    <t>TVM = (1 + WACC) x (1 + E) - 1</t>
  </si>
  <si>
    <t>G = AR - F</t>
  </si>
  <si>
    <t>E = PIt+1/PIt</t>
  </si>
  <si>
    <r>
      <t>E = PI</t>
    </r>
    <r>
      <rPr>
        <vertAlign val="subscript"/>
        <sz val="8.25"/>
        <color theme="1"/>
        <rFont val="Calibri"/>
        <family val="2"/>
      </rPr>
      <t>t+1</t>
    </r>
    <r>
      <rPr>
        <sz val="11"/>
        <color theme="1"/>
        <rFont val="Calibri"/>
        <family val="2"/>
        <scheme val="minor"/>
      </rPr>
      <t>/PI</t>
    </r>
    <r>
      <rPr>
        <vertAlign val="subscript"/>
        <sz val="11"/>
        <color theme="1"/>
        <rFont val="Calibri"/>
        <family val="2"/>
        <scheme val="minor"/>
      </rPr>
      <t>t</t>
    </r>
  </si>
  <si>
    <r>
      <t>PI</t>
    </r>
    <r>
      <rPr>
        <vertAlign val="subscript"/>
        <sz val="8.25"/>
        <color theme="1"/>
        <rFont val="Calibri"/>
        <family val="2"/>
      </rPr>
      <t>t</t>
    </r>
    <r>
      <rPr>
        <sz val="11"/>
        <color theme="1"/>
        <rFont val="Calibri"/>
        <family val="2"/>
        <scheme val="minor"/>
      </rPr>
      <t>/PI</t>
    </r>
    <r>
      <rPr>
        <vertAlign val="subscript"/>
        <sz val="11"/>
        <color theme="1"/>
        <rFont val="Calibri"/>
        <family val="2"/>
        <scheme val="minor"/>
      </rPr>
      <t>2020/21</t>
    </r>
  </si>
  <si>
    <t>FM1_A = FM1_A1 + FM1_A2 + FM1_A3 + FM1_A4 + FM1_A5 + FM1_A6 + FM1_A7</t>
  </si>
  <si>
    <t>FM1_B = FM1_B1 + FM1_B2 + FM1_B3 + FM1_B4 + FM1_B5 + FM1_B6 + FM1_B7</t>
  </si>
  <si>
    <t>FM2_A = FM2_A1 + FM2_A2 + FM2_A3 + FM2_A4 + FM2_A5 + FM2_A6 + FM2_A7</t>
  </si>
  <si>
    <t>FM2_B = FM2_B1 + FM2_B2 + FM2_B3 + FM2_B4 + FM2_B5 + FM2_B6 + FM2_B7</t>
  </si>
  <si>
    <t>RTN = RTN1 + RTN2 + RTN3 + RTN4 + RTN5 + RTN6</t>
  </si>
  <si>
    <t>ODI = ODI1 + ODI2 + ODI3 + ODI4 + ODI5 + ODI6 + ODI7 + ODI8</t>
  </si>
  <si>
    <r>
      <t>PI</t>
    </r>
    <r>
      <rPr>
        <vertAlign val="subscript"/>
        <sz val="7.5"/>
        <color theme="1"/>
        <rFont val="Calibri"/>
        <family val="2"/>
      </rPr>
      <t>t</t>
    </r>
    <r>
      <rPr>
        <sz val="11"/>
        <color theme="1"/>
        <rFont val="Calibri"/>
        <family val="2"/>
        <scheme val="minor"/>
      </rPr>
      <t xml:space="preserve"> / PI</t>
    </r>
    <r>
      <rPr>
        <vertAlign val="subscript"/>
        <sz val="11"/>
        <color theme="1"/>
        <rFont val="Calibri"/>
        <family val="2"/>
        <scheme val="minor"/>
      </rPr>
      <t>2020-21</t>
    </r>
  </si>
  <si>
    <t>PTt</t>
  </si>
  <si>
    <t>RTNAt</t>
  </si>
  <si>
    <t>EICt</t>
  </si>
  <si>
    <t>BPIt</t>
  </si>
  <si>
    <t>ODIt</t>
  </si>
  <si>
    <t>ORAt</t>
  </si>
  <si>
    <t>DRSt</t>
  </si>
  <si>
    <t>TAXt</t>
  </si>
  <si>
    <t>TAXAt</t>
  </si>
  <si>
    <t>FMt</t>
  </si>
  <si>
    <t>DPNt</t>
  </si>
  <si>
    <t>RTNt</t>
  </si>
  <si>
    <t>ALCt</t>
  </si>
  <si>
    <t>ANCAt</t>
  </si>
  <si>
    <t>ANCOt</t>
  </si>
  <si>
    <t>AFAt</t>
  </si>
  <si>
    <t>ATCt</t>
  </si>
  <si>
    <t>ARPt</t>
  </si>
  <si>
    <t>ACOt</t>
  </si>
  <si>
    <t>ALCUt</t>
  </si>
  <si>
    <t>ANCAUt</t>
  </si>
  <si>
    <t>ANCOUt</t>
  </si>
  <si>
    <t>AFAUt</t>
  </si>
  <si>
    <t>ATCUt</t>
  </si>
  <si>
    <t>ARPUt</t>
  </si>
  <si>
    <t>ACOUt</t>
  </si>
  <si>
    <t>Formula Description</t>
  </si>
  <si>
    <t>RIIO-2 Funding Adjustment Rate (often referred to as 'sharing factor')</t>
  </si>
  <si>
    <t>SF</t>
  </si>
  <si>
    <t>FM1.1 = (FM1_B - FM1_A) x SF + FM1_A     if FM1_B &gt; 0
FM1.1 = FM1_A                         otherwise</t>
  </si>
  <si>
    <t>FM2.1 = (FM2_B - FM2_A) x SF + FM2_A     if FM2_B &gt; 0
FM2.1 = FM2_A                         otherwise</t>
  </si>
  <si>
    <t>Company Name:</t>
  </si>
  <si>
    <t>Date:</t>
  </si>
  <si>
    <t>Title:</t>
  </si>
  <si>
    <t>Year t:</t>
  </si>
  <si>
    <t>DCUSA Schedule 15 - Table 1 - Detailed information</t>
  </si>
  <si>
    <t>PT = PT1 + PT2 + PT3 + PT4 + PT5 + PT6 + PT7 + PT8 + PT9 - PT10 + PT11 - PT12</t>
  </si>
  <si>
    <t>DCUSA Schedule 15 - Table 1 - CDCM Input</t>
  </si>
  <si>
    <t>t</t>
  </si>
  <si>
    <t>t-1</t>
  </si>
  <si>
    <t>t+1</t>
  </si>
  <si>
    <t>t+2</t>
  </si>
  <si>
    <t>t+3</t>
  </si>
  <si>
    <t>t+4</t>
  </si>
  <si>
    <t>Delta to Previous</t>
  </si>
  <si>
    <t>Variance Commentary</t>
  </si>
  <si>
    <t>Table 1 - Delta from Previous</t>
  </si>
  <si>
    <t>Previous Forecast</t>
  </si>
  <si>
    <t>Forecast Calculated Revenue from Table 1</t>
  </si>
  <si>
    <t>DCUSA Schedule 15 - Table 2 - Sensitivities</t>
  </si>
  <si>
    <t>Calculated Revenue including Possible Changes Above</t>
  </si>
  <si>
    <t>Calculated Revenue Including Possible Changes</t>
  </si>
  <si>
    <t>Allowed Revenue Including Possible Changes</t>
  </si>
  <si>
    <t>DCUSA Schedule 15 - Table 3 - Illustrative Prices</t>
  </si>
  <si>
    <t>Model version</t>
  </si>
  <si>
    <t>Version log</t>
  </si>
  <si>
    <t>Description of changes</t>
  </si>
  <si>
    <t>Template date:</t>
  </si>
  <si>
    <t>Template number:</t>
  </si>
  <si>
    <t>Template date</t>
  </si>
  <si>
    <t>Template number</t>
  </si>
  <si>
    <t>Template setup as part of DCP421 solution to align to RIIO-ED2 licence conditions.</t>
  </si>
  <si>
    <r>
      <t>PI</t>
    </r>
    <r>
      <rPr>
        <b/>
        <vertAlign val="subscript"/>
        <sz val="7.5"/>
        <color theme="1"/>
        <rFont val="Calibri"/>
        <family val="2"/>
      </rPr>
      <t>t</t>
    </r>
    <r>
      <rPr>
        <b/>
        <sz val="11"/>
        <color theme="1"/>
        <rFont val="Calibri"/>
        <family val="2"/>
        <scheme val="minor"/>
      </rPr>
      <t xml:space="preserve"> / PI</t>
    </r>
    <r>
      <rPr>
        <b/>
        <vertAlign val="subscript"/>
        <sz val="11"/>
        <color theme="1"/>
        <rFont val="Calibri"/>
        <family val="2"/>
        <scheme val="minor"/>
      </rPr>
      <t>2020-21</t>
    </r>
  </si>
  <si>
    <t>PIt</t>
  </si>
  <si>
    <t>Sheet</t>
  </si>
  <si>
    <t>Cells</t>
  </si>
  <si>
    <t>Instructions</t>
  </si>
  <si>
    <t>Cover</t>
  </si>
  <si>
    <t>DNO</t>
  </si>
  <si>
    <t>Input DNO name</t>
  </si>
  <si>
    <t>Input date of Cost Information submission</t>
  </si>
  <si>
    <t>C5</t>
  </si>
  <si>
    <t>C4</t>
  </si>
  <si>
    <t>Party</t>
  </si>
  <si>
    <t>Table 1 - Detailed</t>
  </si>
  <si>
    <t>Columns D:I</t>
  </si>
  <si>
    <t>Table 1 - CDCM Input</t>
  </si>
  <si>
    <t>Links to equivalent rows in 'Table 1 - Detailed'</t>
  </si>
  <si>
    <t>Table 2 - Sensitivities</t>
  </si>
  <si>
    <t>A9:I18</t>
  </si>
  <si>
    <t>DNO/Suppliers</t>
  </si>
  <si>
    <t>E39:I39</t>
  </si>
  <si>
    <t>Enter % change in recovered revenue to see the impact of this change on prior year correction and recovered revenue in subsequent years.</t>
  </si>
  <si>
    <t>Enter % change in inflation to see the impact of this change on allowed revenue in the year and on prior year correction and allowed revenue in subsequent years.</t>
  </si>
  <si>
    <t>E44:I44</t>
  </si>
  <si>
    <t>Cost Information Template</t>
  </si>
  <si>
    <t>As required under Schedule 15 of the DCUSA</t>
  </si>
  <si>
    <t>Key</t>
  </si>
  <si>
    <t>Format</t>
  </si>
  <si>
    <t>Cell intentionally blank</t>
  </si>
  <si>
    <t>Value</t>
  </si>
  <si>
    <t>User input</t>
  </si>
  <si>
    <t>Calculation</t>
  </si>
  <si>
    <t>Value from another worksheet</t>
  </si>
  <si>
    <t>Text</t>
  </si>
  <si>
    <t>Annotation</t>
  </si>
  <si>
    <t>Column heading</t>
  </si>
  <si>
    <t>Sheet tab colour</t>
  </si>
  <si>
    <t>Information sheet</t>
  </si>
  <si>
    <t>Table sheet</t>
  </si>
  <si>
    <t>Table 1 row 89</t>
  </si>
  <si>
    <t>DNO Inputs</t>
  </si>
  <si>
    <t>Table 1 row 90</t>
  </si>
  <si>
    <t>Table 1 row 91</t>
  </si>
  <si>
    <t>Table 1 row 95</t>
  </si>
  <si>
    <t>Table 1 row 96</t>
  </si>
  <si>
    <t>Tariffs set for year</t>
  </si>
  <si>
    <t>Y</t>
  </si>
  <si>
    <t>N</t>
  </si>
  <si>
    <t>If tariffs are set then value from Table 1, otherwise value will scale to Allowed Revenue in row above</t>
  </si>
  <si>
    <t>Table 1 - Delta From Previous</t>
  </si>
  <si>
    <t>Link to previous Cost Information forecast.
When incrementing by one year for the first forecast of each reg year, the final column (t+4) will be blank, as no previous forecast was prepared for this year.</t>
  </si>
  <si>
    <t>Link detailed allowed revenue from the latest PCFM or equivalent forecast.</t>
  </si>
  <si>
    <t>Recovered Revenue Including Possible Changes</t>
  </si>
  <si>
    <t>Revenue under/(over) recovery Including Possible Changes</t>
  </si>
  <si>
    <t>Correction Term Including Possible Changes</t>
  </si>
  <si>
    <t>Allowed Revenue Including Possible Changes and Inflation Parameters</t>
  </si>
  <si>
    <t>New Allowed Revenue inc Inflation Parameters</t>
  </si>
  <si>
    <t>Recovered Revenue including Possible Changes and Recovered Revenue Parameters</t>
  </si>
  <si>
    <t>New Recovered Revenue inc Recovered Revenue Parameters</t>
  </si>
  <si>
    <r>
      <t>C = R x PI</t>
    </r>
    <r>
      <rPr>
        <b/>
        <vertAlign val="subscript"/>
        <sz val="11"/>
        <color theme="1"/>
        <rFont val="Calibri"/>
        <family val="2"/>
        <scheme val="minor"/>
      </rPr>
      <t>t</t>
    </r>
    <r>
      <rPr>
        <b/>
        <sz val="11"/>
        <color theme="1"/>
        <rFont val="Calibri"/>
        <family val="2"/>
        <scheme val="minor"/>
      </rPr>
      <t xml:space="preserve"> / PI</t>
    </r>
    <r>
      <rPr>
        <b/>
        <vertAlign val="subscript"/>
        <sz val="8.25"/>
        <color theme="1"/>
        <rFont val="Calibri"/>
        <family val="2"/>
      </rPr>
      <t>2020/21</t>
    </r>
  </si>
  <si>
    <r>
      <t>C = R x Pit / PI</t>
    </r>
    <r>
      <rPr>
        <b/>
        <vertAlign val="subscript"/>
        <sz val="8.25"/>
        <color theme="1"/>
        <rFont val="Calibri"/>
        <family val="2"/>
      </rPr>
      <t>2020/21</t>
    </r>
  </si>
  <si>
    <t>Post-TIM totex Allocation</t>
  </si>
  <si>
    <t>Allowed Totex Total</t>
  </si>
  <si>
    <t>Actual Totex Total</t>
  </si>
  <si>
    <t>Total</t>
  </si>
  <si>
    <t>Component</t>
  </si>
  <si>
    <t>Subcomponent</t>
  </si>
  <si>
    <t>Allowed Totex Component</t>
  </si>
  <si>
    <t>Actual Totex Component</t>
  </si>
  <si>
    <t>Total- Potential Change in Calculated Revenue</t>
  </si>
  <si>
    <t>EDCM &amp; Certain Interconnector Revenue</t>
  </si>
  <si>
    <t>PLEASE NOTE THAT THESE ARE ILLUSTRATIVE TARIFFS ONLY AND ARE NOT TO BE CONSIDERED TO REPRESENT THE FINAL TARIFFS WHICH WILL BE APPLIED BY THIS COMPANY</t>
  </si>
  <si>
    <t>Enter sensitivities for any known potential updates to the Calculated Revenue (e.g. reopeners), which have not been included in the values in Table 1. 
May be left blank if no potential updates are known.
Enter a description of the potential change in column A and the potential change in calculated revenue (in 2020/21 prices) in columns E:I.</t>
  </si>
  <si>
    <t>NGED South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</si>
</sst>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0.0_);\(#,##0.0\);\-_)"/>
    <numFmt numFmtId="165" formatCode="_-* #,##0.0_-;\-* #,##0.0_-;_-* &quot;-&quot;??_-;_-@_-"/>
    <numFmt numFmtId="166" formatCode="_-* #,##0.000_-;\-* #,##0.000_-;_-* &quot;-&quot;??_-;_-@_-"/>
    <numFmt numFmtId="167" formatCode="_-* #,##0.0_-;\-* #,##0.0_-;_-* &quot;-&quot;?_-;_-@_-"/>
    <numFmt numFmtId="168" formatCode="0.000;\-0.000;;@\,"/>
    <numFmt numFmtId="169" formatCode="0.00;\-0.00;;@\,"/>
    <numFmt numFmtId="170" formatCode="0.0"/>
    <numFmt numFmtId="171" formatCode="0.0%"/>
    <numFmt numFmtId="172" formatCode="#,##0.0;[Red]\(#,##0.0\);\-"/>
    <numFmt numFmtId="173" formatCode="[$-F800]dddd\,\ mmmm\ dd\,\ yyyy"/>
    <numFmt numFmtId="174" formatCode="0.000;\-0.000;;@"/>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Gill Sans MT"/>
      <family val="2"/>
    </font>
    <font>
      <sz val="10"/>
      <color theme="1"/>
      <name val="Gill Sans MT"/>
      <family val="2"/>
    </font>
    <font>
      <b/>
      <sz val="11"/>
      <color rgb="FFFF0000"/>
      <name val="Calibri"/>
      <family val="2"/>
      <scheme val="minor"/>
    </font>
    <font>
      <sz val="10"/>
      <name val="Arial"/>
      <family val="2"/>
    </font>
    <font>
      <b/>
      <sz val="10"/>
      <name val="Arial"/>
      <family val="2"/>
    </font>
    <font>
      <b/>
      <sz val="11"/>
      <color theme="0"/>
      <name val="Arial"/>
      <family val="2"/>
    </font>
    <font>
      <b/>
      <sz val="11"/>
      <name val="Arial"/>
      <family val="2"/>
    </font>
    <font>
      <sz val="8"/>
      <name val="Calibri"/>
      <family val="2"/>
      <scheme val="minor"/>
    </font>
    <font>
      <vertAlign val="subscript"/>
      <sz val="7.5"/>
      <color theme="1"/>
      <name val="Calibri"/>
      <family val="2"/>
    </font>
    <font>
      <vertAlign val="subscript"/>
      <sz val="11"/>
      <color theme="1"/>
      <name val="Calibri"/>
      <family val="2"/>
      <scheme val="minor"/>
    </font>
    <font>
      <vertAlign val="subscript"/>
      <sz val="8.25"/>
      <color theme="1"/>
      <name val="Calibri"/>
      <family val="2"/>
    </font>
    <font>
      <sz val="11"/>
      <name val="Calibri"/>
      <family val="2"/>
      <scheme val="minor"/>
    </font>
    <font>
      <u/>
      <sz val="11"/>
      <color theme="5"/>
      <name val="Calibri"/>
      <family val="2"/>
      <scheme val="minor"/>
    </font>
    <font>
      <sz val="11"/>
      <color rgb="FFD46112"/>
      <name val="Calibri"/>
      <family val="2"/>
      <scheme val="minor"/>
    </font>
    <font>
      <b/>
      <vertAlign val="subscript"/>
      <sz val="7.5"/>
      <color theme="1"/>
      <name val="Calibri"/>
      <family val="2"/>
    </font>
    <font>
      <b/>
      <vertAlign val="subscript"/>
      <sz val="11"/>
      <color theme="1"/>
      <name val="Calibri"/>
      <family val="2"/>
      <scheme val="minor"/>
    </font>
    <font>
      <b/>
      <sz val="11"/>
      <name val="Calibri"/>
      <family val="2"/>
      <scheme val="minor"/>
    </font>
    <font>
      <b/>
      <sz val="11"/>
      <color indexed="8"/>
      <name val="Calibri"/>
      <family val="2"/>
      <scheme val="minor"/>
    </font>
    <font>
      <b/>
      <sz val="11"/>
      <color theme="4"/>
      <name val="Calibri"/>
      <family val="2"/>
      <scheme val="minor"/>
    </font>
    <font>
      <i/>
      <sz val="11"/>
      <color rgb="FF333F4F"/>
      <name val="Calibri"/>
      <family val="2"/>
      <scheme val="minor"/>
    </font>
    <font>
      <i/>
      <sz val="11"/>
      <color theme="1"/>
      <name val="Calibri"/>
      <family val="2"/>
      <scheme val="minor"/>
    </font>
    <font>
      <sz val="11"/>
      <color theme="4"/>
      <name val="Calibri"/>
      <family val="2"/>
      <scheme val="minor"/>
    </font>
    <font>
      <b/>
      <vertAlign val="subscript"/>
      <sz val="8.25"/>
      <color theme="1"/>
      <name val="Calibri"/>
      <family val="2"/>
    </font>
    <font>
      <sz val="10"/>
      <color theme="1"/>
      <name val="Arial"/>
      <family val="2"/>
    </font>
    <font>
      <b/>
      <sz val="11"/>
      <color theme="3"/>
      <name val="Arial"/>
      <family val="2"/>
    </font>
    <font>
      <sz val="9"/>
      <color rgb="FF3F3F76"/>
      <name val="Arial"/>
      <family val="2"/>
    </font>
    <font>
      <u/>
      <sz val="10"/>
      <color theme="10"/>
      <name val="Arial"/>
      <family val="2"/>
    </font>
    <font>
      <b/>
      <sz val="13"/>
      <color theme="3"/>
      <name val="Arial"/>
      <family val="2"/>
    </font>
    <font>
      <sz val="10"/>
      <color theme="0"/>
      <name val="Arial"/>
      <family val="2"/>
    </font>
    <font>
      <sz val="10"/>
      <color rgb="FF9C6500"/>
      <name val="Arial"/>
      <family val="2"/>
    </font>
    <font>
      <sz val="11"/>
      <color rgb="FFFF0000"/>
      <name val="Calibri"/>
      <family val="2"/>
      <scheme val="minor"/>
    </font>
  </fonts>
  <fills count="33">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indexed="47"/>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
      <patternFill patternType="solid">
        <fgColor rgb="FFFFFF00"/>
        <bgColor indexed="64"/>
      </patternFill>
    </fill>
    <fill>
      <patternFill patternType="solid">
        <fgColor rgb="FF275792"/>
        <bgColor indexed="64"/>
      </patternFill>
    </fill>
    <fill>
      <patternFill patternType="solid">
        <fgColor rgb="FF4B86CD"/>
        <bgColor indexed="64"/>
      </patternFill>
    </fill>
    <fill>
      <patternFill patternType="solid">
        <fgColor rgb="FFFFFFCC"/>
        <bgColor indexed="64"/>
      </patternFill>
    </fill>
    <fill>
      <patternFill patternType="lightUp">
        <fgColor theme="0" tint="-0.499984740745262"/>
        <bgColor rgb="FFFFFFFF"/>
      </patternFill>
    </fill>
    <fill>
      <patternFill patternType="solid">
        <fgColor rgb="FFFF9999"/>
        <bgColor indexed="64"/>
      </patternFill>
    </fill>
    <fill>
      <patternFill patternType="solid">
        <fgColor rgb="FFB4C6E7"/>
        <bgColor indexed="64"/>
      </patternFill>
    </fill>
    <fill>
      <patternFill patternType="solid">
        <fgColor theme="6" tint="0.39997558519241921"/>
        <bgColor indexed="64"/>
      </patternFill>
    </fill>
    <fill>
      <patternFill patternType="solid">
        <fgColor rgb="FFFFEB9C"/>
      </patternFill>
    </fill>
    <fill>
      <patternFill patternType="solid">
        <fgColor rgb="FFFFCC99"/>
      </patternFill>
    </fill>
    <fill>
      <patternFill patternType="solid">
        <fgColor theme="4"/>
      </patternFill>
    </fill>
    <fill>
      <patternFill patternType="solid">
        <fgColor theme="4" tint="0.59999389629810485"/>
        <bgColor indexed="65"/>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rgb="FF999999"/>
      </left>
      <right/>
      <top/>
      <bottom/>
      <diagonal/>
    </border>
    <border>
      <left/>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right/>
      <top/>
      <bottom style="thin">
        <color indexed="64"/>
      </bottom>
      <diagonal/>
    </border>
    <border>
      <left/>
      <right style="medium">
        <color indexed="64"/>
      </right>
      <top style="medium">
        <color indexed="64"/>
      </top>
      <bottom style="dashed">
        <color indexed="64"/>
      </bottom>
      <diagonal/>
    </border>
  </borders>
  <cellStyleXfs count="36">
    <xf numFmtId="0" fontId="0" fillId="0" borderId="0"/>
    <xf numFmtId="43" fontId="1" fillId="0" borderId="0" applyFont="0" applyFill="0" applyBorder="0" applyAlignment="0" applyProtection="0"/>
    <xf numFmtId="9" fontId="1" fillId="0" borderId="0" applyFont="0" applyFill="0" applyBorder="0" applyAlignment="0" applyProtection="0"/>
    <xf numFmtId="164" fontId="4" fillId="3" borderId="0"/>
    <xf numFmtId="164" fontId="5" fillId="4" borderId="0"/>
    <xf numFmtId="0" fontId="7" fillId="0" borderId="0"/>
    <xf numFmtId="0" fontId="2" fillId="18" borderId="0" applyNumberFormat="0" applyBorder="0" applyAlignment="0"/>
    <xf numFmtId="0" fontId="16" fillId="0" borderId="49" applyNumberFormat="0" applyBorder="0" applyAlignment="0"/>
    <xf numFmtId="49" fontId="2" fillId="19" borderId="0" applyNumberFormat="0" applyBorder="0" applyAlignment="0">
      <alignment horizontal="left" vertical="center" wrapText="1"/>
    </xf>
    <xf numFmtId="0" fontId="15" fillId="20" borderId="0" applyNumberFormat="0" applyBorder="0" applyAlignment="0">
      <protection locked="0"/>
    </xf>
    <xf numFmtId="174" fontId="15" fillId="21" borderId="0" applyNumberFormat="0" applyBorder="0">
      <alignment vertical="top"/>
    </xf>
    <xf numFmtId="0" fontId="1" fillId="22" borderId="0" applyNumberFormat="0" applyBorder="0" applyAlignment="0" applyProtection="0">
      <alignment horizontal="center"/>
    </xf>
    <xf numFmtId="3" fontId="15" fillId="0" borderId="0" applyNumberFormat="0" applyBorder="0" applyAlignment="0">
      <alignment horizontal="right" vertical="top"/>
    </xf>
    <xf numFmtId="9" fontId="22" fillId="0" borderId="0" applyNumberFormat="0" applyBorder="0"/>
    <xf numFmtId="0" fontId="1" fillId="0" borderId="0" applyNumberFormat="0" applyBorder="0" applyAlignment="0"/>
    <xf numFmtId="0" fontId="23" fillId="0" borderId="0"/>
    <xf numFmtId="0" fontId="20" fillId="23" borderId="0" applyBorder="0" applyAlignment="0"/>
    <xf numFmtId="0" fontId="3" fillId="0" borderId="0" applyNumberFormat="0" applyBorder="0" applyAlignment="0"/>
    <xf numFmtId="0" fontId="28" fillId="0" borderId="0" applyNumberFormat="0" applyFill="0" applyBorder="0" applyAlignment="0" applyProtection="0"/>
    <xf numFmtId="0" fontId="29" fillId="26" borderId="61" applyNumberFormat="0" applyAlignment="0" applyProtection="0"/>
    <xf numFmtId="0" fontId="30" fillId="0" borderId="0" applyNumberFormat="0" applyFill="0" applyBorder="0" applyAlignment="0" applyProtection="0">
      <alignment vertical="top"/>
      <protection locked="0"/>
    </xf>
    <xf numFmtId="0" fontId="31" fillId="0" borderId="59" applyNumberFormat="0" applyFill="0" applyAlignment="0" applyProtection="0"/>
    <xf numFmtId="0" fontId="28" fillId="0" borderId="60" applyNumberFormat="0" applyFill="0" applyAlignment="0" applyProtection="0"/>
    <xf numFmtId="43" fontId="7" fillId="0" borderId="0" applyFont="0" applyFill="0" applyBorder="0" applyAlignment="0" applyProtection="0"/>
    <xf numFmtId="0" fontId="32" fillId="27"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2" borderId="0" applyNumberFormat="0" applyBorder="0" applyAlignment="0" applyProtection="0"/>
    <xf numFmtId="0" fontId="1" fillId="0" borderId="0"/>
    <xf numFmtId="0" fontId="33" fillId="25" borderId="0" applyNumberFormat="0" applyBorder="0" applyAlignment="0" applyProtection="0"/>
    <xf numFmtId="0" fontId="27" fillId="28" borderId="0" applyNumberFormat="0" applyBorder="0" applyAlignment="0" applyProtection="0"/>
    <xf numFmtId="0" fontId="27" fillId="31" borderId="0" applyNumberFormat="0" applyBorder="0" applyAlignment="0" applyProtection="0"/>
    <xf numFmtId="0" fontId="33" fillId="25" borderId="0" applyNumberFormat="0" applyBorder="0" applyAlignment="0" applyProtection="0"/>
    <xf numFmtId="0" fontId="1" fillId="0" borderId="0"/>
    <xf numFmtId="43" fontId="7" fillId="0" borderId="0" applyFont="0" applyFill="0" applyBorder="0" applyAlignment="0" applyProtection="0"/>
    <xf numFmtId="0" fontId="1" fillId="0" borderId="0"/>
  </cellStyleXfs>
  <cellXfs count="516">
    <xf numFmtId="0" fontId="0" fillId="0" borderId="0" xfId="0"/>
    <xf numFmtId="0" fontId="3" fillId="6" borderId="2" xfId="0" applyFont="1" applyFill="1" applyBorder="1"/>
    <xf numFmtId="0" fontId="0" fillId="0" borderId="7" xfId="0" applyBorder="1"/>
    <xf numFmtId="0" fontId="0" fillId="0" borderId="13" xfId="0" applyBorder="1"/>
    <xf numFmtId="0" fontId="8" fillId="13" borderId="1" xfId="0" applyFont="1" applyFill="1" applyBorder="1" applyAlignment="1" applyProtection="1">
      <alignment vertical="center" wrapText="1"/>
      <protection locked="0"/>
    </xf>
    <xf numFmtId="0" fontId="3" fillId="6" borderId="2" xfId="0" applyFont="1" applyFill="1" applyBorder="1" applyAlignment="1">
      <alignment vertical="center"/>
    </xf>
    <xf numFmtId="0" fontId="0" fillId="0" borderId="13" xfId="0" applyBorder="1" applyAlignment="1">
      <alignment vertical="center"/>
    </xf>
    <xf numFmtId="0" fontId="0" fillId="0" borderId="0" xfId="0" applyAlignment="1">
      <alignment vertical="center"/>
    </xf>
    <xf numFmtId="0" fontId="0" fillId="0" borderId="2" xfId="0" applyBorder="1" applyAlignment="1">
      <alignment horizontal="left" indent="1"/>
    </xf>
    <xf numFmtId="0" fontId="3" fillId="5" borderId="1" xfId="0" applyFont="1" applyFill="1" applyBorder="1" applyAlignment="1">
      <alignment horizontal="center" vertical="center"/>
    </xf>
    <xf numFmtId="0" fontId="0" fillId="0" borderId="1" xfId="0" applyBorder="1" applyAlignment="1">
      <alignment horizontal="center" vertical="center"/>
    </xf>
    <xf numFmtId="0" fontId="3" fillId="6" borderId="1" xfId="0" applyFont="1" applyFill="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165" fontId="0" fillId="0" borderId="1" xfId="1" applyNumberFormat="1" applyFont="1" applyBorder="1" applyAlignment="1">
      <alignment horizontal="center" vertical="center"/>
    </xf>
    <xf numFmtId="165" fontId="0" fillId="0" borderId="3" xfId="1" applyNumberFormat="1" applyFont="1" applyBorder="1" applyAlignment="1">
      <alignment horizontal="center" vertical="center"/>
    </xf>
    <xf numFmtId="166" fontId="0" fillId="0" borderId="14" xfId="0" applyNumberFormat="1" applyBorder="1" applyAlignment="1">
      <alignment horizontal="center" vertical="center"/>
    </xf>
    <xf numFmtId="0" fontId="0" fillId="0" borderId="15" xfId="0" applyBorder="1" applyAlignment="1">
      <alignment horizontal="center" vertical="center"/>
    </xf>
    <xf numFmtId="165" fontId="0" fillId="0" borderId="8" xfId="1" applyNumberFormat="1" applyFont="1" applyBorder="1" applyAlignment="1">
      <alignment horizontal="center" vertical="center"/>
    </xf>
    <xf numFmtId="165" fontId="0" fillId="0" borderId="9" xfId="1" applyNumberFormat="1" applyFont="1" applyBorder="1" applyAlignment="1">
      <alignment horizontal="center" vertical="center"/>
    </xf>
    <xf numFmtId="10" fontId="0" fillId="0" borderId="1" xfId="0" applyNumberFormat="1" applyBorder="1" applyAlignment="1">
      <alignment horizontal="center" vertical="center"/>
    </xf>
    <xf numFmtId="10" fontId="0" fillId="0" borderId="3" xfId="0" applyNumberFormat="1" applyBorder="1" applyAlignment="1">
      <alignment horizontal="center" vertical="center"/>
    </xf>
    <xf numFmtId="167" fontId="0" fillId="0" borderId="0" xfId="0" applyNumberFormat="1" applyAlignment="1">
      <alignment horizontal="center" vertical="center"/>
    </xf>
    <xf numFmtId="0" fontId="3" fillId="7" borderId="20" xfId="0" applyFont="1" applyFill="1" applyBorder="1" applyAlignment="1">
      <alignment horizontal="center" vertical="center"/>
    </xf>
    <xf numFmtId="0" fontId="3" fillId="8" borderId="20" xfId="0" applyFont="1" applyFill="1" applyBorder="1" applyAlignment="1">
      <alignment horizontal="center" vertical="center"/>
    </xf>
    <xf numFmtId="0" fontId="3" fillId="9" borderId="2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20" xfId="0" applyFont="1" applyFill="1" applyBorder="1" applyAlignment="1">
      <alignment horizontal="center" vertical="center"/>
    </xf>
    <xf numFmtId="0" fontId="0" fillId="0" borderId="0" xfId="0" applyAlignment="1">
      <alignment horizontal="left" vertical="center" indent="1"/>
    </xf>
    <xf numFmtId="0" fontId="3" fillId="7" borderId="30" xfId="1" applyNumberFormat="1" applyFont="1" applyFill="1" applyBorder="1" applyAlignment="1">
      <alignment horizontal="left" vertical="center" wrapText="1" indent="1"/>
    </xf>
    <xf numFmtId="0" fontId="3" fillId="8" borderId="30" xfId="1" applyNumberFormat="1" applyFont="1" applyFill="1" applyBorder="1" applyAlignment="1">
      <alignment horizontal="left" vertical="center" wrapText="1" indent="1"/>
    </xf>
    <xf numFmtId="0" fontId="3" fillId="9" borderId="30" xfId="1" applyNumberFormat="1" applyFont="1" applyFill="1" applyBorder="1" applyAlignment="1">
      <alignment horizontal="left" vertical="center" wrapText="1" indent="1"/>
    </xf>
    <xf numFmtId="0" fontId="3" fillId="5" borderId="27" xfId="1" applyNumberFormat="1" applyFont="1" applyFill="1" applyBorder="1" applyAlignment="1">
      <alignment horizontal="left" vertical="center" wrapText="1" indent="1"/>
    </xf>
    <xf numFmtId="0" fontId="0" fillId="0" borderId="27" xfId="1" applyNumberFormat="1" applyFont="1" applyBorder="1" applyAlignment="1">
      <alignment horizontal="left" vertical="center" wrapText="1" indent="1"/>
    </xf>
    <xf numFmtId="0" fontId="3" fillId="6" borderId="27" xfId="1" applyNumberFormat="1" applyFont="1" applyFill="1" applyBorder="1" applyAlignment="1">
      <alignment horizontal="left" vertical="center" wrapText="1" indent="1"/>
    </xf>
    <xf numFmtId="0" fontId="0" fillId="0" borderId="31" xfId="0" applyBorder="1" applyAlignment="1">
      <alignment horizontal="left" vertical="center" wrapText="1" indent="1"/>
    </xf>
    <xf numFmtId="0" fontId="0" fillId="0" borderId="32" xfId="1" applyNumberFormat="1" applyFont="1" applyBorder="1" applyAlignment="1">
      <alignment horizontal="left" vertical="center" wrapText="1" indent="1"/>
    </xf>
    <xf numFmtId="0" fontId="0" fillId="0" borderId="26" xfId="0" applyBorder="1" applyAlignment="1">
      <alignment horizontal="left" vertical="center" wrapText="1" indent="1"/>
    </xf>
    <xf numFmtId="0" fontId="0" fillId="0" borderId="27" xfId="0" applyBorder="1" applyAlignment="1">
      <alignment horizontal="left" vertical="center" wrapText="1" indent="1"/>
    </xf>
    <xf numFmtId="0" fontId="0" fillId="0" borderId="0" xfId="0" applyAlignment="1">
      <alignment horizontal="left" vertical="center" wrapText="1" indent="1"/>
    </xf>
    <xf numFmtId="0" fontId="0" fillId="0" borderId="2" xfId="0" applyBorder="1" applyAlignment="1">
      <alignment horizontal="left" vertical="center" indent="1"/>
    </xf>
    <xf numFmtId="0" fontId="0" fillId="0" borderId="13" xfId="0" applyBorder="1" applyAlignment="1">
      <alignment horizontal="center" vertical="center"/>
    </xf>
    <xf numFmtId="0" fontId="0" fillId="0" borderId="19" xfId="0" applyBorder="1" applyAlignment="1">
      <alignment vertical="center"/>
    </xf>
    <xf numFmtId="0" fontId="0" fillId="0" borderId="20" xfId="0" applyBorder="1" applyAlignment="1">
      <alignment horizontal="center" vertical="center"/>
    </xf>
    <xf numFmtId="165" fontId="1" fillId="0" borderId="20" xfId="1" applyNumberFormat="1" applyFont="1" applyFill="1" applyBorder="1" applyAlignment="1">
      <alignment horizontal="center" vertical="center"/>
    </xf>
    <xf numFmtId="165" fontId="1" fillId="0" borderId="21" xfId="1" applyNumberFormat="1" applyFont="1" applyFill="1" applyBorder="1" applyAlignment="1">
      <alignment horizontal="center" vertical="center"/>
    </xf>
    <xf numFmtId="0" fontId="1" fillId="0" borderId="30" xfId="1" applyNumberFormat="1" applyFont="1" applyFill="1" applyBorder="1" applyAlignment="1">
      <alignment horizontal="left" vertical="center" wrapText="1" indent="1"/>
    </xf>
    <xf numFmtId="0" fontId="3" fillId="7" borderId="37" xfId="0" applyFont="1" applyFill="1" applyBorder="1" applyAlignment="1">
      <alignment horizontal="center" vertical="center"/>
    </xf>
    <xf numFmtId="0" fontId="3" fillId="8" borderId="37" xfId="0" applyFont="1" applyFill="1" applyBorder="1" applyAlignment="1">
      <alignment horizontal="center" vertical="center"/>
    </xf>
    <xf numFmtId="0" fontId="0" fillId="0" borderId="37" xfId="0" applyBorder="1" applyAlignment="1">
      <alignment horizontal="center" vertical="center"/>
    </xf>
    <xf numFmtId="0" fontId="3" fillId="9" borderId="37" xfId="0" applyFont="1" applyFill="1" applyBorder="1" applyAlignment="1">
      <alignment horizontal="center" vertical="center"/>
    </xf>
    <xf numFmtId="0" fontId="3" fillId="5" borderId="29" xfId="0" applyFont="1" applyFill="1" applyBorder="1" applyAlignment="1">
      <alignment horizontal="center" vertical="center"/>
    </xf>
    <xf numFmtId="0" fontId="0" fillId="0" borderId="29" xfId="0" applyBorder="1" applyAlignment="1">
      <alignment horizontal="center" vertical="center"/>
    </xf>
    <xf numFmtId="0" fontId="3" fillId="6" borderId="29" xfId="0" applyFont="1"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left" wrapText="1"/>
    </xf>
    <xf numFmtId="0" fontId="0" fillId="0" borderId="28" xfId="0" applyBorder="1" applyAlignment="1">
      <alignment horizontal="left" wrapText="1"/>
    </xf>
    <xf numFmtId="0" fontId="0" fillId="0" borderId="0" xfId="0" applyAlignment="1">
      <alignment horizontal="left" wrapText="1"/>
    </xf>
    <xf numFmtId="0" fontId="3" fillId="0" borderId="0" xfId="0" applyFont="1"/>
    <xf numFmtId="0" fontId="3"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17" fontId="6" fillId="0" borderId="0" xfId="0" applyNumberFormat="1" applyFont="1" applyAlignment="1">
      <alignment horizontal="left" vertical="center"/>
    </xf>
    <xf numFmtId="0" fontId="0" fillId="0" borderId="30" xfId="0" applyBorder="1" applyAlignment="1">
      <alignment horizontal="left" wrapText="1"/>
    </xf>
    <xf numFmtId="165" fontId="3" fillId="0" borderId="0" xfId="1" applyNumberFormat="1" applyFont="1" applyFill="1" applyBorder="1" applyAlignment="1">
      <alignment horizontal="center" vertical="center"/>
    </xf>
    <xf numFmtId="0" fontId="15" fillId="0" borderId="0" xfId="0" applyFont="1" applyAlignment="1">
      <alignment vertical="center"/>
    </xf>
    <xf numFmtId="0" fontId="2" fillId="18" borderId="0" xfId="6" applyAlignment="1">
      <alignment vertical="center"/>
    </xf>
    <xf numFmtId="0" fontId="2" fillId="18" borderId="0" xfId="6" applyAlignment="1">
      <alignment vertical="center" wrapText="1"/>
    </xf>
    <xf numFmtId="0" fontId="15" fillId="0" borderId="0" xfId="0" applyFont="1"/>
    <xf numFmtId="0" fontId="15" fillId="0" borderId="0" xfId="0" applyFont="1" applyAlignment="1">
      <alignment vertical="center" wrapText="1"/>
    </xf>
    <xf numFmtId="173" fontId="17" fillId="0" borderId="0" xfId="7" applyNumberFormat="1" applyFont="1" applyBorder="1" applyAlignment="1">
      <alignment horizontal="left" vertical="center" wrapText="1"/>
    </xf>
    <xf numFmtId="0" fontId="17" fillId="0" borderId="0" xfId="7" applyFont="1" applyBorder="1" applyAlignment="1">
      <alignment horizontal="left" vertical="center" wrapText="1"/>
    </xf>
    <xf numFmtId="0" fontId="2" fillId="19" borderId="0" xfId="8" applyNumberFormat="1" applyAlignment="1">
      <alignment vertical="center" wrapText="1"/>
    </xf>
    <xf numFmtId="0" fontId="2" fillId="19" borderId="0" xfId="8" applyNumberFormat="1" applyAlignment="1">
      <alignment vertical="center"/>
    </xf>
    <xf numFmtId="173" fontId="1" fillId="0" borderId="1" xfId="7" applyNumberFormat="1" applyFont="1" applyBorder="1" applyAlignment="1">
      <alignment horizontal="left" vertical="center"/>
    </xf>
    <xf numFmtId="0" fontId="1" fillId="0" borderId="0" xfId="0" applyFont="1" applyAlignment="1">
      <alignment vertical="center"/>
    </xf>
    <xf numFmtId="0" fontId="1" fillId="0" borderId="1" xfId="7" applyFont="1" applyBorder="1" applyAlignment="1">
      <alignment horizontal="left" vertical="center"/>
    </xf>
    <xf numFmtId="172" fontId="1" fillId="0" borderId="0" xfId="5" applyNumberFormat="1" applyFont="1" applyAlignment="1">
      <alignment vertical="center"/>
    </xf>
    <xf numFmtId="0" fontId="0" fillId="0" borderId="1" xfId="0" applyBorder="1" applyAlignment="1">
      <alignment vertical="top"/>
    </xf>
    <xf numFmtId="0" fontId="0" fillId="0" borderId="1" xfId="0" applyBorder="1" applyAlignment="1">
      <alignment horizontal="left" vertical="top"/>
    </xf>
    <xf numFmtId="0" fontId="0" fillId="0" borderId="1" xfId="0" applyBorder="1" applyAlignment="1">
      <alignment vertical="top" wrapText="1"/>
    </xf>
    <xf numFmtId="0" fontId="20" fillId="0" borderId="1" xfId="0" applyFont="1" applyBorder="1" applyAlignment="1">
      <alignment vertical="center"/>
    </xf>
    <xf numFmtId="172" fontId="21" fillId="0" borderId="1" xfId="0" applyNumberFormat="1" applyFont="1" applyBorder="1" applyAlignment="1">
      <alignment vertical="center"/>
    </xf>
    <xf numFmtId="0" fontId="3" fillId="0" borderId="1" xfId="0" applyFont="1" applyBorder="1"/>
    <xf numFmtId="0" fontId="3" fillId="0" borderId="1" xfId="0" applyFont="1" applyBorder="1" applyAlignment="1">
      <alignment vertical="center"/>
    </xf>
    <xf numFmtId="0" fontId="2" fillId="19" borderId="1" xfId="8" applyNumberFormat="1" applyBorder="1" applyAlignment="1">
      <alignment vertical="center" wrapText="1"/>
    </xf>
    <xf numFmtId="174" fontId="15" fillId="21" borderId="50" xfId="10" applyBorder="1">
      <alignment vertical="top"/>
    </xf>
    <xf numFmtId="0" fontId="0" fillId="0" borderId="50" xfId="0" applyBorder="1" applyAlignment="1">
      <alignment vertical="top"/>
    </xf>
    <xf numFmtId="0" fontId="0" fillId="0" borderId="0" xfId="0" applyAlignment="1">
      <alignment vertical="top"/>
    </xf>
    <xf numFmtId="0" fontId="15" fillId="20" borderId="0" xfId="9" applyAlignment="1">
      <alignment vertical="top"/>
      <protection locked="0"/>
    </xf>
    <xf numFmtId="0" fontId="15" fillId="0" borderId="0" xfId="12" applyNumberFormat="1" applyAlignment="1">
      <alignment vertical="top"/>
    </xf>
    <xf numFmtId="9" fontId="22" fillId="0" borderId="0" xfId="13" applyAlignment="1">
      <alignment vertical="top"/>
    </xf>
    <xf numFmtId="0" fontId="23" fillId="0" borderId="0" xfId="15" applyAlignment="1">
      <alignment vertical="top"/>
    </xf>
    <xf numFmtId="0" fontId="2" fillId="19" borderId="0" xfId="8" applyNumberFormat="1" applyAlignment="1">
      <alignment vertical="top"/>
    </xf>
    <xf numFmtId="0" fontId="0" fillId="24" borderId="0" xfId="0" applyFill="1" applyAlignment="1">
      <alignment vertical="top"/>
    </xf>
    <xf numFmtId="0" fontId="0" fillId="11" borderId="0" xfId="0" applyFill="1" applyAlignment="1">
      <alignment vertical="top"/>
    </xf>
    <xf numFmtId="0" fontId="2" fillId="19" borderId="22" xfId="8" applyNumberFormat="1" applyBorder="1" applyAlignment="1">
      <alignment vertical="top"/>
    </xf>
    <xf numFmtId="0" fontId="2" fillId="19" borderId="23" xfId="8" applyNumberFormat="1" applyBorder="1" applyAlignment="1">
      <alignment vertical="top"/>
    </xf>
    <xf numFmtId="0" fontId="2" fillId="19" borderId="23" xfId="8" applyNumberFormat="1" applyBorder="1" applyAlignment="1">
      <alignment horizontal="center" vertical="top"/>
    </xf>
    <xf numFmtId="0" fontId="2" fillId="19" borderId="24" xfId="8" applyNumberFormat="1" applyBorder="1" applyAlignment="1">
      <alignment horizontal="center" vertical="top"/>
    </xf>
    <xf numFmtId="0" fontId="2" fillId="19" borderId="43" xfId="8" applyNumberFormat="1" applyBorder="1" applyAlignment="1">
      <alignment vertical="top"/>
    </xf>
    <xf numFmtId="0" fontId="2" fillId="19" borderId="44" xfId="8" applyNumberFormat="1" applyBorder="1" applyAlignment="1">
      <alignment vertical="top"/>
    </xf>
    <xf numFmtId="0" fontId="2" fillId="19" borderId="44" xfId="8" applyNumberFormat="1" applyBorder="1" applyAlignment="1">
      <alignment horizontal="center" vertical="top"/>
    </xf>
    <xf numFmtId="0" fontId="2" fillId="19" borderId="45" xfId="8" applyNumberFormat="1" applyBorder="1" applyAlignment="1">
      <alignment horizontal="center" vertical="top"/>
    </xf>
    <xf numFmtId="0" fontId="2" fillId="19" borderId="47" xfId="8" applyNumberFormat="1" applyBorder="1" applyAlignment="1">
      <alignment horizontal="center" vertical="top"/>
    </xf>
    <xf numFmtId="0" fontId="2" fillId="19" borderId="48" xfId="8" applyNumberFormat="1" applyBorder="1" applyAlignment="1">
      <alignment horizontal="center" vertical="top"/>
    </xf>
    <xf numFmtId="0" fontId="2" fillId="19" borderId="42" xfId="8" applyNumberFormat="1" applyBorder="1" applyAlignment="1">
      <alignment horizontal="center" vertical="top"/>
    </xf>
    <xf numFmtId="0" fontId="2" fillId="19" borderId="46" xfId="8" applyNumberFormat="1" applyBorder="1" applyAlignment="1">
      <alignment horizontal="center" vertical="top"/>
    </xf>
    <xf numFmtId="0" fontId="2" fillId="19" borderId="1" xfId="8" applyNumberFormat="1" applyBorder="1" applyAlignment="1">
      <alignment vertical="top" wrapText="1"/>
    </xf>
    <xf numFmtId="0" fontId="2" fillId="19" borderId="1" xfId="8" applyNumberFormat="1" applyBorder="1" applyAlignment="1">
      <alignment horizontal="center" vertical="center" wrapText="1"/>
    </xf>
    <xf numFmtId="0" fontId="2" fillId="19" borderId="16" xfId="8" applyNumberFormat="1" applyBorder="1" applyAlignment="1">
      <alignment vertical="top"/>
    </xf>
    <xf numFmtId="0" fontId="2" fillId="19" borderId="17" xfId="8" applyNumberFormat="1" applyBorder="1" applyAlignment="1">
      <alignment vertical="top"/>
    </xf>
    <xf numFmtId="0" fontId="2" fillId="19" borderId="17" xfId="8" applyNumberFormat="1" applyBorder="1" applyAlignment="1">
      <alignment horizontal="center" vertical="top"/>
    </xf>
    <xf numFmtId="0" fontId="2" fillId="19" borderId="18" xfId="8" applyNumberFormat="1" applyBorder="1" applyAlignment="1">
      <alignment horizontal="center" vertical="top"/>
    </xf>
    <xf numFmtId="0" fontId="2" fillId="19" borderId="11" xfId="8" applyNumberFormat="1" applyBorder="1" applyAlignment="1">
      <alignment horizontal="center" vertical="center" wrapText="1"/>
    </xf>
    <xf numFmtId="165" fontId="22" fillId="0" borderId="17" xfId="1" applyNumberFormat="1" applyFont="1" applyFill="1" applyBorder="1" applyAlignment="1">
      <alignment horizontal="center" vertical="center"/>
    </xf>
    <xf numFmtId="165" fontId="22" fillId="0" borderId="18" xfId="1" applyNumberFormat="1" applyFont="1" applyFill="1" applyBorder="1" applyAlignment="1">
      <alignment horizontal="center" vertical="center"/>
    </xf>
    <xf numFmtId="0" fontId="3" fillId="0" borderId="16" xfId="0" applyFont="1" applyBorder="1"/>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170" fontId="3" fillId="0" borderId="17" xfId="0" applyNumberFormat="1" applyFont="1" applyBorder="1" applyAlignment="1">
      <alignment horizontal="center" vertical="center"/>
    </xf>
    <xf numFmtId="170" fontId="3" fillId="0" borderId="18" xfId="0" applyNumberFormat="1" applyFont="1" applyBorder="1" applyAlignment="1">
      <alignment horizontal="center" vertical="center"/>
    </xf>
    <xf numFmtId="0" fontId="24" fillId="0" borderId="0" xfId="0" applyFont="1"/>
    <xf numFmtId="165" fontId="3" fillId="0" borderId="20" xfId="1" applyNumberFormat="1" applyFont="1" applyFill="1" applyBorder="1" applyAlignment="1">
      <alignment horizontal="center" vertical="center"/>
    </xf>
    <xf numFmtId="165" fontId="3" fillId="0" borderId="21" xfId="1"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165" fontId="3" fillId="0" borderId="3" xfId="1" applyNumberFormat="1" applyFont="1" applyFill="1" applyBorder="1" applyAlignment="1">
      <alignment horizontal="center" vertical="center"/>
    </xf>
    <xf numFmtId="0" fontId="0" fillId="0" borderId="27" xfId="1" applyNumberFormat="1" applyFont="1" applyFill="1" applyBorder="1" applyAlignment="1">
      <alignment horizontal="left" vertical="center" wrapText="1" indent="1"/>
    </xf>
    <xf numFmtId="0" fontId="0" fillId="0" borderId="28" xfId="1" applyNumberFormat="1" applyFont="1" applyFill="1" applyBorder="1" applyAlignment="1">
      <alignment horizontal="left" vertical="center" wrapText="1" indent="1"/>
    </xf>
    <xf numFmtId="166" fontId="0" fillId="0" borderId="1" xfId="1" applyNumberFormat="1" applyFont="1" applyFill="1" applyBorder="1" applyAlignment="1">
      <alignment horizontal="center" vertical="center"/>
    </xf>
    <xf numFmtId="166" fontId="0" fillId="0" borderId="3" xfId="1" applyNumberFormat="1" applyFont="1" applyFill="1" applyBorder="1" applyAlignment="1">
      <alignment horizontal="center" vertical="center"/>
    </xf>
    <xf numFmtId="165" fontId="3" fillId="0" borderId="17" xfId="1" applyNumberFormat="1" applyFont="1" applyFill="1" applyBorder="1" applyAlignment="1">
      <alignment horizontal="center" vertical="center"/>
    </xf>
    <xf numFmtId="165" fontId="3" fillId="0" borderId="18" xfId="1" applyNumberFormat="1" applyFont="1" applyFill="1" applyBorder="1" applyAlignment="1">
      <alignment horizontal="center" vertical="center"/>
    </xf>
    <xf numFmtId="165" fontId="22" fillId="0" borderId="20" xfId="1" applyNumberFormat="1" applyFont="1" applyFill="1" applyBorder="1" applyAlignment="1">
      <alignment horizontal="center" vertical="center"/>
    </xf>
    <xf numFmtId="165" fontId="22" fillId="0" borderId="1" xfId="1" applyNumberFormat="1" applyFont="1" applyFill="1" applyBorder="1" applyAlignment="1">
      <alignment horizontal="center" vertical="center"/>
    </xf>
    <xf numFmtId="165" fontId="22" fillId="0" borderId="3" xfId="1" applyNumberFormat="1" applyFont="1" applyFill="1" applyBorder="1" applyAlignment="1">
      <alignment horizontal="center" vertical="center"/>
    </xf>
    <xf numFmtId="165" fontId="22" fillId="0" borderId="11" xfId="1" applyNumberFormat="1" applyFont="1" applyFill="1" applyBorder="1" applyAlignment="1">
      <alignment horizontal="center" vertical="center"/>
    </xf>
    <xf numFmtId="165" fontId="22" fillId="0" borderId="12" xfId="1" applyNumberFormat="1" applyFont="1" applyFill="1" applyBorder="1" applyAlignment="1">
      <alignment horizontal="center" vertical="center"/>
    </xf>
    <xf numFmtId="165" fontId="3" fillId="0" borderId="5" xfId="1" applyNumberFormat="1" applyFont="1" applyFill="1" applyBorder="1" applyAlignment="1">
      <alignment horizontal="center" vertical="center"/>
    </xf>
    <xf numFmtId="165" fontId="3" fillId="0" borderId="6" xfId="1" applyNumberFormat="1" applyFont="1" applyFill="1" applyBorder="1" applyAlignment="1">
      <alignment horizontal="center" vertical="center"/>
    </xf>
    <xf numFmtId="165" fontId="0" fillId="0" borderId="5" xfId="1" applyNumberFormat="1" applyFont="1" applyFill="1" applyBorder="1" applyAlignment="1">
      <alignment horizontal="center" vertical="center"/>
    </xf>
    <xf numFmtId="165" fontId="0" fillId="0" borderId="6" xfId="1" applyNumberFormat="1" applyFont="1" applyFill="1" applyBorder="1" applyAlignment="1">
      <alignment horizontal="center" vertical="center"/>
    </xf>
    <xf numFmtId="166" fontId="25" fillId="0" borderId="1" xfId="1" applyNumberFormat="1" applyFont="1" applyFill="1" applyBorder="1" applyAlignment="1">
      <alignment horizontal="center" vertical="center"/>
    </xf>
    <xf numFmtId="166" fontId="25" fillId="0" borderId="3" xfId="1" applyNumberFormat="1" applyFont="1" applyFill="1" applyBorder="1" applyAlignment="1">
      <alignment horizontal="center" vertical="center"/>
    </xf>
    <xf numFmtId="165" fontId="25" fillId="0" borderId="5" xfId="1" applyNumberFormat="1" applyFont="1" applyFill="1" applyBorder="1" applyAlignment="1">
      <alignment horizontal="center" vertical="center"/>
    </xf>
    <xf numFmtId="165" fontId="25" fillId="0" borderId="6" xfId="1" applyNumberFormat="1" applyFont="1" applyFill="1" applyBorder="1" applyAlignment="1">
      <alignment horizontal="center" vertical="center"/>
    </xf>
    <xf numFmtId="165" fontId="25" fillId="0" borderId="1" xfId="1" applyNumberFormat="1" applyFont="1" applyBorder="1" applyAlignment="1">
      <alignment horizontal="center" vertical="center"/>
    </xf>
    <xf numFmtId="165" fontId="25" fillId="0" borderId="3" xfId="1" applyNumberFormat="1" applyFont="1" applyBorder="1" applyAlignment="1">
      <alignment horizontal="center" vertical="center"/>
    </xf>
    <xf numFmtId="165" fontId="25" fillId="0" borderId="11" xfId="1" applyNumberFormat="1" applyFont="1" applyBorder="1" applyAlignment="1">
      <alignment horizontal="center" vertical="center"/>
    </xf>
    <xf numFmtId="165" fontId="25" fillId="0" borderId="12" xfId="1" applyNumberFormat="1" applyFont="1" applyBorder="1" applyAlignment="1">
      <alignment horizontal="center" vertical="center"/>
    </xf>
    <xf numFmtId="10" fontId="25" fillId="0" borderId="8" xfId="0" applyNumberFormat="1" applyFont="1" applyBorder="1" applyAlignment="1">
      <alignment horizontal="center" vertical="center"/>
    </xf>
    <xf numFmtId="10" fontId="25" fillId="0" borderId="9" xfId="0" applyNumberFormat="1" applyFont="1" applyBorder="1" applyAlignment="1">
      <alignment horizontal="center" vertical="center"/>
    </xf>
    <xf numFmtId="10" fontId="25" fillId="0" borderId="1" xfId="0" applyNumberFormat="1" applyFont="1" applyBorder="1" applyAlignment="1">
      <alignment horizontal="center" vertical="center"/>
    </xf>
    <xf numFmtId="10" fontId="25" fillId="0" borderId="3" xfId="0" applyNumberFormat="1" applyFont="1" applyBorder="1" applyAlignment="1">
      <alignment horizontal="center" vertical="center"/>
    </xf>
    <xf numFmtId="165" fontId="0" fillId="0" borderId="1" xfId="1" applyNumberFormat="1" applyFont="1" applyFill="1" applyBorder="1" applyAlignment="1">
      <alignment horizontal="center" vertical="center"/>
    </xf>
    <xf numFmtId="166" fontId="0" fillId="0" borderId="8" xfId="1" applyNumberFormat="1" applyFont="1" applyFill="1" applyBorder="1" applyAlignment="1">
      <alignment horizontal="center" vertical="center"/>
    </xf>
    <xf numFmtId="166" fontId="0" fillId="0" borderId="5" xfId="1" applyNumberFormat="1" applyFont="1" applyFill="1" applyBorder="1" applyAlignment="1">
      <alignment horizontal="center" vertical="center"/>
    </xf>
    <xf numFmtId="166" fontId="25" fillId="0" borderId="8" xfId="1" applyNumberFormat="1" applyFont="1" applyFill="1" applyBorder="1" applyAlignment="1">
      <alignment horizontal="center" vertical="center"/>
    </xf>
    <xf numFmtId="166" fontId="25" fillId="0" borderId="9" xfId="1" applyNumberFormat="1" applyFont="1" applyFill="1" applyBorder="1" applyAlignment="1">
      <alignment horizontal="center" vertical="center"/>
    </xf>
    <xf numFmtId="166" fontId="25" fillId="0" borderId="5" xfId="1" applyNumberFormat="1" applyFont="1" applyFill="1" applyBorder="1" applyAlignment="1">
      <alignment horizontal="center" vertical="center"/>
    </xf>
    <xf numFmtId="166" fontId="25" fillId="0" borderId="6" xfId="1" applyNumberFormat="1" applyFont="1" applyFill="1" applyBorder="1" applyAlignment="1">
      <alignment horizontal="center" vertical="center"/>
    </xf>
    <xf numFmtId="0" fontId="0" fillId="0" borderId="19" xfId="0" applyBorder="1"/>
    <xf numFmtId="0" fontId="0" fillId="0" borderId="16" xfId="0" applyBorder="1"/>
    <xf numFmtId="0" fontId="2" fillId="19" borderId="47" xfId="8" applyNumberFormat="1" applyBorder="1" applyAlignment="1">
      <alignment vertical="top"/>
    </xf>
    <xf numFmtId="0" fontId="2" fillId="19" borderId="48" xfId="8" applyNumberFormat="1" applyBorder="1" applyAlignment="1">
      <alignment vertical="top"/>
    </xf>
    <xf numFmtId="0" fontId="2" fillId="19" borderId="22" xfId="8" applyNumberFormat="1" applyBorder="1" applyAlignment="1">
      <alignment horizontal="center" vertical="top"/>
    </xf>
    <xf numFmtId="0" fontId="2" fillId="19" borderId="43" xfId="8" applyNumberFormat="1" applyBorder="1" applyAlignment="1">
      <alignment horizontal="center" vertical="top"/>
    </xf>
    <xf numFmtId="165" fontId="3" fillId="0" borderId="19" xfId="1" applyNumberFormat="1" applyFont="1" applyFill="1" applyBorder="1" applyAlignment="1">
      <alignment horizontal="center" vertical="center"/>
    </xf>
    <xf numFmtId="165" fontId="3" fillId="0" borderId="2" xfId="1" applyNumberFormat="1" applyFont="1" applyFill="1" applyBorder="1" applyAlignment="1">
      <alignment horizontal="center" vertical="center"/>
    </xf>
    <xf numFmtId="165" fontId="3" fillId="0" borderId="4" xfId="1" applyNumberFormat="1" applyFont="1" applyFill="1" applyBorder="1" applyAlignment="1">
      <alignment horizontal="center" vertical="center"/>
    </xf>
    <xf numFmtId="166" fontId="0" fillId="0" borderId="13" xfId="0" applyNumberFormat="1" applyBorder="1" applyAlignment="1">
      <alignment horizontal="center" vertical="center"/>
    </xf>
    <xf numFmtId="165" fontId="0" fillId="0" borderId="7" xfId="1" applyNumberFormat="1" applyFont="1" applyBorder="1" applyAlignment="1">
      <alignment horizontal="center" vertical="center"/>
    </xf>
    <xf numFmtId="165" fontId="0" fillId="0" borderId="2" xfId="1" applyNumberFormat="1" applyFont="1" applyBorder="1" applyAlignment="1">
      <alignment horizontal="center" vertical="center"/>
    </xf>
    <xf numFmtId="165" fontId="3" fillId="0" borderId="16" xfId="1" applyNumberFormat="1" applyFont="1" applyFill="1" applyBorder="1" applyAlignment="1">
      <alignment horizontal="center" vertical="center"/>
    </xf>
    <xf numFmtId="0" fontId="3" fillId="5" borderId="37" xfId="0" applyFont="1" applyFill="1" applyBorder="1" applyAlignment="1">
      <alignment horizontal="center" vertical="center"/>
    </xf>
    <xf numFmtId="0" fontId="3" fillId="5" borderId="40" xfId="0" applyFont="1" applyFill="1" applyBorder="1" applyAlignment="1">
      <alignment horizontal="center" vertical="center"/>
    </xf>
    <xf numFmtId="0" fontId="2" fillId="19" borderId="51" xfId="8" applyNumberFormat="1" applyBorder="1" applyAlignment="1">
      <alignment horizontal="center" vertical="top"/>
    </xf>
    <xf numFmtId="0" fontId="2" fillId="19" borderId="54" xfId="8" applyNumberFormat="1" applyBorder="1" applyAlignment="1">
      <alignment horizontal="center" vertical="top"/>
    </xf>
    <xf numFmtId="0" fontId="3" fillId="5" borderId="55" xfId="1" applyNumberFormat="1" applyFont="1" applyFill="1" applyBorder="1" applyAlignment="1">
      <alignment horizontal="left" vertical="center" indent="1"/>
    </xf>
    <xf numFmtId="0" fontId="3" fillId="5" borderId="56" xfId="1" applyNumberFormat="1" applyFont="1" applyFill="1" applyBorder="1" applyAlignment="1">
      <alignment horizontal="left" vertical="center" indent="1"/>
    </xf>
    <xf numFmtId="0" fontId="0" fillId="0" borderId="56" xfId="1" applyNumberFormat="1" applyFont="1" applyBorder="1" applyAlignment="1">
      <alignment horizontal="left" vertical="center" indent="1"/>
    </xf>
    <xf numFmtId="0" fontId="3" fillId="6" borderId="56" xfId="1" applyNumberFormat="1" applyFont="1" applyFill="1" applyBorder="1" applyAlignment="1">
      <alignment horizontal="left" vertical="center" indent="1"/>
    </xf>
    <xf numFmtId="0" fontId="3" fillId="5" borderId="52" xfId="1" applyNumberFormat="1" applyFont="1" applyFill="1" applyBorder="1" applyAlignment="1">
      <alignment horizontal="left" vertical="center" indent="1"/>
    </xf>
    <xf numFmtId="0" fontId="3" fillId="6" borderId="35" xfId="1" applyNumberFormat="1" applyFont="1" applyFill="1" applyBorder="1" applyAlignment="1">
      <alignment horizontal="left" vertical="center" indent="1"/>
    </xf>
    <xf numFmtId="0" fontId="3" fillId="5" borderId="57" xfId="1" applyNumberFormat="1" applyFont="1" applyFill="1" applyBorder="1" applyAlignment="1">
      <alignment horizontal="left" vertical="center" indent="1"/>
    </xf>
    <xf numFmtId="0" fontId="0" fillId="0" borderId="57" xfId="0" applyBorder="1" applyAlignment="1">
      <alignment horizontal="left" vertical="center" indent="1"/>
    </xf>
    <xf numFmtId="0" fontId="0" fillId="0" borderId="52" xfId="1" applyNumberFormat="1" applyFont="1" applyBorder="1" applyAlignment="1">
      <alignment horizontal="left" vertical="center" indent="1"/>
    </xf>
    <xf numFmtId="0" fontId="0" fillId="0" borderId="58" xfId="0" applyBorder="1" applyAlignment="1">
      <alignment horizontal="left" vertical="center" indent="1"/>
    </xf>
    <xf numFmtId="0" fontId="0" fillId="0" borderId="56" xfId="0" applyBorder="1" applyAlignment="1">
      <alignment horizontal="left" vertical="center" indent="1"/>
    </xf>
    <xf numFmtId="165" fontId="22" fillId="0" borderId="19" xfId="1" applyNumberFormat="1" applyFont="1" applyFill="1" applyBorder="1" applyAlignment="1">
      <alignment horizontal="center" vertical="center"/>
    </xf>
    <xf numFmtId="165" fontId="22" fillId="0" borderId="21" xfId="1" applyNumberFormat="1" applyFont="1" applyFill="1" applyBorder="1" applyAlignment="1">
      <alignment horizontal="center" vertical="center"/>
    </xf>
    <xf numFmtId="165" fontId="22" fillId="0" borderId="2" xfId="1" applyNumberFormat="1" applyFont="1" applyFill="1" applyBorder="1" applyAlignment="1">
      <alignment horizontal="center" vertical="center"/>
    </xf>
    <xf numFmtId="165" fontId="22" fillId="0" borderId="10" xfId="1" applyNumberFormat="1" applyFont="1" applyFill="1" applyBorder="1" applyAlignment="1">
      <alignment horizontal="center" vertical="center"/>
    </xf>
    <xf numFmtId="166" fontId="25" fillId="0" borderId="2" xfId="1" applyNumberFormat="1" applyFont="1" applyFill="1" applyBorder="1" applyAlignment="1">
      <alignment horizontal="center" vertical="center"/>
    </xf>
    <xf numFmtId="165" fontId="25" fillId="0" borderId="4" xfId="1" applyNumberFormat="1" applyFont="1" applyFill="1" applyBorder="1" applyAlignment="1">
      <alignment horizontal="center" vertical="center"/>
    </xf>
    <xf numFmtId="165" fontId="25" fillId="0" borderId="2" xfId="1" applyNumberFormat="1" applyFont="1" applyBorder="1" applyAlignment="1">
      <alignment horizontal="center" vertical="center"/>
    </xf>
    <xf numFmtId="165" fontId="25" fillId="0" borderId="10" xfId="1" applyNumberFormat="1" applyFont="1" applyBorder="1" applyAlignment="1">
      <alignment horizontal="center" vertical="center"/>
    </xf>
    <xf numFmtId="10" fontId="25" fillId="0" borderId="7" xfId="0" applyNumberFormat="1" applyFont="1" applyBorder="1" applyAlignment="1">
      <alignment horizontal="center" vertical="center"/>
    </xf>
    <xf numFmtId="10" fontId="25" fillId="0" borderId="2" xfId="0" applyNumberFormat="1" applyFont="1" applyBorder="1" applyAlignment="1">
      <alignment horizontal="center" vertical="center"/>
    </xf>
    <xf numFmtId="0" fontId="25" fillId="0" borderId="0" xfId="0" applyFont="1"/>
    <xf numFmtId="165" fontId="0" fillId="0" borderId="3" xfId="1" applyNumberFormat="1" applyFont="1" applyFill="1" applyBorder="1" applyAlignment="1">
      <alignment horizontal="center" vertical="center"/>
    </xf>
    <xf numFmtId="165" fontId="0" fillId="0" borderId="11" xfId="0" applyNumberFormat="1" applyBorder="1" applyAlignment="1">
      <alignment horizontal="center" vertical="center"/>
    </xf>
    <xf numFmtId="165" fontId="0" fillId="0" borderId="12" xfId="0" applyNumberFormat="1" applyBorder="1" applyAlignment="1">
      <alignment horizontal="center" vertical="center"/>
    </xf>
    <xf numFmtId="0" fontId="3" fillId="5" borderId="32" xfId="1" applyNumberFormat="1" applyFont="1" applyFill="1" applyBorder="1" applyAlignment="1">
      <alignment horizontal="left" vertical="center" wrapText="1" indent="1"/>
    </xf>
    <xf numFmtId="0" fontId="3" fillId="5" borderId="4" xfId="0" applyFont="1" applyFill="1" applyBorder="1" applyAlignment="1">
      <alignment vertical="center"/>
    </xf>
    <xf numFmtId="0" fontId="3" fillId="5" borderId="5" xfId="0" applyFont="1" applyFill="1" applyBorder="1" applyAlignment="1">
      <alignment horizontal="center" vertical="center"/>
    </xf>
    <xf numFmtId="0" fontId="3" fillId="5" borderId="38" xfId="0" applyFont="1" applyFill="1" applyBorder="1" applyAlignment="1">
      <alignment horizontal="center" vertical="center"/>
    </xf>
    <xf numFmtId="0" fontId="3" fillId="0" borderId="38" xfId="0" applyFont="1" applyBorder="1" applyAlignment="1">
      <alignment horizontal="center" vertical="center"/>
    </xf>
    <xf numFmtId="0" fontId="0" fillId="0" borderId="4" xfId="0" applyBorder="1"/>
    <xf numFmtId="166" fontId="3" fillId="0" borderId="5" xfId="1" applyNumberFormat="1" applyFont="1" applyFill="1" applyBorder="1" applyAlignment="1">
      <alignment horizontal="center" vertical="center"/>
    </xf>
    <xf numFmtId="0" fontId="3" fillId="0" borderId="36" xfId="0" applyFont="1" applyBorder="1" applyAlignment="1">
      <alignment horizontal="center" vertical="center"/>
    </xf>
    <xf numFmtId="165" fontId="22" fillId="0" borderId="16" xfId="1" applyNumberFormat="1" applyFont="1" applyFill="1" applyBorder="1" applyAlignment="1">
      <alignment horizontal="center" vertical="center"/>
    </xf>
    <xf numFmtId="0" fontId="0" fillId="0" borderId="36" xfId="0" applyBorder="1" applyAlignment="1">
      <alignment horizontal="center" vertical="center"/>
    </xf>
    <xf numFmtId="0" fontId="2" fillId="19" borderId="36" xfId="8" applyNumberFormat="1" applyBorder="1" applyAlignment="1">
      <alignment vertical="top"/>
    </xf>
    <xf numFmtId="0" fontId="0" fillId="0" borderId="38" xfId="0" applyBorder="1" applyAlignment="1">
      <alignment horizontal="center" vertical="center"/>
    </xf>
    <xf numFmtId="0" fontId="2" fillId="19" borderId="16" xfId="8" applyNumberFormat="1" applyBorder="1" applyAlignment="1">
      <alignment horizontal="center" vertical="top"/>
    </xf>
    <xf numFmtId="170" fontId="3" fillId="0" borderId="16" xfId="0" applyNumberFormat="1" applyFont="1" applyBorder="1" applyAlignment="1">
      <alignment horizontal="center" vertical="center"/>
    </xf>
    <xf numFmtId="0" fontId="3" fillId="0" borderId="39" xfId="1" applyNumberFormat="1" applyFont="1" applyFill="1" applyBorder="1" applyAlignment="1">
      <alignment horizontal="center" vertical="center" wrapText="1"/>
    </xf>
    <xf numFmtId="166" fontId="3" fillId="0" borderId="38" xfId="1" applyNumberFormat="1" applyFont="1" applyFill="1" applyBorder="1" applyAlignment="1">
      <alignment horizontal="center" vertical="center"/>
    </xf>
    <xf numFmtId="166" fontId="25" fillId="0" borderId="7" xfId="1" applyNumberFormat="1" applyFont="1" applyFill="1" applyBorder="1" applyAlignment="1">
      <alignment horizontal="center" vertical="center"/>
    </xf>
    <xf numFmtId="166" fontId="25" fillId="0" borderId="4" xfId="1" applyNumberFormat="1" applyFont="1" applyFill="1" applyBorder="1" applyAlignment="1">
      <alignment horizontal="center" vertical="center"/>
    </xf>
    <xf numFmtId="165" fontId="0" fillId="0" borderId="10" xfId="0" applyNumberFormat="1" applyBorder="1" applyAlignment="1">
      <alignment horizontal="center" vertical="center"/>
    </xf>
    <xf numFmtId="165" fontId="0" fillId="0" borderId="20" xfId="1" applyNumberFormat="1" applyFont="1" applyBorder="1" applyAlignment="1">
      <alignment horizontal="center" vertical="center"/>
    </xf>
    <xf numFmtId="165" fontId="0" fillId="0" borderId="21" xfId="1" applyNumberFormat="1" applyFont="1" applyBorder="1" applyAlignment="1">
      <alignment horizontal="center" vertical="center"/>
    </xf>
    <xf numFmtId="0" fontId="3" fillId="5" borderId="43" xfId="0" applyFont="1" applyFill="1" applyBorder="1" applyAlignment="1">
      <alignment vertical="center"/>
    </xf>
    <xf numFmtId="0" fontId="3" fillId="5" borderId="44" xfId="0" applyFont="1" applyFill="1" applyBorder="1" applyAlignment="1">
      <alignment horizontal="center" vertical="center"/>
    </xf>
    <xf numFmtId="0" fontId="3" fillId="5" borderId="48" xfId="0" applyFont="1" applyFill="1" applyBorder="1" applyAlignment="1">
      <alignment horizontal="center" vertical="center"/>
    </xf>
    <xf numFmtId="165" fontId="3" fillId="0" borderId="44" xfId="1" applyNumberFormat="1" applyFont="1" applyFill="1" applyBorder="1" applyAlignment="1">
      <alignment horizontal="center" vertical="center"/>
    </xf>
    <xf numFmtId="165" fontId="3" fillId="0" borderId="45" xfId="1" applyNumberFormat="1" applyFont="1" applyFill="1" applyBorder="1" applyAlignment="1">
      <alignment horizontal="center" vertical="center"/>
    </xf>
    <xf numFmtId="165" fontId="0" fillId="0" borderId="19"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1" xfId="0" applyNumberFormat="1" applyBorder="1" applyAlignment="1">
      <alignment horizontal="center" vertical="center"/>
    </xf>
    <xf numFmtId="10" fontId="0" fillId="0" borderId="10" xfId="0" applyNumberFormat="1" applyBorder="1" applyAlignment="1">
      <alignment horizontal="center" vertical="center"/>
    </xf>
    <xf numFmtId="10" fontId="0" fillId="0" borderId="11" xfId="0" applyNumberFormat="1" applyBorder="1" applyAlignment="1">
      <alignment horizontal="center" vertical="center"/>
    </xf>
    <xf numFmtId="10" fontId="0" fillId="0" borderId="12" xfId="0" applyNumberFormat="1" applyBorder="1" applyAlignment="1">
      <alignment horizontal="center" vertical="center"/>
    </xf>
    <xf numFmtId="0" fontId="3" fillId="0" borderId="4" xfId="0" applyFont="1" applyBorder="1"/>
    <xf numFmtId="0" fontId="0" fillId="0" borderId="4" xfId="0" applyBorder="1" applyAlignment="1">
      <alignment vertical="center"/>
    </xf>
    <xf numFmtId="0" fontId="0" fillId="0" borderId="56" xfId="1" applyNumberFormat="1" applyFont="1" applyFill="1" applyBorder="1" applyAlignment="1">
      <alignment horizontal="left" vertical="center" indent="1"/>
    </xf>
    <xf numFmtId="0" fontId="0" fillId="0" borderId="53" xfId="1" applyNumberFormat="1" applyFont="1" applyFill="1" applyBorder="1" applyAlignment="1">
      <alignment horizontal="left" vertical="center" indent="1"/>
    </xf>
    <xf numFmtId="0" fontId="0" fillId="0" borderId="52" xfId="0" applyBorder="1" applyAlignment="1">
      <alignment horizontal="left" vertical="center" indent="1"/>
    </xf>
    <xf numFmtId="0" fontId="3" fillId="0" borderId="43" xfId="0" applyFont="1" applyBorder="1"/>
    <xf numFmtId="0" fontId="3" fillId="0" borderId="44" xfId="0" applyFont="1" applyBorder="1" applyAlignment="1">
      <alignment horizontal="center" vertical="center"/>
    </xf>
    <xf numFmtId="0" fontId="3" fillId="0" borderId="48" xfId="0" applyFont="1" applyBorder="1" applyAlignment="1">
      <alignment horizontal="center" vertical="center"/>
    </xf>
    <xf numFmtId="165" fontId="3" fillId="0" borderId="43" xfId="1" applyNumberFormat="1" applyFont="1" applyFill="1" applyBorder="1" applyAlignment="1">
      <alignment horizontal="center" vertical="center"/>
    </xf>
    <xf numFmtId="0" fontId="3" fillId="0" borderId="54" xfId="1" applyNumberFormat="1" applyFont="1" applyFill="1" applyBorder="1" applyAlignment="1">
      <alignment horizontal="left" vertical="center" indent="1"/>
    </xf>
    <xf numFmtId="165" fontId="0" fillId="0" borderId="19" xfId="1" applyNumberFormat="1" applyFont="1" applyBorder="1" applyAlignment="1">
      <alignment horizontal="center" vertical="center"/>
    </xf>
    <xf numFmtId="0" fontId="0" fillId="0" borderId="55" xfId="1" applyNumberFormat="1" applyFont="1" applyBorder="1" applyAlignment="1">
      <alignment horizontal="left" vertical="center" indent="1"/>
    </xf>
    <xf numFmtId="0" fontId="0" fillId="0" borderId="30" xfId="1" applyNumberFormat="1" applyFont="1" applyBorder="1" applyAlignment="1">
      <alignment horizontal="left" vertical="center" wrapText="1" indent="1"/>
    </xf>
    <xf numFmtId="0" fontId="0" fillId="0" borderId="32" xfId="0" applyBorder="1" applyAlignment="1">
      <alignment horizontal="left" vertical="center" wrapText="1" indent="1"/>
    </xf>
    <xf numFmtId="0" fontId="20" fillId="0" borderId="7" xfId="0" applyFont="1" applyBorder="1"/>
    <xf numFmtId="0" fontId="20" fillId="0" borderId="8" xfId="0" applyFont="1" applyBorder="1" applyAlignment="1">
      <alignment horizontal="center" vertical="center"/>
    </xf>
    <xf numFmtId="0" fontId="20" fillId="0" borderId="9" xfId="0" applyFont="1" applyBorder="1" applyAlignment="1">
      <alignment horizontal="left" vertical="center" indent="1"/>
    </xf>
    <xf numFmtId="0" fontId="20" fillId="0" borderId="4" xfId="0" applyFont="1" applyBorder="1"/>
    <xf numFmtId="0" fontId="20" fillId="0" borderId="5" xfId="0" applyFont="1" applyBorder="1" applyAlignment="1">
      <alignment horizontal="center" vertical="center"/>
    </xf>
    <xf numFmtId="0" fontId="20" fillId="0" borderId="6" xfId="0" applyFont="1" applyBorder="1" applyAlignment="1">
      <alignment horizontal="left" vertical="center" indent="1"/>
    </xf>
    <xf numFmtId="0" fontId="20" fillId="0" borderId="16" xfId="0" applyFont="1" applyBorder="1"/>
    <xf numFmtId="0" fontId="20" fillId="0" borderId="17" xfId="0" applyFont="1" applyBorder="1" applyAlignment="1">
      <alignment horizontal="center" vertical="center"/>
    </xf>
    <xf numFmtId="0" fontId="20" fillId="0" borderId="35" xfId="0" applyFont="1" applyBorder="1" applyAlignment="1">
      <alignment horizontal="left" vertical="center" indent="1"/>
    </xf>
    <xf numFmtId="0" fontId="20" fillId="0" borderId="39" xfId="0" applyFont="1" applyBorder="1" applyAlignment="1">
      <alignment horizontal="center" vertical="center"/>
    </xf>
    <xf numFmtId="0" fontId="20" fillId="0" borderId="38" xfId="0" applyFont="1" applyBorder="1" applyAlignment="1">
      <alignment horizontal="center" vertical="center"/>
    </xf>
    <xf numFmtId="0" fontId="20" fillId="0" borderId="36" xfId="0" applyFont="1" applyBorder="1" applyAlignment="1">
      <alignment horizontal="center" vertical="center"/>
    </xf>
    <xf numFmtId="171" fontId="22" fillId="0" borderId="19" xfId="2" applyNumberFormat="1" applyFont="1" applyFill="1" applyBorder="1" applyAlignment="1">
      <alignment horizontal="center" vertical="center"/>
    </xf>
    <xf numFmtId="171" fontId="22" fillId="0" borderId="20" xfId="2" applyNumberFormat="1" applyFont="1" applyFill="1" applyBorder="1" applyAlignment="1">
      <alignment horizontal="center" vertical="center"/>
    </xf>
    <xf numFmtId="171" fontId="22" fillId="0" borderId="21" xfId="2" applyNumberFormat="1" applyFont="1" applyFill="1" applyBorder="1" applyAlignment="1">
      <alignment horizontal="center" vertical="center"/>
    </xf>
    <xf numFmtId="165" fontId="20" fillId="0" borderId="16" xfId="1" applyNumberFormat="1" applyFont="1" applyFill="1" applyBorder="1" applyAlignment="1">
      <alignment horizontal="center" vertical="center"/>
    </xf>
    <xf numFmtId="165" fontId="20" fillId="0" borderId="17" xfId="1" applyNumberFormat="1" applyFont="1" applyFill="1" applyBorder="1" applyAlignment="1">
      <alignment horizontal="center" vertical="center"/>
    </xf>
    <xf numFmtId="165" fontId="20" fillId="0" borderId="18" xfId="1" applyNumberFormat="1" applyFont="1" applyFill="1" applyBorder="1" applyAlignment="1">
      <alignment horizontal="center" vertical="center"/>
    </xf>
    <xf numFmtId="165" fontId="25" fillId="0" borderId="19" xfId="1" applyNumberFormat="1" applyFont="1" applyBorder="1" applyAlignment="1">
      <alignment horizontal="center" vertical="center"/>
    </xf>
    <xf numFmtId="165" fontId="25" fillId="0" borderId="20" xfId="1" applyNumberFormat="1" applyFont="1" applyBorder="1" applyAlignment="1">
      <alignment horizontal="center" vertical="center"/>
    </xf>
    <xf numFmtId="165" fontId="25" fillId="0" borderId="21" xfId="1" applyNumberFormat="1" applyFont="1" applyBorder="1" applyAlignment="1">
      <alignment horizontal="center" vertical="center"/>
    </xf>
    <xf numFmtId="170" fontId="20" fillId="0" borderId="4" xfId="0" applyNumberFormat="1" applyFont="1" applyBorder="1" applyAlignment="1">
      <alignment horizontal="center" vertical="center"/>
    </xf>
    <xf numFmtId="170" fontId="20" fillId="0" borderId="5" xfId="0" applyNumberFormat="1" applyFont="1" applyBorder="1" applyAlignment="1">
      <alignment horizontal="center" vertical="center"/>
    </xf>
    <xf numFmtId="165" fontId="0" fillId="0" borderId="20" xfId="1" applyNumberFormat="1" applyFont="1" applyFill="1" applyBorder="1" applyAlignment="1">
      <alignment horizontal="center" vertical="center"/>
    </xf>
    <xf numFmtId="165" fontId="0" fillId="0" borderId="21" xfId="1" applyNumberFormat="1" applyFont="1" applyFill="1" applyBorder="1" applyAlignment="1">
      <alignment horizontal="center" vertical="center"/>
    </xf>
    <xf numFmtId="165" fontId="3" fillId="0" borderId="11" xfId="1" applyNumberFormat="1" applyFont="1" applyFill="1" applyBorder="1" applyAlignment="1">
      <alignment horizontal="center" vertical="center"/>
    </xf>
    <xf numFmtId="165" fontId="3" fillId="0" borderId="12" xfId="1" applyNumberFormat="1" applyFont="1" applyFill="1" applyBorder="1" applyAlignment="1">
      <alignment horizontal="center" vertical="center"/>
    </xf>
    <xf numFmtId="0" fontId="0" fillId="0" borderId="16" xfId="0" applyBorder="1" applyAlignment="1">
      <alignment horizontal="center" vertical="center"/>
    </xf>
    <xf numFmtId="166" fontId="0" fillId="0" borderId="17"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65" fontId="0" fillId="0" borderId="11" xfId="1" applyNumberFormat="1" applyFont="1" applyFill="1" applyBorder="1" applyAlignment="1">
      <alignment horizontal="center" vertical="center"/>
    </xf>
    <xf numFmtId="165" fontId="0" fillId="0" borderId="12" xfId="1" applyNumberFormat="1" applyFont="1" applyFill="1" applyBorder="1" applyAlignment="1">
      <alignment horizontal="center" vertical="center"/>
    </xf>
    <xf numFmtId="166" fontId="0" fillId="0" borderId="23"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0" fontId="0" fillId="0" borderId="8" xfId="0" applyNumberFormat="1" applyBorder="1" applyAlignment="1">
      <alignment horizontal="center" vertical="center"/>
    </xf>
    <xf numFmtId="10" fontId="0" fillId="0" borderId="9" xfId="0" applyNumberFormat="1" applyBorder="1" applyAlignment="1">
      <alignment horizontal="center" vertical="center"/>
    </xf>
    <xf numFmtId="0" fontId="3" fillId="10" borderId="64" xfId="0" applyFont="1" applyFill="1" applyBorder="1" applyAlignment="1">
      <alignment horizontal="center" vertical="center"/>
    </xf>
    <xf numFmtId="165" fontId="0" fillId="0" borderId="63" xfId="1" applyNumberFormat="1" applyFont="1" applyFill="1" applyBorder="1" applyAlignment="1">
      <alignment horizontal="center" vertical="center"/>
    </xf>
    <xf numFmtId="165" fontId="0" fillId="0" borderId="65" xfId="1" applyNumberFormat="1" applyFont="1" applyFill="1" applyBorder="1" applyAlignment="1">
      <alignment horizontal="center" vertical="center"/>
    </xf>
    <xf numFmtId="0" fontId="0" fillId="0" borderId="66" xfId="0" applyBorder="1" applyAlignment="1">
      <alignment horizontal="left" wrapText="1"/>
    </xf>
    <xf numFmtId="0" fontId="3" fillId="10" borderId="69" xfId="0" applyFont="1" applyFill="1" applyBorder="1" applyAlignment="1">
      <alignment horizontal="center" vertical="center"/>
    </xf>
    <xf numFmtId="165" fontId="0" fillId="0" borderId="68" xfId="1" applyNumberFormat="1" applyFont="1" applyFill="1" applyBorder="1" applyAlignment="1">
      <alignment horizontal="center" vertical="center"/>
    </xf>
    <xf numFmtId="165" fontId="0" fillId="0" borderId="70" xfId="1" applyNumberFormat="1" applyFont="1" applyFill="1" applyBorder="1" applyAlignment="1">
      <alignment horizontal="center" vertical="center"/>
    </xf>
    <xf numFmtId="0" fontId="0" fillId="0" borderId="71" xfId="0" applyBorder="1" applyAlignment="1">
      <alignment horizontal="left" wrapText="1"/>
    </xf>
    <xf numFmtId="0" fontId="3" fillId="10" borderId="74" xfId="0" applyFont="1" applyFill="1" applyBorder="1" applyAlignment="1">
      <alignment horizontal="center" vertical="center"/>
    </xf>
    <xf numFmtId="165" fontId="0" fillId="0" borderId="73" xfId="1" applyNumberFormat="1" applyFont="1" applyFill="1" applyBorder="1" applyAlignment="1">
      <alignment horizontal="center" vertical="center"/>
    </xf>
    <xf numFmtId="165" fontId="0" fillId="0" borderId="75" xfId="1" applyNumberFormat="1" applyFont="1" applyFill="1" applyBorder="1" applyAlignment="1">
      <alignment horizontal="center" vertical="center"/>
    </xf>
    <xf numFmtId="0" fontId="0" fillId="0" borderId="76" xfId="0" applyBorder="1" applyAlignment="1">
      <alignment horizontal="left" wrapText="1"/>
    </xf>
    <xf numFmtId="0" fontId="3" fillId="2" borderId="14" xfId="0" applyFont="1" applyFill="1" applyBorder="1" applyAlignment="1">
      <alignment horizontal="center" vertical="center"/>
    </xf>
    <xf numFmtId="0" fontId="3" fillId="2" borderId="41" xfId="0" applyFont="1" applyFill="1" applyBorder="1" applyAlignment="1">
      <alignment horizontal="center" vertical="center"/>
    </xf>
    <xf numFmtId="165" fontId="3" fillId="0" borderId="14" xfId="1" applyNumberFormat="1" applyFont="1" applyFill="1" applyBorder="1" applyAlignment="1">
      <alignment horizontal="center" vertical="center"/>
    </xf>
    <xf numFmtId="165" fontId="3" fillId="0" borderId="15" xfId="1" applyNumberFormat="1" applyFont="1" applyFill="1" applyBorder="1" applyAlignment="1">
      <alignment horizontal="center" vertical="center"/>
    </xf>
    <xf numFmtId="0" fontId="0" fillId="0" borderId="32" xfId="0" applyBorder="1" applyAlignment="1">
      <alignment horizontal="left" wrapText="1"/>
    </xf>
    <xf numFmtId="0" fontId="0" fillId="11" borderId="63" xfId="0" applyFill="1" applyBorder="1" applyAlignment="1">
      <alignment horizontal="center" vertical="center"/>
    </xf>
    <xf numFmtId="0" fontId="0" fillId="11" borderId="64" xfId="0" applyFill="1" applyBorder="1" applyAlignment="1">
      <alignment horizontal="center" vertical="center"/>
    </xf>
    <xf numFmtId="0" fontId="0" fillId="11" borderId="68" xfId="0" applyFill="1" applyBorder="1" applyAlignment="1">
      <alignment horizontal="center" vertical="center"/>
    </xf>
    <xf numFmtId="0" fontId="0" fillId="11" borderId="69" xfId="0" applyFill="1" applyBorder="1" applyAlignment="1">
      <alignment horizontal="center" vertical="center"/>
    </xf>
    <xf numFmtId="0" fontId="0" fillId="11" borderId="73" xfId="0" applyFill="1" applyBorder="1" applyAlignment="1">
      <alignment horizontal="center" vertical="center"/>
    </xf>
    <xf numFmtId="0" fontId="0" fillId="11" borderId="74" xfId="0" applyFill="1" applyBorder="1" applyAlignment="1">
      <alignment horizontal="center" vertical="center"/>
    </xf>
    <xf numFmtId="0" fontId="3" fillId="9" borderId="14" xfId="0" applyFont="1" applyFill="1" applyBorder="1" applyAlignment="1">
      <alignment horizontal="center" vertical="center"/>
    </xf>
    <xf numFmtId="0" fontId="3" fillId="9" borderId="41" xfId="0" applyFont="1" applyFill="1" applyBorder="1" applyAlignment="1">
      <alignment horizontal="center" vertical="center"/>
    </xf>
    <xf numFmtId="0" fontId="0" fillId="10" borderId="63" xfId="0" applyFill="1" applyBorder="1" applyAlignment="1">
      <alignment horizontal="center" vertical="center"/>
    </xf>
    <xf numFmtId="0" fontId="0" fillId="10" borderId="64" xfId="0" applyFill="1" applyBorder="1" applyAlignment="1">
      <alignment horizontal="center" vertical="center"/>
    </xf>
    <xf numFmtId="165" fontId="1" fillId="0" borderId="63" xfId="1" applyNumberFormat="1" applyFont="1" applyFill="1" applyBorder="1" applyAlignment="1">
      <alignment horizontal="center" vertical="center"/>
    </xf>
    <xf numFmtId="165" fontId="1" fillId="0" borderId="65" xfId="1" applyNumberFormat="1" applyFont="1" applyFill="1" applyBorder="1" applyAlignment="1">
      <alignment horizontal="center" vertical="center"/>
    </xf>
    <xf numFmtId="0" fontId="0" fillId="10" borderId="68" xfId="0" applyFill="1" applyBorder="1" applyAlignment="1">
      <alignment horizontal="center" vertical="center"/>
    </xf>
    <xf numFmtId="0" fontId="0" fillId="10" borderId="69" xfId="0" applyFill="1" applyBorder="1" applyAlignment="1">
      <alignment horizontal="center" vertical="center"/>
    </xf>
    <xf numFmtId="165" fontId="1" fillId="0" borderId="68" xfId="1" applyNumberFormat="1" applyFont="1" applyFill="1" applyBorder="1" applyAlignment="1">
      <alignment horizontal="center" vertical="center"/>
    </xf>
    <xf numFmtId="165" fontId="1" fillId="0" borderId="70" xfId="1" applyNumberFormat="1" applyFont="1" applyFill="1" applyBorder="1" applyAlignment="1">
      <alignment horizontal="center" vertical="center"/>
    </xf>
    <xf numFmtId="0" fontId="0" fillId="10" borderId="73" xfId="0" applyFill="1" applyBorder="1" applyAlignment="1">
      <alignment horizontal="center" vertical="center"/>
    </xf>
    <xf numFmtId="0" fontId="0" fillId="10" borderId="74" xfId="0" applyFill="1" applyBorder="1" applyAlignment="1">
      <alignment horizontal="center" vertical="center"/>
    </xf>
    <xf numFmtId="165" fontId="1" fillId="0" borderId="73" xfId="1" applyNumberFormat="1" applyFont="1" applyFill="1" applyBorder="1" applyAlignment="1">
      <alignment horizontal="center" vertical="center"/>
    </xf>
    <xf numFmtId="165" fontId="1" fillId="0" borderId="75" xfId="1" applyNumberFormat="1" applyFont="1" applyFill="1" applyBorder="1" applyAlignment="1">
      <alignment horizontal="center" vertical="center"/>
    </xf>
    <xf numFmtId="0" fontId="3" fillId="9" borderId="44" xfId="0" applyFont="1" applyFill="1" applyBorder="1" applyAlignment="1">
      <alignment horizontal="center" vertical="center"/>
    </xf>
    <xf numFmtId="0" fontId="3" fillId="9" borderId="48" xfId="0" applyFont="1" applyFill="1" applyBorder="1" applyAlignment="1">
      <alignment horizontal="center" vertical="center"/>
    </xf>
    <xf numFmtId="0" fontId="3" fillId="8" borderId="44" xfId="0" applyFont="1" applyFill="1" applyBorder="1" applyAlignment="1">
      <alignment horizontal="center" vertical="center"/>
    </xf>
    <xf numFmtId="0" fontId="3" fillId="8" borderId="48" xfId="0" applyFont="1" applyFill="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165" fontId="0" fillId="0" borderId="78" xfId="1" applyNumberFormat="1" applyFont="1" applyFill="1" applyBorder="1" applyAlignment="1">
      <alignment horizontal="center" vertical="center"/>
    </xf>
    <xf numFmtId="165" fontId="0" fillId="0" borderId="80" xfId="1" applyNumberFormat="1" applyFont="1" applyFill="1" applyBorder="1" applyAlignment="1">
      <alignment horizontal="center" vertical="center"/>
    </xf>
    <xf numFmtId="0" fontId="0" fillId="0" borderId="81" xfId="0" applyBorder="1" applyAlignment="1">
      <alignment horizontal="left" wrapText="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10" fontId="0" fillId="0" borderId="78" xfId="2" applyNumberFormat="1" applyFont="1" applyFill="1" applyBorder="1" applyAlignment="1">
      <alignment horizontal="center" vertical="center"/>
    </xf>
    <xf numFmtId="10" fontId="0" fillId="0" borderId="80" xfId="2" applyNumberFormat="1" applyFont="1" applyFill="1" applyBorder="1" applyAlignment="1">
      <alignment horizontal="center" vertical="center"/>
    </xf>
    <xf numFmtId="166" fontId="0" fillId="0" borderId="68" xfId="1" applyNumberFormat="1" applyFont="1" applyFill="1" applyBorder="1" applyAlignment="1">
      <alignment horizontal="center" vertical="center"/>
    </xf>
    <xf numFmtId="166" fontId="0" fillId="0" borderId="70" xfId="1" applyNumberFormat="1" applyFont="1" applyFill="1" applyBorder="1" applyAlignment="1">
      <alignment horizontal="center" vertical="center"/>
    </xf>
    <xf numFmtId="0" fontId="0" fillId="0" borderId="77" xfId="0" applyBorder="1" applyAlignment="1">
      <alignment horizontal="left" vertical="center" indent="2"/>
    </xf>
    <xf numFmtId="0" fontId="0" fillId="0" borderId="67" xfId="0" applyBorder="1" applyAlignment="1">
      <alignment horizontal="left" vertical="center" indent="2"/>
    </xf>
    <xf numFmtId="0" fontId="0" fillId="0" borderId="72" xfId="0" applyBorder="1" applyAlignment="1">
      <alignment horizontal="left" vertical="center" indent="2"/>
    </xf>
    <xf numFmtId="0" fontId="0" fillId="0" borderId="77" xfId="0" applyBorder="1" applyAlignment="1">
      <alignment horizontal="left" vertical="center" indent="3"/>
    </xf>
    <xf numFmtId="0" fontId="0" fillId="0" borderId="67" xfId="0" applyBorder="1" applyAlignment="1">
      <alignment horizontal="left" vertical="center" indent="3"/>
    </xf>
    <xf numFmtId="0" fontId="0" fillId="0" borderId="72" xfId="0" applyBorder="1" applyAlignment="1">
      <alignment horizontal="left" vertical="center" indent="3"/>
    </xf>
    <xf numFmtId="0" fontId="3" fillId="5" borderId="2" xfId="0" applyFont="1" applyFill="1" applyBorder="1" applyAlignment="1">
      <alignment horizontal="left" vertical="center" indent="1"/>
    </xf>
    <xf numFmtId="0" fontId="3" fillId="5" borderId="19" xfId="0" applyFont="1" applyFill="1" applyBorder="1" applyAlignment="1">
      <alignment horizontal="left" vertical="center" indent="1"/>
    </xf>
    <xf numFmtId="0" fontId="3" fillId="9" borderId="43" xfId="0" applyFont="1" applyFill="1" applyBorder="1" applyAlignment="1">
      <alignment horizontal="left" vertical="center" indent="2"/>
    </xf>
    <xf numFmtId="0" fontId="0" fillId="0" borderId="19" xfId="0" applyBorder="1" applyAlignment="1">
      <alignment horizontal="left" vertical="center" indent="1"/>
    </xf>
    <xf numFmtId="0" fontId="0" fillId="0" borderId="19" xfId="0" applyBorder="1" applyAlignment="1">
      <alignment horizontal="left" vertical="center" indent="3"/>
    </xf>
    <xf numFmtId="0" fontId="3" fillId="8" borderId="43" xfId="0" applyFont="1" applyFill="1" applyBorder="1" applyAlignment="1">
      <alignment horizontal="left" vertical="center" indent="3"/>
    </xf>
    <xf numFmtId="0" fontId="0" fillId="10" borderId="62" xfId="0" applyFill="1" applyBorder="1" applyAlignment="1">
      <alignment horizontal="left" vertical="center" indent="5"/>
    </xf>
    <xf numFmtId="0" fontId="0" fillId="10" borderId="67" xfId="0" applyFill="1" applyBorder="1" applyAlignment="1">
      <alignment horizontal="left" vertical="center" indent="5"/>
    </xf>
    <xf numFmtId="0" fontId="0" fillId="10" borderId="72" xfId="0" applyFill="1" applyBorder="1" applyAlignment="1">
      <alignment horizontal="left" vertical="center" indent="5"/>
    </xf>
    <xf numFmtId="0" fontId="3" fillId="9" borderId="13" xfId="0" applyFont="1" applyFill="1" applyBorder="1" applyAlignment="1">
      <alignment horizontal="left" vertical="center" indent="2"/>
    </xf>
    <xf numFmtId="0" fontId="3" fillId="2" borderId="13" xfId="0" applyFont="1" applyFill="1" applyBorder="1" applyAlignment="1">
      <alignment horizontal="left" vertical="center" indent="4"/>
    </xf>
    <xf numFmtId="0" fontId="0" fillId="11" borderId="62" xfId="0" applyFill="1" applyBorder="1" applyAlignment="1">
      <alignment horizontal="left" vertical="center" indent="5"/>
    </xf>
    <xf numFmtId="0" fontId="0" fillId="11" borderId="67" xfId="0" applyFill="1" applyBorder="1" applyAlignment="1">
      <alignment horizontal="left" vertical="center" indent="5"/>
    </xf>
    <xf numFmtId="0" fontId="0" fillId="11" borderId="72" xfId="0" applyFill="1" applyBorder="1" applyAlignment="1">
      <alignment horizontal="left" vertical="center" indent="5"/>
    </xf>
    <xf numFmtId="0" fontId="3" fillId="7" borderId="19" xfId="0" applyFont="1" applyFill="1" applyBorder="1" applyAlignment="1">
      <alignment horizontal="left" vertical="center" indent="4"/>
    </xf>
    <xf numFmtId="0" fontId="3" fillId="5" borderId="10" xfId="0" applyFont="1" applyFill="1" applyBorder="1" applyAlignment="1">
      <alignment horizontal="left" vertical="center" indent="1"/>
    </xf>
    <xf numFmtId="0" fontId="0" fillId="0" borderId="7" xfId="0" applyBorder="1" applyAlignment="1">
      <alignment horizontal="left" vertical="center" indent="1"/>
    </xf>
    <xf numFmtId="0" fontId="20" fillId="0" borderId="16" xfId="0" applyFont="1" applyBorder="1" applyAlignment="1">
      <alignment horizontal="left" vertical="center" indent="1"/>
    </xf>
    <xf numFmtId="0" fontId="0" fillId="0" borderId="10" xfId="0" applyBorder="1" applyAlignment="1">
      <alignment horizontal="left" vertical="center" indent="1"/>
    </xf>
    <xf numFmtId="166" fontId="0" fillId="0" borderId="20" xfId="1" applyNumberFormat="1" applyFont="1" applyFill="1" applyBorder="1" applyAlignment="1">
      <alignment horizontal="center" vertical="center"/>
    </xf>
    <xf numFmtId="0" fontId="3" fillId="0" borderId="20" xfId="1" applyNumberFormat="1" applyFont="1" applyFill="1" applyBorder="1" applyAlignment="1">
      <alignment horizontal="center" vertical="center" wrapText="1"/>
    </xf>
    <xf numFmtId="0" fontId="3" fillId="6" borderId="16" xfId="0" applyFont="1" applyFill="1" applyBorder="1" applyAlignment="1">
      <alignment vertical="center"/>
    </xf>
    <xf numFmtId="0" fontId="3" fillId="6" borderId="17" xfId="0" applyFont="1" applyFill="1" applyBorder="1" applyAlignment="1">
      <alignment horizontal="center" vertical="center"/>
    </xf>
    <xf numFmtId="0" fontId="3" fillId="0" borderId="37" xfId="1" applyNumberFormat="1" applyFont="1" applyFill="1" applyBorder="1" applyAlignment="1">
      <alignment horizontal="center" vertical="center" wrapText="1"/>
    </xf>
    <xf numFmtId="0" fontId="3" fillId="6" borderId="16" xfId="0" applyFont="1" applyFill="1" applyBorder="1"/>
    <xf numFmtId="0" fontId="3" fillId="6" borderId="18" xfId="0" applyFont="1" applyFill="1" applyBorder="1" applyAlignment="1">
      <alignment horizontal="center" vertical="center"/>
    </xf>
    <xf numFmtId="0" fontId="3" fillId="5" borderId="10" xfId="0" applyFont="1" applyFill="1" applyBorder="1" applyAlignment="1">
      <alignment horizontal="left" indent="1"/>
    </xf>
    <xf numFmtId="0" fontId="3" fillId="5" borderId="2" xfId="0" applyFont="1" applyFill="1" applyBorder="1" applyAlignment="1">
      <alignment horizontal="left" indent="1"/>
    </xf>
    <xf numFmtId="0" fontId="3" fillId="5" borderId="19" xfId="0" applyFont="1" applyFill="1" applyBorder="1" applyAlignment="1">
      <alignment horizontal="left" indent="1"/>
    </xf>
    <xf numFmtId="0" fontId="0" fillId="0" borderId="77" xfId="0" applyBorder="1" applyAlignment="1">
      <alignment horizontal="left" indent="3"/>
    </xf>
    <xf numFmtId="165" fontId="22" fillId="0" borderId="77" xfId="1" applyNumberFormat="1" applyFont="1" applyFill="1" applyBorder="1" applyAlignment="1">
      <alignment horizontal="center" vertical="center"/>
    </xf>
    <xf numFmtId="165" fontId="22" fillId="0" borderId="78" xfId="1" applyNumberFormat="1" applyFont="1" applyFill="1" applyBorder="1" applyAlignment="1">
      <alignment horizontal="center" vertical="center"/>
    </xf>
    <xf numFmtId="165" fontId="22" fillId="0" borderId="80" xfId="1" applyNumberFormat="1" applyFont="1" applyFill="1" applyBorder="1" applyAlignment="1">
      <alignment horizontal="center" vertical="center"/>
    </xf>
    <xf numFmtId="0" fontId="0" fillId="0" borderId="82" xfId="1" applyNumberFormat="1" applyFont="1" applyBorder="1" applyAlignment="1">
      <alignment horizontal="left" vertical="center" indent="1"/>
    </xf>
    <xf numFmtId="0" fontId="0" fillId="0" borderId="67" xfId="0" applyBorder="1" applyAlignment="1">
      <alignment horizontal="left" indent="3"/>
    </xf>
    <xf numFmtId="165" fontId="22" fillId="0" borderId="67" xfId="1" applyNumberFormat="1" applyFont="1" applyFill="1" applyBorder="1" applyAlignment="1">
      <alignment horizontal="center" vertical="center"/>
    </xf>
    <xf numFmtId="165" fontId="22" fillId="0" borderId="68" xfId="1" applyNumberFormat="1" applyFont="1" applyFill="1" applyBorder="1" applyAlignment="1">
      <alignment horizontal="center" vertical="center"/>
    </xf>
    <xf numFmtId="165" fontId="22" fillId="0" borderId="70" xfId="1" applyNumberFormat="1" applyFont="1" applyFill="1" applyBorder="1" applyAlignment="1">
      <alignment horizontal="center" vertical="center"/>
    </xf>
    <xf numFmtId="0" fontId="0" fillId="0" borderId="83" xfId="1" applyNumberFormat="1" applyFont="1" applyBorder="1" applyAlignment="1">
      <alignment horizontal="left" vertical="center" indent="1"/>
    </xf>
    <xf numFmtId="0" fontId="0" fillId="0" borderId="72" xfId="0" applyBorder="1" applyAlignment="1">
      <alignment horizontal="left" indent="3"/>
    </xf>
    <xf numFmtId="165" fontId="22" fillId="0" borderId="72" xfId="1" applyNumberFormat="1" applyFont="1" applyFill="1" applyBorder="1" applyAlignment="1">
      <alignment horizontal="center" vertical="center"/>
    </xf>
    <xf numFmtId="165" fontId="22" fillId="0" borderId="73" xfId="1" applyNumberFormat="1" applyFont="1" applyFill="1" applyBorder="1" applyAlignment="1">
      <alignment horizontal="center" vertical="center"/>
    </xf>
    <xf numFmtId="165" fontId="22" fillId="0" borderId="75" xfId="1" applyNumberFormat="1" applyFont="1" applyFill="1" applyBorder="1" applyAlignment="1">
      <alignment horizontal="center" vertical="center"/>
    </xf>
    <xf numFmtId="0" fontId="0" fillId="0" borderId="84" xfId="1" applyNumberFormat="1" applyFont="1" applyBorder="1" applyAlignment="1">
      <alignment horizontal="left" vertical="center" indent="1"/>
    </xf>
    <xf numFmtId="0" fontId="20" fillId="6" borderId="35" xfId="1" applyNumberFormat="1" applyFont="1" applyFill="1" applyBorder="1" applyAlignment="1">
      <alignment horizontal="left" vertical="center" indent="1"/>
    </xf>
    <xf numFmtId="165" fontId="3" fillId="0" borderId="13" xfId="1" applyNumberFormat="1" applyFont="1" applyFill="1" applyBorder="1" applyAlignment="1">
      <alignment horizontal="center" vertical="center"/>
    </xf>
    <xf numFmtId="0" fontId="3" fillId="2" borderId="31" xfId="1" applyNumberFormat="1" applyFont="1" applyFill="1" applyBorder="1" applyAlignment="1">
      <alignment horizontal="left" vertical="center" wrapText="1" indent="1"/>
    </xf>
    <xf numFmtId="0" fontId="0" fillId="11" borderId="66" xfId="1" applyNumberFormat="1" applyFont="1" applyFill="1" applyBorder="1" applyAlignment="1">
      <alignment horizontal="left" vertical="center" wrapText="1" indent="1"/>
    </xf>
    <xf numFmtId="0" fontId="0" fillId="11" borderId="71" xfId="1" applyNumberFormat="1" applyFont="1" applyFill="1" applyBorder="1" applyAlignment="1">
      <alignment horizontal="left" vertical="center" wrapText="1" indent="1"/>
    </xf>
    <xf numFmtId="0" fontId="0" fillId="11" borderId="76" xfId="1" applyNumberFormat="1" applyFont="1" applyFill="1" applyBorder="1" applyAlignment="1">
      <alignment horizontal="left" vertical="center" wrapText="1" indent="1"/>
    </xf>
    <xf numFmtId="0" fontId="3" fillId="9" borderId="31" xfId="1" applyNumberFormat="1" applyFont="1" applyFill="1" applyBorder="1" applyAlignment="1">
      <alignment horizontal="left" vertical="center" wrapText="1" indent="1"/>
    </xf>
    <xf numFmtId="0" fontId="1" fillId="10" borderId="66" xfId="1" applyNumberFormat="1" applyFont="1" applyFill="1" applyBorder="1" applyAlignment="1">
      <alignment horizontal="left" vertical="center" wrapText="1" indent="1"/>
    </xf>
    <xf numFmtId="0" fontId="1" fillId="10" borderId="71" xfId="1" applyNumberFormat="1" applyFont="1" applyFill="1" applyBorder="1" applyAlignment="1">
      <alignment horizontal="left" vertical="center" wrapText="1" indent="1"/>
    </xf>
    <xf numFmtId="0" fontId="1" fillId="10" borderId="76" xfId="1" applyNumberFormat="1" applyFont="1" applyFill="1" applyBorder="1" applyAlignment="1">
      <alignment horizontal="left" vertical="center" wrapText="1" indent="1"/>
    </xf>
    <xf numFmtId="0" fontId="1" fillId="11" borderId="66" xfId="1" applyNumberFormat="1" applyFont="1" applyFill="1" applyBorder="1" applyAlignment="1">
      <alignment horizontal="left" vertical="center" wrapText="1" indent="1"/>
    </xf>
    <xf numFmtId="0" fontId="1" fillId="11" borderId="71" xfId="1" applyNumberFormat="1" applyFont="1" applyFill="1" applyBorder="1" applyAlignment="1">
      <alignment horizontal="left" vertical="center" wrapText="1" indent="1"/>
    </xf>
    <xf numFmtId="0" fontId="1" fillId="11" borderId="76" xfId="1" applyNumberFormat="1" applyFont="1" applyFill="1" applyBorder="1" applyAlignment="1">
      <alignment horizontal="left" vertical="center" wrapText="1" indent="1"/>
    </xf>
    <xf numFmtId="165" fontId="3" fillId="0" borderId="10" xfId="1" applyNumberFormat="1" applyFont="1"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1" applyNumberFormat="1" applyFont="1" applyBorder="1" applyAlignment="1">
      <alignment horizontal="left" vertical="center" wrapText="1" indent="1"/>
    </xf>
    <xf numFmtId="0" fontId="0" fillId="0" borderId="71" xfId="1" applyNumberFormat="1" applyFont="1" applyBorder="1" applyAlignment="1">
      <alignment horizontal="left" vertical="center" wrapText="1" indent="1"/>
    </xf>
    <xf numFmtId="0" fontId="0" fillId="0" borderId="76" xfId="1" applyNumberFormat="1" applyFont="1" applyBorder="1" applyAlignment="1">
      <alignment horizontal="left" vertical="center" wrapText="1" indent="1"/>
    </xf>
    <xf numFmtId="0" fontId="0" fillId="0" borderId="66" xfId="2" applyNumberFormat="1" applyFont="1" applyBorder="1" applyAlignment="1">
      <alignment horizontal="left" vertical="center" wrapText="1" indent="1"/>
    </xf>
    <xf numFmtId="166" fontId="0" fillId="0" borderId="67" xfId="1" applyNumberFormat="1" applyFont="1" applyFill="1" applyBorder="1" applyAlignment="1">
      <alignment horizontal="center" vertical="center"/>
    </xf>
    <xf numFmtId="165" fontId="0" fillId="0" borderId="67" xfId="1" applyNumberFormat="1" applyFont="1" applyFill="1" applyBorder="1" applyAlignment="1">
      <alignment horizontal="center" vertical="center"/>
    </xf>
    <xf numFmtId="165" fontId="0" fillId="0" borderId="72" xfId="1" applyNumberFormat="1" applyFont="1" applyFill="1" applyBorder="1" applyAlignment="1">
      <alignment horizontal="center" vertical="center"/>
    </xf>
    <xf numFmtId="0" fontId="3" fillId="6" borderId="36"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36"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39" xfId="0" applyFont="1" applyFill="1" applyBorder="1" applyAlignment="1">
      <alignment horizontal="center" vertical="center"/>
    </xf>
    <xf numFmtId="0" fontId="20" fillId="6" borderId="26" xfId="1" applyNumberFormat="1" applyFont="1" applyFill="1" applyBorder="1" applyAlignment="1">
      <alignment horizontal="left" vertical="center" wrapText="1" indent="1"/>
    </xf>
    <xf numFmtId="0" fontId="20" fillId="6" borderId="25" xfId="1" applyNumberFormat="1" applyFont="1" applyFill="1" applyBorder="1" applyAlignment="1">
      <alignment horizontal="left" vertical="center" wrapText="1" indent="1"/>
    </xf>
    <xf numFmtId="0" fontId="3" fillId="6" borderId="25" xfId="1" applyNumberFormat="1" applyFont="1" applyFill="1" applyBorder="1" applyAlignment="1">
      <alignment horizontal="left" vertical="center" wrapText="1" indent="1"/>
    </xf>
    <xf numFmtId="0" fontId="3" fillId="6" borderId="16" xfId="0" applyFont="1" applyFill="1" applyBorder="1" applyAlignment="1">
      <alignment horizontal="left" indent="1"/>
    </xf>
    <xf numFmtId="0" fontId="0" fillId="0" borderId="19" xfId="0" applyBorder="1" applyAlignment="1">
      <alignment horizontal="left" indent="1"/>
    </xf>
    <xf numFmtId="0" fontId="0" fillId="0" borderId="10" xfId="0" applyBorder="1" applyAlignment="1">
      <alignment horizontal="left" indent="1"/>
    </xf>
    <xf numFmtId="0" fontId="0" fillId="0" borderId="7" xfId="0" applyBorder="1" applyAlignment="1">
      <alignment horizontal="left" indent="1"/>
    </xf>
    <xf numFmtId="0" fontId="3" fillId="5" borderId="28" xfId="1" applyNumberFormat="1" applyFont="1" applyFill="1" applyBorder="1" applyAlignment="1">
      <alignment horizontal="left" vertical="center" wrapText="1" indent="1"/>
    </xf>
    <xf numFmtId="0" fontId="0" fillId="10" borderId="0" xfId="0" applyFill="1" applyAlignment="1">
      <alignment horizontal="left" vertical="center" indent="3"/>
    </xf>
    <xf numFmtId="0" fontId="3" fillId="2" borderId="0" xfId="0" applyFont="1" applyFill="1" applyAlignment="1">
      <alignment horizontal="left" vertical="center" indent="2"/>
    </xf>
    <xf numFmtId="0" fontId="3" fillId="8" borderId="0" xfId="0" applyFont="1" applyFill="1" applyAlignment="1">
      <alignment horizontal="left" vertical="center" indent="1"/>
    </xf>
    <xf numFmtId="0" fontId="3" fillId="7" borderId="0" xfId="0" applyFont="1" applyFill="1" applyAlignment="1">
      <alignment horizontal="left" vertical="center" indent="2"/>
    </xf>
    <xf numFmtId="0" fontId="0" fillId="11" borderId="0" xfId="0" applyFill="1" applyAlignment="1">
      <alignment horizontal="left" vertical="center" indent="3"/>
    </xf>
    <xf numFmtId="0" fontId="3" fillId="9" borderId="0" xfId="0" applyFont="1" applyFill="1" applyAlignment="1">
      <alignment horizontal="left" vertical="center" indent="2"/>
    </xf>
    <xf numFmtId="0" fontId="3" fillId="5" borderId="0" xfId="0" applyFont="1" applyFill="1" applyAlignment="1">
      <alignment horizontal="left" vertical="center" indent="1"/>
    </xf>
    <xf numFmtId="0" fontId="3" fillId="6" borderId="0" xfId="0" applyFont="1" applyFill="1" applyAlignment="1">
      <alignment vertical="center"/>
    </xf>
    <xf numFmtId="165" fontId="20" fillId="0" borderId="7" xfId="1" applyNumberFormat="1" applyFont="1" applyFill="1" applyBorder="1" applyAlignment="1">
      <alignment horizontal="center" vertical="center"/>
    </xf>
    <xf numFmtId="165" fontId="20" fillId="0" borderId="8" xfId="1" applyNumberFormat="1" applyFont="1" applyFill="1" applyBorder="1" applyAlignment="1">
      <alignment horizontal="center" vertical="center"/>
    </xf>
    <xf numFmtId="165" fontId="20" fillId="0" borderId="9" xfId="1" applyNumberFormat="1" applyFont="1" applyFill="1" applyBorder="1" applyAlignment="1">
      <alignment horizontal="center" vertical="center"/>
    </xf>
    <xf numFmtId="0" fontId="20" fillId="6" borderId="16" xfId="0" applyFont="1" applyFill="1" applyBorder="1"/>
    <xf numFmtId="0" fontId="20" fillId="6" borderId="7" xfId="0" applyFont="1" applyFill="1" applyBorder="1"/>
    <xf numFmtId="0" fontId="3" fillId="0" borderId="16" xfId="0" applyFont="1" applyBorder="1" applyAlignment="1">
      <alignment horizontal="left" indent="1"/>
    </xf>
    <xf numFmtId="0" fontId="3" fillId="0" borderId="16" xfId="0" applyFont="1" applyBorder="1" applyAlignment="1">
      <alignment horizontal="center" vertical="center"/>
    </xf>
    <xf numFmtId="0" fontId="3" fillId="0" borderId="18" xfId="0" applyFont="1" applyBorder="1" applyAlignment="1">
      <alignment horizontal="center" vertical="center"/>
    </xf>
    <xf numFmtId="165" fontId="0" fillId="20" borderId="67" xfId="1" applyNumberFormat="1" applyFont="1" applyFill="1" applyBorder="1" applyAlignment="1" applyProtection="1">
      <alignment horizontal="center" vertical="center"/>
      <protection locked="0"/>
    </xf>
    <xf numFmtId="165" fontId="0" fillId="20" borderId="68" xfId="1" applyNumberFormat="1" applyFont="1" applyFill="1" applyBorder="1" applyAlignment="1" applyProtection="1">
      <alignment horizontal="center" vertical="center"/>
      <protection locked="0"/>
    </xf>
    <xf numFmtId="165" fontId="0" fillId="20" borderId="70" xfId="1" applyNumberFormat="1" applyFont="1" applyFill="1" applyBorder="1" applyAlignment="1" applyProtection="1">
      <alignment horizontal="center" vertical="center"/>
      <protection locked="0"/>
    </xf>
    <xf numFmtId="165" fontId="0" fillId="20" borderId="73" xfId="1" applyNumberFormat="1" applyFont="1" applyFill="1" applyBorder="1" applyAlignment="1" applyProtection="1">
      <alignment horizontal="center" vertical="center"/>
      <protection locked="0"/>
    </xf>
    <xf numFmtId="171" fontId="3" fillId="20" borderId="19" xfId="2" applyNumberFormat="1" applyFont="1" applyFill="1" applyBorder="1" applyAlignment="1" applyProtection="1">
      <alignment horizontal="center" vertical="center"/>
      <protection locked="0"/>
    </xf>
    <xf numFmtId="171" fontId="1" fillId="20" borderId="19" xfId="2" quotePrefix="1" applyNumberFormat="1" applyFont="1" applyFill="1" applyBorder="1" applyAlignment="1" applyProtection="1">
      <alignment horizontal="center" vertical="center"/>
      <protection locked="0"/>
    </xf>
    <xf numFmtId="165" fontId="1" fillId="20" borderId="67" xfId="1" applyNumberFormat="1" applyFont="1" applyFill="1" applyBorder="1" applyAlignment="1" applyProtection="1">
      <alignment horizontal="center" vertical="center"/>
      <protection locked="0"/>
    </xf>
    <xf numFmtId="10" fontId="0" fillId="20" borderId="62" xfId="2" applyNumberFormat="1" applyFont="1" applyFill="1" applyBorder="1" applyAlignment="1" applyProtection="1">
      <alignment horizontal="center" vertical="center"/>
      <protection locked="0"/>
    </xf>
    <xf numFmtId="165" fontId="3" fillId="20" borderId="2" xfId="1" applyNumberFormat="1" applyFont="1" applyFill="1" applyBorder="1" applyAlignment="1" applyProtection="1">
      <alignment horizontal="center" vertical="center"/>
      <protection locked="0"/>
    </xf>
    <xf numFmtId="165" fontId="3" fillId="20" borderId="1" xfId="1" applyNumberFormat="1" applyFont="1" applyFill="1" applyBorder="1" applyAlignment="1" applyProtection="1">
      <alignment horizontal="center" vertical="center"/>
      <protection locked="0"/>
    </xf>
    <xf numFmtId="165" fontId="3" fillId="20" borderId="3" xfId="1" applyNumberFormat="1" applyFont="1" applyFill="1" applyBorder="1" applyAlignment="1" applyProtection="1">
      <alignment horizontal="center" vertical="center"/>
      <protection locked="0"/>
    </xf>
    <xf numFmtId="166" fontId="0" fillId="20" borderId="1" xfId="1" applyNumberFormat="1" applyFont="1" applyFill="1" applyBorder="1" applyAlignment="1" applyProtection="1">
      <alignment horizontal="center" vertical="center"/>
      <protection locked="0"/>
    </xf>
    <xf numFmtId="165" fontId="0" fillId="20" borderId="1" xfId="1" applyNumberFormat="1" applyFont="1" applyFill="1" applyBorder="1" applyAlignment="1" applyProtection="1">
      <alignment horizontal="center" vertical="center"/>
      <protection locked="0"/>
    </xf>
    <xf numFmtId="165" fontId="20" fillId="20" borderId="7" xfId="1" applyNumberFormat="1" applyFont="1" applyFill="1" applyBorder="1" applyAlignment="1" applyProtection="1">
      <alignment horizontal="center" vertical="center"/>
      <protection locked="0"/>
    </xf>
    <xf numFmtId="165" fontId="20" fillId="20" borderId="8" xfId="1" applyNumberFormat="1" applyFont="1" applyFill="1" applyBorder="1" applyAlignment="1" applyProtection="1">
      <alignment horizontal="center" vertical="center"/>
      <protection locked="0"/>
    </xf>
    <xf numFmtId="10" fontId="0" fillId="20" borderId="7" xfId="0" applyNumberFormat="1" applyFill="1" applyBorder="1" applyAlignment="1" applyProtection="1">
      <alignment horizontal="center" vertical="center"/>
      <protection locked="0"/>
    </xf>
    <xf numFmtId="10" fontId="0" fillId="20" borderId="8" xfId="0" applyNumberFormat="1" applyFill="1" applyBorder="1" applyAlignment="1" applyProtection="1">
      <alignment horizontal="center" vertical="center"/>
      <protection locked="0"/>
    </xf>
    <xf numFmtId="170" fontId="20" fillId="20" borderId="8" xfId="0" applyNumberFormat="1" applyFont="1" applyFill="1" applyBorder="1" applyAlignment="1" applyProtection="1">
      <alignment horizontal="center" vertical="center"/>
      <protection locked="0"/>
    </xf>
    <xf numFmtId="170" fontId="20" fillId="20" borderId="17" xfId="0" applyNumberFormat="1" applyFont="1" applyFill="1" applyBorder="1" applyAlignment="1" applyProtection="1">
      <alignment horizontal="center" vertical="center"/>
      <protection locked="0"/>
    </xf>
    <xf numFmtId="165" fontId="0" fillId="20" borderId="78" xfId="1" applyNumberFormat="1" applyFont="1" applyFill="1" applyBorder="1" applyAlignment="1" applyProtection="1">
      <alignment horizontal="center" vertical="center"/>
      <protection locked="0"/>
    </xf>
    <xf numFmtId="10" fontId="0" fillId="20" borderId="78" xfId="2" applyNumberFormat="1" applyFont="1" applyFill="1" applyBorder="1" applyAlignment="1" applyProtection="1">
      <alignment horizontal="center" vertical="center"/>
      <protection locked="0"/>
    </xf>
    <xf numFmtId="165" fontId="20" fillId="20" borderId="17" xfId="1" applyNumberFormat="1" applyFont="1" applyFill="1" applyBorder="1" applyAlignment="1" applyProtection="1">
      <alignment horizontal="center" vertical="center"/>
      <protection locked="0"/>
    </xf>
    <xf numFmtId="165" fontId="3" fillId="20" borderId="5" xfId="1" applyNumberFormat="1" applyFont="1" applyFill="1" applyBorder="1" applyAlignment="1" applyProtection="1">
      <alignment horizontal="center" vertical="center"/>
      <protection locked="0"/>
    </xf>
    <xf numFmtId="0" fontId="0" fillId="20" borderId="16" xfId="0" applyFill="1" applyBorder="1" applyAlignment="1" applyProtection="1">
      <alignment horizontal="center" vertical="center"/>
      <protection locked="0"/>
    </xf>
    <xf numFmtId="0" fontId="0" fillId="20" borderId="17" xfId="0" applyFill="1" applyBorder="1" applyAlignment="1" applyProtection="1">
      <alignment horizontal="center" vertical="center"/>
      <protection locked="0"/>
    </xf>
    <xf numFmtId="0" fontId="0" fillId="20" borderId="18" xfId="0" applyFill="1" applyBorder="1" applyAlignment="1" applyProtection="1">
      <alignment horizontal="center" vertical="center"/>
      <protection locked="0"/>
    </xf>
    <xf numFmtId="0" fontId="0" fillId="20" borderId="19" xfId="0" applyFill="1" applyBorder="1" applyProtection="1">
      <protection locked="0"/>
    </xf>
    <xf numFmtId="0" fontId="0" fillId="20" borderId="2" xfId="0" applyFill="1" applyBorder="1" applyProtection="1">
      <protection locked="0"/>
    </xf>
    <xf numFmtId="0" fontId="0" fillId="20" borderId="4" xfId="0" applyFill="1" applyBorder="1" applyProtection="1">
      <protection locked="0"/>
    </xf>
    <xf numFmtId="0" fontId="0" fillId="20" borderId="19" xfId="0" applyFill="1" applyBorder="1" applyAlignment="1" applyProtection="1">
      <alignment horizontal="center" vertical="center"/>
      <protection locked="0"/>
    </xf>
    <xf numFmtId="0" fontId="0" fillId="20" borderId="20" xfId="0" applyFill="1" applyBorder="1" applyAlignment="1" applyProtection="1">
      <alignment horizontal="center" vertical="center"/>
      <protection locked="0"/>
    </xf>
    <xf numFmtId="0" fontId="0" fillId="20" borderId="21" xfId="0" applyFill="1" applyBorder="1" applyAlignment="1" applyProtection="1">
      <alignment horizontal="center" vertical="center"/>
      <protection locked="0"/>
    </xf>
    <xf numFmtId="0" fontId="0" fillId="20" borderId="2" xfId="0" applyFill="1" applyBorder="1" applyAlignment="1" applyProtection="1">
      <alignment horizontal="center" vertical="center"/>
      <protection locked="0"/>
    </xf>
    <xf numFmtId="0" fontId="0" fillId="20" borderId="1" xfId="0" applyFill="1" applyBorder="1" applyAlignment="1" applyProtection="1">
      <alignment horizontal="center" vertical="center"/>
      <protection locked="0"/>
    </xf>
    <xf numFmtId="0" fontId="0" fillId="20" borderId="3" xfId="0" applyFill="1" applyBorder="1" applyAlignment="1" applyProtection="1">
      <alignment horizontal="center" vertical="center"/>
      <protection locked="0"/>
    </xf>
    <xf numFmtId="0" fontId="0" fillId="20" borderId="4" xfId="0" applyFill="1" applyBorder="1" applyAlignment="1" applyProtection="1">
      <alignment horizontal="center" vertical="center"/>
      <protection locked="0"/>
    </xf>
    <xf numFmtId="0" fontId="0" fillId="20" borderId="5" xfId="0" applyFill="1" applyBorder="1" applyAlignment="1" applyProtection="1">
      <alignment horizontal="center" vertical="center"/>
      <protection locked="0"/>
    </xf>
    <xf numFmtId="0" fontId="0" fillId="20" borderId="6" xfId="0" applyFill="1" applyBorder="1" applyAlignment="1" applyProtection="1">
      <alignment horizontal="center" vertical="center"/>
      <protection locked="0"/>
    </xf>
    <xf numFmtId="9" fontId="3" fillId="20" borderId="16" xfId="0" applyNumberFormat="1" applyFont="1" applyFill="1" applyBorder="1" applyAlignment="1" applyProtection="1">
      <alignment horizontal="center" vertical="center"/>
      <protection locked="0"/>
    </xf>
    <xf numFmtId="9" fontId="3" fillId="20" borderId="17" xfId="0" applyNumberFormat="1" applyFont="1" applyFill="1" applyBorder="1" applyAlignment="1" applyProtection="1">
      <alignment horizontal="center" vertical="center"/>
      <protection locked="0"/>
    </xf>
    <xf numFmtId="9" fontId="3" fillId="20" borderId="18" xfId="0" applyNumberFormat="1" applyFont="1" applyFill="1" applyBorder="1" applyAlignment="1" applyProtection="1">
      <alignment horizontal="center" vertical="center"/>
      <protection locked="0"/>
    </xf>
    <xf numFmtId="168" fontId="9" fillId="14" borderId="1" xfId="0" applyNumberFormat="1" applyFont="1" applyFill="1" applyBorder="1" applyAlignment="1" applyProtection="1">
      <alignment horizontal="center" vertical="center"/>
      <protection locked="0"/>
    </xf>
    <xf numFmtId="168" fontId="10" fillId="15" borderId="1" xfId="0" applyNumberFormat="1" applyFont="1" applyFill="1" applyBorder="1" applyAlignment="1" applyProtection="1">
      <alignment horizontal="center" vertical="center"/>
      <protection locked="0"/>
    </xf>
    <xf numFmtId="168" fontId="9" fillId="12" borderId="1" xfId="0" applyNumberFormat="1" applyFont="1" applyFill="1" applyBorder="1" applyAlignment="1" applyProtection="1">
      <alignment horizontal="center" vertical="center"/>
      <protection locked="0"/>
    </xf>
    <xf numFmtId="174" fontId="15" fillId="21" borderId="1" xfId="10" applyBorder="1" applyProtection="1">
      <alignment vertical="top"/>
      <protection locked="0"/>
    </xf>
    <xf numFmtId="169" fontId="10" fillId="20" borderId="1" xfId="0" applyNumberFormat="1" applyFont="1" applyFill="1" applyBorder="1" applyAlignment="1" applyProtection="1">
      <alignment horizontal="center" vertical="center"/>
      <protection locked="0"/>
    </xf>
    <xf numFmtId="168" fontId="9" fillId="16" borderId="1" xfId="0" applyNumberFormat="1" applyFont="1" applyFill="1" applyBorder="1" applyAlignment="1" applyProtection="1">
      <alignment horizontal="center" vertical="center"/>
      <protection locked="0"/>
    </xf>
    <xf numFmtId="168" fontId="10" fillId="17" borderId="1" xfId="0" applyNumberFormat="1" applyFont="1" applyFill="1" applyBorder="1" applyAlignment="1" applyProtection="1">
      <alignment horizontal="center" vertical="center"/>
      <protection locked="0"/>
    </xf>
    <xf numFmtId="17" fontId="0" fillId="20" borderId="1" xfId="0" applyNumberFormat="1" applyFill="1" applyBorder="1" applyAlignment="1" applyProtection="1">
      <alignment horizontal="center" vertical="center"/>
      <protection locked="0"/>
    </xf>
    <xf numFmtId="173" fontId="15" fillId="20" borderId="0" xfId="9" applyNumberFormat="1" applyAlignment="1" applyProtection="1">
      <alignment horizontal="left" vertical="top" wrapText="1"/>
    </xf>
    <xf numFmtId="0" fontId="15" fillId="20" borderId="0" xfId="9" applyAlignment="1" applyProtection="1">
      <alignment horizontal="left" vertical="top" wrapText="1"/>
    </xf>
    <xf numFmtId="173" fontId="0" fillId="20" borderId="0" xfId="9" applyNumberFormat="1" applyFont="1" applyBorder="1" applyAlignment="1" applyProtection="1">
      <alignment horizontal="left" vertical="top" wrapText="1"/>
    </xf>
    <xf numFmtId="0" fontId="0" fillId="10" borderId="86" xfId="1" applyNumberFormat="1" applyFont="1" applyFill="1" applyBorder="1" applyAlignment="1">
      <alignment horizontal="left" vertical="center" wrapText="1" indent="1"/>
    </xf>
    <xf numFmtId="0" fontId="0" fillId="10" borderId="83" xfId="1" applyNumberFormat="1" applyFont="1" applyFill="1" applyBorder="1" applyAlignment="1">
      <alignment horizontal="left" vertical="center" wrapText="1" indent="1"/>
    </xf>
    <xf numFmtId="0" fontId="0" fillId="10" borderId="84" xfId="1" applyNumberFormat="1" applyFont="1" applyFill="1" applyBorder="1" applyAlignment="1">
      <alignment horizontal="left" vertical="center" wrapText="1" indent="1"/>
    </xf>
    <xf numFmtId="0" fontId="2" fillId="19" borderId="13" xfId="8" applyNumberFormat="1" applyBorder="1" applyAlignment="1">
      <alignment horizontal="center" vertical="top"/>
    </xf>
    <xf numFmtId="0" fontId="2" fillId="19" borderId="14" xfId="8" applyNumberFormat="1" applyBorder="1" applyAlignment="1">
      <alignment horizontal="center" vertical="top"/>
    </xf>
    <xf numFmtId="0" fontId="2" fillId="19" borderId="15" xfId="8" applyNumberFormat="1" applyBorder="1" applyAlignment="1">
      <alignment horizontal="center" vertical="top"/>
    </xf>
    <xf numFmtId="165" fontId="3" fillId="20" borderId="68" xfId="1" applyNumberFormat="1" applyFont="1" applyFill="1" applyBorder="1" applyAlignment="1" applyProtection="1">
      <alignment horizontal="center" vertical="center"/>
      <protection locked="0"/>
    </xf>
    <xf numFmtId="171" fontId="6" fillId="20" borderId="20" xfId="2" applyNumberFormat="1" applyFont="1" applyFill="1" applyBorder="1" applyAlignment="1" applyProtection="1">
      <alignment horizontal="center" vertical="center"/>
      <protection locked="0"/>
    </xf>
    <xf numFmtId="171" fontId="34" fillId="20" borderId="20" xfId="2" quotePrefix="1" applyNumberFormat="1" applyFont="1" applyFill="1" applyBorder="1" applyAlignment="1" applyProtection="1">
      <alignment horizontal="center" vertical="center"/>
      <protection locked="0"/>
    </xf>
    <xf numFmtId="165" fontId="6" fillId="0" borderId="1" xfId="1" applyNumberFormat="1" applyFont="1" applyFill="1" applyBorder="1" applyAlignment="1">
      <alignment horizontal="center" vertical="center"/>
    </xf>
    <xf numFmtId="166" fontId="0" fillId="20" borderId="68" xfId="1" applyNumberFormat="1" applyFont="1" applyFill="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25" fillId="0" borderId="85" xfId="0" applyFont="1" applyBorder="1" applyAlignment="1">
      <alignment vertical="center" wrapText="1"/>
    </xf>
  </cellXfs>
  <cellStyles count="36">
    <cellStyle name="40% - Accent1 2" xfId="30"/>
    <cellStyle name="40% - Accent4 2" xfId="31"/>
    <cellStyle name="60% - Accent2 2" xfId="25"/>
    <cellStyle name="Accent1 2" xfId="24"/>
    <cellStyle name="Accent4 2" xfId="26"/>
    <cellStyle name="Accent6 2" xfId="27"/>
    <cellStyle name="Annotation_CEPATNEI" xfId="15"/>
    <cellStyle name="Blank_CEPATNEI" xfId="10"/>
    <cellStyle name="Calculation_CEPATNEI" xfId="12"/>
    <cellStyle name="ColumnHeading_CEPATNEI" xfId="8"/>
    <cellStyle name="Comma" xfId="1" builtinId="3"/>
    <cellStyle name="Comma 2" xfId="23"/>
    <cellStyle name="Comma 2 2" xfId="34"/>
    <cellStyle name="Fixed_CEPATNEI" xfId="11"/>
    <cellStyle name="Heading 2 2" xfId="21"/>
    <cellStyle name="Heading 3 2" xfId="22"/>
    <cellStyle name="Heading 4 2" xfId="18"/>
    <cellStyle name="Hyperlink 2" xfId="20"/>
    <cellStyle name="Input 2" xfId="19"/>
    <cellStyle name="Input_CEPATNEI" xfId="9"/>
    <cellStyle name="Level 2" xfId="4"/>
    <cellStyle name="Level 3" xfId="3"/>
    <cellStyle name="LinkedTo_CEPATNEI" xfId="7"/>
    <cellStyle name="LinksFrom_CEPATNEI" xfId="13"/>
    <cellStyle name="Neutral 2" xfId="32"/>
    <cellStyle name="Neutral 3" xfId="29"/>
    <cellStyle name="Normal" xfId="0" builtinId="0"/>
    <cellStyle name="Normal 2" xfId="5"/>
    <cellStyle name="Normal 3" xfId="28"/>
    <cellStyle name="Normal 3 2" xfId="33"/>
    <cellStyle name="Normal 3 3" xfId="35"/>
    <cellStyle name="Percent" xfId="2" builtinId="5"/>
    <cellStyle name="RowHeading_CEPATNEI" xfId="17"/>
    <cellStyle name="SectionHeading_CEPATNEI" xfId="6"/>
    <cellStyle name="SubSection_CEPATNEI" xfId="16"/>
    <cellStyle name="Text_CEPATNEI" xfId="1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CFMs/ED2-PCFM-V4-SWALES_RFPR_2024_25%20DCP66A%20Aug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evApr24\Current%20Charging%20Models%20from%20DCUSA\Broken%20Links\SWAE%20CDCM_v9_202210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RevApr25\Charging%20Models%20From%20DCUSA\Broken%20Links\CDCM_v10_20231106%20SWA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RevApr26\Charging%20Models%20From%20DCUSA\Broken%20Links\CDCM_v11_20241025%20SWA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amp;S/REG/Clause%2035A/May%202025/Proposed%20Cost%20Information%20Template%20May25%20-%20SWA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DCM/CDCM_v11_20241025%20SWAE%20DCP66A%20Aug%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SelectedInputs"/>
      <sheetName val="InputSummary"/>
      <sheetName val="Legacy"/>
      <sheetName val="Totex"/>
      <sheetName val="TIM"/>
      <sheetName val="Depn"/>
      <sheetName val="Return&amp;RAV"/>
      <sheetName val="TaxPools"/>
      <sheetName val="Finance&amp;Tax"/>
      <sheetName val="ReturnAdj"/>
      <sheetName val="Revenue"/>
      <sheetName val="AR"/>
      <sheetName val="Annual Inflation"/>
      <sheetName val="Monthly Inflation"/>
      <sheetName val="Checks"/>
      <sheetName val="ENWL"/>
      <sheetName val="NPgN"/>
      <sheetName val="NPgY"/>
      <sheetName val="WMID"/>
      <sheetName val="EMID"/>
      <sheetName val="SWALES"/>
      <sheetName val="SWEST"/>
      <sheetName val="LPN"/>
      <sheetName val="SPN"/>
      <sheetName val="EPN"/>
      <sheetName val="SPD"/>
      <sheetName val="SPMW"/>
      <sheetName val="SSEH"/>
      <sheetName val="SSES"/>
    </sheetNames>
    <sheetDataSet>
      <sheetData sheetId="0" refreshError="1"/>
      <sheetData sheetId="1" refreshError="1"/>
      <sheetData sheetId="2" refreshError="1"/>
      <sheetData sheetId="3">
        <row r="61">
          <cell r="AS61">
            <v>17.708126622346484</v>
          </cell>
          <cell r="AT61">
            <v>25.884679586682161</v>
          </cell>
          <cell r="AU61">
            <v>51.118697656456078</v>
          </cell>
          <cell r="AV61">
            <v>22.707302566469551</v>
          </cell>
        </row>
        <row r="62">
          <cell r="AS62">
            <v>53.155746109912918</v>
          </cell>
          <cell r="AT62">
            <v>44.461618305699091</v>
          </cell>
          <cell r="AU62">
            <v>43.372972155425785</v>
          </cell>
          <cell r="AV62">
            <v>41.007912070213884</v>
          </cell>
        </row>
        <row r="63">
          <cell r="AS63">
            <v>15.671011201030892</v>
          </cell>
          <cell r="AT63">
            <v>26.326259862639535</v>
          </cell>
          <cell r="AU63">
            <v>22.247326537387597</v>
          </cell>
          <cell r="AV63">
            <v>18.932528422515784</v>
          </cell>
        </row>
        <row r="64">
          <cell r="AS64">
            <v>14.897110476097875</v>
          </cell>
          <cell r="AT64">
            <v>12.000033344690278</v>
          </cell>
          <cell r="AU64">
            <v>12.519020308141663</v>
          </cell>
          <cell r="AV64">
            <v>12.513590137182739</v>
          </cell>
        </row>
        <row r="65">
          <cell r="AS65">
            <v>7.8023688287231154</v>
          </cell>
          <cell r="AT65">
            <v>7.6972298143349658</v>
          </cell>
          <cell r="AU65">
            <v>9.2804565713608245</v>
          </cell>
          <cell r="AV65">
            <v>9.0658030316157401</v>
          </cell>
        </row>
        <row r="66">
          <cell r="AS66">
            <v>10.839052524927938</v>
          </cell>
          <cell r="AT66">
            <v>11.623773880305448</v>
          </cell>
          <cell r="AU66">
            <v>11.921720833215879</v>
          </cell>
          <cell r="AV66">
            <v>11.241168395646502</v>
          </cell>
        </row>
        <row r="67">
          <cell r="AS67">
            <v>62.016394404623156</v>
          </cell>
          <cell r="AT67">
            <v>56.909881919089898</v>
          </cell>
          <cell r="AU67">
            <v>44.073613861063407</v>
          </cell>
          <cell r="AV67">
            <v>44.626223984589188</v>
          </cell>
        </row>
        <row r="72">
          <cell r="AS72">
            <v>5.5796197379271764</v>
          </cell>
          <cell r="AT72">
            <v>6.4521050021050161</v>
          </cell>
          <cell r="AU72">
            <v>8.2071732988188479</v>
          </cell>
          <cell r="AV72">
            <v>9.0471551271725428</v>
          </cell>
        </row>
        <row r="73">
          <cell r="AS73">
            <v>1.0553729100503588</v>
          </cell>
          <cell r="AT73">
            <v>3.3748298085041886</v>
          </cell>
          <cell r="AU73">
            <v>2.7902946203460059</v>
          </cell>
          <cell r="AV73">
            <v>2.1178728358902972</v>
          </cell>
        </row>
        <row r="74">
          <cell r="AS74">
            <v>1.0492143281336133</v>
          </cell>
          <cell r="AT74">
            <v>1.9652423506347967</v>
          </cell>
          <cell r="AU74">
            <v>1.251786782125234</v>
          </cell>
          <cell r="AV74">
            <v>1.0398527139584737</v>
          </cell>
        </row>
        <row r="75">
          <cell r="AS75">
            <v>1.6489727842044277</v>
          </cell>
          <cell r="AT75">
            <v>0</v>
          </cell>
          <cell r="AU75">
            <v>0</v>
          </cell>
          <cell r="AV75">
            <v>0</v>
          </cell>
        </row>
        <row r="76">
          <cell r="AS76">
            <v>0</v>
          </cell>
          <cell r="AT76">
            <v>0</v>
          </cell>
          <cell r="AU76">
            <v>0</v>
          </cell>
          <cell r="AV76">
            <v>0</v>
          </cell>
        </row>
        <row r="77">
          <cell r="AS77">
            <v>0</v>
          </cell>
          <cell r="AT77">
            <v>0</v>
          </cell>
          <cell r="AU77">
            <v>0</v>
          </cell>
          <cell r="AV77">
            <v>0</v>
          </cell>
        </row>
        <row r="78">
          <cell r="AS78">
            <v>0.49872081997994183</v>
          </cell>
          <cell r="AT78">
            <v>1.0270597058218796</v>
          </cell>
          <cell r="AU78">
            <v>1.2102489581949754</v>
          </cell>
          <cell r="AV78">
            <v>1.3124138695302703</v>
          </cell>
        </row>
        <row r="83">
          <cell r="AS83">
            <v>1.2350651817827714</v>
          </cell>
          <cell r="AT83">
            <v>1.295461707327074</v>
          </cell>
          <cell r="AU83">
            <v>1.295461707327074</v>
          </cell>
          <cell r="AV83">
            <v>1.295461707327074</v>
          </cell>
        </row>
        <row r="84">
          <cell r="AS84">
            <v>13.10727582291252</v>
          </cell>
          <cell r="AT84">
            <v>13.736383240264511</v>
          </cell>
          <cell r="AU84">
            <v>15.590029123110151</v>
          </cell>
          <cell r="AV84">
            <v>17.594523802399436</v>
          </cell>
        </row>
        <row r="85">
          <cell r="AS85">
            <v>7.6744264649338021</v>
          </cell>
          <cell r="AT85">
            <v>7.0979427428023616</v>
          </cell>
          <cell r="AU85">
            <v>7.0979427428023616</v>
          </cell>
          <cell r="AV85">
            <v>7.0979427428023616</v>
          </cell>
        </row>
        <row r="86">
          <cell r="AS86">
            <v>1.190050554942909</v>
          </cell>
          <cell r="AT86">
            <v>1.0802517443056574</v>
          </cell>
          <cell r="AU86">
            <v>1.0584756112311013</v>
          </cell>
          <cell r="AV86">
            <v>1.0375600733944952</v>
          </cell>
        </row>
        <row r="87">
          <cell r="AS87">
            <v>7.1191199758504603E-2</v>
          </cell>
          <cell r="AT87">
            <v>0.2170501845900028</v>
          </cell>
          <cell r="AU87">
            <v>0.10231157130742423</v>
          </cell>
          <cell r="AV87">
            <v>0.10028988888215402</v>
          </cell>
        </row>
        <row r="88">
          <cell r="AS88">
            <v>7.8681028425977451E-3</v>
          </cell>
          <cell r="AT88">
            <v>9.4782293934338249E-3</v>
          </cell>
          <cell r="AU88">
            <v>9.4782293934338249E-3</v>
          </cell>
          <cell r="AV88">
            <v>9.4782293934338249E-3</v>
          </cell>
        </row>
        <row r="89">
          <cell r="AS89">
            <v>0.25397328117885226</v>
          </cell>
          <cell r="AT89">
            <v>-0.29686942183573994</v>
          </cell>
          <cell r="AU89">
            <v>0</v>
          </cell>
          <cell r="AV89">
            <v>0</v>
          </cell>
        </row>
        <row r="90">
          <cell r="AS90">
            <v>1.724930238569506E-2</v>
          </cell>
          <cell r="AT90">
            <v>1.9808963997060987E-5</v>
          </cell>
          <cell r="AU90">
            <v>0</v>
          </cell>
          <cell r="AV90">
            <v>0</v>
          </cell>
        </row>
        <row r="91">
          <cell r="AS91">
            <v>-0.5</v>
          </cell>
          <cell r="AT91">
            <v>-0.5</v>
          </cell>
          <cell r="AU91">
            <v>-0.5</v>
          </cell>
          <cell r="AV91">
            <v>-0.5</v>
          </cell>
        </row>
        <row r="92">
          <cell r="AS92">
            <v>0</v>
          </cell>
          <cell r="AT92">
            <v>0</v>
          </cell>
          <cell r="AU92">
            <v>0</v>
          </cell>
          <cell r="AV92">
            <v>0</v>
          </cell>
        </row>
        <row r="93">
          <cell r="AS93">
            <v>0</v>
          </cell>
          <cell r="AT93">
            <v>0</v>
          </cell>
          <cell r="AU93">
            <v>0</v>
          </cell>
          <cell r="AV93">
            <v>0</v>
          </cell>
        </row>
        <row r="94">
          <cell r="AS94">
            <v>0</v>
          </cell>
          <cell r="AT94">
            <v>0</v>
          </cell>
          <cell r="AU94">
            <v>0</v>
          </cell>
          <cell r="AV94">
            <v>0</v>
          </cell>
        </row>
        <row r="101">
          <cell r="AS101">
            <v>0.7140103492655635</v>
          </cell>
          <cell r="AT101">
            <v>0.46592949999999983</v>
          </cell>
          <cell r="AU101">
            <v>0.47512824999999992</v>
          </cell>
          <cell r="AV101">
            <v>0.48428100624999992</v>
          </cell>
        </row>
        <row r="102">
          <cell r="AS102">
            <v>8.1602211273689607E-2</v>
          </cell>
          <cell r="AT102">
            <v>0.12464000000000595</v>
          </cell>
          <cell r="AU102">
            <v>0.44099759999999677</v>
          </cell>
          <cell r="AV102">
            <v>0.75893698799998766</v>
          </cell>
        </row>
        <row r="103">
          <cell r="AS103">
            <v>-0.62648274000021131</v>
          </cell>
          <cell r="AT103">
            <v>-0.6</v>
          </cell>
          <cell r="AU103">
            <v>-0.6</v>
          </cell>
          <cell r="AV103">
            <v>-0.6</v>
          </cell>
        </row>
        <row r="104">
          <cell r="AS104">
            <v>0</v>
          </cell>
          <cell r="AT104">
            <v>0</v>
          </cell>
          <cell r="AU104">
            <v>0</v>
          </cell>
          <cell r="AV104">
            <v>0</v>
          </cell>
        </row>
        <row r="105">
          <cell r="AS105">
            <v>0.32122094590815098</v>
          </cell>
          <cell r="AT105">
            <v>0</v>
          </cell>
          <cell r="AU105">
            <v>0</v>
          </cell>
          <cell r="AV105">
            <v>1.54</v>
          </cell>
        </row>
        <row r="106">
          <cell r="AS106">
            <v>2.3039999999999998</v>
          </cell>
          <cell r="AT106">
            <v>1.1729399999999994</v>
          </cell>
          <cell r="AU106">
            <v>1.3387847999999998</v>
          </cell>
          <cell r="AV106">
            <v>1.5079464960000006</v>
          </cell>
        </row>
        <row r="107">
          <cell r="AS107">
            <v>0</v>
          </cell>
          <cell r="AT107">
            <v>0</v>
          </cell>
          <cell r="AU107">
            <v>0</v>
          </cell>
          <cell r="AV107">
            <v>0</v>
          </cell>
        </row>
        <row r="108">
          <cell r="AS108">
            <v>0</v>
          </cell>
          <cell r="AT108">
            <v>0</v>
          </cell>
          <cell r="AU108">
            <v>0</v>
          </cell>
          <cell r="AV108">
            <v>0</v>
          </cell>
        </row>
      </sheetData>
      <sheetData sheetId="4" refreshError="1"/>
      <sheetData sheetId="5">
        <row r="12">
          <cell r="AS12">
            <v>19.635181015298006</v>
          </cell>
          <cell r="AT12">
            <v>25.253310083823145</v>
          </cell>
          <cell r="AU12">
            <v>26.739062041661882</v>
          </cell>
          <cell r="AV12">
            <v>20.104898447928385</v>
          </cell>
        </row>
        <row r="13">
          <cell r="AS13">
            <v>52.428455825167134</v>
          </cell>
          <cell r="AT13">
            <v>57.130370561443719</v>
          </cell>
          <cell r="AU13">
            <v>47.173590620051804</v>
          </cell>
          <cell r="AV13">
            <v>46.778223430331366</v>
          </cell>
        </row>
        <row r="14">
          <cell r="AS14">
            <v>20.858498672661646</v>
          </cell>
          <cell r="AT14">
            <v>23.636041707402551</v>
          </cell>
          <cell r="AU14">
            <v>17.333556260547461</v>
          </cell>
          <cell r="AV14">
            <v>16.47959466628269</v>
          </cell>
        </row>
        <row r="15">
          <cell r="AS15">
            <v>12.078888169474238</v>
          </cell>
          <cell r="AT15">
            <v>11.966212640856144</v>
          </cell>
          <cell r="AU15">
            <v>11.757781215738973</v>
          </cell>
          <cell r="AV15">
            <v>11.79876681534226</v>
          </cell>
        </row>
        <row r="16">
          <cell r="AS16">
            <v>9.693371852545269</v>
          </cell>
          <cell r="AT16">
            <v>10.088217615426013</v>
          </cell>
          <cell r="AU16">
            <v>8.9743241076868046</v>
          </cell>
          <cell r="AV16">
            <v>9.0641586517380013</v>
          </cell>
        </row>
        <row r="17">
          <cell r="AS17">
            <v>10.643183225298104</v>
          </cell>
          <cell r="AT17">
            <v>10.39759030509186</v>
          </cell>
          <cell r="AU17">
            <v>10.394527092215991</v>
          </cell>
          <cell r="AV17">
            <v>10.263358236101555</v>
          </cell>
        </row>
        <row r="18">
          <cell r="AS18">
            <v>53.386939988844794</v>
          </cell>
          <cell r="AT18">
            <v>50.61923989548319</v>
          </cell>
          <cell r="AU18">
            <v>51.579978095526528</v>
          </cell>
          <cell r="AV18">
            <v>52.104532050193413</v>
          </cell>
        </row>
        <row r="23">
          <cell r="AS23">
            <v>4.2768486481033259</v>
          </cell>
          <cell r="AT23">
            <v>7.2960809636028925</v>
          </cell>
          <cell r="AU23">
            <v>9.061151783360188</v>
          </cell>
          <cell r="AV23">
            <v>10.059750403320015</v>
          </cell>
        </row>
        <row r="24">
          <cell r="AS24">
            <v>1.7042384869225242</v>
          </cell>
          <cell r="AT24">
            <v>1.6522011606871785</v>
          </cell>
          <cell r="AU24">
            <v>0.81333756326045326</v>
          </cell>
          <cell r="AV24">
            <v>0.46961052769947931</v>
          </cell>
        </row>
        <row r="25">
          <cell r="AS25">
            <v>1.3971848305941634</v>
          </cell>
          <cell r="AT25">
            <v>1.806666625388528</v>
          </cell>
          <cell r="AU25">
            <v>0.83901267189290851</v>
          </cell>
          <cell r="AV25">
            <v>1.1590348198979017</v>
          </cell>
        </row>
        <row r="26">
          <cell r="AS26">
            <v>1.7111276142044278</v>
          </cell>
          <cell r="AT26">
            <v>1.4740751253780335</v>
          </cell>
          <cell r="AU26">
            <v>1.6851491253780337</v>
          </cell>
          <cell r="AV26">
            <v>1.7298572681490063</v>
          </cell>
        </row>
        <row r="27">
          <cell r="AS27">
            <v>0</v>
          </cell>
          <cell r="AT27">
            <v>0</v>
          </cell>
          <cell r="AU27">
            <v>0</v>
          </cell>
          <cell r="AV27">
            <v>0</v>
          </cell>
        </row>
        <row r="28">
          <cell r="AS28">
            <v>0</v>
          </cell>
          <cell r="AT28">
            <v>0</v>
          </cell>
          <cell r="AU28">
            <v>0</v>
          </cell>
          <cell r="AV28">
            <v>0</v>
          </cell>
        </row>
        <row r="29">
          <cell r="AS29">
            <v>0.49292031696461358</v>
          </cell>
          <cell r="AT29">
            <v>0.83463069231958986</v>
          </cell>
          <cell r="AU29">
            <v>1.0211957018924021</v>
          </cell>
          <cell r="AV29">
            <v>1.1228391534051385</v>
          </cell>
        </row>
      </sheetData>
      <sheetData sheetId="6">
        <row r="17">
          <cell r="AS17">
            <v>0.5</v>
          </cell>
          <cell r="AT17">
            <v>0.5</v>
          </cell>
          <cell r="AU17">
            <v>0.5</v>
          </cell>
          <cell r="AV17">
            <v>0.5</v>
          </cell>
        </row>
        <row r="53">
          <cell r="AS53">
            <v>0.78</v>
          </cell>
          <cell r="AT53">
            <v>0.78</v>
          </cell>
          <cell r="AU53">
            <v>0.78</v>
          </cell>
          <cell r="AV53">
            <v>0.78</v>
          </cell>
        </row>
        <row r="60">
          <cell r="AS60">
            <v>0.85</v>
          </cell>
          <cell r="AT60">
            <v>0.85</v>
          </cell>
          <cell r="AU60">
            <v>0.85</v>
          </cell>
          <cell r="AV60">
            <v>0.85</v>
          </cell>
        </row>
      </sheetData>
      <sheetData sheetId="7">
        <row r="29">
          <cell r="AS29">
            <v>52.598230496124948</v>
          </cell>
          <cell r="AT29">
            <v>48.924009231403403</v>
          </cell>
          <cell r="AU29">
            <v>45.275646283427264</v>
          </cell>
          <cell r="AV29">
            <v>41.156481480892062</v>
          </cell>
        </row>
        <row r="30">
          <cell r="AS30">
            <v>32.208971542123763</v>
          </cell>
          <cell r="AT30">
            <v>32.208971542123763</v>
          </cell>
          <cell r="AU30">
            <v>32.208971542123763</v>
          </cell>
          <cell r="AV30">
            <v>32.208971542123763</v>
          </cell>
        </row>
        <row r="31">
          <cell r="AS31">
            <v>3.0228102751521724</v>
          </cell>
          <cell r="AT31">
            <v>6.3332243191604407</v>
          </cell>
          <cell r="AU31">
            <v>9.8189591652403401</v>
          </cell>
          <cell r="AV31">
            <v>13.266370468212935</v>
          </cell>
        </row>
      </sheetData>
      <sheetData sheetId="8">
        <row r="12">
          <cell r="AS12">
            <v>4.1370183200000001E-2</v>
          </cell>
          <cell r="AT12">
            <v>4.09301584E-2</v>
          </cell>
          <cell r="AU12">
            <v>4.1113614800000003E-2</v>
          </cell>
          <cell r="AV12">
            <v>4.1190859599999997E-2</v>
          </cell>
        </row>
        <row r="15">
          <cell r="AS15">
            <v>1392.7621599475251</v>
          </cell>
          <cell r="AT15">
            <v>1462.1540229284328</v>
          </cell>
          <cell r="AU15">
            <v>1529.9839545714083</v>
          </cell>
          <cell r="AV15">
            <v>1582.6852891891633</v>
          </cell>
        </row>
        <row r="43">
          <cell r="AS43">
            <v>1331.6235402805539</v>
          </cell>
          <cell r="AT43">
            <v>1392.7621599475251</v>
          </cell>
          <cell r="AU43">
            <v>1462.1540229284328</v>
          </cell>
          <cell r="AV43">
            <v>1529.9839545714083</v>
          </cell>
        </row>
      </sheetData>
      <sheetData sheetId="9" refreshError="1"/>
      <sheetData sheetId="10" refreshError="1"/>
      <sheetData sheetId="11" refreshError="1"/>
      <sheetData sheetId="12">
        <row r="14">
          <cell r="AS14">
            <v>0</v>
          </cell>
          <cell r="AT14">
            <v>0</v>
          </cell>
          <cell r="AU14">
            <v>0</v>
          </cell>
          <cell r="AV14">
            <v>0</v>
          </cell>
        </row>
        <row r="15">
          <cell r="AS15">
            <v>0</v>
          </cell>
          <cell r="AT15">
            <v>0</v>
          </cell>
          <cell r="AU15">
            <v>0</v>
          </cell>
          <cell r="AV15">
            <v>0</v>
          </cell>
        </row>
        <row r="17">
          <cell r="AS17">
            <v>0.10297825571423691</v>
          </cell>
          <cell r="AT17">
            <v>0</v>
          </cell>
          <cell r="AU17">
            <v>0</v>
          </cell>
          <cell r="AV17">
            <v>0</v>
          </cell>
        </row>
        <row r="18">
          <cell r="AS18">
            <v>0</v>
          </cell>
          <cell r="AT18">
            <v>0</v>
          </cell>
          <cell r="AU18">
            <v>0</v>
          </cell>
          <cell r="AV18">
            <v>0</v>
          </cell>
        </row>
        <row r="20">
          <cell r="AS20">
            <v>9.0501741872381896</v>
          </cell>
          <cell r="AT20">
            <v>5.245379659021336</v>
          </cell>
          <cell r="AU20">
            <v>4.6425508982107679</v>
          </cell>
          <cell r="AV20">
            <v>9.338947319304399</v>
          </cell>
        </row>
        <row r="21">
          <cell r="AS21">
            <v>0</v>
          </cell>
          <cell r="AT21">
            <v>0</v>
          </cell>
          <cell r="AU21">
            <v>0</v>
          </cell>
          <cell r="AV21">
            <v>0</v>
          </cell>
        </row>
      </sheetData>
      <sheetData sheetId="13">
        <row r="16">
          <cell r="AS16">
            <v>1.321792585589326</v>
          </cell>
          <cell r="AT16">
            <v>1.3727142241335155</v>
          </cell>
          <cell r="AU16">
            <v>1.4012437070149155</v>
          </cell>
          <cell r="AV16">
            <v>1.4291932003636572</v>
          </cell>
        </row>
        <row r="17">
          <cell r="AS17">
            <v>388.82731892752673</v>
          </cell>
          <cell r="AT17">
            <v>403.80676759927587</v>
          </cell>
          <cell r="AU17">
            <v>412.19919048022103</v>
          </cell>
          <cell r="AV17">
            <v>420.42099977364251</v>
          </cell>
        </row>
        <row r="50">
          <cell r="AS50">
            <v>19.958655030581408</v>
          </cell>
        </row>
        <row r="51">
          <cell r="AS51">
            <v>0</v>
          </cell>
          <cell r="AT51">
            <v>0</v>
          </cell>
          <cell r="AU51">
            <v>0</v>
          </cell>
          <cell r="AV51">
            <v>0</v>
          </cell>
        </row>
        <row r="52">
          <cell r="AS52">
            <v>19.041074555993937</v>
          </cell>
          <cell r="AT52">
            <v>0.71867139067777852</v>
          </cell>
          <cell r="AU52">
            <v>0.7816028883262407</v>
          </cell>
          <cell r="AV52">
            <v>0.82996838105291848</v>
          </cell>
        </row>
        <row r="53">
          <cell r="AS53">
            <v>328.72334530466355</v>
          </cell>
          <cell r="AT53">
            <v>273.8044123873492</v>
          </cell>
          <cell r="AU53">
            <v>302.54834894379366</v>
          </cell>
          <cell r="AV53">
            <v>331.06792269254191</v>
          </cell>
        </row>
        <row r="62">
          <cell r="AS62">
            <v>351.45159810666672</v>
          </cell>
          <cell r="AT62">
            <v>281.34052089351906</v>
          </cell>
          <cell r="AU62">
            <v>297.28379570782437</v>
          </cell>
          <cell r="AV62">
            <v>331.06792269254191</v>
          </cell>
        </row>
        <row r="65">
          <cell r="AS65">
            <v>4.1370183200000001E-2</v>
          </cell>
          <cell r="AT65">
            <v>4.09301584E-2</v>
          </cell>
          <cell r="AU65">
            <v>4.1113614800000003E-2</v>
          </cell>
          <cell r="AV65">
            <v>4.1190859599999997E-2</v>
          </cell>
        </row>
        <row r="66">
          <cell r="AS66">
            <v>3.8524681632622571E-2</v>
          </cell>
          <cell r="AT66">
            <v>2.078326455705537E-2</v>
          </cell>
          <cell r="AU66">
            <v>1.9946204367463416E-2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67">
          <cell r="AS267">
            <v>-7.1204016666666675E-2</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row r="83">
          <cell r="H83">
            <v>20121672.063211091</v>
          </cell>
        </row>
        <row r="88">
          <cell r="H88">
            <v>330953625.75279987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row r="83">
          <cell r="H83">
            <v>18796904.457716804</v>
          </cell>
        </row>
        <row r="88">
          <cell r="H88">
            <v>259908918.55518427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 val="CDCM_v11_20241025 SWAE"/>
    </sheetNames>
    <sheetDataSet>
      <sheetData sheetId="0"/>
      <sheetData sheetId="1"/>
      <sheetData sheetId="2"/>
      <sheetData sheetId="3"/>
      <sheetData sheetId="4"/>
      <sheetData sheetId="5"/>
      <sheetData sheetId="6"/>
      <sheetData sheetId="7"/>
      <sheetData sheetId="8">
        <row r="85">
          <cell r="H85">
            <v>20571684.779713638</v>
          </cell>
        </row>
        <row r="86">
          <cell r="H86">
            <v>276688663.21807605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Table 1 - Detailed"/>
      <sheetName val="Table 1 - CDCM Input"/>
      <sheetName val="Table 1 - Delta From Previous"/>
      <sheetName val="Table 2 - Sensitivities"/>
      <sheetName val="Table 3 - Illustrative Prices"/>
      <sheetName val="Proposed Cost Information Templ"/>
    </sheetNames>
    <sheetDataSet>
      <sheetData sheetId="0">
        <row r="5">
          <cell r="C5" t="str">
            <v>NGED South Wales</v>
          </cell>
        </row>
      </sheetData>
      <sheetData sheetId="1"/>
      <sheetData sheetId="2">
        <row r="4">
          <cell r="D4" t="str">
            <v>2024/25</v>
          </cell>
        </row>
        <row r="6">
          <cell r="D6">
            <v>19.632138621215002</v>
          </cell>
          <cell r="E6">
            <v>25.251082957454408</v>
          </cell>
          <cell r="F6">
            <v>26.741625609498701</v>
          </cell>
          <cell r="G6">
            <v>20.106267690446479</v>
          </cell>
          <cell r="H6">
            <v>20.106267690446479</v>
          </cell>
          <cell r="I6">
            <v>20.106267690446479</v>
          </cell>
        </row>
        <row r="7">
          <cell r="D7">
            <v>52.421703636871385</v>
          </cell>
          <cell r="E7">
            <v>57.12542775121274</v>
          </cell>
          <cell r="F7">
            <v>47.179280117293409</v>
          </cell>
          <cell r="G7">
            <v>46.7812622816611</v>
          </cell>
          <cell r="H7">
            <v>46.7812622816611</v>
          </cell>
          <cell r="I7">
            <v>46.7812622816611</v>
          </cell>
        </row>
        <row r="8">
          <cell r="D8">
            <v>21.414693991259981</v>
          </cell>
          <cell r="E8">
            <v>23.636696639088097</v>
          </cell>
          <cell r="F8">
            <v>16.835925964165774</v>
          </cell>
          <cell r="G8">
            <v>16.002684092386424</v>
          </cell>
          <cell r="H8">
            <v>16.002684092386424</v>
          </cell>
          <cell r="I8">
            <v>16.002684092386424</v>
          </cell>
        </row>
        <row r="9">
          <cell r="D9">
            <v>12.077319319245829</v>
          </cell>
          <cell r="E9">
            <v>11.965064194068201</v>
          </cell>
          <cell r="F9">
            <v>11.759103152962293</v>
          </cell>
          <cell r="G9">
            <v>11.79947288312265</v>
          </cell>
          <cell r="H9">
            <v>11.79947288312265</v>
          </cell>
          <cell r="I9">
            <v>11.79947288312265</v>
          </cell>
        </row>
        <row r="10">
          <cell r="D10">
            <v>9.6921315921204005</v>
          </cell>
          <cell r="E10">
            <v>10.087309706515805</v>
          </cell>
          <cell r="F10">
            <v>8.9753691701105804</v>
          </cell>
          <cell r="G10">
            <v>9.064716836266669</v>
          </cell>
          <cell r="H10">
            <v>9.064716836266669</v>
          </cell>
          <cell r="I10">
            <v>9.064716836266669</v>
          </cell>
        </row>
        <row r="11">
          <cell r="D11">
            <v>10.641803199225851</v>
          </cell>
          <cell r="E11">
            <v>10.396580083414063</v>
          </cell>
          <cell r="F11">
            <v>10.395689923314224</v>
          </cell>
          <cell r="G11">
            <v>10.263979322759841</v>
          </cell>
          <cell r="H11">
            <v>10.263979322759841</v>
          </cell>
          <cell r="I11">
            <v>10.263979322759841</v>
          </cell>
        </row>
        <row r="12">
          <cell r="D12">
            <v>53.618046040545579</v>
          </cell>
          <cell r="E12">
            <v>50.832968626231896</v>
          </cell>
          <cell r="F12">
            <v>50.420500513889557</v>
          </cell>
          <cell r="G12">
            <v>50.998454619463971</v>
          </cell>
          <cell r="H12">
            <v>50.998454619463971</v>
          </cell>
          <cell r="I12">
            <v>50.998454619463971</v>
          </cell>
        </row>
        <row r="14">
          <cell r="D14">
            <v>10.320127258145618</v>
          </cell>
          <cell r="E14">
            <v>24.636881730744648</v>
          </cell>
          <cell r="F14">
            <v>33.907473315977974</v>
          </cell>
          <cell r="G14">
            <v>34.560002293776847</v>
          </cell>
          <cell r="H14">
            <v>34.560002293776847</v>
          </cell>
          <cell r="I14">
            <v>34.560002293776847</v>
          </cell>
        </row>
        <row r="15">
          <cell r="D15">
            <v>52.297060331331693</v>
          </cell>
          <cell r="E15">
            <v>50.732063376454647</v>
          </cell>
          <cell r="F15">
            <v>43.495098852750729</v>
          </cell>
          <cell r="G15">
            <v>47.115762773170864</v>
          </cell>
          <cell r="H15">
            <v>47.115762773170864</v>
          </cell>
          <cell r="I15">
            <v>47.115762773170864</v>
          </cell>
        </row>
        <row r="16">
          <cell r="D16">
            <v>20.631374938805546</v>
          </cell>
          <cell r="E16">
            <v>18.710400604521201</v>
          </cell>
          <cell r="F16">
            <v>12.895149543441541</v>
          </cell>
          <cell r="G16">
            <v>11.314762725075049</v>
          </cell>
          <cell r="H16">
            <v>11.314762725075049</v>
          </cell>
          <cell r="I16">
            <v>11.314762725075049</v>
          </cell>
        </row>
        <row r="17">
          <cell r="D17">
            <v>11.757554888642677</v>
          </cell>
          <cell r="E17">
            <v>10.881545752063463</v>
          </cell>
          <cell r="F17">
            <v>10.586434573150534</v>
          </cell>
          <cell r="G17">
            <v>10.218432343670607</v>
          </cell>
          <cell r="H17">
            <v>10.218432343670607</v>
          </cell>
          <cell r="I17">
            <v>10.218432343670607</v>
          </cell>
        </row>
        <row r="18">
          <cell r="D18">
            <v>8.4373780603628425</v>
          </cell>
          <cell r="E18">
            <v>8.8588593834092535</v>
          </cell>
          <cell r="F18">
            <v>7.5916421943306887</v>
          </cell>
          <cell r="G18">
            <v>7.4095225411487036</v>
          </cell>
          <cell r="H18">
            <v>7.4095225411487036</v>
          </cell>
          <cell r="I18">
            <v>7.4095225411487036</v>
          </cell>
        </row>
        <row r="19">
          <cell r="D19">
            <v>11.193928870388017</v>
          </cell>
          <cell r="E19">
            <v>11.258859956385262</v>
          </cell>
          <cell r="F19">
            <v>10.953522465973569</v>
          </cell>
          <cell r="G19">
            <v>11.124364699054023</v>
          </cell>
          <cell r="H19">
            <v>11.124364699054023</v>
          </cell>
          <cell r="I19">
            <v>11.124364699054023</v>
          </cell>
        </row>
        <row r="20">
          <cell r="D20">
            <v>50.442905477718142</v>
          </cell>
          <cell r="E20">
            <v>47.089413012551312</v>
          </cell>
          <cell r="F20">
            <v>43.839222051516629</v>
          </cell>
          <cell r="G20">
            <v>40.319265529951068</v>
          </cell>
          <cell r="H20">
            <v>40.319265529951068</v>
          </cell>
          <cell r="I20">
            <v>40.319265529951068</v>
          </cell>
        </row>
        <row r="26">
          <cell r="D26">
            <v>6.036572871587401</v>
          </cell>
          <cell r="E26">
            <v>8.2701413194378208</v>
          </cell>
          <cell r="F26">
            <v>10.355772344221855</v>
          </cell>
          <cell r="G26">
            <v>26.750670029919327</v>
          </cell>
          <cell r="H26">
            <v>26.750670029919327</v>
          </cell>
          <cell r="I26">
            <v>26.750670029919327</v>
          </cell>
        </row>
        <row r="27">
          <cell r="D27">
            <v>2.3970943154660231</v>
          </cell>
          <cell r="E27">
            <v>2.1363335104648655</v>
          </cell>
          <cell r="F27">
            <v>0.80831122563339264</v>
          </cell>
          <cell r="G27">
            <v>0.46666134749772997</v>
          </cell>
          <cell r="H27">
            <v>0.46666134749772997</v>
          </cell>
          <cell r="I27">
            <v>0.46666134749772997</v>
          </cell>
        </row>
        <row r="28">
          <cell r="D28">
            <v>0.67767378376560672</v>
          </cell>
          <cell r="E28">
            <v>0.30100478541490572</v>
          </cell>
          <cell r="F28">
            <v>0.27125793658169417</v>
          </cell>
          <cell r="G28">
            <v>0.32218673894890892</v>
          </cell>
          <cell r="H28">
            <v>0.32218673894890892</v>
          </cell>
          <cell r="I28">
            <v>0.32218673894890892</v>
          </cell>
        </row>
        <row r="29">
          <cell r="D29">
            <v>0.06</v>
          </cell>
          <cell r="E29">
            <v>1.49</v>
          </cell>
          <cell r="F29">
            <v>1.6800000000000002</v>
          </cell>
          <cell r="G29">
            <v>1.7200000000000002</v>
          </cell>
          <cell r="H29">
            <v>1.7200000000000002</v>
          </cell>
          <cell r="I29">
            <v>1.7200000000000002</v>
          </cell>
        </row>
        <row r="30">
          <cell r="D30">
            <v>0</v>
          </cell>
          <cell r="E30">
            <v>0</v>
          </cell>
          <cell r="F30">
            <v>0</v>
          </cell>
          <cell r="G30">
            <v>0</v>
          </cell>
          <cell r="H30">
            <v>0</v>
          </cell>
          <cell r="I30">
            <v>0</v>
          </cell>
        </row>
        <row r="31">
          <cell r="D31">
            <v>0</v>
          </cell>
          <cell r="E31">
            <v>0</v>
          </cell>
          <cell r="F31">
            <v>0</v>
          </cell>
          <cell r="G31">
            <v>0</v>
          </cell>
          <cell r="H31">
            <v>0</v>
          </cell>
          <cell r="I31">
            <v>0</v>
          </cell>
        </row>
        <row r="32">
          <cell r="D32">
            <v>0.6916848323106527</v>
          </cell>
          <cell r="E32">
            <v>0.92978700263986169</v>
          </cell>
          <cell r="F32">
            <v>1.1497072502062173</v>
          </cell>
          <cell r="G32">
            <v>2.9128916598070691</v>
          </cell>
          <cell r="H32">
            <v>2.9128916598070691</v>
          </cell>
          <cell r="I32">
            <v>2.9128916598070691</v>
          </cell>
        </row>
        <row r="34">
          <cell r="D34">
            <v>6.1529560979830196</v>
          </cell>
          <cell r="E34">
            <v>8.2484432610790446</v>
          </cell>
          <cell r="F34">
            <v>10.183986145075748</v>
          </cell>
          <cell r="G34">
            <v>26.468532498791376</v>
          </cell>
          <cell r="H34">
            <v>26.468532498791376</v>
          </cell>
          <cell r="I34">
            <v>26.468532498791376</v>
          </cell>
        </row>
        <row r="35">
          <cell r="D35">
            <v>3.4171808892921627</v>
          </cell>
          <cell r="E35">
            <v>4.1092062697607963</v>
          </cell>
          <cell r="F35">
            <v>2.3170268771155742</v>
          </cell>
          <cell r="G35">
            <v>2.0037288297383515</v>
          </cell>
          <cell r="H35">
            <v>2.0037288297383515</v>
          </cell>
          <cell r="I35">
            <v>2.0037288297383515</v>
          </cell>
        </row>
        <row r="36">
          <cell r="D36">
            <v>0.76996524583607351</v>
          </cell>
          <cell r="E36">
            <v>0.33054003665964243</v>
          </cell>
          <cell r="F36">
            <v>0.2856743455099725</v>
          </cell>
          <cell r="G36">
            <v>0.3358385469017347</v>
          </cell>
          <cell r="H36">
            <v>0.3358385469017347</v>
          </cell>
          <cell r="I36">
            <v>0.3358385469017347</v>
          </cell>
        </row>
        <row r="37">
          <cell r="D37">
            <v>0</v>
          </cell>
          <cell r="E37">
            <v>0</v>
          </cell>
          <cell r="F37">
            <v>0</v>
          </cell>
          <cell r="G37">
            <v>0</v>
          </cell>
          <cell r="H37">
            <v>0</v>
          </cell>
          <cell r="I37">
            <v>0</v>
          </cell>
        </row>
        <row r="38">
          <cell r="D38">
            <v>0</v>
          </cell>
          <cell r="E38">
            <v>0</v>
          </cell>
          <cell r="F38">
            <v>0</v>
          </cell>
          <cell r="G38">
            <v>0</v>
          </cell>
          <cell r="H38">
            <v>0</v>
          </cell>
          <cell r="I38">
            <v>0</v>
          </cell>
        </row>
        <row r="39">
          <cell r="D39">
            <v>0</v>
          </cell>
          <cell r="E39">
            <v>0</v>
          </cell>
          <cell r="F39">
            <v>0</v>
          </cell>
          <cell r="G39">
            <v>0</v>
          </cell>
          <cell r="H39">
            <v>0</v>
          </cell>
          <cell r="I39">
            <v>0</v>
          </cell>
        </row>
        <row r="40">
          <cell r="D40">
            <v>0.72714444486106977</v>
          </cell>
          <cell r="E40">
            <v>1.0864645009679739</v>
          </cell>
          <cell r="F40">
            <v>1.3246449376872853</v>
          </cell>
          <cell r="G40">
            <v>3.0928510742051012</v>
          </cell>
          <cell r="H40">
            <v>3.0928510742051012</v>
          </cell>
          <cell r="I40">
            <v>3.0928510742051012</v>
          </cell>
        </row>
        <row r="47">
          <cell r="D47">
            <v>52.598230496124948</v>
          </cell>
          <cell r="E47">
            <v>48.924009231403403</v>
          </cell>
          <cell r="F47">
            <v>45.275646283427264</v>
          </cell>
          <cell r="G47">
            <v>41.156481480892062</v>
          </cell>
          <cell r="H47">
            <v>41.156481480892062</v>
          </cell>
          <cell r="I47">
            <v>41.156481480892062</v>
          </cell>
        </row>
        <row r="48">
          <cell r="D48">
            <v>32.208971542123763</v>
          </cell>
          <cell r="E48">
            <v>32.208971542123763</v>
          </cell>
          <cell r="F48">
            <v>32.208971542123763</v>
          </cell>
          <cell r="G48">
            <v>32.208971542123763</v>
          </cell>
          <cell r="H48">
            <v>32.208971542123763</v>
          </cell>
          <cell r="I48">
            <v>32.208971542123763</v>
          </cell>
        </row>
        <row r="49">
          <cell r="D49">
            <v>3.0255669458230323</v>
          </cell>
          <cell r="E49">
            <v>6.2095858487688318</v>
          </cell>
          <cell r="F49">
            <v>9.5963402101829534</v>
          </cell>
          <cell r="G49">
            <v>12.772665022543624</v>
          </cell>
          <cell r="H49">
            <v>12.772665022543624</v>
          </cell>
          <cell r="I49">
            <v>12.772665022543624</v>
          </cell>
        </row>
        <row r="51">
          <cell r="D51">
            <v>4.1370183200000001E-2</v>
          </cell>
          <cell r="E51">
            <v>4.09301584E-2</v>
          </cell>
          <cell r="F51">
            <v>4.1113614800000003E-2</v>
          </cell>
          <cell r="G51">
            <v>4.1190859599999997E-2</v>
          </cell>
          <cell r="H51">
            <v>4.1190859599999997E-2</v>
          </cell>
          <cell r="I51">
            <v>4.1190859599999997E-2</v>
          </cell>
        </row>
        <row r="53">
          <cell r="D53">
            <v>1387.195672109232</v>
          </cell>
          <cell r="E53">
            <v>1452.2570517505712</v>
          </cell>
          <cell r="F53">
            <v>1508.1107102710673</v>
          </cell>
          <cell r="G53">
            <v>1576.7645612804392</v>
          </cell>
          <cell r="H53">
            <v>1576.7645612804392</v>
          </cell>
          <cell r="I53">
            <v>1576.7645612804392</v>
          </cell>
        </row>
        <row r="54">
          <cell r="D54">
            <v>1331.7475904607427</v>
          </cell>
          <cell r="E54">
            <v>1387.195672109232</v>
          </cell>
          <cell r="F54">
            <v>1452.2570517505712</v>
          </cell>
          <cell r="G54">
            <v>1508.1107102710673</v>
          </cell>
          <cell r="H54">
            <v>1508.1107102710673</v>
          </cell>
          <cell r="I54">
            <v>1508.1107102710673</v>
          </cell>
        </row>
        <row r="58">
          <cell r="D58">
            <v>1.0920000000000001</v>
          </cell>
          <cell r="E58">
            <v>1.0920000000000001</v>
          </cell>
          <cell r="F58">
            <v>1.0920000000000001</v>
          </cell>
          <cell r="G58">
            <v>1.0920000000000001</v>
          </cell>
          <cell r="H58">
            <v>1.0920000000000001</v>
          </cell>
          <cell r="I58">
            <v>1.0920000000000001</v>
          </cell>
        </row>
        <row r="59">
          <cell r="D59">
            <v>14.056699999999999</v>
          </cell>
          <cell r="E59">
            <v>14.0793</v>
          </cell>
          <cell r="F59">
            <v>14.0383</v>
          </cell>
          <cell r="G59">
            <v>14.024699999999999</v>
          </cell>
          <cell r="H59">
            <v>14.024699999999999</v>
          </cell>
          <cell r="I59">
            <v>14.024699999999999</v>
          </cell>
        </row>
        <row r="60">
          <cell r="D60">
            <v>7.6444000000000001</v>
          </cell>
          <cell r="E60">
            <v>7.6444000000000001</v>
          </cell>
          <cell r="F60">
            <v>7.6444000000000001</v>
          </cell>
          <cell r="G60">
            <v>7.6444000000000001</v>
          </cell>
          <cell r="H60">
            <v>7.6444000000000001</v>
          </cell>
          <cell r="I60">
            <v>7.6444000000000001</v>
          </cell>
        </row>
        <row r="61">
          <cell r="D61">
            <v>1.1356999999999999</v>
          </cell>
          <cell r="E61">
            <v>1.1396999999999999</v>
          </cell>
          <cell r="F61">
            <v>1.1328</v>
          </cell>
          <cell r="G61">
            <v>1.1369</v>
          </cell>
          <cell r="H61">
            <v>1.1369</v>
          </cell>
          <cell r="I61">
            <v>1.1369</v>
          </cell>
        </row>
        <row r="62">
          <cell r="D62">
            <v>0.2591</v>
          </cell>
          <cell r="E62">
            <v>0.3513</v>
          </cell>
          <cell r="F62">
            <v>0.24859999999999999</v>
          </cell>
          <cell r="G62">
            <v>0.25090000000000001</v>
          </cell>
          <cell r="H62">
            <v>0.25090000000000001</v>
          </cell>
          <cell r="I62">
            <v>0.25090000000000001</v>
          </cell>
        </row>
        <row r="63">
          <cell r="D63">
            <v>2.1700000000000001E-2</v>
          </cell>
          <cell r="E63">
            <v>2.1700000000000001E-2</v>
          </cell>
          <cell r="F63">
            <v>2.1700000000000001E-2</v>
          </cell>
          <cell r="G63">
            <v>2.1700000000000001E-2</v>
          </cell>
          <cell r="H63">
            <v>2.1700000000000001E-2</v>
          </cell>
          <cell r="I63">
            <v>2.1700000000000001E-2</v>
          </cell>
        </row>
        <row r="64">
          <cell r="D64">
            <v>0.25414156446420705</v>
          </cell>
          <cell r="E64">
            <v>-0.29839436380423456</v>
          </cell>
          <cell r="F64">
            <v>0</v>
          </cell>
          <cell r="G64">
            <v>0</v>
          </cell>
          <cell r="H64">
            <v>0</v>
          </cell>
          <cell r="I64">
            <v>0</v>
          </cell>
        </row>
        <row r="65">
          <cell r="D65">
            <v>1.7500000000000002E-2</v>
          </cell>
          <cell r="E65">
            <v>0</v>
          </cell>
          <cell r="F65">
            <v>0</v>
          </cell>
          <cell r="G65">
            <v>0</v>
          </cell>
          <cell r="H65">
            <v>0</v>
          </cell>
          <cell r="I65">
            <v>0</v>
          </cell>
        </row>
        <row r="66">
          <cell r="D66">
            <v>-0.5</v>
          </cell>
          <cell r="E66">
            <v>-0.5</v>
          </cell>
          <cell r="F66">
            <v>-0.5</v>
          </cell>
          <cell r="G66">
            <v>-0.5</v>
          </cell>
          <cell r="H66">
            <v>-0.5</v>
          </cell>
          <cell r="I66">
            <v>-0.5</v>
          </cell>
        </row>
        <row r="67">
          <cell r="D67">
            <v>0</v>
          </cell>
          <cell r="E67">
            <v>0</v>
          </cell>
          <cell r="F67">
            <v>0</v>
          </cell>
          <cell r="G67">
            <v>0</v>
          </cell>
          <cell r="H67">
            <v>0</v>
          </cell>
          <cell r="I67">
            <v>0</v>
          </cell>
        </row>
        <row r="68">
          <cell r="D68">
            <v>0</v>
          </cell>
          <cell r="E68">
            <v>0</v>
          </cell>
          <cell r="F68">
            <v>0</v>
          </cell>
          <cell r="G68">
            <v>0</v>
          </cell>
          <cell r="H68">
            <v>0</v>
          </cell>
          <cell r="I68">
            <v>0</v>
          </cell>
        </row>
        <row r="69">
          <cell r="D69">
            <v>0</v>
          </cell>
          <cell r="E69">
            <v>0</v>
          </cell>
          <cell r="F69">
            <v>0</v>
          </cell>
          <cell r="G69">
            <v>0</v>
          </cell>
          <cell r="H69">
            <v>0</v>
          </cell>
          <cell r="I69">
            <v>0</v>
          </cell>
        </row>
        <row r="73">
          <cell r="D73">
            <v>0</v>
          </cell>
          <cell r="E73">
            <v>0</v>
          </cell>
          <cell r="F73">
            <v>0</v>
          </cell>
          <cell r="G73">
            <v>0</v>
          </cell>
          <cell r="H73">
            <v>0</v>
          </cell>
          <cell r="I73">
            <v>0</v>
          </cell>
        </row>
        <row r="74">
          <cell r="D74">
            <v>0</v>
          </cell>
          <cell r="E74">
            <v>0</v>
          </cell>
          <cell r="F74">
            <v>0</v>
          </cell>
          <cell r="G74">
            <v>0</v>
          </cell>
          <cell r="H74">
            <v>0</v>
          </cell>
          <cell r="I74">
            <v>0</v>
          </cell>
        </row>
        <row r="75">
          <cell r="D75">
            <v>0.35842528184898559</v>
          </cell>
          <cell r="E75">
            <v>0.37335966859269332</v>
          </cell>
          <cell r="F75">
            <v>0.3882940553364011</v>
          </cell>
          <cell r="G75">
            <v>0.40322844208010883</v>
          </cell>
          <cell r="H75">
            <v>0.40322844208010883</v>
          </cell>
          <cell r="I75">
            <v>0.40322844208010883</v>
          </cell>
        </row>
        <row r="76">
          <cell r="D76">
            <v>0.59155848991712223</v>
          </cell>
          <cell r="E76">
            <v>0.61655848991712225</v>
          </cell>
          <cell r="F76">
            <v>0.64155848991712228</v>
          </cell>
          <cell r="G76">
            <v>0.66655848991712219</v>
          </cell>
          <cell r="H76">
            <v>0.66655848991712219</v>
          </cell>
          <cell r="I76">
            <v>0.66655848991712219</v>
          </cell>
        </row>
        <row r="77">
          <cell r="D77">
            <v>0</v>
          </cell>
          <cell r="E77">
            <v>0</v>
          </cell>
          <cell r="F77">
            <v>0</v>
          </cell>
          <cell r="G77">
            <v>0</v>
          </cell>
          <cell r="H77">
            <v>0</v>
          </cell>
          <cell r="I77">
            <v>0</v>
          </cell>
        </row>
        <row r="78">
          <cell r="D78">
            <v>0</v>
          </cell>
          <cell r="E78">
            <v>0</v>
          </cell>
          <cell r="F78">
            <v>0</v>
          </cell>
          <cell r="G78">
            <v>0</v>
          </cell>
          <cell r="H78">
            <v>0</v>
          </cell>
          <cell r="I78">
            <v>0</v>
          </cell>
        </row>
        <row r="79">
          <cell r="D79">
            <v>0</v>
          </cell>
          <cell r="E79">
            <v>0</v>
          </cell>
          <cell r="F79">
            <v>0</v>
          </cell>
          <cell r="G79">
            <v>0</v>
          </cell>
          <cell r="H79">
            <v>0</v>
          </cell>
          <cell r="I79">
            <v>0</v>
          </cell>
        </row>
        <row r="80">
          <cell r="D80">
            <v>0.26</v>
          </cell>
          <cell r="E80">
            <v>0.26</v>
          </cell>
          <cell r="F80">
            <v>0.26</v>
          </cell>
          <cell r="G80">
            <v>0.26</v>
          </cell>
          <cell r="H80">
            <v>0.26</v>
          </cell>
          <cell r="I80">
            <v>0.26</v>
          </cell>
        </row>
        <row r="81">
          <cell r="D81">
            <v>0</v>
          </cell>
          <cell r="E81">
            <v>0</v>
          </cell>
          <cell r="F81">
            <v>0</v>
          </cell>
          <cell r="G81">
            <v>0</v>
          </cell>
          <cell r="H81">
            <v>0</v>
          </cell>
          <cell r="I81">
            <v>0</v>
          </cell>
        </row>
        <row r="82">
          <cell r="D82">
            <v>0</v>
          </cell>
          <cell r="E82">
            <v>0</v>
          </cell>
          <cell r="F82">
            <v>0</v>
          </cell>
          <cell r="G82">
            <v>0</v>
          </cell>
          <cell r="H82">
            <v>0</v>
          </cell>
          <cell r="I82">
            <v>0</v>
          </cell>
        </row>
        <row r="84">
          <cell r="D84">
            <v>0.28237825891316076</v>
          </cell>
          <cell r="E84">
            <v>0.28237825891316076</v>
          </cell>
          <cell r="F84">
            <v>0.28237825891316076</v>
          </cell>
          <cell r="G84">
            <v>0.28237825891316076</v>
          </cell>
          <cell r="H84">
            <v>0.28237825891316076</v>
          </cell>
          <cell r="I84">
            <v>0.28237825891316076</v>
          </cell>
        </row>
        <row r="85">
          <cell r="D85">
            <v>0</v>
          </cell>
          <cell r="E85">
            <v>0</v>
          </cell>
          <cell r="F85">
            <v>0</v>
          </cell>
          <cell r="G85">
            <v>0</v>
          </cell>
          <cell r="H85">
            <v>0</v>
          </cell>
          <cell r="I85">
            <v>0</v>
          </cell>
        </row>
        <row r="87">
          <cell r="D87">
            <v>10.051602166739425</v>
          </cell>
          <cell r="E87">
            <v>9.5189112360020065</v>
          </cell>
          <cell r="F87">
            <v>9.9679689416692145</v>
          </cell>
          <cell r="G87">
            <v>8.0774824783858907</v>
          </cell>
          <cell r="H87">
            <v>8.0774824783858907</v>
          </cell>
          <cell r="I87">
            <v>8.0774824783858907</v>
          </cell>
        </row>
        <row r="88">
          <cell r="D88">
            <v>0</v>
          </cell>
          <cell r="E88">
            <v>0</v>
          </cell>
          <cell r="F88">
            <v>0</v>
          </cell>
          <cell r="G88">
            <v>0</v>
          </cell>
          <cell r="H88">
            <v>0</v>
          </cell>
          <cell r="I88">
            <v>0</v>
          </cell>
        </row>
        <row r="90">
          <cell r="D90">
            <v>1.321109844088743</v>
          </cell>
          <cell r="E90">
            <v>1.3540446211486474</v>
          </cell>
          <cell r="F90">
            <v>1.3841294022609805</v>
          </cell>
          <cell r="G90">
            <v>1.4132802659144532</v>
          </cell>
          <cell r="H90">
            <v>1.4415458712327422</v>
          </cell>
          <cell r="I90">
            <v>1.4703767886573971</v>
          </cell>
        </row>
        <row r="91">
          <cell r="D91">
            <v>388.62647913610527</v>
          </cell>
          <cell r="E91">
            <v>398.31479272122715</v>
          </cell>
          <cell r="F91">
            <v>407.16473249843847</v>
          </cell>
          <cell r="G91">
            <v>415.73994488983499</v>
          </cell>
          <cell r="H91">
            <v>424.05474378763171</v>
          </cell>
          <cell r="I91">
            <v>432.53583866338437</v>
          </cell>
        </row>
        <row r="95">
          <cell r="D95">
            <v>0</v>
          </cell>
          <cell r="E95">
            <v>0</v>
          </cell>
          <cell r="F95">
            <v>0</v>
          </cell>
          <cell r="G95">
            <v>0</v>
          </cell>
          <cell r="H95">
            <v>0</v>
          </cell>
          <cell r="I95">
            <v>0</v>
          </cell>
        </row>
        <row r="96">
          <cell r="D96">
            <v>19.033344998711964</v>
          </cell>
          <cell r="E96">
            <v>0.70889709876424756</v>
          </cell>
          <cell r="F96">
            <v>0.77205666167030262</v>
          </cell>
          <cell r="G96">
            <v>0.82072734041597273</v>
          </cell>
          <cell r="H96">
            <v>0</v>
          </cell>
          <cell r="I96">
            <v>0</v>
          </cell>
        </row>
        <row r="99">
          <cell r="D99">
            <v>351.64991475596435</v>
          </cell>
          <cell r="E99">
            <v>282.40877300148071</v>
          </cell>
          <cell r="F99">
            <v>297.28379570782431</v>
          </cell>
          <cell r="G99">
            <v>314.43904326319824</v>
          </cell>
          <cell r="H99">
            <v>320.79032399683661</v>
          </cell>
          <cell r="I99">
            <v>327.2061304767733</v>
          </cell>
        </row>
        <row r="102">
          <cell r="D102">
            <v>4.1370183200000001E-2</v>
          </cell>
          <cell r="E102">
            <v>4.09301584E-2</v>
          </cell>
          <cell r="F102">
            <v>4.1113614800000003E-2</v>
          </cell>
          <cell r="G102">
            <v>4.1190859599999997E-2</v>
          </cell>
          <cell r="H102">
            <v>4.1190859599999997E-2</v>
          </cell>
          <cell r="I102">
            <v>4.1190859599999997E-2</v>
          </cell>
        </row>
        <row r="103">
          <cell r="D103">
            <v>2.4929628075416987E-2</v>
          </cell>
          <cell r="E103">
            <v>2.2218456203320525E-2</v>
          </cell>
          <cell r="F103">
            <v>2.106079359766122E-2</v>
          </cell>
          <cell r="G103">
            <v>2.106079359766122E-2</v>
          </cell>
          <cell r="H103">
            <v>2.0000000000000018E-2</v>
          </cell>
          <cell r="I103">
            <v>2.0000000000000018E-2</v>
          </cell>
        </row>
        <row r="105">
          <cell r="D105">
            <v>19.761937375742963</v>
          </cell>
          <cell r="E105">
            <v>-26.620512453207319</v>
          </cell>
          <cell r="F105">
            <v>-10.171790337300452</v>
          </cell>
          <cell r="G105">
            <v>-0.88200172117529563</v>
          </cell>
          <cell r="H105">
            <v>0</v>
          </cell>
          <cell r="I105">
            <v>0</v>
          </cell>
        </row>
      </sheetData>
      <sheetData sheetId="3"/>
      <sheetData sheetId="4"/>
      <sheetData sheetId="5"/>
      <sheetData sheetId="6"/>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row r="86">
          <cell r="H86">
            <v>308557057.99907494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6">
          <cell r="F16" t="str">
            <v>Domestic Aggregated or CT with Residual</v>
          </cell>
          <cell r="J16">
            <v>18.837</v>
          </cell>
          <cell r="K16">
            <v>1.5609999999999999</v>
          </cell>
          <cell r="L16">
            <v>0.3</v>
          </cell>
          <cell r="M16">
            <v>15.25</v>
          </cell>
          <cell r="N16">
            <v>0</v>
          </cell>
          <cell r="O16">
            <v>0</v>
          </cell>
          <cell r="P16">
            <v>0</v>
          </cell>
        </row>
        <row r="17">
          <cell r="F17" t="str">
            <v>Domestic Aggregated (Related MPAN)</v>
          </cell>
          <cell r="J17">
            <v>18.837</v>
          </cell>
          <cell r="K17">
            <v>1.5609999999999999</v>
          </cell>
          <cell r="L17">
            <v>0.3</v>
          </cell>
          <cell r="M17">
            <v>0</v>
          </cell>
          <cell r="N17">
            <v>0</v>
          </cell>
          <cell r="O17">
            <v>0</v>
          </cell>
          <cell r="P17">
            <v>0</v>
          </cell>
        </row>
        <row r="18">
          <cell r="F18" t="str">
            <v>Non-Domestic Aggregated or CT No Residual</v>
          </cell>
          <cell r="J18">
            <v>20.613</v>
          </cell>
          <cell r="K18">
            <v>1.708</v>
          </cell>
          <cell r="L18">
            <v>0.32800000000000001</v>
          </cell>
          <cell r="M18">
            <v>15.9</v>
          </cell>
          <cell r="N18">
            <v>0</v>
          </cell>
          <cell r="O18">
            <v>0</v>
          </cell>
          <cell r="P18">
            <v>0</v>
          </cell>
        </row>
        <row r="19">
          <cell r="F19" t="str">
            <v>Non-Domestic Aggregated or CT Band 1</v>
          </cell>
          <cell r="J19">
            <v>20.613</v>
          </cell>
          <cell r="K19">
            <v>1.708</v>
          </cell>
          <cell r="L19">
            <v>0.32800000000000001</v>
          </cell>
          <cell r="M19">
            <v>21.95</v>
          </cell>
          <cell r="N19">
            <v>0</v>
          </cell>
          <cell r="O19">
            <v>0</v>
          </cell>
          <cell r="P19">
            <v>0</v>
          </cell>
        </row>
        <row r="20">
          <cell r="F20" t="str">
            <v>Non-Domestic Aggregated or CT Band 2</v>
          </cell>
          <cell r="J20">
            <v>20.613</v>
          </cell>
          <cell r="K20">
            <v>1.708</v>
          </cell>
          <cell r="L20">
            <v>0.32800000000000001</v>
          </cell>
          <cell r="M20">
            <v>32.700000000000003</v>
          </cell>
          <cell r="N20">
            <v>0</v>
          </cell>
          <cell r="O20">
            <v>0</v>
          </cell>
          <cell r="P20">
            <v>0</v>
          </cell>
        </row>
        <row r="21">
          <cell r="F21" t="str">
            <v>Non-Domestic Aggregated or CT Band 3</v>
          </cell>
          <cell r="J21">
            <v>20.613</v>
          </cell>
          <cell r="K21">
            <v>1.708</v>
          </cell>
          <cell r="L21">
            <v>0.32800000000000001</v>
          </cell>
          <cell r="M21">
            <v>51.25</v>
          </cell>
          <cell r="N21">
            <v>0</v>
          </cell>
          <cell r="O21">
            <v>0</v>
          </cell>
          <cell r="P21">
            <v>0</v>
          </cell>
        </row>
        <row r="22">
          <cell r="F22" t="str">
            <v>Non-Domestic Aggregated or CT Band 4</v>
          </cell>
          <cell r="J22">
            <v>20.613</v>
          </cell>
          <cell r="K22">
            <v>1.708</v>
          </cell>
          <cell r="L22">
            <v>0.32800000000000001</v>
          </cell>
          <cell r="M22">
            <v>107.09</v>
          </cell>
          <cell r="N22">
            <v>0</v>
          </cell>
          <cell r="O22">
            <v>0</v>
          </cell>
          <cell r="P22">
            <v>0</v>
          </cell>
        </row>
        <row r="23">
          <cell r="F23" t="str">
            <v>Non-Domestic Aggregated (Related MPAN)</v>
          </cell>
          <cell r="J23">
            <v>20.613</v>
          </cell>
          <cell r="K23">
            <v>1.708</v>
          </cell>
          <cell r="L23">
            <v>0.32800000000000001</v>
          </cell>
          <cell r="M23">
            <v>0</v>
          </cell>
          <cell r="N23">
            <v>0</v>
          </cell>
          <cell r="O23">
            <v>0</v>
          </cell>
          <cell r="P23">
            <v>0</v>
          </cell>
        </row>
        <row r="24">
          <cell r="F24" t="str">
            <v>LV Site Specific No Residual</v>
          </cell>
          <cell r="J24">
            <v>13.077</v>
          </cell>
          <cell r="K24">
            <v>1.008</v>
          </cell>
          <cell r="L24">
            <v>0.21</v>
          </cell>
          <cell r="M24">
            <v>18.78</v>
          </cell>
          <cell r="N24">
            <v>10.72</v>
          </cell>
          <cell r="O24">
            <v>10.72</v>
          </cell>
          <cell r="P24">
            <v>0.29199999999999998</v>
          </cell>
        </row>
        <row r="25">
          <cell r="F25" t="str">
            <v>LV Site Specific Band 1</v>
          </cell>
          <cell r="J25">
            <v>13.077</v>
          </cell>
          <cell r="K25">
            <v>1.008</v>
          </cell>
          <cell r="L25">
            <v>0.21</v>
          </cell>
          <cell r="M25">
            <v>182.53</v>
          </cell>
          <cell r="N25">
            <v>10.72</v>
          </cell>
          <cell r="O25">
            <v>10.72</v>
          </cell>
          <cell r="P25">
            <v>0.29199999999999998</v>
          </cell>
        </row>
        <row r="26">
          <cell r="J26">
            <v>13.077</v>
          </cell>
          <cell r="K26">
            <v>1.008</v>
          </cell>
          <cell r="L26">
            <v>0.21</v>
          </cell>
          <cell r="M26">
            <v>333.84</v>
          </cell>
          <cell r="N26">
            <v>10.72</v>
          </cell>
          <cell r="O26">
            <v>10.72</v>
          </cell>
          <cell r="P26">
            <v>0.29199999999999998</v>
          </cell>
        </row>
        <row r="27">
          <cell r="J27">
            <v>13.077</v>
          </cell>
          <cell r="K27">
            <v>1.008</v>
          </cell>
          <cell r="L27">
            <v>0.21</v>
          </cell>
          <cell r="M27">
            <v>553.54999999999995</v>
          </cell>
          <cell r="N27">
            <v>10.72</v>
          </cell>
          <cell r="O27">
            <v>10.72</v>
          </cell>
          <cell r="P27">
            <v>0.29199999999999998</v>
          </cell>
        </row>
        <row r="28">
          <cell r="J28">
            <v>13.077</v>
          </cell>
          <cell r="K28">
            <v>1.008</v>
          </cell>
          <cell r="L28">
            <v>0.21</v>
          </cell>
          <cell r="M28">
            <v>1262.27</v>
          </cell>
          <cell r="N28">
            <v>10.72</v>
          </cell>
          <cell r="O28">
            <v>10.72</v>
          </cell>
          <cell r="P28">
            <v>0.29199999999999998</v>
          </cell>
        </row>
        <row r="29">
          <cell r="J29">
            <v>8.6440000000000001</v>
          </cell>
          <cell r="K29">
            <v>0.53500000000000003</v>
          </cell>
          <cell r="L29">
            <v>0.14299999999999999</v>
          </cell>
          <cell r="M29">
            <v>14.66</v>
          </cell>
          <cell r="N29">
            <v>10.29</v>
          </cell>
          <cell r="O29">
            <v>10.29</v>
          </cell>
          <cell r="P29">
            <v>0.182</v>
          </cell>
        </row>
        <row r="30">
          <cell r="J30">
            <v>8.6440000000000001</v>
          </cell>
          <cell r="K30">
            <v>0.53500000000000003</v>
          </cell>
          <cell r="L30">
            <v>0.14299999999999999</v>
          </cell>
          <cell r="M30">
            <v>178.41</v>
          </cell>
          <cell r="N30">
            <v>10.29</v>
          </cell>
          <cell r="O30">
            <v>10.29</v>
          </cell>
          <cell r="P30">
            <v>0.182</v>
          </cell>
        </row>
        <row r="31">
          <cell r="J31">
            <v>8.6440000000000001</v>
          </cell>
          <cell r="K31">
            <v>0.53500000000000003</v>
          </cell>
          <cell r="L31">
            <v>0.14299999999999999</v>
          </cell>
          <cell r="M31">
            <v>329.72</v>
          </cell>
          <cell r="N31">
            <v>10.29</v>
          </cell>
          <cell r="O31">
            <v>10.29</v>
          </cell>
          <cell r="P31">
            <v>0.182</v>
          </cell>
        </row>
        <row r="32">
          <cell r="J32">
            <v>8.6440000000000001</v>
          </cell>
          <cell r="K32">
            <v>0.53500000000000003</v>
          </cell>
          <cell r="L32">
            <v>0.14299999999999999</v>
          </cell>
          <cell r="M32">
            <v>549.42999999999995</v>
          </cell>
          <cell r="N32">
            <v>10.29</v>
          </cell>
          <cell r="O32">
            <v>10.29</v>
          </cell>
          <cell r="P32">
            <v>0.182</v>
          </cell>
        </row>
        <row r="33">
          <cell r="J33">
            <v>8.6440000000000001</v>
          </cell>
          <cell r="K33">
            <v>0.53500000000000003</v>
          </cell>
          <cell r="L33">
            <v>0.14299999999999999</v>
          </cell>
          <cell r="M33">
            <v>1258.1500000000001</v>
          </cell>
          <cell r="N33">
            <v>10.29</v>
          </cell>
          <cell r="O33">
            <v>10.29</v>
          </cell>
          <cell r="P33">
            <v>0.182</v>
          </cell>
        </row>
        <row r="34">
          <cell r="J34">
            <v>6.0069999999999997</v>
          </cell>
          <cell r="K34">
            <v>0.33300000000000002</v>
          </cell>
          <cell r="L34">
            <v>9.8000000000000004E-2</v>
          </cell>
          <cell r="M34">
            <v>135.37</v>
          </cell>
          <cell r="N34">
            <v>10.65</v>
          </cell>
          <cell r="O34">
            <v>10.65</v>
          </cell>
          <cell r="P34">
            <v>0.11600000000000001</v>
          </cell>
        </row>
        <row r="35">
          <cell r="J35">
            <v>6.0069999999999997</v>
          </cell>
          <cell r="K35">
            <v>0.33300000000000002</v>
          </cell>
          <cell r="L35">
            <v>9.8000000000000004E-2</v>
          </cell>
          <cell r="M35">
            <v>1337.52</v>
          </cell>
          <cell r="N35">
            <v>10.65</v>
          </cell>
          <cell r="O35">
            <v>10.65</v>
          </cell>
          <cell r="P35">
            <v>0.11600000000000001</v>
          </cell>
        </row>
        <row r="36">
          <cell r="J36">
            <v>6.0069999999999997</v>
          </cell>
          <cell r="K36">
            <v>0.33300000000000002</v>
          </cell>
          <cell r="L36">
            <v>9.8000000000000004E-2</v>
          </cell>
          <cell r="M36">
            <v>3255.36</v>
          </cell>
          <cell r="N36">
            <v>10.65</v>
          </cell>
          <cell r="O36">
            <v>10.65</v>
          </cell>
          <cell r="P36">
            <v>0.11600000000000001</v>
          </cell>
        </row>
        <row r="37">
          <cell r="J37">
            <v>6.0069999999999997</v>
          </cell>
          <cell r="K37">
            <v>0.33300000000000002</v>
          </cell>
          <cell r="L37">
            <v>9.8000000000000004E-2</v>
          </cell>
          <cell r="M37">
            <v>5988.56</v>
          </cell>
          <cell r="N37">
            <v>10.65</v>
          </cell>
          <cell r="O37">
            <v>10.65</v>
          </cell>
          <cell r="P37">
            <v>0.11600000000000001</v>
          </cell>
        </row>
        <row r="38">
          <cell r="J38">
            <v>6.0069999999999997</v>
          </cell>
          <cell r="K38">
            <v>0.33300000000000002</v>
          </cell>
          <cell r="L38">
            <v>9.8000000000000004E-2</v>
          </cell>
          <cell r="M38">
            <v>13872.61</v>
          </cell>
          <cell r="N38">
            <v>10.65</v>
          </cell>
          <cell r="O38">
            <v>10.65</v>
          </cell>
          <cell r="P38">
            <v>0.11600000000000001</v>
          </cell>
        </row>
        <row r="39">
          <cell r="J39">
            <v>66.906999999999996</v>
          </cell>
          <cell r="K39">
            <v>3.6840000000000002</v>
          </cell>
          <cell r="L39">
            <v>2.3149999999999999</v>
          </cell>
          <cell r="M39">
            <v>0</v>
          </cell>
          <cell r="N39">
            <v>0</v>
          </cell>
          <cell r="O39">
            <v>0</v>
          </cell>
          <cell r="P39">
            <v>0</v>
          </cell>
        </row>
        <row r="40">
          <cell r="J40">
            <v>-13.093999999999999</v>
          </cell>
          <cell r="K40">
            <v>-1.085</v>
          </cell>
          <cell r="L40">
            <v>-0.20899999999999999</v>
          </cell>
          <cell r="M40">
            <v>0</v>
          </cell>
          <cell r="N40">
            <v>0</v>
          </cell>
          <cell r="O40">
            <v>0</v>
          </cell>
          <cell r="P40">
            <v>0</v>
          </cell>
        </row>
        <row r="41">
          <cell r="J41">
            <v>-11.4</v>
          </cell>
          <cell r="K41">
            <v>-0.90600000000000003</v>
          </cell>
          <cell r="L41">
            <v>-0.183</v>
          </cell>
          <cell r="M41">
            <v>0</v>
          </cell>
          <cell r="N41">
            <v>0</v>
          </cell>
          <cell r="O41">
            <v>0</v>
          </cell>
          <cell r="P41">
            <v>0</v>
          </cell>
        </row>
        <row r="42">
          <cell r="J42">
            <v>-13.093999999999999</v>
          </cell>
          <cell r="K42">
            <v>-1.085</v>
          </cell>
          <cell r="L42">
            <v>-0.20899999999999999</v>
          </cell>
          <cell r="M42">
            <v>0</v>
          </cell>
          <cell r="N42">
            <v>0</v>
          </cell>
          <cell r="O42">
            <v>0</v>
          </cell>
          <cell r="P42">
            <v>0.36099999999999999</v>
          </cell>
        </row>
        <row r="43">
          <cell r="J43">
            <v>-13.093999999999999</v>
          </cell>
          <cell r="K43">
            <v>-1.085</v>
          </cell>
          <cell r="L43">
            <v>-0.20899999999999999</v>
          </cell>
          <cell r="M43">
            <v>0</v>
          </cell>
          <cell r="N43">
            <v>0</v>
          </cell>
          <cell r="O43">
            <v>0</v>
          </cell>
          <cell r="P43">
            <v>0</v>
          </cell>
        </row>
        <row r="44">
          <cell r="J44">
            <v>-11.4</v>
          </cell>
          <cell r="K44">
            <v>-0.90600000000000003</v>
          </cell>
          <cell r="L44">
            <v>-0.183</v>
          </cell>
          <cell r="M44">
            <v>0</v>
          </cell>
          <cell r="N44">
            <v>0</v>
          </cell>
          <cell r="O44">
            <v>0</v>
          </cell>
          <cell r="P44">
            <v>0.27</v>
          </cell>
        </row>
        <row r="45">
          <cell r="J45">
            <v>-11.4</v>
          </cell>
          <cell r="K45">
            <v>-0.90600000000000003</v>
          </cell>
          <cell r="L45">
            <v>-0.183</v>
          </cell>
          <cell r="M45">
            <v>0</v>
          </cell>
          <cell r="N45">
            <v>0</v>
          </cell>
          <cell r="O45">
            <v>0</v>
          </cell>
          <cell r="P45">
            <v>0</v>
          </cell>
        </row>
        <row r="46">
          <cell r="J46">
            <v>-6.89</v>
          </cell>
          <cell r="K46">
            <v>-0.42699999999999999</v>
          </cell>
          <cell r="L46">
            <v>-0.114</v>
          </cell>
          <cell r="M46">
            <v>84.72</v>
          </cell>
          <cell r="N46">
            <v>0</v>
          </cell>
          <cell r="O46">
            <v>0</v>
          </cell>
          <cell r="P46">
            <v>0.23100000000000001</v>
          </cell>
        </row>
        <row r="47">
          <cell r="J47">
            <v>-6.89</v>
          </cell>
          <cell r="K47">
            <v>-0.42699999999999999</v>
          </cell>
          <cell r="L47">
            <v>-0.114</v>
          </cell>
          <cell r="M47">
            <v>84.72</v>
          </cell>
          <cell r="N47">
            <v>0</v>
          </cell>
          <cell r="O47">
            <v>0</v>
          </cell>
          <cell r="P47">
            <v>0</v>
          </cell>
        </row>
      </sheetData>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39997558519241921"/>
  </sheetPr>
  <dimension ref="A2:I43"/>
  <sheetViews>
    <sheetView showGridLines="0" zoomScale="75" zoomScaleNormal="75" workbookViewId="0">
      <selection activeCell="C7" sqref="C7"/>
    </sheetView>
  </sheetViews>
  <sheetFormatPr defaultRowHeight="15" x14ac:dyDescent="0.25"/>
  <cols>
    <col min="1" max="1" width="2.7109375" customWidth="1"/>
    <col min="2" max="2" width="26.28515625" bestFit="1" customWidth="1"/>
    <col min="3" max="3" width="32.140625" bestFit="1" customWidth="1"/>
    <col min="4" max="4" width="41.140625" customWidth="1"/>
    <col min="5" max="5" width="8.7109375" customWidth="1"/>
  </cols>
  <sheetData>
    <row r="2" spans="1:9" s="72" customFormat="1" x14ac:dyDescent="0.25">
      <c r="A2" s="69"/>
      <c r="B2" s="70" t="s">
        <v>359</v>
      </c>
      <c r="C2" s="70"/>
      <c r="D2" s="70"/>
      <c r="E2" s="71"/>
      <c r="F2" s="71"/>
      <c r="G2" s="71"/>
      <c r="H2" s="71"/>
      <c r="I2" s="70"/>
    </row>
    <row r="3" spans="1:9" x14ac:dyDescent="0.25">
      <c r="B3" t="s">
        <v>360</v>
      </c>
    </row>
    <row r="4" spans="1:9" s="72" customFormat="1" x14ac:dyDescent="0.25">
      <c r="A4" s="69"/>
      <c r="B4" s="69"/>
      <c r="C4" s="73"/>
      <c r="D4" s="73"/>
    </row>
    <row r="5" spans="1:9" x14ac:dyDescent="0.25">
      <c r="B5" s="86" t="s">
        <v>305</v>
      </c>
      <c r="C5" s="482" t="s">
        <v>408</v>
      </c>
    </row>
    <row r="6" spans="1:9" x14ac:dyDescent="0.25">
      <c r="B6" s="86" t="s">
        <v>306</v>
      </c>
      <c r="C6" s="497">
        <v>45870</v>
      </c>
    </row>
    <row r="7" spans="1:9" x14ac:dyDescent="0.25">
      <c r="B7" s="81"/>
      <c r="C7" s="15"/>
    </row>
    <row r="8" spans="1:9" x14ac:dyDescent="0.25">
      <c r="B8" s="87" t="s">
        <v>308</v>
      </c>
      <c r="C8" s="10" t="str">
        <f>IF(MONTH(C6)&lt;4,YEAR(C6)-1&amp;"/"&amp;YEAR(C6)-2000,YEAR(C6)&amp;"/"&amp;YEAR(C6)+1-2000)</f>
        <v>2025/26</v>
      </c>
    </row>
    <row r="9" spans="1:9" x14ac:dyDescent="0.25">
      <c r="C9" s="63"/>
    </row>
    <row r="10" spans="1:9" s="72" customFormat="1" x14ac:dyDescent="0.25">
      <c r="A10" s="69"/>
      <c r="B10" s="70" t="s">
        <v>361</v>
      </c>
      <c r="C10" s="70"/>
      <c r="D10" s="70"/>
      <c r="E10" s="71"/>
      <c r="F10" s="71"/>
      <c r="G10" s="71"/>
      <c r="H10" s="71"/>
      <c r="I10" s="70"/>
    </row>
    <row r="11" spans="1:9" s="72" customFormat="1" x14ac:dyDescent="0.25">
      <c r="A11" s="69"/>
      <c r="B11" s="69"/>
      <c r="C11" s="73"/>
      <c r="D11" s="73"/>
    </row>
    <row r="12" spans="1:9" s="72" customFormat="1" x14ac:dyDescent="0.25">
      <c r="A12" s="69"/>
      <c r="B12" s="89" t="s">
        <v>362</v>
      </c>
      <c r="C12" s="89" t="s">
        <v>173</v>
      </c>
      <c r="D12" s="74"/>
    </row>
    <row r="13" spans="1:9" s="72" customFormat="1" x14ac:dyDescent="0.25">
      <c r="A13" s="69"/>
      <c r="B13" s="90"/>
      <c r="C13" s="91" t="s">
        <v>363</v>
      </c>
    </row>
    <row r="14" spans="1:9" x14ac:dyDescent="0.25">
      <c r="B14" s="93" t="s">
        <v>364</v>
      </c>
      <c r="C14" s="92" t="s">
        <v>365</v>
      </c>
    </row>
    <row r="15" spans="1:9" x14ac:dyDescent="0.25">
      <c r="B15" s="94" t="s">
        <v>364</v>
      </c>
      <c r="C15" s="92" t="s">
        <v>366</v>
      </c>
    </row>
    <row r="16" spans="1:9" x14ac:dyDescent="0.25">
      <c r="B16" s="95" t="s">
        <v>364</v>
      </c>
      <c r="C16" s="92" t="s">
        <v>367</v>
      </c>
    </row>
    <row r="17" spans="1:9" x14ac:dyDescent="0.25">
      <c r="B17" s="433" t="s">
        <v>368</v>
      </c>
      <c r="C17" s="92" t="s">
        <v>402</v>
      </c>
    </row>
    <row r="18" spans="1:9" x14ac:dyDescent="0.25">
      <c r="B18" s="434" t="s">
        <v>368</v>
      </c>
      <c r="C18" s="92" t="s">
        <v>397</v>
      </c>
    </row>
    <row r="19" spans="1:9" x14ac:dyDescent="0.25">
      <c r="B19" s="437" t="s">
        <v>368</v>
      </c>
      <c r="C19" s="92" t="s">
        <v>403</v>
      </c>
    </row>
    <row r="20" spans="1:9" x14ac:dyDescent="0.25">
      <c r="B20" s="436" t="s">
        <v>368</v>
      </c>
      <c r="C20" s="92" t="s">
        <v>398</v>
      </c>
    </row>
    <row r="21" spans="1:9" x14ac:dyDescent="0.25">
      <c r="B21" s="435" t="s">
        <v>368</v>
      </c>
      <c r="C21" s="92" t="s">
        <v>396</v>
      </c>
    </row>
    <row r="22" spans="1:9" x14ac:dyDescent="0.25">
      <c r="B22" s="438" t="s">
        <v>368</v>
      </c>
      <c r="C22" s="92" t="s">
        <v>401</v>
      </c>
    </row>
    <row r="23" spans="1:9" x14ac:dyDescent="0.25">
      <c r="B23" s="439" t="s">
        <v>368</v>
      </c>
      <c r="C23" s="92" t="s">
        <v>400</v>
      </c>
    </row>
    <row r="24" spans="1:9" x14ac:dyDescent="0.25">
      <c r="B24" s="440" t="s">
        <v>368</v>
      </c>
      <c r="C24" s="92" t="s">
        <v>399</v>
      </c>
    </row>
    <row r="25" spans="1:9" x14ac:dyDescent="0.25">
      <c r="B25" s="96" t="s">
        <v>368</v>
      </c>
      <c r="C25" s="92" t="s">
        <v>369</v>
      </c>
    </row>
    <row r="26" spans="1:9" x14ac:dyDescent="0.25">
      <c r="B26" s="97" t="s">
        <v>368</v>
      </c>
      <c r="C26" s="92" t="s">
        <v>370</v>
      </c>
    </row>
    <row r="27" spans="1:9" x14ac:dyDescent="0.25">
      <c r="B27" s="98" t="s">
        <v>371</v>
      </c>
      <c r="C27" s="92" t="s">
        <v>372</v>
      </c>
    </row>
    <row r="28" spans="1:9" x14ac:dyDescent="0.25">
      <c r="B28" s="99" t="s">
        <v>371</v>
      </c>
      <c r="C28" s="92" t="s">
        <v>373</v>
      </c>
    </row>
    <row r="29" spans="1:9" x14ac:dyDescent="0.25">
      <c r="B29" s="92"/>
      <c r="C29" s="92"/>
    </row>
    <row r="30" spans="1:9" s="72" customFormat="1" x14ac:dyDescent="0.25">
      <c r="A30" s="69"/>
      <c r="B30" s="70" t="s">
        <v>328</v>
      </c>
      <c r="C30" s="70"/>
      <c r="D30" s="70"/>
      <c r="E30" s="71"/>
      <c r="F30" s="71"/>
      <c r="G30" s="71"/>
      <c r="H30" s="71"/>
      <c r="I30" s="70"/>
    </row>
    <row r="31" spans="1:9" s="72" customFormat="1" x14ac:dyDescent="0.25">
      <c r="A31" s="69"/>
      <c r="B31" s="69"/>
      <c r="C31" s="73"/>
      <c r="D31" s="73"/>
    </row>
    <row r="32" spans="1:9" s="72" customFormat="1" x14ac:dyDescent="0.25">
      <c r="A32" s="69"/>
      <c r="B32" s="85" t="s">
        <v>331</v>
      </c>
      <c r="C32" s="78">
        <v>45413</v>
      </c>
      <c r="D32" s="74"/>
    </row>
    <row r="33" spans="1:9" s="72" customFormat="1" x14ac:dyDescent="0.25">
      <c r="A33" s="69"/>
      <c r="B33" s="69"/>
      <c r="C33" s="79"/>
      <c r="D33" s="69"/>
    </row>
    <row r="34" spans="1:9" s="72" customFormat="1" x14ac:dyDescent="0.25">
      <c r="A34" s="69"/>
      <c r="B34" s="88" t="s">
        <v>332</v>
      </c>
      <c r="C34" s="80">
        <v>1</v>
      </c>
      <c r="D34" s="75"/>
    </row>
    <row r="35" spans="1:9" s="72" customFormat="1" x14ac:dyDescent="0.25">
      <c r="A35" s="69"/>
      <c r="B35" s="69"/>
      <c r="C35" s="69"/>
      <c r="D35" s="73"/>
    </row>
    <row r="36" spans="1:9" s="72" customFormat="1" x14ac:dyDescent="0.25">
      <c r="A36" s="69"/>
      <c r="B36" s="70" t="s">
        <v>329</v>
      </c>
      <c r="C36" s="70"/>
      <c r="D36" s="70"/>
      <c r="E36" s="71"/>
      <c r="F36" s="71"/>
      <c r="G36" s="71"/>
      <c r="H36" s="71"/>
      <c r="I36" s="70"/>
    </row>
    <row r="37" spans="1:9" s="72" customFormat="1" x14ac:dyDescent="0.25">
      <c r="A37" s="69"/>
      <c r="B37" s="69"/>
      <c r="C37" s="73"/>
      <c r="D37" s="69"/>
      <c r="E37" s="69"/>
    </row>
    <row r="38" spans="1:9" s="72" customFormat="1" x14ac:dyDescent="0.25">
      <c r="A38" s="69"/>
      <c r="B38" s="76" t="s">
        <v>333</v>
      </c>
      <c r="C38" s="76" t="s">
        <v>334</v>
      </c>
      <c r="D38" s="77" t="s">
        <v>330</v>
      </c>
    </row>
    <row r="39" spans="1:9" s="72" customFormat="1" ht="30" x14ac:dyDescent="0.25">
      <c r="A39" s="69"/>
      <c r="B39" s="498">
        <v>45413</v>
      </c>
      <c r="C39" s="499">
        <v>1</v>
      </c>
      <c r="D39" s="499" t="s">
        <v>335</v>
      </c>
    </row>
    <row r="40" spans="1:9" s="72" customFormat="1" x14ac:dyDescent="0.25">
      <c r="A40" s="69"/>
      <c r="B40" s="498"/>
      <c r="C40" s="499"/>
      <c r="D40" s="499"/>
    </row>
    <row r="41" spans="1:9" s="72" customFormat="1" x14ac:dyDescent="0.25">
      <c r="A41" s="69"/>
      <c r="B41" s="498"/>
      <c r="C41" s="499"/>
      <c r="D41" s="500"/>
    </row>
    <row r="42" spans="1:9" s="72" customFormat="1" x14ac:dyDescent="0.25">
      <c r="A42" s="69"/>
      <c r="B42" s="498"/>
      <c r="C42" s="499"/>
      <c r="D42" s="499"/>
    </row>
    <row r="43" spans="1:9" s="72" customFormat="1" x14ac:dyDescent="0.25">
      <c r="A43" s="69"/>
      <c r="B43" s="498"/>
      <c r="C43" s="499"/>
      <c r="D43" s="500"/>
    </row>
  </sheetData>
  <sheetProtection sheet="1" objects="1" scenarios="1"/>
  <dataValidations disablePrompts="1" count="2">
    <dataValidation type="date" operator="greaterThan" allowBlank="1" showInputMessage="1" showErrorMessage="1" promptTitle="Model date" prompt="Input a date" sqref="B39:B43">
      <formula1>43028</formula1>
    </dataValidation>
    <dataValidation type="whole" operator="greaterThan" allowBlank="1" showInputMessage="1" showErrorMessage="1" errorTitle="Stage model version" error="A positive integer value has not been selected" promptTitle="Stage model version" prompt="Input must be an integer. The value should return to 1 when a new development stage is reached." sqref="C39:C43">
      <formula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39997558519241921"/>
  </sheetPr>
  <dimension ref="A2:D10"/>
  <sheetViews>
    <sheetView showGridLines="0" workbookViewId="0">
      <selection activeCell="D9" sqref="D9"/>
    </sheetView>
  </sheetViews>
  <sheetFormatPr defaultRowHeight="15" x14ac:dyDescent="0.25"/>
  <cols>
    <col min="1" max="1" width="20" bestFit="1" customWidth="1"/>
    <col min="2" max="2" width="14.5703125" customWidth="1"/>
    <col min="3" max="3" width="14.42578125" bestFit="1" customWidth="1"/>
    <col min="4" max="4" width="72.28515625" bestFit="1" customWidth="1"/>
  </cols>
  <sheetData>
    <row r="2" spans="1:4" x14ac:dyDescent="0.25">
      <c r="A2" s="89" t="s">
        <v>338</v>
      </c>
      <c r="B2" s="89" t="s">
        <v>339</v>
      </c>
      <c r="C2" s="89" t="s">
        <v>347</v>
      </c>
      <c r="D2" s="89" t="s">
        <v>340</v>
      </c>
    </row>
    <row r="3" spans="1:4" ht="24" customHeight="1" x14ac:dyDescent="0.25">
      <c r="A3" s="83" t="s">
        <v>341</v>
      </c>
      <c r="B3" s="83" t="s">
        <v>346</v>
      </c>
      <c r="C3" s="83" t="s">
        <v>342</v>
      </c>
      <c r="D3" s="82" t="s">
        <v>343</v>
      </c>
    </row>
    <row r="4" spans="1:4" ht="24.75" customHeight="1" x14ac:dyDescent="0.25">
      <c r="A4" s="83" t="s">
        <v>341</v>
      </c>
      <c r="B4" s="83" t="s">
        <v>345</v>
      </c>
      <c r="C4" s="83" t="s">
        <v>342</v>
      </c>
      <c r="D4" s="82" t="s">
        <v>344</v>
      </c>
    </row>
    <row r="5" spans="1:4" ht="26.25" customHeight="1" x14ac:dyDescent="0.25">
      <c r="A5" s="83" t="s">
        <v>348</v>
      </c>
      <c r="B5" s="83" t="s">
        <v>349</v>
      </c>
      <c r="C5" s="83" t="s">
        <v>342</v>
      </c>
      <c r="D5" s="82" t="s">
        <v>386</v>
      </c>
    </row>
    <row r="6" spans="1:4" ht="30.75" customHeight="1" x14ac:dyDescent="0.25">
      <c r="A6" s="83" t="s">
        <v>350</v>
      </c>
      <c r="B6" s="83" t="s">
        <v>349</v>
      </c>
      <c r="C6" s="83" t="s">
        <v>342</v>
      </c>
      <c r="D6" s="82" t="s">
        <v>351</v>
      </c>
    </row>
    <row r="7" spans="1:4" ht="59.25" customHeight="1" x14ac:dyDescent="0.25">
      <c r="A7" s="83" t="s">
        <v>384</v>
      </c>
      <c r="B7" s="83" t="s">
        <v>349</v>
      </c>
      <c r="C7" s="83" t="s">
        <v>342</v>
      </c>
      <c r="D7" s="84" t="s">
        <v>385</v>
      </c>
    </row>
    <row r="8" spans="1:4" ht="78" customHeight="1" x14ac:dyDescent="0.25">
      <c r="A8" s="83" t="s">
        <v>352</v>
      </c>
      <c r="B8" s="83" t="s">
        <v>353</v>
      </c>
      <c r="C8" s="83" t="s">
        <v>342</v>
      </c>
      <c r="D8" s="84" t="s">
        <v>407</v>
      </c>
    </row>
    <row r="9" spans="1:4" ht="57" customHeight="1" x14ac:dyDescent="0.25">
      <c r="A9" s="83" t="s">
        <v>352</v>
      </c>
      <c r="B9" s="83" t="s">
        <v>355</v>
      </c>
      <c r="C9" s="83" t="s">
        <v>354</v>
      </c>
      <c r="D9" s="84" t="s">
        <v>357</v>
      </c>
    </row>
    <row r="10" spans="1:4" ht="44.25" customHeight="1" x14ac:dyDescent="0.25">
      <c r="A10" s="83" t="s">
        <v>352</v>
      </c>
      <c r="B10" s="83" t="s">
        <v>358</v>
      </c>
      <c r="C10" s="83" t="s">
        <v>354</v>
      </c>
      <c r="D10" s="84" t="s">
        <v>356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79998168889431442"/>
    <pageSetUpPr fitToPage="1"/>
  </sheetPr>
  <dimension ref="A1:J107"/>
  <sheetViews>
    <sheetView tabSelected="1" topLeftCell="A19" zoomScale="70" zoomScaleNormal="70" workbookViewId="0">
      <selection activeCell="F83" sqref="F83"/>
    </sheetView>
  </sheetViews>
  <sheetFormatPr defaultRowHeight="15" outlineLevelRow="1" x14ac:dyDescent="0.25"/>
  <cols>
    <col min="1" max="1" width="86.7109375" style="7" bestFit="1" customWidth="1"/>
    <col min="2" max="2" width="19.85546875" style="15" bestFit="1" customWidth="1"/>
    <col min="3" max="3" width="19.7109375" style="15" bestFit="1" customWidth="1"/>
    <col min="4" max="5" width="11.42578125" style="15" bestFit="1" customWidth="1"/>
    <col min="6" max="7" width="11.7109375" style="15" bestFit="1" customWidth="1"/>
    <col min="8" max="8" width="11.42578125" style="15" customWidth="1"/>
    <col min="9" max="9" width="11.7109375" style="15" bestFit="1" customWidth="1"/>
    <col min="10" max="10" width="89.140625" style="41" customWidth="1"/>
  </cols>
  <sheetData>
    <row r="1" spans="1:10" x14ac:dyDescent="0.25">
      <c r="A1" s="64" t="s">
        <v>305</v>
      </c>
      <c r="B1" s="65" t="str">
        <f>IF(Cover!C5="","Enter Company Name",Cover!C5)</f>
        <v>NGED South Wales</v>
      </c>
    </row>
    <row r="2" spans="1:10" x14ac:dyDescent="0.25">
      <c r="A2" s="64" t="s">
        <v>306</v>
      </c>
      <c r="B2" s="66">
        <f>IF(Cover!C6="","Enter Date",Cover!C6)</f>
        <v>45870</v>
      </c>
    </row>
    <row r="3" spans="1:10" ht="15.75" thickBot="1" x14ac:dyDescent="0.3">
      <c r="A3" s="64" t="s">
        <v>307</v>
      </c>
      <c r="B3" s="65" t="s">
        <v>309</v>
      </c>
    </row>
    <row r="4" spans="1:10" x14ac:dyDescent="0.25">
      <c r="A4" s="100" t="s">
        <v>87</v>
      </c>
      <c r="B4" s="101"/>
      <c r="C4" s="169"/>
      <c r="D4" s="171" t="str">
        <f>IF(Cover!$C$6="","Reg Year",LEFT(E4,4)-1&amp;"/"&amp;RIGHT(E4,2)-1)</f>
        <v>2024/25</v>
      </c>
      <c r="E4" s="102" t="str">
        <f>IF(Cover!$C$6="","Reg Year",Cover!C8)</f>
        <v>2025/26</v>
      </c>
      <c r="F4" s="102" t="str">
        <f>IF(Cover!$C$6="","Reg Year",LEFT(E4,4)+1&amp;"/"&amp;RIGHT(E4,2)+1)</f>
        <v>2026/27</v>
      </c>
      <c r="G4" s="102" t="str">
        <f>IF(Cover!$C$6="","Reg Year",LEFT(F4,4)+1&amp;"/"&amp;RIGHT(F4,2)+1)</f>
        <v>2027/28</v>
      </c>
      <c r="H4" s="102" t="str">
        <f>IF(Cover!$C$6="","Reg Year",LEFT(G4,4)+1&amp;"/"&amp;RIGHT(G4,2)+1)</f>
        <v>2028/29</v>
      </c>
      <c r="I4" s="103" t="str">
        <f>IF(Cover!$C$6="","Reg Year",LEFT(H4,4)+1&amp;"/"&amp;RIGHT(H4,2)+1)</f>
        <v>2029/30</v>
      </c>
      <c r="J4" s="110" t="s">
        <v>300</v>
      </c>
    </row>
    <row r="5" spans="1:10" ht="15.75" thickBot="1" x14ac:dyDescent="0.3">
      <c r="A5" s="104"/>
      <c r="B5" s="105"/>
      <c r="C5" s="170"/>
      <c r="D5" s="504" t="s">
        <v>313</v>
      </c>
      <c r="E5" s="505" t="s">
        <v>312</v>
      </c>
      <c r="F5" s="505" t="s">
        <v>314</v>
      </c>
      <c r="G5" s="505" t="s">
        <v>315</v>
      </c>
      <c r="H5" s="505" t="s">
        <v>316</v>
      </c>
      <c r="I5" s="506" t="s">
        <v>317</v>
      </c>
      <c r="J5" s="111"/>
    </row>
    <row r="6" spans="1:10" outlineLevel="1" x14ac:dyDescent="0.25">
      <c r="A6" s="359" t="s">
        <v>88</v>
      </c>
      <c r="B6" s="318" t="s">
        <v>1</v>
      </c>
      <c r="C6" s="293"/>
      <c r="D6" s="455">
        <f>[1]Totex!AS12</f>
        <v>19.635181015298006</v>
      </c>
      <c r="E6" s="455">
        <f>[1]Totex!AT12</f>
        <v>25.253310083823145</v>
      </c>
      <c r="F6" s="455">
        <f>[1]Totex!AU12</f>
        <v>26.739062041661882</v>
      </c>
      <c r="G6" s="455">
        <f>[1]Totex!AV12</f>
        <v>20.104898447928385</v>
      </c>
      <c r="H6" s="455">
        <f>G6</f>
        <v>20.104898447928385</v>
      </c>
      <c r="I6" s="455">
        <f>H6</f>
        <v>20.104898447928385</v>
      </c>
      <c r="J6" s="501" t="s">
        <v>195</v>
      </c>
    </row>
    <row r="7" spans="1:10" outlineLevel="1" x14ac:dyDescent="0.25">
      <c r="A7" s="360" t="s">
        <v>89</v>
      </c>
      <c r="B7" s="322" t="s">
        <v>1</v>
      </c>
      <c r="C7" s="297"/>
      <c r="D7" s="455">
        <f>[1]Totex!AS13</f>
        <v>52.428455825167134</v>
      </c>
      <c r="E7" s="455">
        <f>[1]Totex!AT13</f>
        <v>57.130370561443719</v>
      </c>
      <c r="F7" s="455">
        <f>[1]Totex!AU13</f>
        <v>47.173590620051804</v>
      </c>
      <c r="G7" s="455">
        <f>[1]Totex!AV13</f>
        <v>46.778223430331366</v>
      </c>
      <c r="H7" s="455">
        <f t="shared" ref="H7:I12" si="0">G7</f>
        <v>46.778223430331366</v>
      </c>
      <c r="I7" s="455">
        <f t="shared" si="0"/>
        <v>46.778223430331366</v>
      </c>
      <c r="J7" s="502" t="s">
        <v>196</v>
      </c>
    </row>
    <row r="8" spans="1:10" outlineLevel="1" x14ac:dyDescent="0.25">
      <c r="A8" s="360" t="s">
        <v>90</v>
      </c>
      <c r="B8" s="322" t="s">
        <v>1</v>
      </c>
      <c r="C8" s="297"/>
      <c r="D8" s="455">
        <f>[1]Totex!AS14</f>
        <v>20.858498672661646</v>
      </c>
      <c r="E8" s="455">
        <f>[1]Totex!AT14</f>
        <v>23.636041707402551</v>
      </c>
      <c r="F8" s="455">
        <f>[1]Totex!AU14</f>
        <v>17.333556260547461</v>
      </c>
      <c r="G8" s="455">
        <f>[1]Totex!AV14</f>
        <v>16.47959466628269</v>
      </c>
      <c r="H8" s="455">
        <f t="shared" si="0"/>
        <v>16.47959466628269</v>
      </c>
      <c r="I8" s="455">
        <f t="shared" si="0"/>
        <v>16.47959466628269</v>
      </c>
      <c r="J8" s="502" t="s">
        <v>197</v>
      </c>
    </row>
    <row r="9" spans="1:10" outlineLevel="1" x14ac:dyDescent="0.25">
      <c r="A9" s="360" t="s">
        <v>91</v>
      </c>
      <c r="B9" s="322" t="s">
        <v>1</v>
      </c>
      <c r="C9" s="297"/>
      <c r="D9" s="455">
        <f>[1]Totex!AS15</f>
        <v>12.078888169474238</v>
      </c>
      <c r="E9" s="455">
        <f>[1]Totex!AT15</f>
        <v>11.966212640856144</v>
      </c>
      <c r="F9" s="455">
        <f>[1]Totex!AU15</f>
        <v>11.757781215738973</v>
      </c>
      <c r="G9" s="455">
        <f>[1]Totex!AV15</f>
        <v>11.79876681534226</v>
      </c>
      <c r="H9" s="455">
        <f t="shared" si="0"/>
        <v>11.79876681534226</v>
      </c>
      <c r="I9" s="455">
        <f t="shared" si="0"/>
        <v>11.79876681534226</v>
      </c>
      <c r="J9" s="502" t="s">
        <v>198</v>
      </c>
    </row>
    <row r="10" spans="1:10" outlineLevel="1" x14ac:dyDescent="0.25">
      <c r="A10" s="360" t="s">
        <v>92</v>
      </c>
      <c r="B10" s="322" t="s">
        <v>1</v>
      </c>
      <c r="C10" s="297"/>
      <c r="D10" s="455">
        <f>[1]Totex!AS16</f>
        <v>9.693371852545269</v>
      </c>
      <c r="E10" s="455">
        <f>[1]Totex!AT16</f>
        <v>10.088217615426013</v>
      </c>
      <c r="F10" s="455">
        <f>[1]Totex!AU16</f>
        <v>8.9743241076868046</v>
      </c>
      <c r="G10" s="455">
        <f>[1]Totex!AV16</f>
        <v>9.0641586517380013</v>
      </c>
      <c r="H10" s="455">
        <f t="shared" si="0"/>
        <v>9.0641586517380013</v>
      </c>
      <c r="I10" s="455">
        <f t="shared" si="0"/>
        <v>9.0641586517380013</v>
      </c>
      <c r="J10" s="502" t="s">
        <v>199</v>
      </c>
    </row>
    <row r="11" spans="1:10" outlineLevel="1" x14ac:dyDescent="0.25">
      <c r="A11" s="360" t="s">
        <v>93</v>
      </c>
      <c r="B11" s="322" t="s">
        <v>1</v>
      </c>
      <c r="C11" s="297"/>
      <c r="D11" s="455">
        <f>[1]Totex!AS17</f>
        <v>10.643183225298104</v>
      </c>
      <c r="E11" s="455">
        <f>[1]Totex!AT17</f>
        <v>10.39759030509186</v>
      </c>
      <c r="F11" s="455">
        <f>[1]Totex!AU17</f>
        <v>10.394527092215991</v>
      </c>
      <c r="G11" s="455">
        <f>[1]Totex!AV17</f>
        <v>10.263358236101555</v>
      </c>
      <c r="H11" s="455">
        <f t="shared" si="0"/>
        <v>10.263358236101555</v>
      </c>
      <c r="I11" s="455">
        <f t="shared" si="0"/>
        <v>10.263358236101555</v>
      </c>
      <c r="J11" s="502" t="s">
        <v>200</v>
      </c>
    </row>
    <row r="12" spans="1:10" outlineLevel="1" x14ac:dyDescent="0.25">
      <c r="A12" s="361" t="s">
        <v>94</v>
      </c>
      <c r="B12" s="326" t="s">
        <v>1</v>
      </c>
      <c r="C12" s="301"/>
      <c r="D12" s="455">
        <f>[1]Totex!AS18</f>
        <v>53.386939988844794</v>
      </c>
      <c r="E12" s="455">
        <f>[1]Totex!AT18</f>
        <v>50.61923989548319</v>
      </c>
      <c r="F12" s="455">
        <f>[1]Totex!AU18</f>
        <v>51.579978095526528</v>
      </c>
      <c r="G12" s="455">
        <f>[1]Totex!AV18</f>
        <v>52.104532050193413</v>
      </c>
      <c r="H12" s="455">
        <f t="shared" si="0"/>
        <v>52.104532050193413</v>
      </c>
      <c r="I12" s="455">
        <f t="shared" si="0"/>
        <v>52.104532050193413</v>
      </c>
      <c r="J12" s="503" t="s">
        <v>201</v>
      </c>
    </row>
    <row r="13" spans="1:10" ht="15.75" thickBot="1" x14ac:dyDescent="0.3">
      <c r="A13" s="363" t="s">
        <v>95</v>
      </c>
      <c r="B13" s="305" t="s">
        <v>1</v>
      </c>
      <c r="C13" s="306"/>
      <c r="D13" s="398">
        <f>SUM(D6:D12)</f>
        <v>178.72451874928919</v>
      </c>
      <c r="E13" s="307">
        <f>SUM(E6:E12)</f>
        <v>189.09098280952662</v>
      </c>
      <c r="F13" s="307">
        <f t="shared" ref="F13:I13" si="1">SUM(F6:F12)</f>
        <v>173.95281943342943</v>
      </c>
      <c r="G13" s="307">
        <f t="shared" si="1"/>
        <v>166.59353229791765</v>
      </c>
      <c r="H13" s="307">
        <f t="shared" si="1"/>
        <v>166.59353229791765</v>
      </c>
      <c r="I13" s="308">
        <f t="shared" si="1"/>
        <v>166.59353229791765</v>
      </c>
      <c r="J13" s="399" t="s">
        <v>267</v>
      </c>
    </row>
    <row r="14" spans="1:10" outlineLevel="1" x14ac:dyDescent="0.25">
      <c r="A14" s="364" t="s">
        <v>97</v>
      </c>
      <c r="B14" s="310" t="s">
        <v>1</v>
      </c>
      <c r="C14" s="311" t="s">
        <v>286</v>
      </c>
      <c r="D14" s="455">
        <f>[1]InputSummary!AS61</f>
        <v>17.708126622346484</v>
      </c>
      <c r="E14" s="455">
        <f>[1]InputSummary!AT61</f>
        <v>25.884679586682161</v>
      </c>
      <c r="F14" s="455">
        <f>[1]InputSummary!AU61</f>
        <v>51.118697656456078</v>
      </c>
      <c r="G14" s="455">
        <f>[1]InputSummary!AV61</f>
        <v>22.707302566469551</v>
      </c>
      <c r="H14" s="455">
        <f>G14</f>
        <v>22.707302566469551</v>
      </c>
      <c r="I14" s="455">
        <f>H14</f>
        <v>22.707302566469551</v>
      </c>
      <c r="J14" s="400" t="s">
        <v>202</v>
      </c>
    </row>
    <row r="15" spans="1:10" outlineLevel="1" x14ac:dyDescent="0.25">
      <c r="A15" s="365" t="s">
        <v>98</v>
      </c>
      <c r="B15" s="312" t="s">
        <v>1</v>
      </c>
      <c r="C15" s="313" t="s">
        <v>287</v>
      </c>
      <c r="D15" s="455">
        <f>[1]InputSummary!AS62</f>
        <v>53.155746109912918</v>
      </c>
      <c r="E15" s="455">
        <f>[1]InputSummary!AT62</f>
        <v>44.461618305699091</v>
      </c>
      <c r="F15" s="455">
        <f>[1]InputSummary!AU62</f>
        <v>43.372972155425785</v>
      </c>
      <c r="G15" s="455">
        <f>[1]InputSummary!AV62</f>
        <v>41.007912070213884</v>
      </c>
      <c r="H15" s="455">
        <f t="shared" ref="H15:I20" si="2">G15</f>
        <v>41.007912070213884</v>
      </c>
      <c r="I15" s="455">
        <f t="shared" si="2"/>
        <v>41.007912070213884</v>
      </c>
      <c r="J15" s="401" t="s">
        <v>203</v>
      </c>
    </row>
    <row r="16" spans="1:10" outlineLevel="1" x14ac:dyDescent="0.25">
      <c r="A16" s="365" t="s">
        <v>99</v>
      </c>
      <c r="B16" s="312" t="s">
        <v>1</v>
      </c>
      <c r="C16" s="313" t="s">
        <v>288</v>
      </c>
      <c r="D16" s="455">
        <f>[1]InputSummary!AS63</f>
        <v>15.671011201030892</v>
      </c>
      <c r="E16" s="455">
        <f>[1]InputSummary!AT63</f>
        <v>26.326259862639535</v>
      </c>
      <c r="F16" s="455">
        <f>[1]InputSummary!AU63</f>
        <v>22.247326537387597</v>
      </c>
      <c r="G16" s="455">
        <f>[1]InputSummary!AV63</f>
        <v>18.932528422515784</v>
      </c>
      <c r="H16" s="455">
        <f t="shared" si="2"/>
        <v>18.932528422515784</v>
      </c>
      <c r="I16" s="455">
        <f t="shared" si="2"/>
        <v>18.932528422515784</v>
      </c>
      <c r="J16" s="401" t="s">
        <v>204</v>
      </c>
    </row>
    <row r="17" spans="1:10" outlineLevel="1" x14ac:dyDescent="0.25">
      <c r="A17" s="365" t="s">
        <v>100</v>
      </c>
      <c r="B17" s="312" t="s">
        <v>1</v>
      </c>
      <c r="C17" s="313" t="s">
        <v>289</v>
      </c>
      <c r="D17" s="455">
        <f>[1]InputSummary!AS64</f>
        <v>14.897110476097875</v>
      </c>
      <c r="E17" s="455">
        <f>[1]InputSummary!AT64</f>
        <v>12.000033344690278</v>
      </c>
      <c r="F17" s="455">
        <f>[1]InputSummary!AU64</f>
        <v>12.519020308141663</v>
      </c>
      <c r="G17" s="455">
        <f>[1]InputSummary!AV64</f>
        <v>12.513590137182739</v>
      </c>
      <c r="H17" s="455">
        <f t="shared" si="2"/>
        <v>12.513590137182739</v>
      </c>
      <c r="I17" s="455">
        <f t="shared" si="2"/>
        <v>12.513590137182739</v>
      </c>
      <c r="J17" s="401" t="s">
        <v>205</v>
      </c>
    </row>
    <row r="18" spans="1:10" outlineLevel="1" x14ac:dyDescent="0.25">
      <c r="A18" s="365" t="s">
        <v>101</v>
      </c>
      <c r="B18" s="312" t="s">
        <v>1</v>
      </c>
      <c r="C18" s="313" t="s">
        <v>290</v>
      </c>
      <c r="D18" s="455">
        <f>[1]InputSummary!AS65</f>
        <v>7.8023688287231154</v>
      </c>
      <c r="E18" s="455">
        <f>[1]InputSummary!AT65</f>
        <v>7.6972298143349658</v>
      </c>
      <c r="F18" s="455">
        <f>[1]InputSummary!AU65</f>
        <v>9.2804565713608245</v>
      </c>
      <c r="G18" s="455">
        <f>[1]InputSummary!AV65</f>
        <v>9.0658030316157401</v>
      </c>
      <c r="H18" s="455">
        <f t="shared" si="2"/>
        <v>9.0658030316157401</v>
      </c>
      <c r="I18" s="455">
        <f t="shared" si="2"/>
        <v>9.0658030316157401</v>
      </c>
      <c r="J18" s="401" t="s">
        <v>206</v>
      </c>
    </row>
    <row r="19" spans="1:10" outlineLevel="1" x14ac:dyDescent="0.25">
      <c r="A19" s="365" t="s">
        <v>102</v>
      </c>
      <c r="B19" s="312" t="s">
        <v>1</v>
      </c>
      <c r="C19" s="313" t="s">
        <v>291</v>
      </c>
      <c r="D19" s="455">
        <f>[1]InputSummary!AS66</f>
        <v>10.839052524927938</v>
      </c>
      <c r="E19" s="455">
        <f>[1]InputSummary!AT66</f>
        <v>11.623773880305448</v>
      </c>
      <c r="F19" s="455">
        <f>[1]InputSummary!AU66</f>
        <v>11.921720833215879</v>
      </c>
      <c r="G19" s="455">
        <f>[1]InputSummary!AV66</f>
        <v>11.241168395646502</v>
      </c>
      <c r="H19" s="455">
        <f t="shared" si="2"/>
        <v>11.241168395646502</v>
      </c>
      <c r="I19" s="455">
        <f t="shared" si="2"/>
        <v>11.241168395646502</v>
      </c>
      <c r="J19" s="401" t="s">
        <v>207</v>
      </c>
    </row>
    <row r="20" spans="1:10" outlineLevel="1" x14ac:dyDescent="0.25">
      <c r="A20" s="366" t="s">
        <v>103</v>
      </c>
      <c r="B20" s="314" t="s">
        <v>1</v>
      </c>
      <c r="C20" s="315" t="s">
        <v>292</v>
      </c>
      <c r="D20" s="455">
        <f>[1]InputSummary!AS67</f>
        <v>62.016394404623156</v>
      </c>
      <c r="E20" s="455">
        <f>[1]InputSummary!AT67</f>
        <v>56.909881919089898</v>
      </c>
      <c r="F20" s="455">
        <f>[1]InputSummary!AU67</f>
        <v>44.073613861063407</v>
      </c>
      <c r="G20" s="455">
        <f>[1]InputSummary!AV67</f>
        <v>44.626223984589188</v>
      </c>
      <c r="H20" s="455">
        <f t="shared" si="2"/>
        <v>44.626223984589188</v>
      </c>
      <c r="I20" s="455">
        <f t="shared" si="2"/>
        <v>44.626223984589188</v>
      </c>
      <c r="J20" s="402" t="s">
        <v>208</v>
      </c>
    </row>
    <row r="21" spans="1:10" x14ac:dyDescent="0.25">
      <c r="A21" s="367" t="s">
        <v>104</v>
      </c>
      <c r="B21" s="25" t="s">
        <v>1</v>
      </c>
      <c r="C21" s="49"/>
      <c r="D21" s="173">
        <f>SUM(D14:D20)</f>
        <v>182.08981016766239</v>
      </c>
      <c r="E21" s="129">
        <f>SUM(E14:E20)</f>
        <v>184.90347671344136</v>
      </c>
      <c r="F21" s="129">
        <f t="shared" ref="F21:I21" si="3">SUM(F14:F20)</f>
        <v>194.53380792305126</v>
      </c>
      <c r="G21" s="129">
        <f t="shared" si="3"/>
        <v>160.09452860823336</v>
      </c>
      <c r="H21" s="129">
        <f t="shared" si="3"/>
        <v>160.09452860823336</v>
      </c>
      <c r="I21" s="130">
        <f t="shared" si="3"/>
        <v>160.09452860823336</v>
      </c>
      <c r="J21" s="31" t="s">
        <v>268</v>
      </c>
    </row>
    <row r="22" spans="1:10" x14ac:dyDescent="0.25">
      <c r="A22" s="367" t="s">
        <v>301</v>
      </c>
      <c r="B22" s="25" t="s">
        <v>254</v>
      </c>
      <c r="C22" s="49" t="s">
        <v>302</v>
      </c>
      <c r="D22" s="453">
        <f>[1]TIM!AS$17</f>
        <v>0.5</v>
      </c>
      <c r="E22" s="453">
        <f>[1]TIM!AT$17</f>
        <v>0.5</v>
      </c>
      <c r="F22" s="453">
        <f>[1]TIM!AU$17</f>
        <v>0.5</v>
      </c>
      <c r="G22" s="453">
        <f>[1]TIM!AV$17</f>
        <v>0.5</v>
      </c>
      <c r="H22" s="453">
        <f>G22</f>
        <v>0.5</v>
      </c>
      <c r="I22" s="453">
        <f>H22</f>
        <v>0.5</v>
      </c>
      <c r="J22" s="31" t="s">
        <v>302</v>
      </c>
    </row>
    <row r="23" spans="1:10" ht="30.75" thickBot="1" x14ac:dyDescent="0.3">
      <c r="A23" s="358" t="s">
        <v>107</v>
      </c>
      <c r="B23" s="26" t="s">
        <v>1</v>
      </c>
      <c r="C23" s="50"/>
      <c r="D23" s="173">
        <f>IF(D21&gt;0,(D21-D13)*D22+D13,D13)</f>
        <v>180.40716445847579</v>
      </c>
      <c r="E23" s="129">
        <f>IF(E21&gt;0,(E21-E13)*E22+E13,E13)</f>
        <v>186.99722976148399</v>
      </c>
      <c r="F23" s="129">
        <f t="shared" ref="F23:I23" si="4">IF(F21&gt;0,(F21-F13)*F22+F13,F13)</f>
        <v>184.24331367824033</v>
      </c>
      <c r="G23" s="129">
        <f t="shared" si="4"/>
        <v>163.3440304530755</v>
      </c>
      <c r="H23" s="129">
        <f t="shared" si="4"/>
        <v>163.3440304530755</v>
      </c>
      <c r="I23" s="130">
        <f t="shared" si="4"/>
        <v>163.3440304530755</v>
      </c>
      <c r="J23" s="32" t="s">
        <v>303</v>
      </c>
    </row>
    <row r="24" spans="1:10" x14ac:dyDescent="0.25">
      <c r="A24" s="357" t="s">
        <v>255</v>
      </c>
      <c r="B24" s="45" t="s">
        <v>254</v>
      </c>
      <c r="C24" s="51"/>
      <c r="D24" s="454">
        <f>[1]TIM!AS$53</f>
        <v>0.78</v>
      </c>
      <c r="E24" s="454">
        <f>[1]TIM!AT$53</f>
        <v>0.78</v>
      </c>
      <c r="F24" s="454">
        <f>[1]TIM!AU$53</f>
        <v>0.78</v>
      </c>
      <c r="G24" s="454">
        <f>[1]TIM!AV$53</f>
        <v>0.78</v>
      </c>
      <c r="H24" s="454">
        <f>G24</f>
        <v>0.78</v>
      </c>
      <c r="I24" s="454">
        <f>H24</f>
        <v>0.78</v>
      </c>
      <c r="J24" s="48" t="s">
        <v>257</v>
      </c>
    </row>
    <row r="25" spans="1:10" ht="15.75" thickBot="1" x14ac:dyDescent="0.3">
      <c r="A25" s="362" t="s">
        <v>106</v>
      </c>
      <c r="B25" s="316" t="s">
        <v>1</v>
      </c>
      <c r="C25" s="317"/>
      <c r="D25" s="398">
        <f>(1-D24)*D23</f>
        <v>39.68957618086467</v>
      </c>
      <c r="E25" s="307">
        <f>(1-E24)*E23</f>
        <v>41.139390547526475</v>
      </c>
      <c r="F25" s="307">
        <f t="shared" ref="F25:I25" si="5">(1-F24)*F23</f>
        <v>40.53352900921287</v>
      </c>
      <c r="G25" s="307">
        <f t="shared" si="5"/>
        <v>35.935686699676609</v>
      </c>
      <c r="H25" s="307">
        <f t="shared" si="5"/>
        <v>35.935686699676609</v>
      </c>
      <c r="I25" s="308">
        <f t="shared" si="5"/>
        <v>35.935686699676609</v>
      </c>
      <c r="J25" s="403" t="s">
        <v>259</v>
      </c>
    </row>
    <row r="26" spans="1:10" outlineLevel="1" x14ac:dyDescent="0.25">
      <c r="A26" s="359" t="s">
        <v>88</v>
      </c>
      <c r="B26" s="318" t="s">
        <v>1</v>
      </c>
      <c r="C26" s="319"/>
      <c r="D26" s="452">
        <f>[1]Totex!AS23</f>
        <v>4.2768486481033259</v>
      </c>
      <c r="E26" s="452">
        <f>[1]Totex!AT23</f>
        <v>7.2960809636028925</v>
      </c>
      <c r="F26" s="452">
        <f>[1]Totex!AU23</f>
        <v>9.061151783360188</v>
      </c>
      <c r="G26" s="452">
        <f>[1]Totex!AV23</f>
        <v>10.059750403320015</v>
      </c>
      <c r="H26" s="452">
        <f>G26</f>
        <v>10.059750403320015</v>
      </c>
      <c r="I26" s="452">
        <f>H26</f>
        <v>10.059750403320015</v>
      </c>
      <c r="J26" s="404" t="s">
        <v>209</v>
      </c>
    </row>
    <row r="27" spans="1:10" outlineLevel="1" x14ac:dyDescent="0.25">
      <c r="A27" s="360" t="s">
        <v>89</v>
      </c>
      <c r="B27" s="322" t="s">
        <v>1</v>
      </c>
      <c r="C27" s="323"/>
      <c r="D27" s="452">
        <f>[1]Totex!AS24</f>
        <v>1.7042384869225242</v>
      </c>
      <c r="E27" s="452">
        <f>[1]Totex!AT24</f>
        <v>1.6522011606871785</v>
      </c>
      <c r="F27" s="452">
        <f>[1]Totex!AU24</f>
        <v>0.81333756326045326</v>
      </c>
      <c r="G27" s="452">
        <f>[1]Totex!AV24</f>
        <v>0.46961052769947931</v>
      </c>
      <c r="H27" s="452">
        <f t="shared" ref="H27:I32" si="6">G27</f>
        <v>0.46961052769947931</v>
      </c>
      <c r="I27" s="452">
        <f t="shared" si="6"/>
        <v>0.46961052769947931</v>
      </c>
      <c r="J27" s="405" t="s">
        <v>210</v>
      </c>
    </row>
    <row r="28" spans="1:10" outlineLevel="1" x14ac:dyDescent="0.25">
      <c r="A28" s="360" t="s">
        <v>90</v>
      </c>
      <c r="B28" s="322" t="s">
        <v>1</v>
      </c>
      <c r="C28" s="323"/>
      <c r="D28" s="452">
        <f>[1]Totex!AS25</f>
        <v>1.3971848305941634</v>
      </c>
      <c r="E28" s="452">
        <f>[1]Totex!AT25</f>
        <v>1.806666625388528</v>
      </c>
      <c r="F28" s="452">
        <f>[1]Totex!AU25</f>
        <v>0.83901267189290851</v>
      </c>
      <c r="G28" s="452">
        <f>[1]Totex!AV25</f>
        <v>1.1590348198979017</v>
      </c>
      <c r="H28" s="452">
        <f t="shared" si="6"/>
        <v>1.1590348198979017</v>
      </c>
      <c r="I28" s="452">
        <f t="shared" si="6"/>
        <v>1.1590348198979017</v>
      </c>
      <c r="J28" s="405" t="s">
        <v>211</v>
      </c>
    </row>
    <row r="29" spans="1:10" outlineLevel="1" x14ac:dyDescent="0.25">
      <c r="A29" s="360" t="s">
        <v>91</v>
      </c>
      <c r="B29" s="322" t="s">
        <v>1</v>
      </c>
      <c r="C29" s="323"/>
      <c r="D29" s="452">
        <f>[1]Totex!AS26</f>
        <v>1.7111276142044278</v>
      </c>
      <c r="E29" s="452">
        <f>[1]Totex!AT26</f>
        <v>1.4740751253780335</v>
      </c>
      <c r="F29" s="452">
        <f>[1]Totex!AU26</f>
        <v>1.6851491253780337</v>
      </c>
      <c r="G29" s="452">
        <f>[1]Totex!AV26</f>
        <v>1.7298572681490063</v>
      </c>
      <c r="H29" s="452">
        <f t="shared" si="6"/>
        <v>1.7298572681490063</v>
      </c>
      <c r="I29" s="452">
        <f t="shared" si="6"/>
        <v>1.7298572681490063</v>
      </c>
      <c r="J29" s="405" t="s">
        <v>212</v>
      </c>
    </row>
    <row r="30" spans="1:10" outlineLevel="1" x14ac:dyDescent="0.25">
      <c r="A30" s="360" t="s">
        <v>92</v>
      </c>
      <c r="B30" s="322" t="s">
        <v>1</v>
      </c>
      <c r="C30" s="323"/>
      <c r="D30" s="452">
        <f>[1]Totex!AS27</f>
        <v>0</v>
      </c>
      <c r="E30" s="452">
        <f>[1]Totex!AT27</f>
        <v>0</v>
      </c>
      <c r="F30" s="452">
        <f>[1]Totex!AU27</f>
        <v>0</v>
      </c>
      <c r="G30" s="452">
        <f>[1]Totex!AV27</f>
        <v>0</v>
      </c>
      <c r="H30" s="452">
        <f t="shared" si="6"/>
        <v>0</v>
      </c>
      <c r="I30" s="452">
        <f t="shared" si="6"/>
        <v>0</v>
      </c>
      <c r="J30" s="405" t="s">
        <v>213</v>
      </c>
    </row>
    <row r="31" spans="1:10" outlineLevel="1" x14ac:dyDescent="0.25">
      <c r="A31" s="360" t="s">
        <v>93</v>
      </c>
      <c r="B31" s="322" t="s">
        <v>1</v>
      </c>
      <c r="C31" s="323"/>
      <c r="D31" s="452">
        <f>[1]Totex!AS28</f>
        <v>0</v>
      </c>
      <c r="E31" s="452">
        <f>[1]Totex!AT28</f>
        <v>0</v>
      </c>
      <c r="F31" s="452">
        <f>[1]Totex!AU28</f>
        <v>0</v>
      </c>
      <c r="G31" s="452">
        <f>[1]Totex!AV28</f>
        <v>0</v>
      </c>
      <c r="H31" s="452">
        <f t="shared" si="6"/>
        <v>0</v>
      </c>
      <c r="I31" s="452">
        <f t="shared" si="6"/>
        <v>0</v>
      </c>
      <c r="J31" s="405" t="s">
        <v>214</v>
      </c>
    </row>
    <row r="32" spans="1:10" outlineLevel="1" x14ac:dyDescent="0.25">
      <c r="A32" s="361" t="s">
        <v>94</v>
      </c>
      <c r="B32" s="326" t="s">
        <v>1</v>
      </c>
      <c r="C32" s="327"/>
      <c r="D32" s="452">
        <f>[1]Totex!AS29</f>
        <v>0.49292031696461358</v>
      </c>
      <c r="E32" s="452">
        <f>[1]Totex!AT29</f>
        <v>0.83463069231958986</v>
      </c>
      <c r="F32" s="452">
        <f>[1]Totex!AU29</f>
        <v>1.0211957018924021</v>
      </c>
      <c r="G32" s="452">
        <f>[1]Totex!AV29</f>
        <v>1.1228391534051385</v>
      </c>
      <c r="H32" s="452">
        <f t="shared" si="6"/>
        <v>1.1228391534051385</v>
      </c>
      <c r="I32" s="452">
        <f t="shared" si="6"/>
        <v>1.1228391534051385</v>
      </c>
      <c r="J32" s="406" t="s">
        <v>215</v>
      </c>
    </row>
    <row r="33" spans="1:10" ht="15.75" thickBot="1" x14ac:dyDescent="0.3">
      <c r="A33" s="363" t="s">
        <v>96</v>
      </c>
      <c r="B33" s="305" t="s">
        <v>1</v>
      </c>
      <c r="C33" s="306"/>
      <c r="D33" s="398">
        <f>SUM(D26:D32)</f>
        <v>9.5823198967890555</v>
      </c>
      <c r="E33" s="307">
        <f>SUM(E26:E32)</f>
        <v>13.063654567376222</v>
      </c>
      <c r="F33" s="307">
        <f t="shared" ref="F33:I33" si="7">SUM(F26:F32)</f>
        <v>13.419846845783987</v>
      </c>
      <c r="G33" s="307">
        <f t="shared" si="7"/>
        <v>14.541092172471542</v>
      </c>
      <c r="H33" s="307">
        <f t="shared" si="7"/>
        <v>14.541092172471542</v>
      </c>
      <c r="I33" s="308">
        <f t="shared" si="7"/>
        <v>14.541092172471542</v>
      </c>
      <c r="J33" s="399" t="s">
        <v>269</v>
      </c>
    </row>
    <row r="34" spans="1:10" outlineLevel="1" x14ac:dyDescent="0.25">
      <c r="A34" s="364" t="s">
        <v>97</v>
      </c>
      <c r="B34" s="310" t="s">
        <v>1</v>
      </c>
      <c r="C34" s="311" t="s">
        <v>293</v>
      </c>
      <c r="D34" s="452">
        <f>[1]InputSummary!AS72</f>
        <v>5.5796197379271764</v>
      </c>
      <c r="E34" s="452">
        <f>[1]InputSummary!AT72</f>
        <v>6.4521050021050161</v>
      </c>
      <c r="F34" s="452">
        <f>[1]InputSummary!AU72</f>
        <v>8.2071732988188479</v>
      </c>
      <c r="G34" s="452">
        <f>[1]InputSummary!AV72</f>
        <v>9.0471551271725428</v>
      </c>
      <c r="H34" s="452">
        <f>G34</f>
        <v>9.0471551271725428</v>
      </c>
      <c r="I34" s="452">
        <f>H34</f>
        <v>9.0471551271725428</v>
      </c>
      <c r="J34" s="407" t="s">
        <v>216</v>
      </c>
    </row>
    <row r="35" spans="1:10" outlineLevel="1" x14ac:dyDescent="0.25">
      <c r="A35" s="365" t="s">
        <v>98</v>
      </c>
      <c r="B35" s="312" t="s">
        <v>1</v>
      </c>
      <c r="C35" s="313" t="s">
        <v>294</v>
      </c>
      <c r="D35" s="452">
        <f>[1]InputSummary!AS73</f>
        <v>1.0553729100503588</v>
      </c>
      <c r="E35" s="452">
        <f>[1]InputSummary!AT73</f>
        <v>3.3748298085041886</v>
      </c>
      <c r="F35" s="452">
        <f>[1]InputSummary!AU73</f>
        <v>2.7902946203460059</v>
      </c>
      <c r="G35" s="452">
        <f>[1]InputSummary!AV73</f>
        <v>2.1178728358902972</v>
      </c>
      <c r="H35" s="452">
        <f t="shared" ref="H35:I40" si="8">G35</f>
        <v>2.1178728358902972</v>
      </c>
      <c r="I35" s="452">
        <f t="shared" si="8"/>
        <v>2.1178728358902972</v>
      </c>
      <c r="J35" s="408" t="s">
        <v>217</v>
      </c>
    </row>
    <row r="36" spans="1:10" outlineLevel="1" x14ac:dyDescent="0.25">
      <c r="A36" s="365" t="s">
        <v>99</v>
      </c>
      <c r="B36" s="312" t="s">
        <v>1</v>
      </c>
      <c r="C36" s="313" t="s">
        <v>295</v>
      </c>
      <c r="D36" s="452">
        <f>[1]InputSummary!AS74</f>
        <v>1.0492143281336133</v>
      </c>
      <c r="E36" s="452">
        <f>[1]InputSummary!AT74</f>
        <v>1.9652423506347967</v>
      </c>
      <c r="F36" s="452">
        <f>[1]InputSummary!AU74</f>
        <v>1.251786782125234</v>
      </c>
      <c r="G36" s="452">
        <f>[1]InputSummary!AV74</f>
        <v>1.0398527139584737</v>
      </c>
      <c r="H36" s="452">
        <f t="shared" si="8"/>
        <v>1.0398527139584737</v>
      </c>
      <c r="I36" s="452">
        <f t="shared" si="8"/>
        <v>1.0398527139584737</v>
      </c>
      <c r="J36" s="408" t="s">
        <v>218</v>
      </c>
    </row>
    <row r="37" spans="1:10" outlineLevel="1" x14ac:dyDescent="0.25">
      <c r="A37" s="365" t="s">
        <v>100</v>
      </c>
      <c r="B37" s="312" t="s">
        <v>1</v>
      </c>
      <c r="C37" s="313" t="s">
        <v>296</v>
      </c>
      <c r="D37" s="452">
        <f>[1]InputSummary!AS75</f>
        <v>1.6489727842044277</v>
      </c>
      <c r="E37" s="452">
        <f>[1]InputSummary!AT75</f>
        <v>0</v>
      </c>
      <c r="F37" s="452">
        <f>[1]InputSummary!AU75</f>
        <v>0</v>
      </c>
      <c r="G37" s="452">
        <f>[1]InputSummary!AV75</f>
        <v>0</v>
      </c>
      <c r="H37" s="452">
        <f t="shared" si="8"/>
        <v>0</v>
      </c>
      <c r="I37" s="452">
        <f t="shared" si="8"/>
        <v>0</v>
      </c>
      <c r="J37" s="408" t="s">
        <v>219</v>
      </c>
    </row>
    <row r="38" spans="1:10" outlineLevel="1" x14ac:dyDescent="0.25">
      <c r="A38" s="365" t="s">
        <v>101</v>
      </c>
      <c r="B38" s="312" t="s">
        <v>1</v>
      </c>
      <c r="C38" s="313" t="s">
        <v>297</v>
      </c>
      <c r="D38" s="452">
        <f>[1]InputSummary!AS76</f>
        <v>0</v>
      </c>
      <c r="E38" s="452">
        <f>[1]InputSummary!AT76</f>
        <v>0</v>
      </c>
      <c r="F38" s="452">
        <f>[1]InputSummary!AU76</f>
        <v>0</v>
      </c>
      <c r="G38" s="452">
        <f>[1]InputSummary!AV76</f>
        <v>0</v>
      </c>
      <c r="H38" s="452">
        <f t="shared" si="8"/>
        <v>0</v>
      </c>
      <c r="I38" s="452">
        <f t="shared" si="8"/>
        <v>0</v>
      </c>
      <c r="J38" s="408" t="s">
        <v>220</v>
      </c>
    </row>
    <row r="39" spans="1:10" outlineLevel="1" x14ac:dyDescent="0.25">
      <c r="A39" s="365" t="s">
        <v>102</v>
      </c>
      <c r="B39" s="312" t="s">
        <v>1</v>
      </c>
      <c r="C39" s="313" t="s">
        <v>298</v>
      </c>
      <c r="D39" s="452">
        <f>[1]InputSummary!AS77</f>
        <v>0</v>
      </c>
      <c r="E39" s="452">
        <f>[1]InputSummary!AT77</f>
        <v>0</v>
      </c>
      <c r="F39" s="452">
        <f>[1]InputSummary!AU77</f>
        <v>0</v>
      </c>
      <c r="G39" s="452">
        <f>[1]InputSummary!AV77</f>
        <v>0</v>
      </c>
      <c r="H39" s="452">
        <f t="shared" si="8"/>
        <v>0</v>
      </c>
      <c r="I39" s="452">
        <f t="shared" si="8"/>
        <v>0</v>
      </c>
      <c r="J39" s="408" t="s">
        <v>221</v>
      </c>
    </row>
    <row r="40" spans="1:10" outlineLevel="1" x14ac:dyDescent="0.25">
      <c r="A40" s="366" t="s">
        <v>103</v>
      </c>
      <c r="B40" s="314" t="s">
        <v>1</v>
      </c>
      <c r="C40" s="315" t="s">
        <v>299</v>
      </c>
      <c r="D40" s="452">
        <f>[1]InputSummary!AS78</f>
        <v>0.49872081997994183</v>
      </c>
      <c r="E40" s="452">
        <f>[1]InputSummary!AT78</f>
        <v>1.0270597058218796</v>
      </c>
      <c r="F40" s="452">
        <f>[1]InputSummary!AU78</f>
        <v>1.2102489581949754</v>
      </c>
      <c r="G40" s="452">
        <f>[1]InputSummary!AV78</f>
        <v>1.3124138695302703</v>
      </c>
      <c r="H40" s="452">
        <f t="shared" si="8"/>
        <v>1.3124138695302703</v>
      </c>
      <c r="I40" s="452">
        <f t="shared" si="8"/>
        <v>1.3124138695302703</v>
      </c>
      <c r="J40" s="409" t="s">
        <v>222</v>
      </c>
    </row>
    <row r="41" spans="1:10" x14ac:dyDescent="0.25">
      <c r="A41" s="367" t="s">
        <v>105</v>
      </c>
      <c r="B41" s="25" t="s">
        <v>1</v>
      </c>
      <c r="C41" s="49"/>
      <c r="D41" s="173">
        <f>SUM(D34:D40)</f>
        <v>9.8319005802955193</v>
      </c>
      <c r="E41" s="129">
        <f>SUM(E34:E40)</f>
        <v>12.819236867065882</v>
      </c>
      <c r="F41" s="129">
        <f t="shared" ref="F41:I41" si="9">SUM(F34:F40)</f>
        <v>13.459503659485064</v>
      </c>
      <c r="G41" s="129">
        <f t="shared" si="9"/>
        <v>13.517294546551586</v>
      </c>
      <c r="H41" s="129">
        <f t="shared" si="9"/>
        <v>13.517294546551586</v>
      </c>
      <c r="I41" s="130">
        <f t="shared" si="9"/>
        <v>13.517294546551586</v>
      </c>
      <c r="J41" s="31" t="s">
        <v>270</v>
      </c>
    </row>
    <row r="42" spans="1:10" x14ac:dyDescent="0.25">
      <c r="A42" s="367" t="s">
        <v>301</v>
      </c>
      <c r="B42" s="25" t="s">
        <v>254</v>
      </c>
      <c r="C42" s="49" t="s">
        <v>302</v>
      </c>
      <c r="D42" s="267">
        <f>D22</f>
        <v>0.5</v>
      </c>
      <c r="E42" s="268">
        <f>E22</f>
        <v>0.5</v>
      </c>
      <c r="F42" s="268">
        <f t="shared" ref="F42:I42" si="10">F22</f>
        <v>0.5</v>
      </c>
      <c r="G42" s="268">
        <f t="shared" si="10"/>
        <v>0.5</v>
      </c>
      <c r="H42" s="268">
        <f t="shared" si="10"/>
        <v>0.5</v>
      </c>
      <c r="I42" s="269">
        <f t="shared" si="10"/>
        <v>0.5</v>
      </c>
      <c r="J42" s="31" t="s">
        <v>302</v>
      </c>
    </row>
    <row r="43" spans="1:10" ht="30.75" thickBot="1" x14ac:dyDescent="0.3">
      <c r="A43" s="358" t="s">
        <v>108</v>
      </c>
      <c r="B43" s="26" t="s">
        <v>1</v>
      </c>
      <c r="C43" s="50"/>
      <c r="D43" s="173">
        <f>IF(D41&gt;0,(D41-D33)*D42+D33,D33)</f>
        <v>9.7071102385422883</v>
      </c>
      <c r="E43" s="129">
        <f>IF(E41&gt;0,(E41-E33)*E42+E33,E33)</f>
        <v>12.941445717221052</v>
      </c>
      <c r="F43" s="129">
        <f t="shared" ref="F43:I43" si="11">IF(F41&gt;0,(F41-F33)*F42+F33,F33)</f>
        <v>13.439675252634526</v>
      </c>
      <c r="G43" s="129">
        <f t="shared" si="11"/>
        <v>14.029193359511563</v>
      </c>
      <c r="H43" s="129">
        <f t="shared" si="11"/>
        <v>14.029193359511563</v>
      </c>
      <c r="I43" s="130">
        <f t="shared" si="11"/>
        <v>14.029193359511563</v>
      </c>
      <c r="J43" s="32" t="s">
        <v>304</v>
      </c>
    </row>
    <row r="44" spans="1:10" x14ac:dyDescent="0.25">
      <c r="A44" s="357" t="s">
        <v>256</v>
      </c>
      <c r="B44" s="45" t="s">
        <v>254</v>
      </c>
      <c r="C44" s="51"/>
      <c r="D44" s="454">
        <f>[1]TIM!AS$60</f>
        <v>0.85</v>
      </c>
      <c r="E44" s="454">
        <f>[1]TIM!AT$60</f>
        <v>0.85</v>
      </c>
      <c r="F44" s="454">
        <f>[1]TIM!AU$60</f>
        <v>0.85</v>
      </c>
      <c r="G44" s="454">
        <f>[1]TIM!AV$60</f>
        <v>0.85</v>
      </c>
      <c r="H44" s="454">
        <f>G44</f>
        <v>0.85</v>
      </c>
      <c r="I44" s="454">
        <f>H44</f>
        <v>0.85</v>
      </c>
      <c r="J44" s="48" t="s">
        <v>258</v>
      </c>
    </row>
    <row r="45" spans="1:10" ht="15.75" thickBot="1" x14ac:dyDescent="0.3">
      <c r="A45" s="355" t="s">
        <v>109</v>
      </c>
      <c r="B45" s="27" t="s">
        <v>1</v>
      </c>
      <c r="C45" s="52"/>
      <c r="D45" s="173">
        <f>(1-D44)*D43</f>
        <v>1.4560665357813434</v>
      </c>
      <c r="E45" s="129">
        <f>(1-E44)*E43</f>
        <v>1.9412168575831581</v>
      </c>
      <c r="F45" s="129">
        <f t="shared" ref="F45:I45" si="12">(1-F44)*F43</f>
        <v>2.0159512878951791</v>
      </c>
      <c r="G45" s="129">
        <f t="shared" si="12"/>
        <v>2.1043790039267347</v>
      </c>
      <c r="H45" s="129">
        <f t="shared" si="12"/>
        <v>2.1043790039267347</v>
      </c>
      <c r="I45" s="130">
        <f t="shared" si="12"/>
        <v>2.1043790039267347</v>
      </c>
      <c r="J45" s="33" t="s">
        <v>260</v>
      </c>
    </row>
    <row r="46" spans="1:10" ht="15.75" thickBot="1" x14ac:dyDescent="0.3">
      <c r="A46" s="354" t="s">
        <v>0</v>
      </c>
      <c r="B46" s="28" t="s">
        <v>1</v>
      </c>
      <c r="C46" s="181" t="s">
        <v>283</v>
      </c>
      <c r="D46" s="410">
        <f>D25+D45</f>
        <v>41.145642716646016</v>
      </c>
      <c r="E46" s="280">
        <f>E25+E45</f>
        <v>43.080607405109632</v>
      </c>
      <c r="F46" s="280">
        <f t="shared" ref="F46:I46" si="13">F25+F45</f>
        <v>42.549480297108047</v>
      </c>
      <c r="G46" s="280">
        <f t="shared" si="13"/>
        <v>38.040065703603346</v>
      </c>
      <c r="H46" s="280">
        <f t="shared" si="13"/>
        <v>38.040065703603346</v>
      </c>
      <c r="I46" s="281">
        <f t="shared" si="13"/>
        <v>38.040065703603346</v>
      </c>
      <c r="J46" s="209" t="s">
        <v>223</v>
      </c>
    </row>
    <row r="47" spans="1:10" outlineLevel="1" x14ac:dyDescent="0.25">
      <c r="A47" s="350" t="s">
        <v>4</v>
      </c>
      <c r="B47" s="411" t="s">
        <v>1</v>
      </c>
      <c r="C47" s="412"/>
      <c r="D47" s="450">
        <f>[1]Depn!AS29</f>
        <v>52.598230496124948</v>
      </c>
      <c r="E47" s="450">
        <f>[1]Depn!AT29</f>
        <v>48.924009231403403</v>
      </c>
      <c r="F47" s="450">
        <f>[1]Depn!AU29</f>
        <v>45.275646283427264</v>
      </c>
      <c r="G47" s="450">
        <f>[1]Depn!AV29</f>
        <v>41.156481480892062</v>
      </c>
      <c r="H47" s="450">
        <f>G47</f>
        <v>41.156481480892062</v>
      </c>
      <c r="I47" s="450">
        <f>H47</f>
        <v>41.156481480892062</v>
      </c>
      <c r="J47" s="413" t="s">
        <v>224</v>
      </c>
    </row>
    <row r="48" spans="1:10" outlineLevel="1" x14ac:dyDescent="0.25">
      <c r="A48" s="351" t="s">
        <v>5</v>
      </c>
      <c r="B48" s="339" t="s">
        <v>1</v>
      </c>
      <c r="C48" s="340"/>
      <c r="D48" s="450">
        <f>[1]Depn!AS30</f>
        <v>32.208971542123763</v>
      </c>
      <c r="E48" s="450">
        <f>[1]Depn!AT30</f>
        <v>32.208971542123763</v>
      </c>
      <c r="F48" s="450">
        <f>[1]Depn!AU30</f>
        <v>32.208971542123763</v>
      </c>
      <c r="G48" s="450">
        <f>[1]Depn!AV30</f>
        <v>32.208971542123763</v>
      </c>
      <c r="H48" s="450">
        <f t="shared" ref="H48:H49" si="14">G48</f>
        <v>32.208971542123763</v>
      </c>
      <c r="I48" s="450">
        <f>H48</f>
        <v>32.208971542123763</v>
      </c>
      <c r="J48" s="414" t="s">
        <v>225</v>
      </c>
    </row>
    <row r="49" spans="1:10" outlineLevel="1" x14ac:dyDescent="0.25">
      <c r="A49" s="352" t="s">
        <v>6</v>
      </c>
      <c r="B49" s="341" t="s">
        <v>1</v>
      </c>
      <c r="C49" s="342"/>
      <c r="D49" s="450">
        <f>[1]Depn!AS31</f>
        <v>3.0228102751521724</v>
      </c>
      <c r="E49" s="450">
        <f>[1]Depn!AT31</f>
        <v>6.3332243191604407</v>
      </c>
      <c r="F49" s="450">
        <f>[1]Depn!AU31</f>
        <v>9.8189591652403401</v>
      </c>
      <c r="G49" s="450">
        <f>[1]Depn!AV31</f>
        <v>13.266370468212935</v>
      </c>
      <c r="H49" s="450">
        <f t="shared" si="14"/>
        <v>13.266370468212935</v>
      </c>
      <c r="I49" s="450">
        <f>H49</f>
        <v>13.266370468212935</v>
      </c>
      <c r="J49" s="415" t="s">
        <v>226</v>
      </c>
    </row>
    <row r="50" spans="1:10" ht="15.75" thickBot="1" x14ac:dyDescent="0.3">
      <c r="A50" s="353" t="s">
        <v>3</v>
      </c>
      <c r="B50" s="28" t="s">
        <v>1</v>
      </c>
      <c r="C50" s="181" t="s">
        <v>284</v>
      </c>
      <c r="D50" s="410">
        <f>D47+D48+D49</f>
        <v>87.830012313400871</v>
      </c>
      <c r="E50" s="280">
        <f>E47+E48+E49</f>
        <v>87.466205092687602</v>
      </c>
      <c r="F50" s="280">
        <f t="shared" ref="F50:I50" si="15">F47+F48+F49</f>
        <v>87.30357699079137</v>
      </c>
      <c r="G50" s="280">
        <f t="shared" si="15"/>
        <v>86.631823491228758</v>
      </c>
      <c r="H50" s="280">
        <f t="shared" si="15"/>
        <v>86.631823491228758</v>
      </c>
      <c r="I50" s="281">
        <f t="shared" si="15"/>
        <v>86.631823491228758</v>
      </c>
      <c r="J50" s="209" t="s">
        <v>227</v>
      </c>
    </row>
    <row r="51" spans="1:10" outlineLevel="1" x14ac:dyDescent="0.25">
      <c r="A51" s="350" t="s">
        <v>7</v>
      </c>
      <c r="B51" s="411" t="s">
        <v>8</v>
      </c>
      <c r="C51" s="412"/>
      <c r="D51" s="456">
        <f>'[1]Return&amp;RAV'!AS12</f>
        <v>4.1370183200000001E-2</v>
      </c>
      <c r="E51" s="456">
        <f>'[1]Return&amp;RAV'!AT12</f>
        <v>4.09301584E-2</v>
      </c>
      <c r="F51" s="456">
        <f>'[1]Return&amp;RAV'!AU12</f>
        <v>4.1113614800000003E-2</v>
      </c>
      <c r="G51" s="456">
        <f>'[1]Return&amp;RAV'!AV12</f>
        <v>4.1190859599999997E-2</v>
      </c>
      <c r="H51" s="456">
        <f>G51</f>
        <v>4.1190859599999997E-2</v>
      </c>
      <c r="I51" s="456">
        <f>H51</f>
        <v>4.1190859599999997E-2</v>
      </c>
      <c r="J51" s="416" t="s">
        <v>228</v>
      </c>
    </row>
    <row r="52" spans="1:10" outlineLevel="1" x14ac:dyDescent="0.25">
      <c r="A52" s="351" t="s">
        <v>9</v>
      </c>
      <c r="B52" s="339" t="s">
        <v>10</v>
      </c>
      <c r="C52" s="340"/>
      <c r="D52" s="417">
        <f t="shared" ref="D52:I52" si="16">1 / (1 + D51)</f>
        <v>0.96027331695548013</v>
      </c>
      <c r="E52" s="345">
        <f t="shared" si="16"/>
        <v>0.9606792462782392</v>
      </c>
      <c r="F52" s="345">
        <f t="shared" si="16"/>
        <v>0.96050996335505801</v>
      </c>
      <c r="G52" s="345">
        <f t="shared" si="16"/>
        <v>0.9604387041816479</v>
      </c>
      <c r="H52" s="345">
        <f t="shared" si="16"/>
        <v>0.9604387041816479</v>
      </c>
      <c r="I52" s="346">
        <f t="shared" si="16"/>
        <v>0.9604387041816479</v>
      </c>
      <c r="J52" s="414" t="s">
        <v>229</v>
      </c>
    </row>
    <row r="53" spans="1:10" outlineLevel="1" x14ac:dyDescent="0.25">
      <c r="A53" s="351" t="s">
        <v>11</v>
      </c>
      <c r="B53" s="339" t="s">
        <v>1</v>
      </c>
      <c r="C53" s="340"/>
      <c r="D53" s="449">
        <f>'[1]Return&amp;RAV'!AS$15</f>
        <v>1392.7621599475251</v>
      </c>
      <c r="E53" s="449">
        <f>'[1]Return&amp;RAV'!AT$15</f>
        <v>1462.1540229284328</v>
      </c>
      <c r="F53" s="449">
        <f>'[1]Return&amp;RAV'!AU$15</f>
        <v>1529.9839545714083</v>
      </c>
      <c r="G53" s="449">
        <f>'[1]Return&amp;RAV'!AV$15</f>
        <v>1582.6852891891633</v>
      </c>
      <c r="H53" s="449">
        <f>G53</f>
        <v>1582.6852891891633</v>
      </c>
      <c r="I53" s="449">
        <f>H53</f>
        <v>1582.6852891891633</v>
      </c>
      <c r="J53" s="414" t="s">
        <v>230</v>
      </c>
    </row>
    <row r="54" spans="1:10" outlineLevel="1" x14ac:dyDescent="0.25">
      <c r="A54" s="351" t="s">
        <v>13</v>
      </c>
      <c r="B54" s="339" t="s">
        <v>1</v>
      </c>
      <c r="C54" s="340"/>
      <c r="D54" s="449">
        <f>'[1]Return&amp;RAV'!AS$43</f>
        <v>1331.6235402805539</v>
      </c>
      <c r="E54" s="449">
        <f>'[1]Return&amp;RAV'!AT$43</f>
        <v>1392.7621599475251</v>
      </c>
      <c r="F54" s="449">
        <f>'[1]Return&amp;RAV'!AU$43</f>
        <v>1462.1540229284328</v>
      </c>
      <c r="G54" s="449">
        <f>'[1]Return&amp;RAV'!AV$43</f>
        <v>1529.9839545714083</v>
      </c>
      <c r="H54" s="449">
        <f>G54</f>
        <v>1529.9839545714083</v>
      </c>
      <c r="I54" s="449">
        <f>H54</f>
        <v>1529.9839545714083</v>
      </c>
      <c r="J54" s="414" t="s">
        <v>231</v>
      </c>
    </row>
    <row r="55" spans="1:10" outlineLevel="1" x14ac:dyDescent="0.25">
      <c r="A55" s="351" t="s">
        <v>12</v>
      </c>
      <c r="B55" s="339" t="s">
        <v>1</v>
      </c>
      <c r="C55" s="340"/>
      <c r="D55" s="418">
        <f>D52 * D53</f>
        <v>1337.4323390628888</v>
      </c>
      <c r="E55" s="298">
        <f>E52 * E53</f>
        <v>1404.6610246895821</v>
      </c>
      <c r="F55" s="298">
        <f t="shared" ref="F55:I55" si="17">F52 * F53</f>
        <v>1469.56483213921</v>
      </c>
      <c r="G55" s="298">
        <f t="shared" si="17"/>
        <v>1520.0722082761968</v>
      </c>
      <c r="H55" s="298">
        <f t="shared" si="17"/>
        <v>1520.0722082761968</v>
      </c>
      <c r="I55" s="299">
        <f t="shared" si="17"/>
        <v>1520.0722082761968</v>
      </c>
      <c r="J55" s="414" t="s">
        <v>232</v>
      </c>
    </row>
    <row r="56" spans="1:10" outlineLevel="1" x14ac:dyDescent="0.25">
      <c r="A56" s="352" t="s">
        <v>14</v>
      </c>
      <c r="B56" s="341" t="s">
        <v>1</v>
      </c>
      <c r="C56" s="342"/>
      <c r="D56" s="419">
        <f t="shared" ref="D56:I56" si="18">AVERAGE(D54:D55)</f>
        <v>1334.5279396717215</v>
      </c>
      <c r="E56" s="302">
        <f t="shared" si="18"/>
        <v>1398.7115923185536</v>
      </c>
      <c r="F56" s="302">
        <f t="shared" si="18"/>
        <v>1465.8594275338214</v>
      </c>
      <c r="G56" s="302">
        <f t="shared" si="18"/>
        <v>1525.0280814238026</v>
      </c>
      <c r="H56" s="302">
        <f t="shared" si="18"/>
        <v>1525.0280814238026</v>
      </c>
      <c r="I56" s="303">
        <f t="shared" si="18"/>
        <v>1525.0280814238026</v>
      </c>
      <c r="J56" s="415" t="s">
        <v>233</v>
      </c>
    </row>
    <row r="57" spans="1:10" ht="15.75" thickBot="1" x14ac:dyDescent="0.3">
      <c r="A57" s="353" t="s">
        <v>15</v>
      </c>
      <c r="B57" s="28" t="s">
        <v>1</v>
      </c>
      <c r="C57" s="181" t="s">
        <v>285</v>
      </c>
      <c r="D57" s="410">
        <f>D56*D51</f>
        <v>55.209665349737669</v>
      </c>
      <c r="E57" s="280">
        <f>E56*E51</f>
        <v>57.249487029514619</v>
      </c>
      <c r="F57" s="280">
        <f t="shared" ref="F57:I57" si="19">F56*F51</f>
        <v>60.266779854574054</v>
      </c>
      <c r="G57" s="280">
        <f t="shared" si="19"/>
        <v>62.817217587985219</v>
      </c>
      <c r="H57" s="280">
        <f t="shared" si="19"/>
        <v>62.817217587985219</v>
      </c>
      <c r="I57" s="281">
        <f t="shared" si="19"/>
        <v>62.817217587985219</v>
      </c>
      <c r="J57" s="209" t="s">
        <v>271</v>
      </c>
    </row>
    <row r="58" spans="1:10" outlineLevel="1" x14ac:dyDescent="0.25">
      <c r="A58" s="350" t="s">
        <v>19</v>
      </c>
      <c r="B58" s="411" t="s">
        <v>1</v>
      </c>
      <c r="C58" s="412" t="s">
        <v>20</v>
      </c>
      <c r="D58" s="450">
        <f>[1]InputSummary!AS83</f>
        <v>1.2350651817827714</v>
      </c>
      <c r="E58" s="450">
        <f>[1]InputSummary!AT83</f>
        <v>1.295461707327074</v>
      </c>
      <c r="F58" s="450">
        <f>[1]InputSummary!AU83</f>
        <v>1.295461707327074</v>
      </c>
      <c r="G58" s="450">
        <f>[1]InputSummary!AV83</f>
        <v>1.295461707327074</v>
      </c>
      <c r="H58" s="450">
        <f>G58</f>
        <v>1.295461707327074</v>
      </c>
      <c r="I58" s="450">
        <f>H58</f>
        <v>1.295461707327074</v>
      </c>
      <c r="J58" s="413" t="s">
        <v>234</v>
      </c>
    </row>
    <row r="59" spans="1:10" outlineLevel="1" x14ac:dyDescent="0.25">
      <c r="A59" s="351" t="s">
        <v>21</v>
      </c>
      <c r="B59" s="339" t="s">
        <v>1</v>
      </c>
      <c r="C59" s="340" t="s">
        <v>22</v>
      </c>
      <c r="D59" s="450">
        <f>[1]InputSummary!AS84</f>
        <v>13.10727582291252</v>
      </c>
      <c r="E59" s="450">
        <f>[1]InputSummary!AT84</f>
        <v>13.736383240264511</v>
      </c>
      <c r="F59" s="450">
        <f>[1]InputSummary!AU84</f>
        <v>15.590029123110151</v>
      </c>
      <c r="G59" s="450">
        <f>[1]InputSummary!AV84</f>
        <v>17.594523802399436</v>
      </c>
      <c r="H59" s="450">
        <f t="shared" ref="H59:I69" si="20">G59</f>
        <v>17.594523802399436</v>
      </c>
      <c r="I59" s="450">
        <f t="shared" si="20"/>
        <v>17.594523802399436</v>
      </c>
      <c r="J59" s="414" t="s">
        <v>235</v>
      </c>
    </row>
    <row r="60" spans="1:10" outlineLevel="1" x14ac:dyDescent="0.25">
      <c r="A60" s="351" t="s">
        <v>23</v>
      </c>
      <c r="B60" s="339" t="s">
        <v>1</v>
      </c>
      <c r="C60" s="340" t="s">
        <v>24</v>
      </c>
      <c r="D60" s="450">
        <f>[1]InputSummary!AS85</f>
        <v>7.6744264649338021</v>
      </c>
      <c r="E60" s="450">
        <f>[1]InputSummary!AT85</f>
        <v>7.0979427428023616</v>
      </c>
      <c r="F60" s="450">
        <f>[1]InputSummary!AU85</f>
        <v>7.0979427428023616</v>
      </c>
      <c r="G60" s="450">
        <f>[1]InputSummary!AV85</f>
        <v>7.0979427428023616</v>
      </c>
      <c r="H60" s="450">
        <f t="shared" si="20"/>
        <v>7.0979427428023616</v>
      </c>
      <c r="I60" s="450">
        <f t="shared" si="20"/>
        <v>7.0979427428023616</v>
      </c>
      <c r="J60" s="414" t="s">
        <v>236</v>
      </c>
    </row>
    <row r="61" spans="1:10" outlineLevel="1" x14ac:dyDescent="0.25">
      <c r="A61" s="351" t="s">
        <v>25</v>
      </c>
      <c r="B61" s="339" t="s">
        <v>1</v>
      </c>
      <c r="C61" s="340" t="s">
        <v>26</v>
      </c>
      <c r="D61" s="450">
        <f>[1]InputSummary!AS86</f>
        <v>1.190050554942909</v>
      </c>
      <c r="E61" s="450">
        <f>[1]InputSummary!AT86</f>
        <v>1.0802517443056574</v>
      </c>
      <c r="F61" s="450">
        <f>[1]InputSummary!AU86</f>
        <v>1.0584756112311013</v>
      </c>
      <c r="G61" s="450">
        <f>[1]InputSummary!AV86</f>
        <v>1.0375600733944952</v>
      </c>
      <c r="H61" s="450">
        <f t="shared" si="20"/>
        <v>1.0375600733944952</v>
      </c>
      <c r="I61" s="450">
        <f t="shared" si="20"/>
        <v>1.0375600733944952</v>
      </c>
      <c r="J61" s="414" t="s">
        <v>237</v>
      </c>
    </row>
    <row r="62" spans="1:10" outlineLevel="1" x14ac:dyDescent="0.25">
      <c r="A62" s="351" t="s">
        <v>27</v>
      </c>
      <c r="B62" s="339" t="s">
        <v>1</v>
      </c>
      <c r="C62" s="340" t="s">
        <v>28</v>
      </c>
      <c r="D62" s="450">
        <f>[1]InputSummary!AS87</f>
        <v>7.1191199758504603E-2</v>
      </c>
      <c r="E62" s="450">
        <f>[1]InputSummary!AT87</f>
        <v>0.2170501845900028</v>
      </c>
      <c r="F62" s="450">
        <f>[1]InputSummary!AU87</f>
        <v>0.10231157130742423</v>
      </c>
      <c r="G62" s="450">
        <f>[1]InputSummary!AV87</f>
        <v>0.10028988888215402</v>
      </c>
      <c r="H62" s="450">
        <f t="shared" si="20"/>
        <v>0.10028988888215402</v>
      </c>
      <c r="I62" s="450">
        <f t="shared" si="20"/>
        <v>0.10028988888215402</v>
      </c>
      <c r="J62" s="414" t="s">
        <v>238</v>
      </c>
    </row>
    <row r="63" spans="1:10" outlineLevel="1" x14ac:dyDescent="0.25">
      <c r="A63" s="351" t="s">
        <v>29</v>
      </c>
      <c r="B63" s="339" t="s">
        <v>1</v>
      </c>
      <c r="C63" s="340" t="s">
        <v>30</v>
      </c>
      <c r="D63" s="450">
        <f>[1]InputSummary!AS88</f>
        <v>7.8681028425977451E-3</v>
      </c>
      <c r="E63" s="450">
        <f>[1]InputSummary!AT88</f>
        <v>9.4782293934338249E-3</v>
      </c>
      <c r="F63" s="450">
        <f>[1]InputSummary!AU88</f>
        <v>9.4782293934338249E-3</v>
      </c>
      <c r="G63" s="450">
        <f>[1]InputSummary!AV88</f>
        <v>9.4782293934338249E-3</v>
      </c>
      <c r="H63" s="450">
        <f t="shared" si="20"/>
        <v>9.4782293934338249E-3</v>
      </c>
      <c r="I63" s="450">
        <f t="shared" si="20"/>
        <v>9.4782293934338249E-3</v>
      </c>
      <c r="J63" s="414" t="s">
        <v>239</v>
      </c>
    </row>
    <row r="64" spans="1:10" outlineLevel="1" x14ac:dyDescent="0.25">
      <c r="A64" s="351" t="s">
        <v>31</v>
      </c>
      <c r="B64" s="339" t="s">
        <v>1</v>
      </c>
      <c r="C64" s="340" t="s">
        <v>32</v>
      </c>
      <c r="D64" s="450">
        <f>[1]InputSummary!AS89</f>
        <v>0.25397328117885226</v>
      </c>
      <c r="E64" s="450">
        <f>[1]InputSummary!AT89</f>
        <v>-0.29686942183573994</v>
      </c>
      <c r="F64" s="450">
        <f>[1]InputSummary!AU89</f>
        <v>0</v>
      </c>
      <c r="G64" s="450">
        <f>[1]InputSummary!AV89</f>
        <v>0</v>
      </c>
      <c r="H64" s="450">
        <f t="shared" si="20"/>
        <v>0</v>
      </c>
      <c r="I64" s="450">
        <f t="shared" si="20"/>
        <v>0</v>
      </c>
      <c r="J64" s="414" t="s">
        <v>240</v>
      </c>
    </row>
    <row r="65" spans="1:10" outlineLevel="1" x14ac:dyDescent="0.25">
      <c r="A65" s="351" t="s">
        <v>33</v>
      </c>
      <c r="B65" s="339" t="s">
        <v>1</v>
      </c>
      <c r="C65" s="340" t="s">
        <v>34</v>
      </c>
      <c r="D65" s="450">
        <f>[1]InputSummary!AS90</f>
        <v>1.724930238569506E-2</v>
      </c>
      <c r="E65" s="450">
        <f>[1]InputSummary!AT90</f>
        <v>1.9808963997060987E-5</v>
      </c>
      <c r="F65" s="450">
        <f>[1]InputSummary!AU90</f>
        <v>0</v>
      </c>
      <c r="G65" s="450">
        <f>[1]InputSummary!AV90</f>
        <v>0</v>
      </c>
      <c r="H65" s="450">
        <f t="shared" si="20"/>
        <v>0</v>
      </c>
      <c r="I65" s="450">
        <f t="shared" si="20"/>
        <v>0</v>
      </c>
      <c r="J65" s="414" t="s">
        <v>241</v>
      </c>
    </row>
    <row r="66" spans="1:10" outlineLevel="1" x14ac:dyDescent="0.25">
      <c r="A66" s="351" t="s">
        <v>35</v>
      </c>
      <c r="B66" s="339" t="s">
        <v>1</v>
      </c>
      <c r="C66" s="340" t="s">
        <v>36</v>
      </c>
      <c r="D66" s="450">
        <f>[1]InputSummary!AS91</f>
        <v>-0.5</v>
      </c>
      <c r="E66" s="450">
        <f>[1]InputSummary!AT91</f>
        <v>-0.5</v>
      </c>
      <c r="F66" s="450">
        <f>[1]InputSummary!AU91</f>
        <v>-0.5</v>
      </c>
      <c r="G66" s="450">
        <f>[1]InputSummary!AV91</f>
        <v>-0.5</v>
      </c>
      <c r="H66" s="450">
        <f t="shared" si="20"/>
        <v>-0.5</v>
      </c>
      <c r="I66" s="450">
        <f t="shared" si="20"/>
        <v>-0.5</v>
      </c>
      <c r="J66" s="414" t="s">
        <v>242</v>
      </c>
    </row>
    <row r="67" spans="1:10" outlineLevel="1" x14ac:dyDescent="0.25">
      <c r="A67" s="351" t="s">
        <v>37</v>
      </c>
      <c r="B67" s="339" t="s">
        <v>1</v>
      </c>
      <c r="C67" s="340" t="s">
        <v>38</v>
      </c>
      <c r="D67" s="450">
        <f>[1]InputSummary!AS92</f>
        <v>0</v>
      </c>
      <c r="E67" s="450">
        <f>[1]InputSummary!AT92</f>
        <v>0</v>
      </c>
      <c r="F67" s="450">
        <f>[1]InputSummary!AU92</f>
        <v>0</v>
      </c>
      <c r="G67" s="450">
        <f>[1]InputSummary!AV92</f>
        <v>0</v>
      </c>
      <c r="H67" s="450">
        <f t="shared" si="20"/>
        <v>0</v>
      </c>
      <c r="I67" s="450">
        <f t="shared" si="20"/>
        <v>0</v>
      </c>
      <c r="J67" s="414" t="s">
        <v>243</v>
      </c>
    </row>
    <row r="68" spans="1:10" outlineLevel="1" x14ac:dyDescent="0.25">
      <c r="A68" s="351" t="s">
        <v>39</v>
      </c>
      <c r="B68" s="339" t="s">
        <v>1</v>
      </c>
      <c r="C68" s="340" t="s">
        <v>40</v>
      </c>
      <c r="D68" s="450">
        <f>[1]InputSummary!AS93</f>
        <v>0</v>
      </c>
      <c r="E68" s="450">
        <f>[1]InputSummary!AT93</f>
        <v>0</v>
      </c>
      <c r="F68" s="450">
        <f>[1]InputSummary!AU93</f>
        <v>0</v>
      </c>
      <c r="G68" s="450">
        <f>[1]InputSummary!AV93</f>
        <v>0</v>
      </c>
      <c r="H68" s="450">
        <f t="shared" si="20"/>
        <v>0</v>
      </c>
      <c r="I68" s="450">
        <f t="shared" si="20"/>
        <v>0</v>
      </c>
      <c r="J68" s="414" t="s">
        <v>244</v>
      </c>
    </row>
    <row r="69" spans="1:10" outlineLevel="1" x14ac:dyDescent="0.25">
      <c r="A69" s="352" t="s">
        <v>41</v>
      </c>
      <c r="B69" s="341" t="s">
        <v>1</v>
      </c>
      <c r="C69" s="342" t="s">
        <v>42</v>
      </c>
      <c r="D69" s="450">
        <f>[1]InputSummary!AS94</f>
        <v>0</v>
      </c>
      <c r="E69" s="450">
        <f>[1]InputSummary!AT94</f>
        <v>0</v>
      </c>
      <c r="F69" s="450">
        <f>[1]InputSummary!AU94</f>
        <v>0</v>
      </c>
      <c r="G69" s="450">
        <f>[1]InputSummary!AV94</f>
        <v>0</v>
      </c>
      <c r="H69" s="450">
        <f t="shared" si="20"/>
        <v>0</v>
      </c>
      <c r="I69" s="450">
        <f t="shared" si="20"/>
        <v>0</v>
      </c>
      <c r="J69" s="415" t="s">
        <v>245</v>
      </c>
    </row>
    <row r="70" spans="1:10" x14ac:dyDescent="0.25">
      <c r="A70" s="353" t="s">
        <v>43</v>
      </c>
      <c r="B70" s="9" t="s">
        <v>1</v>
      </c>
      <c r="C70" s="53" t="s">
        <v>274</v>
      </c>
      <c r="D70" s="174">
        <f>SUM(D58:D66,D68)-D67-D69</f>
        <v>23.057099910737655</v>
      </c>
      <c r="E70" s="131">
        <f>SUM(E58:E66,E68)-E67-E69</f>
        <v>22.639718235811298</v>
      </c>
      <c r="F70" s="131">
        <f t="shared" ref="F70:I70" si="21">SUM(F58:F66,F68)-F67-F69</f>
        <v>24.653698985171548</v>
      </c>
      <c r="G70" s="131">
        <f t="shared" si="21"/>
        <v>26.635256444198959</v>
      </c>
      <c r="H70" s="131">
        <f t="shared" si="21"/>
        <v>26.635256444198959</v>
      </c>
      <c r="I70" s="132">
        <f t="shared" si="21"/>
        <v>26.635256444198959</v>
      </c>
      <c r="J70" s="34" t="s">
        <v>310</v>
      </c>
    </row>
    <row r="71" spans="1:10" x14ac:dyDescent="0.25">
      <c r="A71" s="5" t="s">
        <v>44</v>
      </c>
      <c r="B71" s="11" t="s">
        <v>1</v>
      </c>
      <c r="C71" s="55"/>
      <c r="D71" s="174">
        <f>D46+D50+D57+D70</f>
        <v>207.2424202905222</v>
      </c>
      <c r="E71" s="131">
        <f>E46+E50+E57+E70</f>
        <v>210.43601776312317</v>
      </c>
      <c r="F71" s="131">
        <f t="shared" ref="F71:I71" si="22">F46+F50+F57+F70</f>
        <v>214.77353612764503</v>
      </c>
      <c r="G71" s="131">
        <f t="shared" si="22"/>
        <v>214.12436322701626</v>
      </c>
      <c r="H71" s="131">
        <f t="shared" si="22"/>
        <v>214.12436322701626</v>
      </c>
      <c r="I71" s="132">
        <f t="shared" si="22"/>
        <v>214.12436322701626</v>
      </c>
      <c r="J71" s="36" t="s">
        <v>182</v>
      </c>
    </row>
    <row r="72" spans="1:10" x14ac:dyDescent="0.25">
      <c r="A72" s="353" t="s">
        <v>45</v>
      </c>
      <c r="B72" s="9" t="s">
        <v>1</v>
      </c>
      <c r="C72" s="53" t="s">
        <v>275</v>
      </c>
      <c r="D72" s="457"/>
      <c r="E72" s="458"/>
      <c r="F72" s="458"/>
      <c r="G72" s="458"/>
      <c r="H72" s="458"/>
      <c r="I72" s="459"/>
      <c r="J72" s="34" t="s">
        <v>46</v>
      </c>
    </row>
    <row r="73" spans="1:10" x14ac:dyDescent="0.25">
      <c r="A73" s="353" t="s">
        <v>47</v>
      </c>
      <c r="B73" s="9" t="s">
        <v>1</v>
      </c>
      <c r="C73" s="53" t="s">
        <v>276</v>
      </c>
      <c r="D73" s="450">
        <f>[1]Revenue!AS14</f>
        <v>0</v>
      </c>
      <c r="E73" s="450">
        <f>[1]Revenue!AT14</f>
        <v>0</v>
      </c>
      <c r="F73" s="450">
        <f>[1]Revenue!AU14</f>
        <v>0</v>
      </c>
      <c r="G73" s="450">
        <f>[1]Revenue!AV14</f>
        <v>0</v>
      </c>
      <c r="H73" s="450">
        <f>G73</f>
        <v>0</v>
      </c>
      <c r="I73" s="450">
        <f>H73</f>
        <v>0</v>
      </c>
      <c r="J73" s="34" t="s">
        <v>48</v>
      </c>
    </row>
    <row r="74" spans="1:10" ht="15.75" thickBot="1" x14ac:dyDescent="0.3">
      <c r="A74" s="353" t="s">
        <v>49</v>
      </c>
      <c r="B74" s="28" t="s">
        <v>1</v>
      </c>
      <c r="C74" s="181" t="s">
        <v>277</v>
      </c>
      <c r="D74" s="450">
        <f>[1]Revenue!AS15</f>
        <v>0</v>
      </c>
      <c r="E74" s="450">
        <f>[1]Revenue!AT15</f>
        <v>0</v>
      </c>
      <c r="F74" s="450">
        <f>[1]Revenue!AU15</f>
        <v>0</v>
      </c>
      <c r="G74" s="450">
        <f>[1]Revenue!AV15</f>
        <v>0</v>
      </c>
      <c r="H74" s="450">
        <f t="shared" ref="H74:I82" si="23">G74</f>
        <v>0</v>
      </c>
      <c r="I74" s="450">
        <f t="shared" si="23"/>
        <v>0</v>
      </c>
      <c r="J74" s="209" t="s">
        <v>50</v>
      </c>
    </row>
    <row r="75" spans="1:10" outlineLevel="1" x14ac:dyDescent="0.25">
      <c r="A75" s="347" t="s">
        <v>125</v>
      </c>
      <c r="B75" s="411" t="s">
        <v>1</v>
      </c>
      <c r="C75" s="412" t="s">
        <v>126</v>
      </c>
      <c r="D75" s="450">
        <f>[1]InputSummary!AS101</f>
        <v>0.7140103492655635</v>
      </c>
      <c r="E75" s="450">
        <f>[1]InputSummary!AT101</f>
        <v>0.46592949999999983</v>
      </c>
      <c r="F75" s="450">
        <f>[1]InputSummary!AU101</f>
        <v>0.47512824999999992</v>
      </c>
      <c r="G75" s="450">
        <f>[1]InputSummary!AV101</f>
        <v>0.48428100624999992</v>
      </c>
      <c r="H75" s="450">
        <f t="shared" si="23"/>
        <v>0.48428100624999992</v>
      </c>
      <c r="I75" s="450">
        <f t="shared" si="23"/>
        <v>0.48428100624999992</v>
      </c>
      <c r="J75" s="413" t="s">
        <v>246</v>
      </c>
    </row>
    <row r="76" spans="1:10" outlineLevel="1" x14ac:dyDescent="0.25">
      <c r="A76" s="348" t="s">
        <v>127</v>
      </c>
      <c r="B76" s="339" t="s">
        <v>1</v>
      </c>
      <c r="C76" s="340" t="s">
        <v>128</v>
      </c>
      <c r="D76" s="450">
        <f>[1]InputSummary!AS102</f>
        <v>8.1602211273689607E-2</v>
      </c>
      <c r="E76" s="450">
        <f>[1]InputSummary!AT102</f>
        <v>0.12464000000000595</v>
      </c>
      <c r="F76" s="450">
        <f>[1]InputSummary!AU102</f>
        <v>0.44099759999999677</v>
      </c>
      <c r="G76" s="450">
        <f>[1]InputSummary!AV102</f>
        <v>0.75893698799998766</v>
      </c>
      <c r="H76" s="450">
        <f t="shared" si="23"/>
        <v>0.75893698799998766</v>
      </c>
      <c r="I76" s="450">
        <f t="shared" si="23"/>
        <v>0.75893698799998766</v>
      </c>
      <c r="J76" s="414" t="s">
        <v>247</v>
      </c>
    </row>
    <row r="77" spans="1:10" outlineLevel="1" x14ac:dyDescent="0.25">
      <c r="A77" s="348" t="s">
        <v>129</v>
      </c>
      <c r="B77" s="339" t="s">
        <v>1</v>
      </c>
      <c r="C77" s="340" t="s">
        <v>130</v>
      </c>
      <c r="D77" s="450">
        <f>[1]InputSummary!AS103</f>
        <v>-0.62648274000021131</v>
      </c>
      <c r="E77" s="450">
        <f>[1]InputSummary!AT103</f>
        <v>-0.6</v>
      </c>
      <c r="F77" s="450">
        <f>[1]InputSummary!AU103</f>
        <v>-0.6</v>
      </c>
      <c r="G77" s="450">
        <f>[1]InputSummary!AV103</f>
        <v>-0.6</v>
      </c>
      <c r="H77" s="450">
        <f t="shared" si="23"/>
        <v>-0.6</v>
      </c>
      <c r="I77" s="450">
        <f t="shared" si="23"/>
        <v>-0.6</v>
      </c>
      <c r="J77" s="414" t="s">
        <v>248</v>
      </c>
    </row>
    <row r="78" spans="1:10" outlineLevel="1" x14ac:dyDescent="0.25">
      <c r="A78" s="348" t="s">
        <v>131</v>
      </c>
      <c r="B78" s="339" t="s">
        <v>1</v>
      </c>
      <c r="C78" s="340" t="s">
        <v>132</v>
      </c>
      <c r="D78" s="450">
        <f>[1]InputSummary!AS104</f>
        <v>0</v>
      </c>
      <c r="E78" s="450">
        <f>[1]InputSummary!AT104</f>
        <v>0</v>
      </c>
      <c r="F78" s="450">
        <f>[1]InputSummary!AU104</f>
        <v>0</v>
      </c>
      <c r="G78" s="450">
        <f>[1]InputSummary!AV104</f>
        <v>0</v>
      </c>
      <c r="H78" s="450">
        <f t="shared" si="23"/>
        <v>0</v>
      </c>
      <c r="I78" s="450">
        <f t="shared" si="23"/>
        <v>0</v>
      </c>
      <c r="J78" s="414" t="s">
        <v>249</v>
      </c>
    </row>
    <row r="79" spans="1:10" outlineLevel="1" x14ac:dyDescent="0.25">
      <c r="A79" s="348" t="s">
        <v>133</v>
      </c>
      <c r="B79" s="339" t="s">
        <v>1</v>
      </c>
      <c r="C79" s="340" t="s">
        <v>134</v>
      </c>
      <c r="D79" s="450">
        <f>[1]InputSummary!AS105</f>
        <v>0.32122094590815098</v>
      </c>
      <c r="E79" s="450">
        <f>[1]InputSummary!AT105</f>
        <v>0</v>
      </c>
      <c r="F79" s="450">
        <f>[1]InputSummary!AU105</f>
        <v>0</v>
      </c>
      <c r="G79" s="450">
        <f>[1]InputSummary!AV105</f>
        <v>1.54</v>
      </c>
      <c r="H79" s="450">
        <f t="shared" si="23"/>
        <v>1.54</v>
      </c>
      <c r="I79" s="450">
        <f t="shared" si="23"/>
        <v>1.54</v>
      </c>
      <c r="J79" s="414" t="s">
        <v>250</v>
      </c>
    </row>
    <row r="80" spans="1:10" outlineLevel="1" x14ac:dyDescent="0.25">
      <c r="A80" s="348" t="s">
        <v>135</v>
      </c>
      <c r="B80" s="339" t="s">
        <v>1</v>
      </c>
      <c r="C80" s="340" t="s">
        <v>136</v>
      </c>
      <c r="D80" s="450">
        <f>[1]InputSummary!AS106</f>
        <v>2.3039999999999998</v>
      </c>
      <c r="E80" s="450">
        <f>[1]InputSummary!AT106</f>
        <v>1.1729399999999994</v>
      </c>
      <c r="F80" s="450">
        <f>[1]InputSummary!AU106</f>
        <v>1.3387847999999998</v>
      </c>
      <c r="G80" s="450">
        <f>[1]InputSummary!AV106</f>
        <v>1.5079464960000006</v>
      </c>
      <c r="H80" s="450">
        <f t="shared" si="23"/>
        <v>1.5079464960000006</v>
      </c>
      <c r="I80" s="450">
        <f t="shared" si="23"/>
        <v>1.5079464960000006</v>
      </c>
      <c r="J80" s="414" t="s">
        <v>251</v>
      </c>
    </row>
    <row r="81" spans="1:10" outlineLevel="1" x14ac:dyDescent="0.25">
      <c r="A81" s="348" t="s">
        <v>137</v>
      </c>
      <c r="B81" s="339" t="s">
        <v>1</v>
      </c>
      <c r="C81" s="340" t="s">
        <v>138</v>
      </c>
      <c r="D81" s="450">
        <f>[1]InputSummary!AS107</f>
        <v>0</v>
      </c>
      <c r="E81" s="450">
        <f>[1]InputSummary!AT107</f>
        <v>0</v>
      </c>
      <c r="F81" s="450">
        <f>[1]InputSummary!AU107</f>
        <v>0</v>
      </c>
      <c r="G81" s="450">
        <f>[1]InputSummary!AV107</f>
        <v>0</v>
      </c>
      <c r="H81" s="450">
        <f t="shared" si="23"/>
        <v>0</v>
      </c>
      <c r="I81" s="450">
        <f t="shared" si="23"/>
        <v>0</v>
      </c>
      <c r="J81" s="414" t="s">
        <v>252</v>
      </c>
    </row>
    <row r="82" spans="1:10" outlineLevel="1" x14ac:dyDescent="0.25">
      <c r="A82" s="349" t="s">
        <v>139</v>
      </c>
      <c r="B82" s="341" t="s">
        <v>1</v>
      </c>
      <c r="C82" s="342" t="s">
        <v>140</v>
      </c>
      <c r="D82" s="450">
        <f>[1]InputSummary!AS108</f>
        <v>0</v>
      </c>
      <c r="E82" s="450">
        <f>[1]InputSummary!AT108</f>
        <v>0</v>
      </c>
      <c r="F82" s="450">
        <f>[1]InputSummary!AU108</f>
        <v>0</v>
      </c>
      <c r="G82" s="450">
        <f>[1]InputSummary!AV108</f>
        <v>0</v>
      </c>
      <c r="H82" s="450">
        <f t="shared" si="23"/>
        <v>0</v>
      </c>
      <c r="I82" s="450">
        <f t="shared" si="23"/>
        <v>0</v>
      </c>
      <c r="J82" s="415" t="s">
        <v>253</v>
      </c>
    </row>
    <row r="83" spans="1:10" x14ac:dyDescent="0.25">
      <c r="A83" s="353" t="s">
        <v>51</v>
      </c>
      <c r="B83" s="9" t="s">
        <v>1</v>
      </c>
      <c r="C83" s="53" t="s">
        <v>278</v>
      </c>
      <c r="D83" s="174">
        <f>SUM(D75:D82)</f>
        <v>2.7943507664471925</v>
      </c>
      <c r="E83" s="131">
        <f>SUM(E75:E82)</f>
        <v>1.1635095000000053</v>
      </c>
      <c r="F83" s="131">
        <f t="shared" ref="F83:I83" si="24">SUM(F75:F82)</f>
        <v>1.6549106499999966</v>
      </c>
      <c r="G83" s="131">
        <f t="shared" si="24"/>
        <v>3.6911644902499883</v>
      </c>
      <c r="H83" s="131">
        <f t="shared" si="24"/>
        <v>3.6911644902499883</v>
      </c>
      <c r="I83" s="132">
        <f t="shared" si="24"/>
        <v>3.6911644902499883</v>
      </c>
      <c r="J83" s="34" t="s">
        <v>272</v>
      </c>
    </row>
    <row r="84" spans="1:10" x14ac:dyDescent="0.25">
      <c r="A84" s="353" t="s">
        <v>53</v>
      </c>
      <c r="B84" s="9" t="s">
        <v>1</v>
      </c>
      <c r="C84" s="53" t="s">
        <v>279</v>
      </c>
      <c r="D84" s="507">
        <f>[1]Revenue!AS17</f>
        <v>0.10297825571423691</v>
      </c>
      <c r="E84" s="507">
        <f>[1]Revenue!AT17</f>
        <v>0</v>
      </c>
      <c r="F84" s="507">
        <f>[1]Revenue!AU17</f>
        <v>0</v>
      </c>
      <c r="G84" s="507">
        <f>[1]Revenue!AV17</f>
        <v>0</v>
      </c>
      <c r="H84" s="507">
        <f>G84</f>
        <v>0</v>
      </c>
      <c r="I84" s="450">
        <f>H84</f>
        <v>0</v>
      </c>
      <c r="J84" s="34" t="s">
        <v>54</v>
      </c>
    </row>
    <row r="85" spans="1:10" x14ac:dyDescent="0.25">
      <c r="A85" s="353" t="s">
        <v>55</v>
      </c>
      <c r="B85" s="9" t="s">
        <v>1</v>
      </c>
      <c r="C85" s="53" t="s">
        <v>280</v>
      </c>
      <c r="D85" s="507">
        <f>[1]Revenue!AS18</f>
        <v>0</v>
      </c>
      <c r="E85" s="507">
        <f>[1]Revenue!AT18</f>
        <v>0</v>
      </c>
      <c r="F85" s="507">
        <f>[1]Revenue!AU18</f>
        <v>0</v>
      </c>
      <c r="G85" s="507">
        <f>[1]Revenue!AV18</f>
        <v>0</v>
      </c>
      <c r="H85" s="507">
        <f>G85</f>
        <v>0</v>
      </c>
      <c r="I85" s="450">
        <f>H85</f>
        <v>0</v>
      </c>
      <c r="J85" s="34" t="s">
        <v>56</v>
      </c>
    </row>
    <row r="86" spans="1:10" x14ac:dyDescent="0.25">
      <c r="A86" s="5" t="s">
        <v>57</v>
      </c>
      <c r="B86" s="11" t="s">
        <v>1</v>
      </c>
      <c r="C86" s="55"/>
      <c r="D86" s="174">
        <f>SUM(D71:D85)-D83</f>
        <v>210.13974931268365</v>
      </c>
      <c r="E86" s="131">
        <f t="shared" ref="E86:I86" si="25">SUM(E71:E85)-E83</f>
        <v>211.59952726312318</v>
      </c>
      <c r="F86" s="131">
        <f t="shared" si="25"/>
        <v>216.42844677764506</v>
      </c>
      <c r="G86" s="131">
        <f t="shared" si="25"/>
        <v>217.81552771726624</v>
      </c>
      <c r="H86" s="131">
        <f t="shared" si="25"/>
        <v>217.81552771726624</v>
      </c>
      <c r="I86" s="132">
        <f t="shared" si="25"/>
        <v>217.81552771726624</v>
      </c>
      <c r="J86" s="36" t="s">
        <v>183</v>
      </c>
    </row>
    <row r="87" spans="1:10" x14ac:dyDescent="0.25">
      <c r="A87" s="353" t="s">
        <v>58</v>
      </c>
      <c r="B87" s="9" t="s">
        <v>1</v>
      </c>
      <c r="C87" s="53" t="s">
        <v>281</v>
      </c>
      <c r="D87" s="507">
        <f>[1]Revenue!AS20</f>
        <v>9.0501741872381896</v>
      </c>
      <c r="E87" s="507">
        <f>[1]Revenue!AT20</f>
        <v>5.245379659021336</v>
      </c>
      <c r="F87" s="507">
        <f>[1]Revenue!AU20</f>
        <v>4.6425508982107679</v>
      </c>
      <c r="G87" s="507">
        <f>[1]Revenue!AV20</f>
        <v>9.338947319304399</v>
      </c>
      <c r="H87" s="507">
        <f>G87</f>
        <v>9.338947319304399</v>
      </c>
      <c r="I87" s="450">
        <f>H87</f>
        <v>9.338947319304399</v>
      </c>
      <c r="J87" s="34" t="s">
        <v>59</v>
      </c>
    </row>
    <row r="88" spans="1:10" ht="15.75" thickBot="1" x14ac:dyDescent="0.3">
      <c r="A88" s="368" t="s">
        <v>60</v>
      </c>
      <c r="B88" s="28" t="s">
        <v>1</v>
      </c>
      <c r="C88" s="181" t="s">
        <v>282</v>
      </c>
      <c r="D88" s="507">
        <f>[1]Revenue!AS21</f>
        <v>0</v>
      </c>
      <c r="E88" s="507">
        <f>[1]Revenue!AT21</f>
        <v>0</v>
      </c>
      <c r="F88" s="507">
        <f>[1]Revenue!AU21</f>
        <v>0</v>
      </c>
      <c r="G88" s="507">
        <f>[1]Revenue!AV21</f>
        <v>0</v>
      </c>
      <c r="H88" s="507">
        <f>G88</f>
        <v>0</v>
      </c>
      <c r="I88" s="450">
        <f>H88</f>
        <v>0</v>
      </c>
      <c r="J88" s="209" t="s">
        <v>61</v>
      </c>
    </row>
    <row r="89" spans="1:10" ht="15.75" thickBot="1" x14ac:dyDescent="0.3">
      <c r="A89" s="374" t="s">
        <v>62</v>
      </c>
      <c r="B89" s="375" t="s">
        <v>1</v>
      </c>
      <c r="C89" s="420"/>
      <c r="D89" s="179">
        <f>SUM(D86:D88)</f>
        <v>219.18992349992183</v>
      </c>
      <c r="E89" s="137">
        <f>SUM(E86:E88)</f>
        <v>216.8449069221445</v>
      </c>
      <c r="F89" s="137">
        <f t="shared" ref="F89:I89" si="26">SUM(F86:F88)</f>
        <v>221.07099767585584</v>
      </c>
      <c r="G89" s="137">
        <f t="shared" si="26"/>
        <v>227.15447503657063</v>
      </c>
      <c r="H89" s="137">
        <f t="shared" si="26"/>
        <v>227.15447503657063</v>
      </c>
      <c r="I89" s="138">
        <f t="shared" si="26"/>
        <v>227.15447503657063</v>
      </c>
      <c r="J89" s="427" t="s">
        <v>190</v>
      </c>
    </row>
    <row r="90" spans="1:10" ht="18" x14ac:dyDescent="0.25">
      <c r="A90" s="44" t="s">
        <v>63</v>
      </c>
      <c r="B90" s="161" t="s">
        <v>10</v>
      </c>
      <c r="C90" s="223" t="s">
        <v>336</v>
      </c>
      <c r="D90" s="511">
        <f>[1]AR!AS16</f>
        <v>1.321792585589326</v>
      </c>
      <c r="E90" s="511">
        <f>[1]AR!AT16</f>
        <v>1.3727142241335155</v>
      </c>
      <c r="F90" s="511">
        <f>[1]AR!AU16</f>
        <v>1.4012437070149155</v>
      </c>
      <c r="G90" s="511">
        <f>[1]AR!AV16</f>
        <v>1.4291932003636572</v>
      </c>
      <c r="H90" s="511">
        <f>G90*1.02</f>
        <v>1.4577770643709302</v>
      </c>
      <c r="I90" s="511">
        <f>H90*1.02</f>
        <v>1.4869326056583489</v>
      </c>
      <c r="J90" s="133" t="s">
        <v>273</v>
      </c>
    </row>
    <row r="91" spans="1:10" ht="15.75" thickBot="1" x14ac:dyDescent="0.3">
      <c r="A91" s="242" t="s">
        <v>261</v>
      </c>
      <c r="B91" s="162" t="s">
        <v>10</v>
      </c>
      <c r="C91" s="224" t="s">
        <v>337</v>
      </c>
      <c r="D91" s="450">
        <f>[1]AR!AS17</f>
        <v>388.82731892752673</v>
      </c>
      <c r="E91" s="450">
        <f>[1]AR!AT17</f>
        <v>403.80676759927587</v>
      </c>
      <c r="F91" s="450">
        <f>[1]AR!AU17</f>
        <v>412.19919048022103</v>
      </c>
      <c r="G91" s="450">
        <f>[1]AR!AV17</f>
        <v>420.42099977364251</v>
      </c>
      <c r="H91" s="450">
        <f>G91*1.02</f>
        <v>428.82941976911536</v>
      </c>
      <c r="I91" s="450">
        <f>H91*1.02</f>
        <v>437.40600816449768</v>
      </c>
      <c r="J91" s="134" t="s">
        <v>184</v>
      </c>
    </row>
    <row r="92" spans="1:10" ht="15.75" thickBot="1" x14ac:dyDescent="0.3">
      <c r="A92" s="6"/>
      <c r="B92" s="12"/>
      <c r="C92" s="58"/>
      <c r="D92" s="176"/>
      <c r="E92" s="18"/>
      <c r="F92" s="12"/>
      <c r="G92" s="12"/>
      <c r="H92" s="12"/>
      <c r="I92" s="19"/>
      <c r="J92" s="37"/>
    </row>
    <row r="93" spans="1:10" ht="15.75" thickBot="1" x14ac:dyDescent="0.3">
      <c r="A93" s="370" t="s">
        <v>62</v>
      </c>
      <c r="B93" s="375" t="s">
        <v>65</v>
      </c>
      <c r="C93" s="420" t="s">
        <v>66</v>
      </c>
      <c r="D93" s="179">
        <f>D89*D90</f>
        <v>289.72361571808824</v>
      </c>
      <c r="E93" s="137">
        <f t="shared" ref="E93:I93" si="27">E89*E90</f>
        <v>297.66608816293598</v>
      </c>
      <c r="F93" s="137">
        <f t="shared" si="27"/>
        <v>309.77434429680198</v>
      </c>
      <c r="G93" s="137">
        <f t="shared" si="27"/>
        <v>324.64763115444282</v>
      </c>
      <c r="H93" s="137">
        <f t="shared" si="27"/>
        <v>331.14058377753167</v>
      </c>
      <c r="I93" s="138">
        <f t="shared" si="27"/>
        <v>337.76339545308235</v>
      </c>
      <c r="J93" s="427" t="s">
        <v>395</v>
      </c>
    </row>
    <row r="94" spans="1:10" x14ac:dyDescent="0.25">
      <c r="A94" s="356" t="s">
        <v>67</v>
      </c>
      <c r="B94" s="45" t="s">
        <v>65</v>
      </c>
      <c r="C94" s="51" t="s">
        <v>68</v>
      </c>
      <c r="D94" s="251">
        <f>D105</f>
        <v>19.958655030581408</v>
      </c>
      <c r="E94" s="228">
        <f>E105</f>
        <v>-24.580347166264559</v>
      </c>
      <c r="F94" s="228">
        <f t="shared" ref="F94:I94" si="28">F105</f>
        <v>-8.0075982413345788</v>
      </c>
      <c r="G94" s="228">
        <f t="shared" si="28"/>
        <v>5.590323157046142</v>
      </c>
      <c r="H94" s="228">
        <f t="shared" si="28"/>
        <v>0</v>
      </c>
      <c r="I94" s="229">
        <f t="shared" si="28"/>
        <v>0</v>
      </c>
      <c r="J94" s="253" t="s">
        <v>181</v>
      </c>
    </row>
    <row r="95" spans="1:10" x14ac:dyDescent="0.25">
      <c r="A95" s="42" t="s">
        <v>69</v>
      </c>
      <c r="B95" s="10" t="s">
        <v>65</v>
      </c>
      <c r="C95" s="54" t="s">
        <v>70</v>
      </c>
      <c r="D95" s="450">
        <f>[1]AR!AS51</f>
        <v>0</v>
      </c>
      <c r="E95" s="450">
        <f>[1]AR!AT51</f>
        <v>0</v>
      </c>
      <c r="F95" s="450">
        <f>[1]AR!AU51</f>
        <v>0</v>
      </c>
      <c r="G95" s="450">
        <f>[1]AR!AV51</f>
        <v>0</v>
      </c>
      <c r="H95" s="450">
        <f>G95</f>
        <v>0</v>
      </c>
      <c r="I95" s="450">
        <f>[1]AR!AW51</f>
        <v>0</v>
      </c>
      <c r="J95" s="35" t="s">
        <v>186</v>
      </c>
    </row>
    <row r="96" spans="1:10" ht="15.75" thickBot="1" x14ac:dyDescent="0.3">
      <c r="A96" s="371" t="s">
        <v>71</v>
      </c>
      <c r="B96" s="14" t="s">
        <v>65</v>
      </c>
      <c r="C96" s="57" t="s">
        <v>72</v>
      </c>
      <c r="D96" s="450">
        <f>[1]AR!AS52</f>
        <v>19.041074555993937</v>
      </c>
      <c r="E96" s="450">
        <f>[1]AR!AT52</f>
        <v>0.71867139067777852</v>
      </c>
      <c r="F96" s="450">
        <f>[1]AR!AU52</f>
        <v>0.7816028883262407</v>
      </c>
      <c r="G96" s="450">
        <f>[1]AR!AV52</f>
        <v>0.82996838105291848</v>
      </c>
      <c r="H96" s="450">
        <f>[1]AR!AW52</f>
        <v>0</v>
      </c>
      <c r="I96" s="450">
        <f>[1]AR!AW52</f>
        <v>0</v>
      </c>
      <c r="J96" s="38" t="s">
        <v>187</v>
      </c>
    </row>
    <row r="97" spans="1:10" ht="15.75" thickBot="1" x14ac:dyDescent="0.3">
      <c r="A97" s="374" t="s">
        <v>73</v>
      </c>
      <c r="B97" s="421" t="s">
        <v>65</v>
      </c>
      <c r="C97" s="422" t="s">
        <v>74</v>
      </c>
      <c r="D97" s="270">
        <f>SUM(D93:D96)</f>
        <v>328.72334530466355</v>
      </c>
      <c r="E97" s="271">
        <f t="shared" ref="E97:I97" si="29">SUM(E93:E96)</f>
        <v>273.8044123873492</v>
      </c>
      <c r="F97" s="271">
        <f t="shared" si="29"/>
        <v>302.54834894379366</v>
      </c>
      <c r="G97" s="271">
        <f t="shared" si="29"/>
        <v>331.06792269254191</v>
      </c>
      <c r="H97" s="271">
        <f t="shared" si="29"/>
        <v>331.14058377753167</v>
      </c>
      <c r="I97" s="272">
        <f t="shared" si="29"/>
        <v>337.76339545308235</v>
      </c>
      <c r="J97" s="426" t="s">
        <v>188</v>
      </c>
    </row>
    <row r="98" spans="1:10" ht="15.75" thickBot="1" x14ac:dyDescent="0.3">
      <c r="A98" s="6"/>
      <c r="B98" s="12"/>
      <c r="C98" s="58"/>
      <c r="D98" s="176"/>
      <c r="E98" s="18"/>
      <c r="F98" s="12"/>
      <c r="G98" s="12"/>
      <c r="H98" s="12"/>
      <c r="I98" s="19"/>
      <c r="J98" s="37"/>
    </row>
    <row r="99" spans="1:10" ht="15.75" thickBot="1" x14ac:dyDescent="0.3">
      <c r="A99" s="374" t="s">
        <v>75</v>
      </c>
      <c r="B99" s="423" t="s">
        <v>65</v>
      </c>
      <c r="C99" s="424" t="s">
        <v>76</v>
      </c>
      <c r="D99" s="462">
        <f>[1]AR!AS$62</f>
        <v>351.45159810666672</v>
      </c>
      <c r="E99" s="462">
        <f>[1]AR!AT$62</f>
        <v>281.34052089351906</v>
      </c>
      <c r="F99" s="462">
        <f>[1]AR!AU$62</f>
        <v>297.28379570782437</v>
      </c>
      <c r="G99" s="462">
        <f>[1]AR!AV$62</f>
        <v>331.06792269254191</v>
      </c>
      <c r="H99" s="462">
        <f>H97</f>
        <v>331.14058377753167</v>
      </c>
      <c r="I99" s="462">
        <f>I97</f>
        <v>337.76339545308235</v>
      </c>
      <c r="J99" s="425" t="s">
        <v>191</v>
      </c>
    </row>
    <row r="100" spans="1:10" ht="15.75" thickBot="1" x14ac:dyDescent="0.3">
      <c r="A100" s="230" t="s">
        <v>77</v>
      </c>
      <c r="B100" s="211" t="s">
        <v>65</v>
      </c>
      <c r="C100" s="212"/>
      <c r="D100" s="175">
        <f>D97-D99</f>
        <v>-22.728252802003169</v>
      </c>
      <c r="E100" s="144">
        <f t="shared" ref="E100:I100" si="30">E97-E99</f>
        <v>-7.5361085061698532</v>
      </c>
      <c r="F100" s="144">
        <f t="shared" si="30"/>
        <v>5.2645532359692879</v>
      </c>
      <c r="G100" s="144">
        <f t="shared" si="30"/>
        <v>0</v>
      </c>
      <c r="H100" s="144">
        <f t="shared" si="30"/>
        <v>0</v>
      </c>
      <c r="I100" s="145">
        <f t="shared" si="30"/>
        <v>0</v>
      </c>
      <c r="J100" s="432" t="s">
        <v>192</v>
      </c>
    </row>
    <row r="101" spans="1:10" ht="15.75" thickBot="1" x14ac:dyDescent="0.3">
      <c r="A101" s="6"/>
      <c r="B101" s="12"/>
      <c r="C101" s="58"/>
      <c r="D101" s="43"/>
      <c r="E101" s="12"/>
      <c r="F101" s="12"/>
      <c r="G101" s="12"/>
      <c r="H101" s="12"/>
      <c r="I101" s="19"/>
      <c r="J101" s="37"/>
    </row>
    <row r="102" spans="1:10" ht="15.75" thickBot="1" x14ac:dyDescent="0.3">
      <c r="A102" s="369" t="s">
        <v>78</v>
      </c>
      <c r="B102" s="13" t="s">
        <v>8</v>
      </c>
      <c r="C102" s="56" t="s">
        <v>79</v>
      </c>
      <c r="D102" s="464">
        <f>[1]AR!AS65</f>
        <v>4.1370183200000001E-2</v>
      </c>
      <c r="E102" s="464">
        <f>[1]AR!AT65</f>
        <v>4.09301584E-2</v>
      </c>
      <c r="F102" s="464">
        <f>[1]AR!AU65</f>
        <v>4.1113614800000003E-2</v>
      </c>
      <c r="G102" s="464">
        <f>[1]AR!AV65</f>
        <v>4.1190859599999997E-2</v>
      </c>
      <c r="H102" s="464">
        <f>G102</f>
        <v>4.1190859599999997E-2</v>
      </c>
      <c r="I102" s="464">
        <f>H102</f>
        <v>4.1190859599999997E-2</v>
      </c>
      <c r="J102" s="39" t="s">
        <v>193</v>
      </c>
    </row>
    <row r="103" spans="1:10" x14ac:dyDescent="0.25">
      <c r="A103" s="42" t="s">
        <v>80</v>
      </c>
      <c r="B103" s="10" t="s">
        <v>81</v>
      </c>
      <c r="C103" s="54" t="s">
        <v>82</v>
      </c>
      <c r="D103" s="464">
        <f>[1]AR!AS66</f>
        <v>3.8524681632622571E-2</v>
      </c>
      <c r="E103" s="464">
        <f>[1]AR!AT66</f>
        <v>2.078326455705537E-2</v>
      </c>
      <c r="F103" s="464">
        <f>[1]AR!AU66</f>
        <v>1.9946204367463416E-2</v>
      </c>
      <c r="G103" s="464">
        <f>G91/F91-1</f>
        <v>1.9946204367463416E-2</v>
      </c>
      <c r="H103" s="464">
        <f>H91/G91-1</f>
        <v>2.0000000000000018E-2</v>
      </c>
      <c r="I103" s="464">
        <f>I91/H91-1</f>
        <v>2.0000000000000018E-2</v>
      </c>
      <c r="J103" s="40" t="s">
        <v>264</v>
      </c>
    </row>
    <row r="104" spans="1:10" ht="15.75" thickBot="1" x14ac:dyDescent="0.3">
      <c r="A104" s="42" t="s">
        <v>83</v>
      </c>
      <c r="B104" s="14" t="s">
        <v>84</v>
      </c>
      <c r="C104" s="57" t="s">
        <v>85</v>
      </c>
      <c r="D104" s="238">
        <f>(1+D102)*(1+D103)-1</f>
        <v>8.1488637969485911E-2</v>
      </c>
      <c r="E104" s="239">
        <f t="shared" ref="E104:I104" si="31">(1+E102)*(1+E103)-1</f>
        <v>6.2564085267444725E-2</v>
      </c>
      <c r="F104" s="239">
        <f t="shared" si="31"/>
        <v>6.1879879730549314E-2</v>
      </c>
      <c r="G104" s="239">
        <f t="shared" si="31"/>
        <v>6.1958665271116375E-2</v>
      </c>
      <c r="H104" s="239">
        <f t="shared" si="31"/>
        <v>6.2014676792000012E-2</v>
      </c>
      <c r="I104" s="240">
        <f t="shared" si="31"/>
        <v>6.2014676792000012E-2</v>
      </c>
      <c r="J104" s="254" t="s">
        <v>262</v>
      </c>
    </row>
    <row r="105" spans="1:10" ht="15.75" thickBot="1" x14ac:dyDescent="0.3">
      <c r="A105" s="374" t="s">
        <v>86</v>
      </c>
      <c r="B105" s="423" t="s">
        <v>65</v>
      </c>
      <c r="C105" s="424" t="s">
        <v>68</v>
      </c>
      <c r="D105" s="462">
        <f>[1]AR!$AS$50</f>
        <v>19.958655030581408</v>
      </c>
      <c r="E105" s="463">
        <f>D100*(1+D104)</f>
        <v>-24.580347166264559</v>
      </c>
      <c r="F105" s="463">
        <f>E100*(1+E104)</f>
        <v>-8.0075982413345788</v>
      </c>
      <c r="G105" s="463">
        <f t="shared" ref="G105:I105" si="32">F100*(1+F104)</f>
        <v>5.590323157046142</v>
      </c>
      <c r="H105" s="463">
        <f t="shared" si="32"/>
        <v>0</v>
      </c>
      <c r="I105" s="463">
        <f t="shared" si="32"/>
        <v>0</v>
      </c>
      <c r="J105" s="425" t="s">
        <v>194</v>
      </c>
    </row>
    <row r="107" spans="1:10" x14ac:dyDescent="0.25">
      <c r="A107" s="7" t="s">
        <v>124</v>
      </c>
      <c r="D107" s="24">
        <f>D97-[1]AR!AS$53</f>
        <v>0</v>
      </c>
      <c r="E107" s="24">
        <f>E97-[1]AR!AT$53</f>
        <v>0</v>
      </c>
      <c r="F107" s="24">
        <f>F97-[1]AR!AU$53</f>
        <v>0</v>
      </c>
      <c r="G107" s="24">
        <f>G97-[1]AR!AV$53</f>
        <v>0</v>
      </c>
      <c r="H107" s="24"/>
      <c r="I107" s="24"/>
    </row>
  </sheetData>
  <phoneticPr fontId="11" type="noConversion"/>
  <pageMargins left="0.7" right="0.7" top="0.75" bottom="0.75" header="0.3" footer="0.3"/>
  <pageSetup paperSize="8"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79998168889431442"/>
  </sheetPr>
  <dimension ref="A1:J55"/>
  <sheetViews>
    <sheetView showGridLines="0" topLeftCell="B16" zoomScale="60" zoomScaleNormal="60" workbookViewId="0">
      <selection activeCell="G50" sqref="G50:I50"/>
    </sheetView>
  </sheetViews>
  <sheetFormatPr defaultRowHeight="15" outlineLevelRow="1" x14ac:dyDescent="0.25"/>
  <cols>
    <col min="1" max="1" width="86.7109375" bestFit="1" customWidth="1"/>
    <col min="2" max="2" width="19.85546875" style="15" bestFit="1" customWidth="1"/>
    <col min="3" max="3" width="19.7109375" style="15" bestFit="1" customWidth="1"/>
    <col min="4" max="5" width="11.42578125" style="15" bestFit="1" customWidth="1"/>
    <col min="6" max="7" width="11.7109375" style="15" bestFit="1" customWidth="1"/>
    <col min="8" max="8" width="11.42578125" style="15" customWidth="1"/>
    <col min="9" max="9" width="11.7109375" style="15" bestFit="1" customWidth="1"/>
    <col min="10" max="10" width="83.85546875" style="30" bestFit="1" customWidth="1"/>
  </cols>
  <sheetData>
    <row r="1" spans="1:10" x14ac:dyDescent="0.25">
      <c r="A1" s="64" t="s">
        <v>305</v>
      </c>
      <c r="B1" s="65" t="str">
        <f>IF(Cover!C5="","Enter Company Name",Cover!C5)</f>
        <v>NGED South Wales</v>
      </c>
      <c r="J1" s="41"/>
    </row>
    <row r="2" spans="1:10" x14ac:dyDescent="0.25">
      <c r="A2" s="64" t="s">
        <v>306</v>
      </c>
      <c r="B2" s="66">
        <f>IF(Cover!C6="","Enter Date",Cover!C6)</f>
        <v>45870</v>
      </c>
      <c r="J2" s="41"/>
    </row>
    <row r="3" spans="1:10" ht="15.75" thickBot="1" x14ac:dyDescent="0.3">
      <c r="A3" s="64" t="s">
        <v>307</v>
      </c>
      <c r="B3" s="65" t="s">
        <v>311</v>
      </c>
      <c r="J3" s="41"/>
    </row>
    <row r="4" spans="1:10" x14ac:dyDescent="0.25">
      <c r="A4" s="100" t="s">
        <v>87</v>
      </c>
      <c r="B4" s="101"/>
      <c r="C4" s="169"/>
      <c r="D4" s="171" t="str">
        <f>IF(Cover!$C$6="","Reg Year",LEFT(E4,4)-1&amp;"/"&amp;RIGHT(E4,2)-1)</f>
        <v>2024/25</v>
      </c>
      <c r="E4" s="102" t="str">
        <f>IF(Cover!$C$6="","Reg Year",Cover!C8)</f>
        <v>2025/26</v>
      </c>
      <c r="F4" s="102" t="str">
        <f>IF(Cover!$C$6="","Reg Year",LEFT(E4,4)+1&amp;"/"&amp;RIGHT(E4,2)+1)</f>
        <v>2026/27</v>
      </c>
      <c r="G4" s="102" t="str">
        <f>IF(Cover!$C$6="","Reg Year",LEFT(F4,4)+1&amp;"/"&amp;RIGHT(F4,2)+1)</f>
        <v>2027/28</v>
      </c>
      <c r="H4" s="102" t="str">
        <f>IF(Cover!$C$6="","Reg Year",LEFT(G4,4)+1&amp;"/"&amp;RIGHT(G4,2)+1)</f>
        <v>2028/29</v>
      </c>
      <c r="I4" s="103" t="str">
        <f>IF(Cover!$C$6="","Reg Year",LEFT(H4,4)+1&amp;"/"&amp;RIGHT(H4,2)+1)</f>
        <v>2029/30</v>
      </c>
      <c r="J4" s="182" t="s">
        <v>300</v>
      </c>
    </row>
    <row r="5" spans="1:10" ht="15.75" thickBot="1" x14ac:dyDescent="0.3">
      <c r="A5" s="104"/>
      <c r="B5" s="105"/>
      <c r="C5" s="170"/>
      <c r="D5" s="172" t="s">
        <v>313</v>
      </c>
      <c r="E5" s="106" t="s">
        <v>312</v>
      </c>
      <c r="F5" s="106" t="s">
        <v>314</v>
      </c>
      <c r="G5" s="106" t="s">
        <v>315</v>
      </c>
      <c r="H5" s="106" t="s">
        <v>316</v>
      </c>
      <c r="I5" s="107" t="s">
        <v>317</v>
      </c>
      <c r="J5" s="183"/>
    </row>
    <row r="6" spans="1:10" x14ac:dyDescent="0.25">
      <c r="A6" s="381" t="s">
        <v>0</v>
      </c>
      <c r="B6" s="29" t="s">
        <v>1</v>
      </c>
      <c r="C6" s="180" t="s">
        <v>283</v>
      </c>
      <c r="D6" s="195">
        <f>'Table 1 - Detailed'!D46</f>
        <v>41.145642716646016</v>
      </c>
      <c r="E6" s="139">
        <f>'Table 1 - Detailed'!E46</f>
        <v>43.080607405109632</v>
      </c>
      <c r="F6" s="139">
        <f>'Table 1 - Detailed'!F46</f>
        <v>42.549480297108047</v>
      </c>
      <c r="G6" s="139">
        <f>'Table 1 - Detailed'!G46</f>
        <v>38.040065703603346</v>
      </c>
      <c r="H6" s="139">
        <f>'Table 1 - Detailed'!H46</f>
        <v>38.040065703603346</v>
      </c>
      <c r="I6" s="196">
        <f>'Table 1 - Detailed'!I46</f>
        <v>38.040065703603346</v>
      </c>
      <c r="J6" s="184" t="s">
        <v>2</v>
      </c>
    </row>
    <row r="7" spans="1:10" x14ac:dyDescent="0.25">
      <c r="A7" s="380" t="s">
        <v>3</v>
      </c>
      <c r="B7" s="9" t="s">
        <v>1</v>
      </c>
      <c r="C7" s="53" t="s">
        <v>284</v>
      </c>
      <c r="D7" s="195">
        <f>'Table 1 - Detailed'!D50</f>
        <v>87.830012313400871</v>
      </c>
      <c r="E7" s="139">
        <f>'Table 1 - Detailed'!E50</f>
        <v>87.466205092687602</v>
      </c>
      <c r="F7" s="139">
        <f>'Table 1 - Detailed'!F50</f>
        <v>87.30357699079137</v>
      </c>
      <c r="G7" s="139">
        <f>'Table 1 - Detailed'!G50</f>
        <v>86.631823491228758</v>
      </c>
      <c r="H7" s="139">
        <f>'Table 1 - Detailed'!H50</f>
        <v>86.631823491228758</v>
      </c>
      <c r="I7" s="196">
        <f>'Table 1 - Detailed'!I50</f>
        <v>86.631823491228758</v>
      </c>
      <c r="J7" s="185" t="s">
        <v>16</v>
      </c>
    </row>
    <row r="8" spans="1:10" x14ac:dyDescent="0.25">
      <c r="A8" s="380" t="s">
        <v>15</v>
      </c>
      <c r="B8" s="9" t="s">
        <v>1</v>
      </c>
      <c r="C8" s="53" t="s">
        <v>285</v>
      </c>
      <c r="D8" s="195">
        <f>'Table 1 - Detailed'!D57</f>
        <v>55.209665349737669</v>
      </c>
      <c r="E8" s="139">
        <f>'Table 1 - Detailed'!E57</f>
        <v>57.249487029514619</v>
      </c>
      <c r="F8" s="139">
        <f>'Table 1 - Detailed'!F57</f>
        <v>60.266779854574054</v>
      </c>
      <c r="G8" s="139">
        <f>'Table 1 - Detailed'!G57</f>
        <v>62.817217587985219</v>
      </c>
      <c r="H8" s="139">
        <f>'Table 1 - Detailed'!H57</f>
        <v>62.817217587985219</v>
      </c>
      <c r="I8" s="196">
        <f>'Table 1 - Detailed'!I57</f>
        <v>62.817217587985219</v>
      </c>
      <c r="J8" s="185" t="s">
        <v>17</v>
      </c>
    </row>
    <row r="9" spans="1:10" outlineLevel="1" x14ac:dyDescent="0.25">
      <c r="A9" s="382" t="s">
        <v>19</v>
      </c>
      <c r="B9" s="334" t="s">
        <v>1</v>
      </c>
      <c r="C9" s="335" t="s">
        <v>20</v>
      </c>
      <c r="D9" s="383">
        <f>'Table 1 - Detailed'!D58</f>
        <v>1.2350651817827714</v>
      </c>
      <c r="E9" s="384">
        <f>'Table 1 - Detailed'!E58</f>
        <v>1.295461707327074</v>
      </c>
      <c r="F9" s="384">
        <f>'Table 1 - Detailed'!F58</f>
        <v>1.295461707327074</v>
      </c>
      <c r="G9" s="384">
        <f>'Table 1 - Detailed'!G58</f>
        <v>1.295461707327074</v>
      </c>
      <c r="H9" s="384">
        <f>'Table 1 - Detailed'!H58</f>
        <v>1.295461707327074</v>
      </c>
      <c r="I9" s="385">
        <f>'Table 1 - Detailed'!I58</f>
        <v>1.295461707327074</v>
      </c>
      <c r="J9" s="386" t="s">
        <v>234</v>
      </c>
    </row>
    <row r="10" spans="1:10" outlineLevel="1" x14ac:dyDescent="0.25">
      <c r="A10" s="387" t="s">
        <v>21</v>
      </c>
      <c r="B10" s="339" t="s">
        <v>1</v>
      </c>
      <c r="C10" s="340" t="s">
        <v>22</v>
      </c>
      <c r="D10" s="388">
        <f>'Table 1 - Detailed'!D59</f>
        <v>13.10727582291252</v>
      </c>
      <c r="E10" s="389">
        <f>'Table 1 - Detailed'!E59</f>
        <v>13.736383240264511</v>
      </c>
      <c r="F10" s="389">
        <f>'Table 1 - Detailed'!F59</f>
        <v>15.590029123110151</v>
      </c>
      <c r="G10" s="389">
        <f>'Table 1 - Detailed'!G59</f>
        <v>17.594523802399436</v>
      </c>
      <c r="H10" s="389">
        <f>'Table 1 - Detailed'!H59</f>
        <v>17.594523802399436</v>
      </c>
      <c r="I10" s="390">
        <f>'Table 1 - Detailed'!I59</f>
        <v>17.594523802399436</v>
      </c>
      <c r="J10" s="391" t="s">
        <v>235</v>
      </c>
    </row>
    <row r="11" spans="1:10" outlineLevel="1" x14ac:dyDescent="0.25">
      <c r="A11" s="387" t="s">
        <v>23</v>
      </c>
      <c r="B11" s="339" t="s">
        <v>1</v>
      </c>
      <c r="C11" s="340" t="s">
        <v>24</v>
      </c>
      <c r="D11" s="388">
        <f>'Table 1 - Detailed'!D60</f>
        <v>7.6744264649338021</v>
      </c>
      <c r="E11" s="389">
        <f>'Table 1 - Detailed'!E60</f>
        <v>7.0979427428023616</v>
      </c>
      <c r="F11" s="389">
        <f>'Table 1 - Detailed'!F60</f>
        <v>7.0979427428023616</v>
      </c>
      <c r="G11" s="389">
        <f>'Table 1 - Detailed'!G60</f>
        <v>7.0979427428023616</v>
      </c>
      <c r="H11" s="389">
        <f>'Table 1 - Detailed'!H60</f>
        <v>7.0979427428023616</v>
      </c>
      <c r="I11" s="390">
        <f>'Table 1 - Detailed'!I60</f>
        <v>7.0979427428023616</v>
      </c>
      <c r="J11" s="391" t="s">
        <v>236</v>
      </c>
    </row>
    <row r="12" spans="1:10" outlineLevel="1" x14ac:dyDescent="0.25">
      <c r="A12" s="387" t="s">
        <v>25</v>
      </c>
      <c r="B12" s="339" t="s">
        <v>1</v>
      </c>
      <c r="C12" s="340" t="s">
        <v>26</v>
      </c>
      <c r="D12" s="388">
        <f>'Table 1 - Detailed'!D61</f>
        <v>1.190050554942909</v>
      </c>
      <c r="E12" s="389">
        <f>'Table 1 - Detailed'!E61</f>
        <v>1.0802517443056574</v>
      </c>
      <c r="F12" s="389">
        <f>'Table 1 - Detailed'!F61</f>
        <v>1.0584756112311013</v>
      </c>
      <c r="G12" s="389">
        <f>'Table 1 - Detailed'!G61</f>
        <v>1.0375600733944952</v>
      </c>
      <c r="H12" s="389">
        <f>'Table 1 - Detailed'!H61</f>
        <v>1.0375600733944952</v>
      </c>
      <c r="I12" s="390">
        <f>'Table 1 - Detailed'!I61</f>
        <v>1.0375600733944952</v>
      </c>
      <c r="J12" s="391" t="s">
        <v>237</v>
      </c>
    </row>
    <row r="13" spans="1:10" outlineLevel="1" x14ac:dyDescent="0.25">
      <c r="A13" s="387" t="s">
        <v>27</v>
      </c>
      <c r="B13" s="339" t="s">
        <v>1</v>
      </c>
      <c r="C13" s="340" t="s">
        <v>28</v>
      </c>
      <c r="D13" s="388">
        <f>'Table 1 - Detailed'!D62</f>
        <v>7.1191199758504603E-2</v>
      </c>
      <c r="E13" s="389">
        <f>'Table 1 - Detailed'!E62</f>
        <v>0.2170501845900028</v>
      </c>
      <c r="F13" s="389">
        <f>'Table 1 - Detailed'!F62</f>
        <v>0.10231157130742423</v>
      </c>
      <c r="G13" s="389">
        <f>'Table 1 - Detailed'!G62</f>
        <v>0.10028988888215402</v>
      </c>
      <c r="H13" s="389">
        <f>'Table 1 - Detailed'!H62</f>
        <v>0.10028988888215402</v>
      </c>
      <c r="I13" s="390">
        <f>'Table 1 - Detailed'!I62</f>
        <v>0.10028988888215402</v>
      </c>
      <c r="J13" s="391" t="s">
        <v>238</v>
      </c>
    </row>
    <row r="14" spans="1:10" outlineLevel="1" x14ac:dyDescent="0.25">
      <c r="A14" s="387" t="s">
        <v>29</v>
      </c>
      <c r="B14" s="339" t="s">
        <v>1</v>
      </c>
      <c r="C14" s="340" t="s">
        <v>30</v>
      </c>
      <c r="D14" s="388">
        <f>'Table 1 - Detailed'!D63</f>
        <v>7.8681028425977451E-3</v>
      </c>
      <c r="E14" s="389">
        <f>'Table 1 - Detailed'!E63</f>
        <v>9.4782293934338249E-3</v>
      </c>
      <c r="F14" s="389">
        <f>'Table 1 - Detailed'!F63</f>
        <v>9.4782293934338249E-3</v>
      </c>
      <c r="G14" s="389">
        <f>'Table 1 - Detailed'!G63</f>
        <v>9.4782293934338249E-3</v>
      </c>
      <c r="H14" s="389">
        <f>'Table 1 - Detailed'!H63</f>
        <v>9.4782293934338249E-3</v>
      </c>
      <c r="I14" s="390">
        <f>'Table 1 - Detailed'!I63</f>
        <v>9.4782293934338249E-3</v>
      </c>
      <c r="J14" s="391" t="s">
        <v>239</v>
      </c>
    </row>
    <row r="15" spans="1:10" outlineLevel="1" x14ac:dyDescent="0.25">
      <c r="A15" s="387" t="s">
        <v>31</v>
      </c>
      <c r="B15" s="339" t="s">
        <v>1</v>
      </c>
      <c r="C15" s="340" t="s">
        <v>32</v>
      </c>
      <c r="D15" s="388">
        <f>'Table 1 - Detailed'!D64</f>
        <v>0.25397328117885226</v>
      </c>
      <c r="E15" s="389">
        <f>'Table 1 - Detailed'!E64</f>
        <v>-0.29686942183573994</v>
      </c>
      <c r="F15" s="389">
        <f>'Table 1 - Detailed'!F64</f>
        <v>0</v>
      </c>
      <c r="G15" s="389">
        <f>'Table 1 - Detailed'!G64</f>
        <v>0</v>
      </c>
      <c r="H15" s="389">
        <f>'Table 1 - Detailed'!H64</f>
        <v>0</v>
      </c>
      <c r="I15" s="390">
        <f>'Table 1 - Detailed'!I64</f>
        <v>0</v>
      </c>
      <c r="J15" s="391" t="s">
        <v>240</v>
      </c>
    </row>
    <row r="16" spans="1:10" outlineLevel="1" x14ac:dyDescent="0.25">
      <c r="A16" s="387" t="s">
        <v>33</v>
      </c>
      <c r="B16" s="339" t="s">
        <v>1</v>
      </c>
      <c r="C16" s="340" t="s">
        <v>34</v>
      </c>
      <c r="D16" s="388">
        <f>'Table 1 - Detailed'!D65</f>
        <v>1.724930238569506E-2</v>
      </c>
      <c r="E16" s="389">
        <f>'Table 1 - Detailed'!E65</f>
        <v>1.9808963997060987E-5</v>
      </c>
      <c r="F16" s="389">
        <f>'Table 1 - Detailed'!F65</f>
        <v>0</v>
      </c>
      <c r="G16" s="389">
        <f>'Table 1 - Detailed'!G65</f>
        <v>0</v>
      </c>
      <c r="H16" s="389">
        <f>'Table 1 - Detailed'!H65</f>
        <v>0</v>
      </c>
      <c r="I16" s="390">
        <f>'Table 1 - Detailed'!I65</f>
        <v>0</v>
      </c>
      <c r="J16" s="391" t="s">
        <v>241</v>
      </c>
    </row>
    <row r="17" spans="1:10" outlineLevel="1" x14ac:dyDescent="0.25">
      <c r="A17" s="387" t="s">
        <v>35</v>
      </c>
      <c r="B17" s="339" t="s">
        <v>1</v>
      </c>
      <c r="C17" s="340" t="s">
        <v>36</v>
      </c>
      <c r="D17" s="388">
        <f>'Table 1 - Detailed'!D66</f>
        <v>-0.5</v>
      </c>
      <c r="E17" s="389">
        <f>'Table 1 - Detailed'!E66</f>
        <v>-0.5</v>
      </c>
      <c r="F17" s="389">
        <f>'Table 1 - Detailed'!F66</f>
        <v>-0.5</v>
      </c>
      <c r="G17" s="389">
        <f>'Table 1 - Detailed'!G66</f>
        <v>-0.5</v>
      </c>
      <c r="H17" s="389">
        <f>'Table 1 - Detailed'!H66</f>
        <v>-0.5</v>
      </c>
      <c r="I17" s="390">
        <f>'Table 1 - Detailed'!I66</f>
        <v>-0.5</v>
      </c>
      <c r="J17" s="391" t="s">
        <v>242</v>
      </c>
    </row>
    <row r="18" spans="1:10" outlineLevel="1" x14ac:dyDescent="0.25">
      <c r="A18" s="387" t="s">
        <v>37</v>
      </c>
      <c r="B18" s="339" t="s">
        <v>1</v>
      </c>
      <c r="C18" s="340" t="s">
        <v>38</v>
      </c>
      <c r="D18" s="388">
        <f>'Table 1 - Detailed'!D67</f>
        <v>0</v>
      </c>
      <c r="E18" s="389">
        <f>'Table 1 - Detailed'!E67</f>
        <v>0</v>
      </c>
      <c r="F18" s="389">
        <f>'Table 1 - Detailed'!F67</f>
        <v>0</v>
      </c>
      <c r="G18" s="389">
        <f>'Table 1 - Detailed'!G67</f>
        <v>0</v>
      </c>
      <c r="H18" s="389">
        <f>'Table 1 - Detailed'!H67</f>
        <v>0</v>
      </c>
      <c r="I18" s="390">
        <f>'Table 1 - Detailed'!I67</f>
        <v>0</v>
      </c>
      <c r="J18" s="391" t="s">
        <v>243</v>
      </c>
    </row>
    <row r="19" spans="1:10" outlineLevel="1" x14ac:dyDescent="0.25">
      <c r="A19" s="387" t="s">
        <v>39</v>
      </c>
      <c r="B19" s="339" t="s">
        <v>1</v>
      </c>
      <c r="C19" s="340" t="s">
        <v>40</v>
      </c>
      <c r="D19" s="388">
        <f>'Table 1 - Detailed'!D68</f>
        <v>0</v>
      </c>
      <c r="E19" s="389">
        <f>'Table 1 - Detailed'!E68</f>
        <v>0</v>
      </c>
      <c r="F19" s="389">
        <f>'Table 1 - Detailed'!F68</f>
        <v>0</v>
      </c>
      <c r="G19" s="389">
        <f>'Table 1 - Detailed'!G68</f>
        <v>0</v>
      </c>
      <c r="H19" s="389">
        <f>'Table 1 - Detailed'!H68</f>
        <v>0</v>
      </c>
      <c r="I19" s="390">
        <f>'Table 1 - Detailed'!I68</f>
        <v>0</v>
      </c>
      <c r="J19" s="391" t="s">
        <v>244</v>
      </c>
    </row>
    <row r="20" spans="1:10" outlineLevel="1" x14ac:dyDescent="0.25">
      <c r="A20" s="392" t="s">
        <v>41</v>
      </c>
      <c r="B20" s="341" t="s">
        <v>1</v>
      </c>
      <c r="C20" s="342" t="s">
        <v>42</v>
      </c>
      <c r="D20" s="393">
        <f>'Table 1 - Detailed'!D69</f>
        <v>0</v>
      </c>
      <c r="E20" s="394">
        <f>'Table 1 - Detailed'!E69</f>
        <v>0</v>
      </c>
      <c r="F20" s="394">
        <f>'Table 1 - Detailed'!F69</f>
        <v>0</v>
      </c>
      <c r="G20" s="394">
        <f>'Table 1 - Detailed'!G69</f>
        <v>0</v>
      </c>
      <c r="H20" s="394">
        <f>'Table 1 - Detailed'!H69</f>
        <v>0</v>
      </c>
      <c r="I20" s="395">
        <f>'Table 1 - Detailed'!I69</f>
        <v>0</v>
      </c>
      <c r="J20" s="396" t="s">
        <v>245</v>
      </c>
    </row>
    <row r="21" spans="1:10" x14ac:dyDescent="0.25">
      <c r="A21" s="380" t="s">
        <v>43</v>
      </c>
      <c r="B21" s="9" t="s">
        <v>1</v>
      </c>
      <c r="C21" s="53" t="s">
        <v>274</v>
      </c>
      <c r="D21" s="174">
        <f>SUM(D9:D17,D19)-D18-D20</f>
        <v>23.057099910737655</v>
      </c>
      <c r="E21" s="131">
        <f>SUM(E9:E17,E19)-E18-E20</f>
        <v>22.639718235811298</v>
      </c>
      <c r="F21" s="131">
        <f t="shared" ref="F21:I21" si="0">SUM(F9:F17,F19)-F18-F20</f>
        <v>24.653698985171548</v>
      </c>
      <c r="G21" s="131">
        <f t="shared" si="0"/>
        <v>26.635256444198959</v>
      </c>
      <c r="H21" s="131">
        <f t="shared" si="0"/>
        <v>26.635256444198959</v>
      </c>
      <c r="I21" s="132">
        <f t="shared" si="0"/>
        <v>26.635256444198959</v>
      </c>
      <c r="J21" s="185" t="s">
        <v>310</v>
      </c>
    </row>
    <row r="22" spans="1:10" x14ac:dyDescent="0.25">
      <c r="A22" s="1" t="s">
        <v>44</v>
      </c>
      <c r="B22" s="11" t="s">
        <v>1</v>
      </c>
      <c r="C22" s="55"/>
      <c r="D22" s="174">
        <f>D6+D7+D8+D21</f>
        <v>207.2424202905222</v>
      </c>
      <c r="E22" s="131">
        <f>E6+E7+E8+E21</f>
        <v>210.43601776312317</v>
      </c>
      <c r="F22" s="131">
        <f t="shared" ref="F22:I22" si="1">F6+F7+F8+F21</f>
        <v>214.77353612764503</v>
      </c>
      <c r="G22" s="131">
        <f t="shared" si="1"/>
        <v>214.12436322701626</v>
      </c>
      <c r="H22" s="131">
        <f t="shared" si="1"/>
        <v>214.12436322701626</v>
      </c>
      <c r="I22" s="132">
        <f t="shared" si="1"/>
        <v>214.12436322701626</v>
      </c>
      <c r="J22" s="187" t="s">
        <v>182</v>
      </c>
    </row>
    <row r="23" spans="1:10" x14ac:dyDescent="0.25">
      <c r="A23" s="380" t="s">
        <v>45</v>
      </c>
      <c r="B23" s="9" t="s">
        <v>1</v>
      </c>
      <c r="C23" s="53" t="s">
        <v>275</v>
      </c>
      <c r="D23" s="197">
        <f>'Table 1 - Detailed'!D72</f>
        <v>0</v>
      </c>
      <c r="E23" s="140">
        <f>'Table 1 - Detailed'!E72</f>
        <v>0</v>
      </c>
      <c r="F23" s="140">
        <f>'Table 1 - Detailed'!F72</f>
        <v>0</v>
      </c>
      <c r="G23" s="140">
        <f>'Table 1 - Detailed'!G72</f>
        <v>0</v>
      </c>
      <c r="H23" s="140">
        <f>'Table 1 - Detailed'!H72</f>
        <v>0</v>
      </c>
      <c r="I23" s="141">
        <f>'Table 1 - Detailed'!I72</f>
        <v>0</v>
      </c>
      <c r="J23" s="185" t="s">
        <v>46</v>
      </c>
    </row>
    <row r="24" spans="1:10" x14ac:dyDescent="0.25">
      <c r="A24" s="380" t="s">
        <v>47</v>
      </c>
      <c r="B24" s="9" t="s">
        <v>1</v>
      </c>
      <c r="C24" s="53" t="s">
        <v>276</v>
      </c>
      <c r="D24" s="197">
        <f>'Table 1 - Detailed'!D73</f>
        <v>0</v>
      </c>
      <c r="E24" s="140">
        <f>'Table 1 - Detailed'!E73</f>
        <v>0</v>
      </c>
      <c r="F24" s="140">
        <f>'Table 1 - Detailed'!F73</f>
        <v>0</v>
      </c>
      <c r="G24" s="140">
        <f>'Table 1 - Detailed'!G73</f>
        <v>0</v>
      </c>
      <c r="H24" s="140">
        <f>'Table 1 - Detailed'!H73</f>
        <v>0</v>
      </c>
      <c r="I24" s="141">
        <f>'Table 1 - Detailed'!I73</f>
        <v>0</v>
      </c>
      <c r="J24" s="185" t="s">
        <v>48</v>
      </c>
    </row>
    <row r="25" spans="1:10" x14ac:dyDescent="0.25">
      <c r="A25" s="380" t="s">
        <v>49</v>
      </c>
      <c r="B25" s="9" t="s">
        <v>1</v>
      </c>
      <c r="C25" s="53" t="s">
        <v>277</v>
      </c>
      <c r="D25" s="197">
        <f>'Table 1 - Detailed'!D74</f>
        <v>0</v>
      </c>
      <c r="E25" s="140">
        <f>'Table 1 - Detailed'!E74</f>
        <v>0</v>
      </c>
      <c r="F25" s="140">
        <f>'Table 1 - Detailed'!F74</f>
        <v>0</v>
      </c>
      <c r="G25" s="140">
        <f>'Table 1 - Detailed'!G74</f>
        <v>0</v>
      </c>
      <c r="H25" s="140">
        <f>'Table 1 - Detailed'!H74</f>
        <v>0</v>
      </c>
      <c r="I25" s="141">
        <f>'Table 1 - Detailed'!I74</f>
        <v>0</v>
      </c>
      <c r="J25" s="185" t="s">
        <v>50</v>
      </c>
    </row>
    <row r="26" spans="1:10" x14ac:dyDescent="0.25">
      <c r="A26" s="380" t="s">
        <v>51</v>
      </c>
      <c r="B26" s="9" t="s">
        <v>1</v>
      </c>
      <c r="C26" s="53" t="s">
        <v>278</v>
      </c>
      <c r="D26" s="197">
        <f>'Table 1 - Detailed'!D83</f>
        <v>2.7943507664471925</v>
      </c>
      <c r="E26" s="140">
        <f>'Table 1 - Detailed'!E83</f>
        <v>1.1635095000000053</v>
      </c>
      <c r="F26" s="140">
        <f>'Table 1 - Detailed'!F83</f>
        <v>1.6549106499999966</v>
      </c>
      <c r="G26" s="140">
        <f>'Table 1 - Detailed'!G83</f>
        <v>3.6911644902499883</v>
      </c>
      <c r="H26" s="140">
        <f>'Table 1 - Detailed'!H83</f>
        <v>3.6911644902499883</v>
      </c>
      <c r="I26" s="141">
        <f>'Table 1 - Detailed'!I83</f>
        <v>3.6911644902499883</v>
      </c>
      <c r="J26" s="185" t="s">
        <v>52</v>
      </c>
    </row>
    <row r="27" spans="1:10" x14ac:dyDescent="0.25">
      <c r="A27" s="380" t="s">
        <v>53</v>
      </c>
      <c r="B27" s="9" t="s">
        <v>1</v>
      </c>
      <c r="C27" s="53" t="s">
        <v>279</v>
      </c>
      <c r="D27" s="197">
        <f>'Table 1 - Detailed'!D84</f>
        <v>0.10297825571423691</v>
      </c>
      <c r="E27" s="140">
        <f>'Table 1 - Detailed'!E84</f>
        <v>0</v>
      </c>
      <c r="F27" s="140">
        <f>'Table 1 - Detailed'!F84</f>
        <v>0</v>
      </c>
      <c r="G27" s="140">
        <f>'Table 1 - Detailed'!G84</f>
        <v>0</v>
      </c>
      <c r="H27" s="140">
        <f>'Table 1 - Detailed'!H84</f>
        <v>0</v>
      </c>
      <c r="I27" s="141">
        <f>'Table 1 - Detailed'!I84</f>
        <v>0</v>
      </c>
      <c r="J27" s="185" t="s">
        <v>54</v>
      </c>
    </row>
    <row r="28" spans="1:10" ht="15.75" thickBot="1" x14ac:dyDescent="0.3">
      <c r="A28" s="380" t="s">
        <v>55</v>
      </c>
      <c r="B28" s="9" t="s">
        <v>1</v>
      </c>
      <c r="C28" s="53" t="s">
        <v>280</v>
      </c>
      <c r="D28" s="197">
        <f>'Table 1 - Detailed'!D85</f>
        <v>0</v>
      </c>
      <c r="E28" s="140">
        <f>'Table 1 - Detailed'!E85</f>
        <v>0</v>
      </c>
      <c r="F28" s="140">
        <f>'Table 1 - Detailed'!F85</f>
        <v>0</v>
      </c>
      <c r="G28" s="140">
        <f>'Table 1 - Detailed'!G85</f>
        <v>0</v>
      </c>
      <c r="H28" s="140">
        <f>'Table 1 - Detailed'!H85</f>
        <v>0</v>
      </c>
      <c r="I28" s="141">
        <f>'Table 1 - Detailed'!I85</f>
        <v>0</v>
      </c>
      <c r="J28" s="188" t="s">
        <v>56</v>
      </c>
    </row>
    <row r="29" spans="1:10" ht="15.75" thickBot="1" x14ac:dyDescent="0.3">
      <c r="A29" s="1" t="s">
        <v>57</v>
      </c>
      <c r="B29" s="11" t="s">
        <v>1</v>
      </c>
      <c r="C29" s="55"/>
      <c r="D29" s="174">
        <f t="shared" ref="D29:I29" si="2">SUM(D22:D28)</f>
        <v>210.13974931268365</v>
      </c>
      <c r="E29" s="131">
        <f t="shared" si="2"/>
        <v>211.59952726312318</v>
      </c>
      <c r="F29" s="131">
        <f t="shared" si="2"/>
        <v>216.42844677764504</v>
      </c>
      <c r="G29" s="131">
        <f t="shared" si="2"/>
        <v>217.81552771726624</v>
      </c>
      <c r="H29" s="131">
        <f t="shared" si="2"/>
        <v>217.81552771726624</v>
      </c>
      <c r="I29" s="132">
        <f t="shared" si="2"/>
        <v>217.81552771726624</v>
      </c>
      <c r="J29" s="189" t="s">
        <v>183</v>
      </c>
    </row>
    <row r="30" spans="1:10" x14ac:dyDescent="0.25">
      <c r="A30" s="379" t="s">
        <v>58</v>
      </c>
      <c r="B30" s="9" t="s">
        <v>1</v>
      </c>
      <c r="C30" s="181" t="s">
        <v>281</v>
      </c>
      <c r="D30" s="198">
        <f>'Table 1 - Detailed'!D87</f>
        <v>9.0501741872381896</v>
      </c>
      <c r="E30" s="142">
        <f>'Table 1 - Detailed'!E87</f>
        <v>5.245379659021336</v>
      </c>
      <c r="F30" s="142">
        <f>'Table 1 - Detailed'!F87</f>
        <v>4.6425508982107679</v>
      </c>
      <c r="G30" s="142">
        <f>'Table 1 - Detailed'!G87</f>
        <v>9.338947319304399</v>
      </c>
      <c r="H30" s="142">
        <f>'Table 1 - Detailed'!H87</f>
        <v>9.338947319304399</v>
      </c>
      <c r="I30" s="143">
        <f>'Table 1 - Detailed'!I87</f>
        <v>9.338947319304399</v>
      </c>
      <c r="J30" s="190" t="s">
        <v>59</v>
      </c>
    </row>
    <row r="31" spans="1:10" ht="15.75" thickBot="1" x14ac:dyDescent="0.3">
      <c r="A31" s="379" t="s">
        <v>60</v>
      </c>
      <c r="B31" s="28" t="s">
        <v>1</v>
      </c>
      <c r="C31" s="181" t="s">
        <v>282</v>
      </c>
      <c r="D31" s="198">
        <f>'Table 1 - Detailed'!D88</f>
        <v>0</v>
      </c>
      <c r="E31" s="142">
        <f>'Table 1 - Detailed'!E88</f>
        <v>0</v>
      </c>
      <c r="F31" s="142">
        <f>'Table 1 - Detailed'!F88</f>
        <v>0</v>
      </c>
      <c r="G31" s="142">
        <f>'Table 1 - Detailed'!G88</f>
        <v>0</v>
      </c>
      <c r="H31" s="142">
        <f>'Table 1 - Detailed'!H88</f>
        <v>0</v>
      </c>
      <c r="I31" s="143">
        <f>'Table 1 - Detailed'!I88</f>
        <v>0</v>
      </c>
      <c r="J31" s="188" t="s">
        <v>61</v>
      </c>
    </row>
    <row r="32" spans="1:10" ht="15.75" thickBot="1" x14ac:dyDescent="0.3">
      <c r="A32" s="377" t="s">
        <v>62</v>
      </c>
      <c r="B32" s="375" t="s">
        <v>1</v>
      </c>
      <c r="C32" s="378" t="s">
        <v>189</v>
      </c>
      <c r="D32" s="179">
        <f>SUM(D29:D31)</f>
        <v>219.18992349992183</v>
      </c>
      <c r="E32" s="137">
        <f>SUM(E29:E31)</f>
        <v>216.8449069221445</v>
      </c>
      <c r="F32" s="137">
        <f>'Table 1 - Detailed'!F89</f>
        <v>221.07099767585584</v>
      </c>
      <c r="G32" s="137">
        <f>'Table 1 - Detailed'!G89</f>
        <v>227.15447503657063</v>
      </c>
      <c r="H32" s="137">
        <f>'Table 1 - Detailed'!H89</f>
        <v>227.15447503657063</v>
      </c>
      <c r="I32" s="138">
        <f>'Table 1 - Detailed'!I89</f>
        <v>227.15447503657063</v>
      </c>
      <c r="J32" s="189" t="s">
        <v>190</v>
      </c>
    </row>
    <row r="33" spans="1:10" ht="18" x14ac:dyDescent="0.25">
      <c r="A33" s="167" t="s">
        <v>63</v>
      </c>
      <c r="B33" s="372" t="s">
        <v>10</v>
      </c>
      <c r="C33" s="376" t="s">
        <v>336</v>
      </c>
      <c r="D33" s="199">
        <f>'Table 1 - Detailed'!D90</f>
        <v>1.321792585589326</v>
      </c>
      <c r="E33" s="148">
        <f>'Table 1 - Detailed'!E90</f>
        <v>1.3727142241335155</v>
      </c>
      <c r="F33" s="148">
        <f>'Table 1 - Detailed'!F90</f>
        <v>1.4012437070149155</v>
      </c>
      <c r="G33" s="148">
        <f>'Table 1 - Detailed'!G90</f>
        <v>1.4291932003636572</v>
      </c>
      <c r="H33" s="148">
        <f>'Table 1 - Detailed'!H90</f>
        <v>1.4577770643709302</v>
      </c>
      <c r="I33" s="149">
        <f>'Table 1 - Detailed'!I90</f>
        <v>1.4869326056583489</v>
      </c>
      <c r="J33" s="243" t="s">
        <v>266</v>
      </c>
    </row>
    <row r="34" spans="1:10" ht="15.75" thickBot="1" x14ac:dyDescent="0.3">
      <c r="A34" s="214" t="s">
        <v>64</v>
      </c>
      <c r="B34" s="162" t="s">
        <v>10</v>
      </c>
      <c r="C34" s="224" t="s">
        <v>337</v>
      </c>
      <c r="D34" s="200">
        <f>'Table 1 - Detailed'!D91</f>
        <v>388.82731892752673</v>
      </c>
      <c r="E34" s="150">
        <f>'Table 1 - Detailed'!E91</f>
        <v>403.80676759927587</v>
      </c>
      <c r="F34" s="150">
        <f>'Table 1 - Detailed'!F91</f>
        <v>412.19919048022103</v>
      </c>
      <c r="G34" s="150">
        <f>'Table 1 - Detailed'!G91</f>
        <v>420.42099977364251</v>
      </c>
      <c r="H34" s="150">
        <f>'Table 1 - Detailed'!H91</f>
        <v>428.82941976911536</v>
      </c>
      <c r="I34" s="151">
        <f>'Table 1 - Detailed'!I91</f>
        <v>437.40600816449768</v>
      </c>
      <c r="J34" s="244" t="s">
        <v>185</v>
      </c>
    </row>
    <row r="35" spans="1:10" ht="15.75" thickBot="1" x14ac:dyDescent="0.3">
      <c r="A35" s="3"/>
      <c r="B35" s="12"/>
      <c r="C35" s="58"/>
      <c r="D35" s="176"/>
      <c r="E35" s="18"/>
      <c r="F35" s="12"/>
      <c r="G35" s="12"/>
      <c r="H35" s="12"/>
      <c r="I35" s="19"/>
      <c r="J35" s="191"/>
    </row>
    <row r="36" spans="1:10" ht="18.75" thickBot="1" x14ac:dyDescent="0.3">
      <c r="A36" s="428" t="s">
        <v>62</v>
      </c>
      <c r="B36" s="375" t="s">
        <v>65</v>
      </c>
      <c r="C36" s="378" t="s">
        <v>66</v>
      </c>
      <c r="D36" s="179">
        <f t="shared" ref="D36:I36" si="3">D32*D33</f>
        <v>289.72361571808824</v>
      </c>
      <c r="E36" s="137">
        <f t="shared" si="3"/>
        <v>297.66608816293598</v>
      </c>
      <c r="F36" s="137">
        <f t="shared" si="3"/>
        <v>309.77434429680198</v>
      </c>
      <c r="G36" s="137">
        <f t="shared" si="3"/>
        <v>324.64763115444282</v>
      </c>
      <c r="H36" s="137">
        <f t="shared" si="3"/>
        <v>331.14058377753167</v>
      </c>
      <c r="I36" s="138">
        <f t="shared" si="3"/>
        <v>337.76339545308235</v>
      </c>
      <c r="J36" s="189" t="s">
        <v>394</v>
      </c>
    </row>
    <row r="37" spans="1:10" x14ac:dyDescent="0.25">
      <c r="A37" s="429" t="s">
        <v>67</v>
      </c>
      <c r="B37" s="45" t="s">
        <v>65</v>
      </c>
      <c r="C37" s="51" t="s">
        <v>68</v>
      </c>
      <c r="D37" s="273">
        <f>D48</f>
        <v>19.958655030581408</v>
      </c>
      <c r="E37" s="274">
        <f>E48</f>
        <v>-24.580347166264559</v>
      </c>
      <c r="F37" s="274">
        <f t="shared" ref="F37:I37" si="4">F48</f>
        <v>-8.0075982413345788</v>
      </c>
      <c r="G37" s="274">
        <f t="shared" si="4"/>
        <v>5.590323157046142</v>
      </c>
      <c r="H37" s="274">
        <f t="shared" si="4"/>
        <v>0</v>
      </c>
      <c r="I37" s="275">
        <f t="shared" si="4"/>
        <v>0</v>
      </c>
      <c r="J37" s="252" t="s">
        <v>181</v>
      </c>
    </row>
    <row r="38" spans="1:10" x14ac:dyDescent="0.25">
      <c r="A38" s="8" t="s">
        <v>69</v>
      </c>
      <c r="B38" s="10" t="s">
        <v>65</v>
      </c>
      <c r="C38" s="54" t="s">
        <v>70</v>
      </c>
      <c r="D38" s="201">
        <f>'Table 1 - Detailed'!D95</f>
        <v>0</v>
      </c>
      <c r="E38" s="152">
        <f>'Table 1 - Detailed'!E95</f>
        <v>0</v>
      </c>
      <c r="F38" s="152">
        <f>'Table 1 - Detailed'!F95</f>
        <v>0</v>
      </c>
      <c r="G38" s="152">
        <f>'Table 1 - Detailed'!G95</f>
        <v>0</v>
      </c>
      <c r="H38" s="152">
        <f>'Table 1 - Detailed'!H95</f>
        <v>0</v>
      </c>
      <c r="I38" s="153">
        <f>'Table 1 - Detailed'!I95</f>
        <v>0</v>
      </c>
      <c r="J38" s="186" t="s">
        <v>186</v>
      </c>
    </row>
    <row r="39" spans="1:10" ht="15.75" thickBot="1" x14ac:dyDescent="0.3">
      <c r="A39" s="430" t="s">
        <v>71</v>
      </c>
      <c r="B39" s="14" t="s">
        <v>65</v>
      </c>
      <c r="C39" s="57" t="s">
        <v>72</v>
      </c>
      <c r="D39" s="202">
        <f>'Table 1 - Detailed'!D96</f>
        <v>19.041074555993937</v>
      </c>
      <c r="E39" s="154">
        <f>'Table 1 - Detailed'!E96</f>
        <v>0.71867139067777852</v>
      </c>
      <c r="F39" s="154">
        <f>'Table 1 - Detailed'!F96</f>
        <v>0.7816028883262407</v>
      </c>
      <c r="G39" s="154">
        <f>'Table 1 - Detailed'!G96</f>
        <v>0.82996838105291848</v>
      </c>
      <c r="H39" s="154">
        <f>'Table 1 - Detailed'!H96</f>
        <v>0</v>
      </c>
      <c r="I39" s="155">
        <f>'Table 1 - Detailed'!I96</f>
        <v>0</v>
      </c>
      <c r="J39" s="192" t="s">
        <v>187</v>
      </c>
    </row>
    <row r="40" spans="1:10" ht="15.75" thickBot="1" x14ac:dyDescent="0.3">
      <c r="A40" s="377" t="s">
        <v>73</v>
      </c>
      <c r="B40" s="375" t="s">
        <v>65</v>
      </c>
      <c r="C40" s="378" t="s">
        <v>74</v>
      </c>
      <c r="D40" s="270">
        <f>SUM(D36:D39)</f>
        <v>328.72334530466355</v>
      </c>
      <c r="E40" s="271">
        <f t="shared" ref="E40:I40" si="5">SUM(E36:E39)</f>
        <v>273.8044123873492</v>
      </c>
      <c r="F40" s="271">
        <f t="shared" si="5"/>
        <v>302.54834894379366</v>
      </c>
      <c r="G40" s="271">
        <f t="shared" si="5"/>
        <v>331.06792269254191</v>
      </c>
      <c r="H40" s="271">
        <f t="shared" si="5"/>
        <v>331.14058377753167</v>
      </c>
      <c r="I40" s="272">
        <f t="shared" si="5"/>
        <v>337.76339545308235</v>
      </c>
      <c r="J40" s="397" t="s">
        <v>188</v>
      </c>
    </row>
    <row r="41" spans="1:10" ht="15.75" thickBot="1" x14ac:dyDescent="0.3">
      <c r="A41" s="3"/>
      <c r="B41" s="12"/>
      <c r="C41" s="58"/>
      <c r="D41" s="176"/>
      <c r="E41" s="18"/>
      <c r="F41" s="12"/>
      <c r="G41" s="12"/>
      <c r="H41" s="12"/>
      <c r="I41" s="19"/>
      <c r="J41" s="191"/>
    </row>
    <row r="42" spans="1:10" ht="15.75" thickBot="1" x14ac:dyDescent="0.3">
      <c r="A42" s="377" t="s">
        <v>75</v>
      </c>
      <c r="B42" s="375" t="s">
        <v>65</v>
      </c>
      <c r="C42" s="378" t="s">
        <v>76</v>
      </c>
      <c r="D42" s="217">
        <f>'Table 1 - Detailed'!D99</f>
        <v>351.45159810666672</v>
      </c>
      <c r="E42" s="119">
        <f>'Table 1 - Detailed'!E99</f>
        <v>281.34052089351906</v>
      </c>
      <c r="F42" s="119">
        <f>'Table 1 - Detailed'!F99</f>
        <v>297.28379570782437</v>
      </c>
      <c r="G42" s="119">
        <f>'Table 1 - Detailed'!G99</f>
        <v>331.06792269254191</v>
      </c>
      <c r="H42" s="119">
        <f>'Table 1 - Detailed'!H99</f>
        <v>331.14058377753167</v>
      </c>
      <c r="I42" s="120">
        <f>'Table 1 - Detailed'!I99</f>
        <v>337.76339545308235</v>
      </c>
      <c r="J42" s="397" t="s">
        <v>191</v>
      </c>
    </row>
    <row r="43" spans="1:10" ht="15.75" thickBot="1" x14ac:dyDescent="0.3">
      <c r="A43" s="246" t="s">
        <v>77</v>
      </c>
      <c r="B43" s="247" t="s">
        <v>65</v>
      </c>
      <c r="C43" s="248"/>
      <c r="D43" s="249">
        <f>D40-D42</f>
        <v>-22.728252802003169</v>
      </c>
      <c r="E43" s="233">
        <f t="shared" ref="E43:I43" si="6">E40-E42</f>
        <v>-7.5361085061698532</v>
      </c>
      <c r="F43" s="233">
        <f t="shared" si="6"/>
        <v>5.2645532359692879</v>
      </c>
      <c r="G43" s="233">
        <f t="shared" si="6"/>
        <v>0</v>
      </c>
      <c r="H43" s="233">
        <f t="shared" si="6"/>
        <v>0</v>
      </c>
      <c r="I43" s="234">
        <f t="shared" si="6"/>
        <v>0</v>
      </c>
      <c r="J43" s="250" t="s">
        <v>192</v>
      </c>
    </row>
    <row r="44" spans="1:10" ht="15.75" thickBot="1" x14ac:dyDescent="0.3">
      <c r="A44" s="3"/>
      <c r="B44" s="12"/>
      <c r="C44" s="58"/>
      <c r="D44" s="43"/>
      <c r="E44" s="12"/>
      <c r="F44" s="12"/>
      <c r="G44" s="12"/>
      <c r="H44" s="12"/>
      <c r="I44" s="19"/>
      <c r="J44" s="191"/>
    </row>
    <row r="45" spans="1:10" x14ac:dyDescent="0.25">
      <c r="A45" s="431" t="s">
        <v>78</v>
      </c>
      <c r="B45" s="13" t="s">
        <v>8</v>
      </c>
      <c r="C45" s="56" t="s">
        <v>79</v>
      </c>
      <c r="D45" s="203">
        <f>'Table 1 - Detailed'!D102</f>
        <v>4.1370183200000001E-2</v>
      </c>
      <c r="E45" s="156">
        <f>'Table 1 - Detailed'!E102</f>
        <v>4.09301584E-2</v>
      </c>
      <c r="F45" s="156">
        <f>'Table 1 - Detailed'!F102</f>
        <v>4.1113614800000003E-2</v>
      </c>
      <c r="G45" s="156">
        <f>'Table 1 - Detailed'!G102</f>
        <v>4.1190859599999997E-2</v>
      </c>
      <c r="H45" s="156">
        <f>'Table 1 - Detailed'!H102</f>
        <v>4.1190859599999997E-2</v>
      </c>
      <c r="I45" s="157">
        <f>'Table 1 - Detailed'!I102</f>
        <v>4.1190859599999997E-2</v>
      </c>
      <c r="J45" s="193" t="s">
        <v>193</v>
      </c>
    </row>
    <row r="46" spans="1:10" ht="18" x14ac:dyDescent="0.25">
      <c r="A46" s="8" t="s">
        <v>80</v>
      </c>
      <c r="B46" s="10" t="s">
        <v>81</v>
      </c>
      <c r="C46" s="54" t="s">
        <v>82</v>
      </c>
      <c r="D46" s="204">
        <f>'Table 1 - Detailed'!D103</f>
        <v>3.8524681632622571E-2</v>
      </c>
      <c r="E46" s="158">
        <f>'Table 1 - Detailed'!E103</f>
        <v>2.078326455705537E-2</v>
      </c>
      <c r="F46" s="158">
        <f>'Table 1 - Detailed'!F103</f>
        <v>1.9946204367463416E-2</v>
      </c>
      <c r="G46" s="158">
        <f>'Table 1 - Detailed'!G103</f>
        <v>1.9946204367463416E-2</v>
      </c>
      <c r="H46" s="158">
        <f>'Table 1 - Detailed'!H103</f>
        <v>2.0000000000000018E-2</v>
      </c>
      <c r="I46" s="159">
        <f>'Table 1 - Detailed'!I103</f>
        <v>2.0000000000000018E-2</v>
      </c>
      <c r="J46" s="194" t="s">
        <v>265</v>
      </c>
    </row>
    <row r="47" spans="1:10" ht="15.75" thickBot="1" x14ac:dyDescent="0.3">
      <c r="A47" s="430" t="s">
        <v>83</v>
      </c>
      <c r="B47" s="14" t="s">
        <v>84</v>
      </c>
      <c r="C47" s="57" t="s">
        <v>85</v>
      </c>
      <c r="D47" s="238">
        <f>(1+D45)*(1+D46)-1</f>
        <v>8.1488637969485911E-2</v>
      </c>
      <c r="E47" s="239">
        <f t="shared" ref="E47:G47" si="7">(1+E45)*(1+E46)-1</f>
        <v>6.2564085267444725E-2</v>
      </c>
      <c r="F47" s="239">
        <f t="shared" si="7"/>
        <v>6.1879879730549314E-2</v>
      </c>
      <c r="G47" s="239">
        <f t="shared" si="7"/>
        <v>6.1958665271116375E-2</v>
      </c>
      <c r="H47" s="239">
        <f>(1+H45)*(1+H46)-1</f>
        <v>6.2014676792000012E-2</v>
      </c>
      <c r="I47" s="240">
        <f>(1+I45)*(1+I46)-1</f>
        <v>6.2014676792000012E-2</v>
      </c>
      <c r="J47" s="245" t="s">
        <v>262</v>
      </c>
    </row>
    <row r="48" spans="1:10" ht="15.75" thickBot="1" x14ac:dyDescent="0.3">
      <c r="A48" s="377" t="s">
        <v>86</v>
      </c>
      <c r="B48" s="375" t="s">
        <v>65</v>
      </c>
      <c r="C48" s="378" t="s">
        <v>68</v>
      </c>
      <c r="D48" s="217">
        <f>'Table 1 - Detailed'!D105</f>
        <v>19.958655030581408</v>
      </c>
      <c r="E48" s="119">
        <f>'Table 1 - Detailed'!E105</f>
        <v>-24.580347166264559</v>
      </c>
      <c r="F48" s="119">
        <f>'Table 1 - Detailed'!F105</f>
        <v>-8.0075982413345788</v>
      </c>
      <c r="G48" s="119">
        <f>'Table 1 - Detailed'!G105</f>
        <v>5.590323157046142</v>
      </c>
      <c r="H48" s="119">
        <f>'Table 1 - Detailed'!H105</f>
        <v>0</v>
      </c>
      <c r="I48" s="120">
        <f>'Table 1 - Detailed'!I105</f>
        <v>0</v>
      </c>
      <c r="J48" s="397" t="s">
        <v>194</v>
      </c>
    </row>
    <row r="49" spans="1:10" ht="15.75" thickBot="1" x14ac:dyDescent="0.3"/>
    <row r="50" spans="1:10" ht="15.75" thickBot="1" x14ac:dyDescent="0.3">
      <c r="A50" s="255" t="s">
        <v>405</v>
      </c>
      <c r="B50" s="256"/>
      <c r="C50" s="264"/>
      <c r="D50" s="466">
        <f>'[2]General inputs'!$H$83/1000000</f>
        <v>20.12167206321109</v>
      </c>
      <c r="E50" s="466">
        <f>'[3]General inputs'!$H$83/1000000</f>
        <v>18.796904457716803</v>
      </c>
      <c r="F50" s="467">
        <f>'[4]General inputs'!$H$85/1000000</f>
        <v>20.571684779713639</v>
      </c>
      <c r="G50" s="466">
        <f>F50*G40/F40</f>
        <v>22.510864693466992</v>
      </c>
      <c r="H50" s="466">
        <f t="shared" ref="H50:I50" si="8">G50*H40/G40</f>
        <v>22.515805262276505</v>
      </c>
      <c r="I50" s="466">
        <f t="shared" si="8"/>
        <v>22.966121367522039</v>
      </c>
      <c r="J50" s="257" t="s">
        <v>180</v>
      </c>
    </row>
    <row r="51" spans="1:10" ht="15.75" thickBot="1" x14ac:dyDescent="0.3">
      <c r="A51" s="258" t="s">
        <v>141</v>
      </c>
      <c r="B51" s="259"/>
      <c r="C51" s="265"/>
      <c r="D51" s="276">
        <f>D40-D50</f>
        <v>308.60167324145249</v>
      </c>
      <c r="E51" s="277">
        <f>E40-E50</f>
        <v>255.0075079296324</v>
      </c>
      <c r="F51" s="277">
        <f t="shared" ref="F51:I51" si="9">F40-F50</f>
        <v>281.97666416408003</v>
      </c>
      <c r="G51" s="277">
        <f t="shared" si="9"/>
        <v>308.55705799907491</v>
      </c>
      <c r="H51" s="277">
        <f t="shared" si="9"/>
        <v>308.62477851525517</v>
      </c>
      <c r="I51" s="277">
        <f t="shared" si="9"/>
        <v>314.79727408556033</v>
      </c>
      <c r="J51" s="260" t="s">
        <v>263</v>
      </c>
    </row>
    <row r="52" spans="1:10" ht="15.75" thickBot="1" x14ac:dyDescent="0.3"/>
    <row r="53" spans="1:10" ht="15.75" hidden="1" thickBot="1" x14ac:dyDescent="0.3">
      <c r="A53" t="s">
        <v>124</v>
      </c>
      <c r="D53" s="24">
        <f>D40-'Table 1 - Detailed'!D97</f>
        <v>0</v>
      </c>
      <c r="E53" s="24">
        <f>E40-'Table 1 - Detailed'!E97</f>
        <v>0</v>
      </c>
      <c r="F53" s="24">
        <f>F40-'Table 1 - Detailed'!F97</f>
        <v>0</v>
      </c>
      <c r="G53" s="24">
        <f>G40-'Table 1 - Detailed'!G97</f>
        <v>0</v>
      </c>
      <c r="H53" s="24">
        <f>H40-'Table 1 - Detailed'!H97</f>
        <v>0</v>
      </c>
      <c r="I53" s="24">
        <f>I40-'Table 1 - Detailed'!I97</f>
        <v>0</v>
      </c>
    </row>
    <row r="54" spans="1:10" ht="15.75" hidden="1" thickBot="1" x14ac:dyDescent="0.3"/>
    <row r="55" spans="1:10" ht="15.75" thickBot="1" x14ac:dyDescent="0.3">
      <c r="A55" s="261" t="s">
        <v>175</v>
      </c>
      <c r="B55" s="262"/>
      <c r="C55" s="266"/>
      <c r="D55" s="467">
        <f>'[2]General inputs'!$H$88/1000000</f>
        <v>330.95362575279989</v>
      </c>
      <c r="E55" s="467">
        <f>'[3]General inputs'!$H$88/1000000</f>
        <v>259.9089185551843</v>
      </c>
      <c r="F55" s="467">
        <f>'[4]General inputs'!$H$86/1000000</f>
        <v>276.68866321807604</v>
      </c>
      <c r="G55" s="467"/>
      <c r="H55" s="467"/>
      <c r="I55" s="467"/>
      <c r="J55" s="263" t="s">
        <v>179</v>
      </c>
    </row>
  </sheetData>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98168889431442"/>
  </sheetPr>
  <dimension ref="A1:P107"/>
  <sheetViews>
    <sheetView zoomScale="75" zoomScaleNormal="75" workbookViewId="0">
      <pane xSplit="3" ySplit="5" topLeftCell="D66" activePane="bottomRight" state="frozen"/>
      <selection activeCell="I40" sqref="I40"/>
      <selection pane="topRight" activeCell="I40" sqref="I40"/>
      <selection pane="bottomLeft" activeCell="I40" sqref="I40"/>
      <selection pane="bottomRight" activeCell="J97" sqref="J97"/>
    </sheetView>
  </sheetViews>
  <sheetFormatPr defaultRowHeight="15" outlineLevelRow="1" x14ac:dyDescent="0.25"/>
  <cols>
    <col min="1" max="1" width="86.7109375" style="7" bestFit="1" customWidth="1"/>
    <col min="2" max="2" width="19.85546875" style="15" bestFit="1" customWidth="1"/>
    <col min="3" max="3" width="19.7109375" style="15" bestFit="1" customWidth="1"/>
    <col min="4" max="5" width="11.42578125" style="15" bestFit="1" customWidth="1"/>
    <col min="6" max="7" width="11.7109375" style="15" bestFit="1" customWidth="1"/>
    <col min="8" max="8" width="11.42578125" style="15" customWidth="1"/>
    <col min="9" max="9" width="11.7109375" style="15" bestFit="1" customWidth="1"/>
    <col min="10" max="11" width="11.42578125" style="15" bestFit="1" customWidth="1"/>
    <col min="12" max="13" width="11.7109375" style="15" bestFit="1" customWidth="1"/>
    <col min="14" max="14" width="11.42578125" style="15" customWidth="1"/>
    <col min="15" max="15" width="11.7109375" style="15" bestFit="1" customWidth="1"/>
    <col min="16" max="16" width="67" style="61" customWidth="1"/>
  </cols>
  <sheetData>
    <row r="1" spans="1:16" x14ac:dyDescent="0.25">
      <c r="A1" s="64" t="s">
        <v>305</v>
      </c>
      <c r="B1" s="65" t="str">
        <f>IF(Cover!C5="","Enter Company Name",Cover!C5)</f>
        <v>NGED South Wales</v>
      </c>
      <c r="J1" s="41"/>
      <c r="K1"/>
      <c r="L1"/>
      <c r="M1"/>
      <c r="N1"/>
      <c r="O1"/>
      <c r="P1"/>
    </row>
    <row r="2" spans="1:16" ht="15.75" thickBot="1" x14ac:dyDescent="0.3">
      <c r="A2" s="64" t="s">
        <v>306</v>
      </c>
      <c r="B2" s="66">
        <f>IF(Cover!C6="","Enter Date",Cover!C6)</f>
        <v>45870</v>
      </c>
      <c r="J2" s="41"/>
      <c r="K2"/>
      <c r="L2"/>
      <c r="M2"/>
      <c r="N2"/>
      <c r="O2"/>
      <c r="P2"/>
    </row>
    <row r="3" spans="1:16" ht="15.75" thickBot="1" x14ac:dyDescent="0.3">
      <c r="A3" s="64" t="s">
        <v>307</v>
      </c>
      <c r="B3" s="65" t="s">
        <v>320</v>
      </c>
      <c r="D3" s="512" t="s">
        <v>321</v>
      </c>
      <c r="E3" s="513"/>
      <c r="F3" s="513"/>
      <c r="G3" s="513"/>
      <c r="H3" s="513"/>
      <c r="I3" s="514"/>
      <c r="J3" s="512" t="s">
        <v>318</v>
      </c>
      <c r="K3" s="513"/>
      <c r="L3" s="513"/>
      <c r="M3" s="513"/>
      <c r="N3" s="513"/>
      <c r="O3" s="514"/>
      <c r="P3"/>
    </row>
    <row r="4" spans="1:16" x14ac:dyDescent="0.25">
      <c r="A4" s="100" t="s">
        <v>87</v>
      </c>
      <c r="B4" s="101"/>
      <c r="C4" s="101"/>
      <c r="D4" s="102" t="str">
        <f>IF(Cover!$C$6="","Reg Year",LEFT(E4,4)-1&amp;"/"&amp;RIGHT(E4,2)-1)</f>
        <v>2024/25</v>
      </c>
      <c r="E4" s="102" t="str">
        <f>IF(Cover!$C$6="","Reg Year",Cover!C8)</f>
        <v>2025/26</v>
      </c>
      <c r="F4" s="102" t="str">
        <f>IF(Cover!$C$6="","Reg Year",LEFT(E4,4)+1&amp;"/"&amp;RIGHT(E4,2)+1)</f>
        <v>2026/27</v>
      </c>
      <c r="G4" s="102" t="str">
        <f>IF(Cover!$C$6="","Reg Year",LEFT(F4,4)+1&amp;"/"&amp;RIGHT(F4,2)+1)</f>
        <v>2027/28</v>
      </c>
      <c r="H4" s="102" t="str">
        <f>IF(Cover!$C$6="","Reg Year",LEFT(G4,4)+1&amp;"/"&amp;RIGHT(G4,2)+1)</f>
        <v>2028/29</v>
      </c>
      <c r="I4" s="108" t="str">
        <f>IF(Cover!$C$6="","Reg Year",LEFT(H4,4)+1&amp;"/"&amp;RIGHT(H4,2)+1)</f>
        <v>2029/30</v>
      </c>
      <c r="J4" s="102" t="str">
        <f>D4</f>
        <v>2024/25</v>
      </c>
      <c r="K4" s="102" t="str">
        <f t="shared" ref="K4:O4" si="0">E4</f>
        <v>2025/26</v>
      </c>
      <c r="L4" s="102" t="str">
        <f t="shared" si="0"/>
        <v>2026/27</v>
      </c>
      <c r="M4" s="102" t="str">
        <f t="shared" si="0"/>
        <v>2027/28</v>
      </c>
      <c r="N4" s="102" t="str">
        <f t="shared" si="0"/>
        <v>2028/29</v>
      </c>
      <c r="O4" s="108" t="str">
        <f t="shared" si="0"/>
        <v>2029/30</v>
      </c>
      <c r="P4" s="110" t="s">
        <v>319</v>
      </c>
    </row>
    <row r="5" spans="1:16" ht="15.75" thickBot="1" x14ac:dyDescent="0.3">
      <c r="A5" s="104"/>
      <c r="B5" s="105"/>
      <c r="C5" s="105"/>
      <c r="D5" s="106" t="s">
        <v>313</v>
      </c>
      <c r="E5" s="106" t="s">
        <v>312</v>
      </c>
      <c r="F5" s="106" t="s">
        <v>314</v>
      </c>
      <c r="G5" s="106" t="s">
        <v>315</v>
      </c>
      <c r="H5" s="106" t="s">
        <v>316</v>
      </c>
      <c r="I5" s="109" t="s">
        <v>317</v>
      </c>
      <c r="J5" s="106" t="s">
        <v>313</v>
      </c>
      <c r="K5" s="106" t="s">
        <v>312</v>
      </c>
      <c r="L5" s="106" t="s">
        <v>314</v>
      </c>
      <c r="M5" s="106" t="s">
        <v>315</v>
      </c>
      <c r="N5" s="106" t="s">
        <v>316</v>
      </c>
      <c r="O5" s="109" t="s">
        <v>317</v>
      </c>
      <c r="P5" s="111"/>
    </row>
    <row r="6" spans="1:16" outlineLevel="1" x14ac:dyDescent="0.25">
      <c r="A6" s="359" t="s">
        <v>88</v>
      </c>
      <c r="B6" s="318" t="s">
        <v>1</v>
      </c>
      <c r="C6" s="293"/>
      <c r="D6" s="451">
        <f>'[5]Table 1 - Detailed'!D6</f>
        <v>19.632138621215002</v>
      </c>
      <c r="E6" s="451">
        <f>'[5]Table 1 - Detailed'!E6</f>
        <v>25.251082957454408</v>
      </c>
      <c r="F6" s="451">
        <f>'[5]Table 1 - Detailed'!F6</f>
        <v>26.741625609498701</v>
      </c>
      <c r="G6" s="451">
        <f>'[5]Table 1 - Detailed'!G6</f>
        <v>20.106267690446479</v>
      </c>
      <c r="H6" s="451">
        <f>'[5]Table 1 - Detailed'!H6</f>
        <v>20.106267690446479</v>
      </c>
      <c r="I6" s="451">
        <f>'[5]Table 1 - Detailed'!I6</f>
        <v>20.106267690446479</v>
      </c>
      <c r="J6" s="294">
        <f>'Table 1 - Detailed'!D6-D6</f>
        <v>3.0423940830033303E-3</v>
      </c>
      <c r="K6" s="294">
        <f>'Table 1 - Detailed'!E6-E6</f>
        <v>2.2271263687372311E-3</v>
      </c>
      <c r="L6" s="294">
        <f>'Table 1 - Detailed'!F6-F6</f>
        <v>-2.5635678368196579E-3</v>
      </c>
      <c r="M6" s="294">
        <f>'Table 1 - Detailed'!G6-G6</f>
        <v>-1.3692425180948931E-3</v>
      </c>
      <c r="N6" s="294">
        <f>'Table 1 - Detailed'!H6-H6</f>
        <v>-1.3692425180948931E-3</v>
      </c>
      <c r="O6" s="295">
        <f>'Table 1 - Detailed'!I6-I6</f>
        <v>-1.3692425180948931E-3</v>
      </c>
      <c r="P6" s="296"/>
    </row>
    <row r="7" spans="1:16" outlineLevel="1" x14ac:dyDescent="0.25">
      <c r="A7" s="360" t="s">
        <v>89</v>
      </c>
      <c r="B7" s="322" t="s">
        <v>1</v>
      </c>
      <c r="C7" s="297"/>
      <c r="D7" s="451">
        <f>'[5]Table 1 - Detailed'!D7</f>
        <v>52.421703636871385</v>
      </c>
      <c r="E7" s="451">
        <f>'[5]Table 1 - Detailed'!E7</f>
        <v>57.12542775121274</v>
      </c>
      <c r="F7" s="451">
        <f>'[5]Table 1 - Detailed'!F7</f>
        <v>47.179280117293409</v>
      </c>
      <c r="G7" s="451">
        <f>'[5]Table 1 - Detailed'!G7</f>
        <v>46.7812622816611</v>
      </c>
      <c r="H7" s="451">
        <f>'[5]Table 1 - Detailed'!H7</f>
        <v>46.7812622816611</v>
      </c>
      <c r="I7" s="451">
        <f>'[5]Table 1 - Detailed'!I7</f>
        <v>46.7812622816611</v>
      </c>
      <c r="J7" s="298">
        <f>'Table 1 - Detailed'!D7-D7</f>
        <v>6.7521882957493062E-3</v>
      </c>
      <c r="K7" s="298">
        <f>'Table 1 - Detailed'!E7-E7</f>
        <v>4.9428102309789779E-3</v>
      </c>
      <c r="L7" s="298">
        <f>'Table 1 - Detailed'!F7-F7</f>
        <v>-5.689497241604613E-3</v>
      </c>
      <c r="M7" s="298">
        <f>'Table 1 - Detailed'!G7-G7</f>
        <v>-3.0388513297339159E-3</v>
      </c>
      <c r="N7" s="298">
        <f>'Table 1 - Detailed'!H7-H7</f>
        <v>-3.0388513297339159E-3</v>
      </c>
      <c r="O7" s="299">
        <f>'Table 1 - Detailed'!I7-I7</f>
        <v>-3.0388513297339159E-3</v>
      </c>
      <c r="P7" s="300"/>
    </row>
    <row r="8" spans="1:16" outlineLevel="1" x14ac:dyDescent="0.25">
      <c r="A8" s="360" t="s">
        <v>90</v>
      </c>
      <c r="B8" s="322" t="s">
        <v>1</v>
      </c>
      <c r="C8" s="297"/>
      <c r="D8" s="451">
        <f>'[5]Table 1 - Detailed'!D8</f>
        <v>21.414693991259981</v>
      </c>
      <c r="E8" s="451">
        <f>'[5]Table 1 - Detailed'!E8</f>
        <v>23.636696639088097</v>
      </c>
      <c r="F8" s="451">
        <f>'[5]Table 1 - Detailed'!F8</f>
        <v>16.835925964165774</v>
      </c>
      <c r="G8" s="451">
        <f>'[5]Table 1 - Detailed'!G8</f>
        <v>16.002684092386424</v>
      </c>
      <c r="H8" s="451">
        <f>'[5]Table 1 - Detailed'!H8</f>
        <v>16.002684092386424</v>
      </c>
      <c r="I8" s="451">
        <f>'[5]Table 1 - Detailed'!I8</f>
        <v>16.002684092386424</v>
      </c>
      <c r="J8" s="298">
        <f>'Table 1 - Detailed'!D8-D8</f>
        <v>-0.55619531859833415</v>
      </c>
      <c r="K8" s="298">
        <f>'Table 1 - Detailed'!E8-E8</f>
        <v>-6.5493168554553449E-4</v>
      </c>
      <c r="L8" s="298">
        <f>'Table 1 - Detailed'!F8-F8</f>
        <v>0.49763029638168632</v>
      </c>
      <c r="M8" s="298">
        <f>'Table 1 - Detailed'!G8-G8</f>
        <v>0.47691057389626579</v>
      </c>
      <c r="N8" s="298">
        <f>'Table 1 - Detailed'!H8-H8</f>
        <v>0.47691057389626579</v>
      </c>
      <c r="O8" s="299">
        <f>'Table 1 - Detailed'!I8-I8</f>
        <v>0.47691057389626579</v>
      </c>
      <c r="P8" s="300"/>
    </row>
    <row r="9" spans="1:16" outlineLevel="1" x14ac:dyDescent="0.25">
      <c r="A9" s="360" t="s">
        <v>91</v>
      </c>
      <c r="B9" s="322" t="s">
        <v>1</v>
      </c>
      <c r="C9" s="297"/>
      <c r="D9" s="451">
        <f>'[5]Table 1 - Detailed'!D9</f>
        <v>12.077319319245829</v>
      </c>
      <c r="E9" s="451">
        <f>'[5]Table 1 - Detailed'!E9</f>
        <v>11.965064194068201</v>
      </c>
      <c r="F9" s="451">
        <f>'[5]Table 1 - Detailed'!F9</f>
        <v>11.759103152962293</v>
      </c>
      <c r="G9" s="451">
        <f>'[5]Table 1 - Detailed'!G9</f>
        <v>11.79947288312265</v>
      </c>
      <c r="H9" s="451">
        <f>'[5]Table 1 - Detailed'!H9</f>
        <v>11.79947288312265</v>
      </c>
      <c r="I9" s="451">
        <f>'[5]Table 1 - Detailed'!I9</f>
        <v>11.79947288312265</v>
      </c>
      <c r="J9" s="298">
        <f>'Table 1 - Detailed'!D9-D9</f>
        <v>1.5688502284092465E-3</v>
      </c>
      <c r="K9" s="298">
        <f>'Table 1 - Detailed'!E9-E9</f>
        <v>1.1484467879423477E-3</v>
      </c>
      <c r="L9" s="298">
        <f>'Table 1 - Detailed'!F9-F9</f>
        <v>-1.3219372233201909E-3</v>
      </c>
      <c r="M9" s="298">
        <f>'Table 1 - Detailed'!G9-G9</f>
        <v>-7.0606778039028484E-4</v>
      </c>
      <c r="N9" s="298">
        <f>'Table 1 - Detailed'!H9-H9</f>
        <v>-7.0606778039028484E-4</v>
      </c>
      <c r="O9" s="299">
        <f>'Table 1 - Detailed'!I9-I9</f>
        <v>-7.0606778039028484E-4</v>
      </c>
      <c r="P9" s="300"/>
    </row>
    <row r="10" spans="1:16" outlineLevel="1" x14ac:dyDescent="0.25">
      <c r="A10" s="360" t="s">
        <v>92</v>
      </c>
      <c r="B10" s="322" t="s">
        <v>1</v>
      </c>
      <c r="C10" s="297"/>
      <c r="D10" s="451">
        <f>'[5]Table 1 - Detailed'!D10</f>
        <v>9.6921315921204005</v>
      </c>
      <c r="E10" s="451">
        <f>'[5]Table 1 - Detailed'!E10</f>
        <v>10.087309706515805</v>
      </c>
      <c r="F10" s="451">
        <f>'[5]Table 1 - Detailed'!F10</f>
        <v>8.9753691701105804</v>
      </c>
      <c r="G10" s="451">
        <f>'[5]Table 1 - Detailed'!G10</f>
        <v>9.064716836266669</v>
      </c>
      <c r="H10" s="451">
        <f>'[5]Table 1 - Detailed'!H10</f>
        <v>9.064716836266669</v>
      </c>
      <c r="I10" s="451">
        <f>'[5]Table 1 - Detailed'!I10</f>
        <v>9.064716836266669</v>
      </c>
      <c r="J10" s="298">
        <f>'Table 1 - Detailed'!D10-D10</f>
        <v>1.2402604248684668E-3</v>
      </c>
      <c r="K10" s="298">
        <f>'Table 1 - Detailed'!E10-E10</f>
        <v>9.0790891020731124E-4</v>
      </c>
      <c r="L10" s="298">
        <f>'Table 1 - Detailed'!F10-F10</f>
        <v>-1.0450624237758888E-3</v>
      </c>
      <c r="M10" s="298">
        <f>'Table 1 - Detailed'!G10-G10</f>
        <v>-5.5818452866773782E-4</v>
      </c>
      <c r="N10" s="298">
        <f>'Table 1 - Detailed'!H10-H10</f>
        <v>-5.5818452866773782E-4</v>
      </c>
      <c r="O10" s="299">
        <f>'Table 1 - Detailed'!I10-I10</f>
        <v>-5.5818452866773782E-4</v>
      </c>
      <c r="P10" s="300"/>
    </row>
    <row r="11" spans="1:16" outlineLevel="1" x14ac:dyDescent="0.25">
      <c r="A11" s="360" t="s">
        <v>93</v>
      </c>
      <c r="B11" s="322" t="s">
        <v>1</v>
      </c>
      <c r="C11" s="297"/>
      <c r="D11" s="451">
        <f>'[5]Table 1 - Detailed'!D11</f>
        <v>10.641803199225851</v>
      </c>
      <c r="E11" s="451">
        <f>'[5]Table 1 - Detailed'!E11</f>
        <v>10.396580083414063</v>
      </c>
      <c r="F11" s="451">
        <f>'[5]Table 1 - Detailed'!F11</f>
        <v>10.395689923314224</v>
      </c>
      <c r="G11" s="451">
        <f>'[5]Table 1 - Detailed'!G11</f>
        <v>10.263979322759841</v>
      </c>
      <c r="H11" s="451">
        <f>'[5]Table 1 - Detailed'!H11</f>
        <v>10.263979322759841</v>
      </c>
      <c r="I11" s="451">
        <f>'[5]Table 1 - Detailed'!I11</f>
        <v>10.263979322759841</v>
      </c>
      <c r="J11" s="298">
        <f>'Table 1 - Detailed'!D11-D11</f>
        <v>1.38002607225296E-3</v>
      </c>
      <c r="K11" s="298">
        <f>'Table 1 - Detailed'!E11-E11</f>
        <v>1.010221677796963E-3</v>
      </c>
      <c r="L11" s="298">
        <f>'Table 1 - Detailed'!F11-F11</f>
        <v>-1.1628310982327861E-3</v>
      </c>
      <c r="M11" s="298">
        <f>'Table 1 - Detailed'!G11-G11</f>
        <v>-6.2108665828652931E-4</v>
      </c>
      <c r="N11" s="298">
        <f>'Table 1 - Detailed'!H11-H11</f>
        <v>-6.2108665828652931E-4</v>
      </c>
      <c r="O11" s="299">
        <f>'Table 1 - Detailed'!I11-I11</f>
        <v>-6.2108665828652931E-4</v>
      </c>
      <c r="P11" s="300"/>
    </row>
    <row r="12" spans="1:16" outlineLevel="1" x14ac:dyDescent="0.25">
      <c r="A12" s="361" t="s">
        <v>94</v>
      </c>
      <c r="B12" s="326" t="s">
        <v>1</v>
      </c>
      <c r="C12" s="301"/>
      <c r="D12" s="451">
        <f>'[5]Table 1 - Detailed'!D12</f>
        <v>53.618046040545579</v>
      </c>
      <c r="E12" s="451">
        <f>'[5]Table 1 - Detailed'!E12</f>
        <v>50.832968626231896</v>
      </c>
      <c r="F12" s="451">
        <f>'[5]Table 1 - Detailed'!F12</f>
        <v>50.420500513889557</v>
      </c>
      <c r="G12" s="451">
        <f>'[5]Table 1 - Detailed'!G12</f>
        <v>50.998454619463971</v>
      </c>
      <c r="H12" s="451">
        <f>'[5]Table 1 - Detailed'!H12</f>
        <v>50.998454619463971</v>
      </c>
      <c r="I12" s="451">
        <f>'[5]Table 1 - Detailed'!I12</f>
        <v>50.998454619463971</v>
      </c>
      <c r="J12" s="302">
        <f>'Table 1 - Detailed'!D12-D12</f>
        <v>-0.23110605170078458</v>
      </c>
      <c r="K12" s="302">
        <f>'Table 1 - Detailed'!E12-E12</f>
        <v>-0.21372873074870569</v>
      </c>
      <c r="L12" s="302">
        <f>'Table 1 - Detailed'!F12-F12</f>
        <v>1.1594775816369705</v>
      </c>
      <c r="M12" s="302">
        <f>'Table 1 - Detailed'!G12-G12</f>
        <v>1.1060774307294423</v>
      </c>
      <c r="N12" s="302">
        <f>'Table 1 - Detailed'!H12-H12</f>
        <v>1.1060774307294423</v>
      </c>
      <c r="O12" s="303">
        <f>'Table 1 - Detailed'!I12-I12</f>
        <v>1.1060774307294423</v>
      </c>
      <c r="P12" s="304"/>
    </row>
    <row r="13" spans="1:16" ht="15.75" thickBot="1" x14ac:dyDescent="0.3">
      <c r="A13" s="363" t="s">
        <v>95</v>
      </c>
      <c r="B13" s="305" t="s">
        <v>1</v>
      </c>
      <c r="C13" s="306"/>
      <c r="D13" s="307">
        <f>SUM(D6:D12)</f>
        <v>179.49783640048403</v>
      </c>
      <c r="E13" s="307">
        <f t="shared" ref="E13:I13" si="1">SUM(E6:E12)</f>
        <v>189.29512995798521</v>
      </c>
      <c r="F13" s="307">
        <f t="shared" si="1"/>
        <v>172.30749445123453</v>
      </c>
      <c r="G13" s="307">
        <f t="shared" si="1"/>
        <v>165.01683772610716</v>
      </c>
      <c r="H13" s="307">
        <f t="shared" si="1"/>
        <v>165.01683772610716</v>
      </c>
      <c r="I13" s="307">
        <f t="shared" si="1"/>
        <v>165.01683772610716</v>
      </c>
      <c r="J13" s="307">
        <f>'Table 1 - Detailed'!D13-D13</f>
        <v>-0.7733176511948443</v>
      </c>
      <c r="K13" s="307">
        <f>'Table 1 - Detailed'!E13-E13</f>
        <v>-0.20414714845858839</v>
      </c>
      <c r="L13" s="307">
        <f>'Table 1 - Detailed'!F13-F13</f>
        <v>1.645324982194893</v>
      </c>
      <c r="M13" s="307">
        <f>'Table 1 - Detailed'!G13-G13</f>
        <v>1.5766945718104921</v>
      </c>
      <c r="N13" s="307">
        <f>'Table 1 - Detailed'!H13-H13</f>
        <v>1.5766945718104921</v>
      </c>
      <c r="O13" s="308">
        <f>'Table 1 - Detailed'!I13-I13</f>
        <v>1.5766945718104921</v>
      </c>
      <c r="P13" s="309"/>
    </row>
    <row r="14" spans="1:16" outlineLevel="1" x14ac:dyDescent="0.25">
      <c r="A14" s="364" t="s">
        <v>97</v>
      </c>
      <c r="B14" s="310" t="s">
        <v>1</v>
      </c>
      <c r="C14" s="311" t="s">
        <v>110</v>
      </c>
      <c r="D14" s="451">
        <f>'[5]Table 1 - Detailed'!D14</f>
        <v>10.320127258145618</v>
      </c>
      <c r="E14" s="451">
        <f>'[5]Table 1 - Detailed'!E14</f>
        <v>24.636881730744648</v>
      </c>
      <c r="F14" s="451">
        <f>'[5]Table 1 - Detailed'!F14</f>
        <v>33.907473315977974</v>
      </c>
      <c r="G14" s="451">
        <f>'[5]Table 1 - Detailed'!G14</f>
        <v>34.560002293776847</v>
      </c>
      <c r="H14" s="451">
        <f>'[5]Table 1 - Detailed'!H14</f>
        <v>34.560002293776847</v>
      </c>
      <c r="I14" s="451">
        <f>'[5]Table 1 - Detailed'!I14</f>
        <v>34.560002293776847</v>
      </c>
      <c r="J14" s="294">
        <f>'Table 1 - Detailed'!D14-D14</f>
        <v>7.3879993642008657</v>
      </c>
      <c r="K14" s="294">
        <f>'Table 1 - Detailed'!E14-E14</f>
        <v>1.2477978559375131</v>
      </c>
      <c r="L14" s="294">
        <f>'Table 1 - Detailed'!F14-F14</f>
        <v>17.211224340478104</v>
      </c>
      <c r="M14" s="294">
        <f>'Table 1 - Detailed'!G14-G14</f>
        <v>-11.852699727307296</v>
      </c>
      <c r="N14" s="294">
        <f>'Table 1 - Detailed'!H14-H14</f>
        <v>-11.852699727307296</v>
      </c>
      <c r="O14" s="295">
        <f>'Table 1 - Detailed'!I14-I14</f>
        <v>-11.852699727307296</v>
      </c>
      <c r="P14" s="296"/>
    </row>
    <row r="15" spans="1:16" outlineLevel="1" x14ac:dyDescent="0.25">
      <c r="A15" s="365" t="s">
        <v>98</v>
      </c>
      <c r="B15" s="312" t="s">
        <v>1</v>
      </c>
      <c r="C15" s="313" t="s">
        <v>111</v>
      </c>
      <c r="D15" s="451">
        <f>'[5]Table 1 - Detailed'!D15</f>
        <v>52.297060331331693</v>
      </c>
      <c r="E15" s="451">
        <f>'[5]Table 1 - Detailed'!E15</f>
        <v>50.732063376454647</v>
      </c>
      <c r="F15" s="451">
        <f>'[5]Table 1 - Detailed'!F15</f>
        <v>43.495098852750729</v>
      </c>
      <c r="G15" s="451">
        <f>'[5]Table 1 - Detailed'!G15</f>
        <v>47.115762773170864</v>
      </c>
      <c r="H15" s="451">
        <f>'[5]Table 1 - Detailed'!H15</f>
        <v>47.115762773170864</v>
      </c>
      <c r="I15" s="451">
        <f>'[5]Table 1 - Detailed'!I15</f>
        <v>47.115762773170864</v>
      </c>
      <c r="J15" s="298">
        <f>'Table 1 - Detailed'!D15-D15</f>
        <v>0.85868577858122563</v>
      </c>
      <c r="K15" s="298">
        <f>'Table 1 - Detailed'!E15-E15</f>
        <v>-6.2704450707555566</v>
      </c>
      <c r="L15" s="298">
        <f>'Table 1 - Detailed'!F15-F15</f>
        <v>-0.12212669732494419</v>
      </c>
      <c r="M15" s="298">
        <f>'Table 1 - Detailed'!G15-G15</f>
        <v>-6.1078507029569806</v>
      </c>
      <c r="N15" s="298">
        <f>'Table 1 - Detailed'!H15-H15</f>
        <v>-6.1078507029569806</v>
      </c>
      <c r="O15" s="299">
        <f>'Table 1 - Detailed'!I15-I15</f>
        <v>-6.1078507029569806</v>
      </c>
      <c r="P15" s="300"/>
    </row>
    <row r="16" spans="1:16" outlineLevel="1" x14ac:dyDescent="0.25">
      <c r="A16" s="365" t="s">
        <v>99</v>
      </c>
      <c r="B16" s="312" t="s">
        <v>1</v>
      </c>
      <c r="C16" s="313" t="s">
        <v>112</v>
      </c>
      <c r="D16" s="451">
        <f>'[5]Table 1 - Detailed'!D16</f>
        <v>20.631374938805546</v>
      </c>
      <c r="E16" s="451">
        <f>'[5]Table 1 - Detailed'!E16</f>
        <v>18.710400604521201</v>
      </c>
      <c r="F16" s="451">
        <f>'[5]Table 1 - Detailed'!F16</f>
        <v>12.895149543441541</v>
      </c>
      <c r="G16" s="451">
        <f>'[5]Table 1 - Detailed'!G16</f>
        <v>11.314762725075049</v>
      </c>
      <c r="H16" s="451">
        <f>'[5]Table 1 - Detailed'!H16</f>
        <v>11.314762725075049</v>
      </c>
      <c r="I16" s="451">
        <f>'[5]Table 1 - Detailed'!I16</f>
        <v>11.314762725075049</v>
      </c>
      <c r="J16" s="298">
        <f>'Table 1 - Detailed'!D16-D16</f>
        <v>-4.9603637377746548</v>
      </c>
      <c r="K16" s="298">
        <f>'Table 1 - Detailed'!E16-E16</f>
        <v>7.6158592581183342</v>
      </c>
      <c r="L16" s="298">
        <f>'Table 1 - Detailed'!F16-F16</f>
        <v>9.3521769939460562</v>
      </c>
      <c r="M16" s="298">
        <f>'Table 1 - Detailed'!G16-G16</f>
        <v>7.6177656974407348</v>
      </c>
      <c r="N16" s="298">
        <f>'Table 1 - Detailed'!H16-H16</f>
        <v>7.6177656974407348</v>
      </c>
      <c r="O16" s="299">
        <f>'Table 1 - Detailed'!I16-I16</f>
        <v>7.6177656974407348</v>
      </c>
      <c r="P16" s="300"/>
    </row>
    <row r="17" spans="1:16" outlineLevel="1" x14ac:dyDescent="0.25">
      <c r="A17" s="365" t="s">
        <v>100</v>
      </c>
      <c r="B17" s="312" t="s">
        <v>1</v>
      </c>
      <c r="C17" s="313" t="s">
        <v>113</v>
      </c>
      <c r="D17" s="451">
        <f>'[5]Table 1 - Detailed'!D17</f>
        <v>11.757554888642677</v>
      </c>
      <c r="E17" s="451">
        <f>'[5]Table 1 - Detailed'!E17</f>
        <v>10.881545752063463</v>
      </c>
      <c r="F17" s="451">
        <f>'[5]Table 1 - Detailed'!F17</f>
        <v>10.586434573150534</v>
      </c>
      <c r="G17" s="451">
        <f>'[5]Table 1 - Detailed'!G17</f>
        <v>10.218432343670607</v>
      </c>
      <c r="H17" s="451">
        <f>'[5]Table 1 - Detailed'!H17</f>
        <v>10.218432343670607</v>
      </c>
      <c r="I17" s="451">
        <f>'[5]Table 1 - Detailed'!I17</f>
        <v>10.218432343670607</v>
      </c>
      <c r="J17" s="298">
        <f>'Table 1 - Detailed'!D17-D17</f>
        <v>3.1395555874551988</v>
      </c>
      <c r="K17" s="298">
        <f>'Table 1 - Detailed'!E17-E17</f>
        <v>1.1184875926268152</v>
      </c>
      <c r="L17" s="298">
        <f>'Table 1 - Detailed'!F17-F17</f>
        <v>1.9325857349911288</v>
      </c>
      <c r="M17" s="298">
        <f>'Table 1 - Detailed'!G17-G17</f>
        <v>2.2951577935121321</v>
      </c>
      <c r="N17" s="298">
        <f>'Table 1 - Detailed'!H17-H17</f>
        <v>2.2951577935121321</v>
      </c>
      <c r="O17" s="299">
        <f>'Table 1 - Detailed'!I17-I17</f>
        <v>2.2951577935121321</v>
      </c>
      <c r="P17" s="300"/>
    </row>
    <row r="18" spans="1:16" outlineLevel="1" x14ac:dyDescent="0.25">
      <c r="A18" s="365" t="s">
        <v>101</v>
      </c>
      <c r="B18" s="312" t="s">
        <v>1</v>
      </c>
      <c r="C18" s="313" t="s">
        <v>114</v>
      </c>
      <c r="D18" s="451">
        <f>'[5]Table 1 - Detailed'!D18</f>
        <v>8.4373780603628425</v>
      </c>
      <c r="E18" s="451">
        <f>'[5]Table 1 - Detailed'!E18</f>
        <v>8.8588593834092535</v>
      </c>
      <c r="F18" s="451">
        <f>'[5]Table 1 - Detailed'!F18</f>
        <v>7.5916421943306887</v>
      </c>
      <c r="G18" s="451">
        <f>'[5]Table 1 - Detailed'!G18</f>
        <v>7.4095225411487036</v>
      </c>
      <c r="H18" s="451">
        <f>'[5]Table 1 - Detailed'!H18</f>
        <v>7.4095225411487036</v>
      </c>
      <c r="I18" s="451">
        <f>'[5]Table 1 - Detailed'!I18</f>
        <v>7.4095225411487036</v>
      </c>
      <c r="J18" s="298">
        <f>'Table 1 - Detailed'!D18-D18</f>
        <v>-0.63500923163972711</v>
      </c>
      <c r="K18" s="298">
        <f>'Table 1 - Detailed'!E18-E18</f>
        <v>-1.1616295690742877</v>
      </c>
      <c r="L18" s="298">
        <f>'Table 1 - Detailed'!F18-F18</f>
        <v>1.6888143770301358</v>
      </c>
      <c r="M18" s="298">
        <f>'Table 1 - Detailed'!G18-G18</f>
        <v>1.6562804904670365</v>
      </c>
      <c r="N18" s="298">
        <f>'Table 1 - Detailed'!H18-H18</f>
        <v>1.6562804904670365</v>
      </c>
      <c r="O18" s="299">
        <f>'Table 1 - Detailed'!I18-I18</f>
        <v>1.6562804904670365</v>
      </c>
      <c r="P18" s="300"/>
    </row>
    <row r="19" spans="1:16" outlineLevel="1" x14ac:dyDescent="0.25">
      <c r="A19" s="365" t="s">
        <v>102</v>
      </c>
      <c r="B19" s="312" t="s">
        <v>1</v>
      </c>
      <c r="C19" s="313" t="s">
        <v>115</v>
      </c>
      <c r="D19" s="451">
        <f>'[5]Table 1 - Detailed'!D19</f>
        <v>11.193928870388017</v>
      </c>
      <c r="E19" s="451">
        <f>'[5]Table 1 - Detailed'!E19</f>
        <v>11.258859956385262</v>
      </c>
      <c r="F19" s="451">
        <f>'[5]Table 1 - Detailed'!F19</f>
        <v>10.953522465973569</v>
      </c>
      <c r="G19" s="451">
        <f>'[5]Table 1 - Detailed'!G19</f>
        <v>11.124364699054023</v>
      </c>
      <c r="H19" s="451">
        <f>'[5]Table 1 - Detailed'!H19</f>
        <v>11.124364699054023</v>
      </c>
      <c r="I19" s="451">
        <f>'[5]Table 1 - Detailed'!I19</f>
        <v>11.124364699054023</v>
      </c>
      <c r="J19" s="298">
        <f>'Table 1 - Detailed'!D19-D19</f>
        <v>-0.35487634546007918</v>
      </c>
      <c r="K19" s="298">
        <f>'Table 1 - Detailed'!E19-E19</f>
        <v>0.36491392392018618</v>
      </c>
      <c r="L19" s="298">
        <f>'Table 1 - Detailed'!F19-F19</f>
        <v>0.96819836724231045</v>
      </c>
      <c r="M19" s="298">
        <f>'Table 1 - Detailed'!G19-G19</f>
        <v>0.1168036965924788</v>
      </c>
      <c r="N19" s="298">
        <f>'Table 1 - Detailed'!H19-H19</f>
        <v>0.1168036965924788</v>
      </c>
      <c r="O19" s="299">
        <f>'Table 1 - Detailed'!I19-I19</f>
        <v>0.1168036965924788</v>
      </c>
      <c r="P19" s="300"/>
    </row>
    <row r="20" spans="1:16" outlineLevel="1" x14ac:dyDescent="0.25">
      <c r="A20" s="366" t="s">
        <v>103</v>
      </c>
      <c r="B20" s="314" t="s">
        <v>1</v>
      </c>
      <c r="C20" s="315" t="s">
        <v>116</v>
      </c>
      <c r="D20" s="451">
        <f>'[5]Table 1 - Detailed'!D20</f>
        <v>50.442905477718142</v>
      </c>
      <c r="E20" s="451">
        <f>'[5]Table 1 - Detailed'!E20</f>
        <v>47.089413012551312</v>
      </c>
      <c r="F20" s="451">
        <f>'[5]Table 1 - Detailed'!F20</f>
        <v>43.839222051516629</v>
      </c>
      <c r="G20" s="451">
        <f>'[5]Table 1 - Detailed'!G20</f>
        <v>40.319265529951068</v>
      </c>
      <c r="H20" s="451">
        <f>'[5]Table 1 - Detailed'!H20</f>
        <v>40.319265529951068</v>
      </c>
      <c r="I20" s="451">
        <f>'[5]Table 1 - Detailed'!I20</f>
        <v>40.319265529951068</v>
      </c>
      <c r="J20" s="302">
        <f>'Table 1 - Detailed'!D20-D20</f>
        <v>11.573488926905014</v>
      </c>
      <c r="K20" s="302">
        <f>'Table 1 - Detailed'!E20-E20</f>
        <v>9.8204689065385864</v>
      </c>
      <c r="L20" s="302">
        <f>'Table 1 - Detailed'!F20-F20</f>
        <v>0.23439180954677852</v>
      </c>
      <c r="M20" s="302">
        <f>'Table 1 - Detailed'!G20-G20</f>
        <v>4.3069584546381208</v>
      </c>
      <c r="N20" s="302">
        <f>'Table 1 - Detailed'!H20-H20</f>
        <v>4.3069584546381208</v>
      </c>
      <c r="O20" s="303">
        <f>'Table 1 - Detailed'!I20-I20</f>
        <v>4.3069584546381208</v>
      </c>
      <c r="P20" s="304"/>
    </row>
    <row r="21" spans="1:16" x14ac:dyDescent="0.25">
      <c r="A21" s="367" t="s">
        <v>104</v>
      </c>
      <c r="B21" s="25" t="s">
        <v>1</v>
      </c>
      <c r="C21" s="49"/>
      <c r="D21" s="129">
        <f>SUM(D14:D20)</f>
        <v>165.08032982539453</v>
      </c>
      <c r="E21" s="129">
        <f t="shared" ref="E21:I21" si="2">SUM(E14:E20)</f>
        <v>172.16802381612979</v>
      </c>
      <c r="F21" s="129">
        <f t="shared" si="2"/>
        <v>163.26854299714165</v>
      </c>
      <c r="G21" s="129">
        <f t="shared" si="2"/>
        <v>162.06211290584716</v>
      </c>
      <c r="H21" s="129">
        <f t="shared" si="2"/>
        <v>162.06211290584716</v>
      </c>
      <c r="I21" s="129">
        <f t="shared" si="2"/>
        <v>162.06211290584716</v>
      </c>
      <c r="J21" s="129">
        <f>'Table 1 - Detailed'!D21-D21</f>
        <v>17.009480342267864</v>
      </c>
      <c r="K21" s="129">
        <f>'Table 1 - Detailed'!E21-E21</f>
        <v>12.735452897311575</v>
      </c>
      <c r="L21" s="129">
        <f>'Table 1 - Detailed'!F21-F21</f>
        <v>31.265264925909605</v>
      </c>
      <c r="M21" s="129">
        <f>'Table 1 - Detailed'!G21-G21</f>
        <v>-1.9675842976137972</v>
      </c>
      <c r="N21" s="129">
        <f>'Table 1 - Detailed'!H21-H21</f>
        <v>-1.9675842976137972</v>
      </c>
      <c r="O21" s="130">
        <f>'Table 1 - Detailed'!I21-I21</f>
        <v>-1.9675842976137972</v>
      </c>
      <c r="P21" s="59"/>
    </row>
    <row r="22" spans="1:16" x14ac:dyDescent="0.25">
      <c r="A22" s="367" t="s">
        <v>301</v>
      </c>
      <c r="B22" s="25" t="s">
        <v>254</v>
      </c>
      <c r="C22" s="25" t="s">
        <v>302</v>
      </c>
      <c r="D22" s="508">
        <f>'Table 1 - Detailed'!D22</f>
        <v>0.5</v>
      </c>
      <c r="E22" s="508">
        <f>'Table 1 - Detailed'!E22</f>
        <v>0.5</v>
      </c>
      <c r="F22" s="508">
        <f>'Table 1 - Detailed'!F22</f>
        <v>0.5</v>
      </c>
      <c r="G22" s="508">
        <f>'Table 1 - Detailed'!G22</f>
        <v>0.5</v>
      </c>
      <c r="H22" s="508">
        <f>'Table 1 - Detailed'!H22</f>
        <v>0.5</v>
      </c>
      <c r="I22" s="508">
        <f>'Table 1 - Detailed'!I22</f>
        <v>0.5</v>
      </c>
      <c r="J22" s="129">
        <f>'Table 1 - Detailed'!D22-D22</f>
        <v>0</v>
      </c>
      <c r="K22" s="129">
        <f>'Table 1 - Detailed'!E22-E22</f>
        <v>0</v>
      </c>
      <c r="L22" s="129">
        <f>'Table 1 - Detailed'!F22-F22</f>
        <v>0</v>
      </c>
      <c r="M22" s="129">
        <f>'Table 1 - Detailed'!G22-G22</f>
        <v>0</v>
      </c>
      <c r="N22" s="129">
        <f>'Table 1 - Detailed'!H22-H22</f>
        <v>0</v>
      </c>
      <c r="O22" s="130">
        <f>'Table 1 - Detailed'!I22-I22</f>
        <v>0</v>
      </c>
      <c r="P22" s="59"/>
    </row>
    <row r="23" spans="1:16" ht="15.75" thickBot="1" x14ac:dyDescent="0.3">
      <c r="A23" s="358" t="s">
        <v>107</v>
      </c>
      <c r="B23" s="332" t="s">
        <v>1</v>
      </c>
      <c r="C23" s="333"/>
      <c r="D23" s="233">
        <f>IF(D21&gt;0,(D21-D13)*D22+D13,D13)</f>
        <v>172.2890831129393</v>
      </c>
      <c r="E23" s="233">
        <f t="shared" ref="E23:I23" si="3">IF(E21&gt;0,(E21-E13)*E22+E13,E13)</f>
        <v>180.73157688705749</v>
      </c>
      <c r="F23" s="233">
        <f t="shared" si="3"/>
        <v>167.78801872418808</v>
      </c>
      <c r="G23" s="233">
        <f t="shared" si="3"/>
        <v>163.53947531597714</v>
      </c>
      <c r="H23" s="233">
        <f t="shared" si="3"/>
        <v>163.53947531597714</v>
      </c>
      <c r="I23" s="233">
        <f t="shared" si="3"/>
        <v>163.53947531597714</v>
      </c>
      <c r="J23" s="233">
        <f>'Table 1 - Detailed'!D23-D23</f>
        <v>8.1180813455364955</v>
      </c>
      <c r="K23" s="233">
        <f>'Table 1 - Detailed'!E23-E23</f>
        <v>6.2656528744265074</v>
      </c>
      <c r="L23" s="233">
        <f>'Table 1 - Detailed'!F23-F23</f>
        <v>16.455294954052249</v>
      </c>
      <c r="M23" s="233">
        <f>'Table 1 - Detailed'!G23-G23</f>
        <v>-0.19544486290163832</v>
      </c>
      <c r="N23" s="233">
        <f>'Table 1 - Detailed'!H23-H23</f>
        <v>-0.19544486290163832</v>
      </c>
      <c r="O23" s="234">
        <f>'Table 1 - Detailed'!I23-I23</f>
        <v>-0.19544486290163832</v>
      </c>
      <c r="P23" s="60"/>
    </row>
    <row r="24" spans="1:16" x14ac:dyDescent="0.25">
      <c r="A24" s="357" t="s">
        <v>255</v>
      </c>
      <c r="B24" s="45" t="s">
        <v>254</v>
      </c>
      <c r="C24" s="51"/>
      <c r="D24" s="509">
        <f>'Table 1 - Detailed'!D24</f>
        <v>0.78</v>
      </c>
      <c r="E24" s="509">
        <f>'Table 1 - Detailed'!E24</f>
        <v>0.78</v>
      </c>
      <c r="F24" s="509">
        <f>'Table 1 - Detailed'!F24</f>
        <v>0.78</v>
      </c>
      <c r="G24" s="509">
        <f>'Table 1 - Detailed'!G24</f>
        <v>0.78</v>
      </c>
      <c r="H24" s="509">
        <f>'Table 1 - Detailed'!H24</f>
        <v>0.78</v>
      </c>
      <c r="I24" s="509">
        <f>'Table 1 - Detailed'!I24</f>
        <v>0.78</v>
      </c>
      <c r="J24" s="46">
        <f>'Table 1 - Detailed'!D24-D24</f>
        <v>0</v>
      </c>
      <c r="K24" s="46">
        <f>'Table 1 - Detailed'!E24-E24</f>
        <v>0</v>
      </c>
      <c r="L24" s="46">
        <f>'Table 1 - Detailed'!F24-F24</f>
        <v>0</v>
      </c>
      <c r="M24" s="46">
        <f>'Table 1 - Detailed'!G24-G24</f>
        <v>0</v>
      </c>
      <c r="N24" s="46">
        <f>'Table 1 - Detailed'!H24-H24</f>
        <v>0</v>
      </c>
      <c r="O24" s="47">
        <f>'Table 1 - Detailed'!I24-I24</f>
        <v>0</v>
      </c>
      <c r="P24" s="67"/>
    </row>
    <row r="25" spans="1:16" ht="15.75" thickBot="1" x14ac:dyDescent="0.3">
      <c r="A25" s="362" t="s">
        <v>106</v>
      </c>
      <c r="B25" s="316" t="s">
        <v>1</v>
      </c>
      <c r="C25" s="317"/>
      <c r="D25" s="307">
        <f>(1-D24)*D23</f>
        <v>37.903598284846638</v>
      </c>
      <c r="E25" s="307">
        <f t="shared" ref="E25:I25" si="4">(1-E24)*E23</f>
        <v>39.760946915152644</v>
      </c>
      <c r="F25" s="307">
        <f t="shared" si="4"/>
        <v>36.913364119321372</v>
      </c>
      <c r="G25" s="307">
        <f t="shared" si="4"/>
        <v>35.978684569514968</v>
      </c>
      <c r="H25" s="307">
        <f t="shared" si="4"/>
        <v>35.978684569514968</v>
      </c>
      <c r="I25" s="307">
        <f t="shared" si="4"/>
        <v>35.978684569514968</v>
      </c>
      <c r="J25" s="307">
        <f>'Table 1 - Detailed'!D25-D25</f>
        <v>1.7859778960180321</v>
      </c>
      <c r="K25" s="307">
        <f>'Table 1 - Detailed'!E25-E25</f>
        <v>1.3784436323738305</v>
      </c>
      <c r="L25" s="307">
        <f>'Table 1 - Detailed'!F25-F25</f>
        <v>3.6201648898914982</v>
      </c>
      <c r="M25" s="307">
        <f>'Table 1 - Detailed'!G25-G25</f>
        <v>-4.2997869838359293E-2</v>
      </c>
      <c r="N25" s="307">
        <f>'Table 1 - Detailed'!H25-H25</f>
        <v>-4.2997869838359293E-2</v>
      </c>
      <c r="O25" s="308">
        <f>'Table 1 - Detailed'!I25-I25</f>
        <v>-4.2997869838359293E-2</v>
      </c>
      <c r="P25" s="309"/>
    </row>
    <row r="26" spans="1:16" outlineLevel="1" x14ac:dyDescent="0.25">
      <c r="A26" s="359" t="s">
        <v>88</v>
      </c>
      <c r="B26" s="318" t="s">
        <v>1</v>
      </c>
      <c r="C26" s="319"/>
      <c r="D26" s="451">
        <f>'[5]Table 1 - Detailed'!D26</f>
        <v>6.036572871587401</v>
      </c>
      <c r="E26" s="451">
        <f>'[5]Table 1 - Detailed'!E26</f>
        <v>8.2701413194378208</v>
      </c>
      <c r="F26" s="451">
        <f>'[5]Table 1 - Detailed'!F26</f>
        <v>10.355772344221855</v>
      </c>
      <c r="G26" s="451">
        <f>'[5]Table 1 - Detailed'!G26</f>
        <v>26.750670029919327</v>
      </c>
      <c r="H26" s="451">
        <f>'[5]Table 1 - Detailed'!H26</f>
        <v>26.750670029919327</v>
      </c>
      <c r="I26" s="451">
        <f>'[5]Table 1 - Detailed'!I26</f>
        <v>26.750670029919327</v>
      </c>
      <c r="J26" s="320">
        <f>'Table 1 - Detailed'!D26-D26</f>
        <v>-1.7597242234840751</v>
      </c>
      <c r="K26" s="320">
        <f>'Table 1 - Detailed'!E26-E26</f>
        <v>-0.97406035583492834</v>
      </c>
      <c r="L26" s="320">
        <f>'Table 1 - Detailed'!F26-F26</f>
        <v>-1.2946205608616665</v>
      </c>
      <c r="M26" s="320">
        <f>'Table 1 - Detailed'!G26-G26</f>
        <v>-16.69091962659931</v>
      </c>
      <c r="N26" s="320">
        <f>'Table 1 - Detailed'!H26-H26</f>
        <v>-16.69091962659931</v>
      </c>
      <c r="O26" s="321">
        <f>'Table 1 - Detailed'!I26-I26</f>
        <v>-16.69091962659931</v>
      </c>
      <c r="P26" s="296"/>
    </row>
    <row r="27" spans="1:16" outlineLevel="1" x14ac:dyDescent="0.25">
      <c r="A27" s="360" t="s">
        <v>89</v>
      </c>
      <c r="B27" s="322" t="s">
        <v>1</v>
      </c>
      <c r="C27" s="323"/>
      <c r="D27" s="451">
        <f>'[5]Table 1 - Detailed'!D27</f>
        <v>2.3970943154660231</v>
      </c>
      <c r="E27" s="451">
        <f>'[5]Table 1 - Detailed'!E27</f>
        <v>2.1363335104648655</v>
      </c>
      <c r="F27" s="451">
        <f>'[5]Table 1 - Detailed'!F27</f>
        <v>0.80831122563339264</v>
      </c>
      <c r="G27" s="451">
        <f>'[5]Table 1 - Detailed'!G27</f>
        <v>0.46666134749772997</v>
      </c>
      <c r="H27" s="451">
        <f>'[5]Table 1 - Detailed'!H27</f>
        <v>0.46666134749772997</v>
      </c>
      <c r="I27" s="451">
        <f>'[5]Table 1 - Detailed'!I27</f>
        <v>0.46666134749772997</v>
      </c>
      <c r="J27" s="324">
        <f>'Table 1 - Detailed'!D27-D27</f>
        <v>-0.69285582854349892</v>
      </c>
      <c r="K27" s="324">
        <f>'Table 1 - Detailed'!E27-E27</f>
        <v>-0.48413234977768704</v>
      </c>
      <c r="L27" s="324">
        <f>'Table 1 - Detailed'!F27-F27</f>
        <v>5.0263376270606175E-3</v>
      </c>
      <c r="M27" s="324">
        <f>'Table 1 - Detailed'!G27-G27</f>
        <v>2.9491802017493352E-3</v>
      </c>
      <c r="N27" s="324">
        <f>'Table 1 - Detailed'!H27-H27</f>
        <v>2.9491802017493352E-3</v>
      </c>
      <c r="O27" s="325">
        <f>'Table 1 - Detailed'!I27-I27</f>
        <v>2.9491802017493352E-3</v>
      </c>
      <c r="P27" s="300"/>
    </row>
    <row r="28" spans="1:16" outlineLevel="1" x14ac:dyDescent="0.25">
      <c r="A28" s="360" t="s">
        <v>90</v>
      </c>
      <c r="B28" s="322" t="s">
        <v>1</v>
      </c>
      <c r="C28" s="323"/>
      <c r="D28" s="451">
        <f>'[5]Table 1 - Detailed'!D28</f>
        <v>0.67767378376560672</v>
      </c>
      <c r="E28" s="451">
        <f>'[5]Table 1 - Detailed'!E28</f>
        <v>0.30100478541490572</v>
      </c>
      <c r="F28" s="451">
        <f>'[5]Table 1 - Detailed'!F28</f>
        <v>0.27125793658169417</v>
      </c>
      <c r="G28" s="451">
        <f>'[5]Table 1 - Detailed'!G28</f>
        <v>0.32218673894890892</v>
      </c>
      <c r="H28" s="451">
        <f>'[5]Table 1 - Detailed'!H28</f>
        <v>0.32218673894890892</v>
      </c>
      <c r="I28" s="451">
        <f>'[5]Table 1 - Detailed'!I28</f>
        <v>0.32218673894890892</v>
      </c>
      <c r="J28" s="324">
        <f>'Table 1 - Detailed'!D28-D28</f>
        <v>0.71951104682855671</v>
      </c>
      <c r="K28" s="324">
        <f>'Table 1 - Detailed'!E28-E28</f>
        <v>1.5056618399736221</v>
      </c>
      <c r="L28" s="324">
        <f>'Table 1 - Detailed'!F28-F28</f>
        <v>0.56775473531121434</v>
      </c>
      <c r="M28" s="324">
        <f>'Table 1 - Detailed'!G28-G28</f>
        <v>0.83684808094899277</v>
      </c>
      <c r="N28" s="324">
        <f>'Table 1 - Detailed'!H28-H28</f>
        <v>0.83684808094899277</v>
      </c>
      <c r="O28" s="325">
        <f>'Table 1 - Detailed'!I28-I28</f>
        <v>0.83684808094899277</v>
      </c>
      <c r="P28" s="300"/>
    </row>
    <row r="29" spans="1:16" outlineLevel="1" x14ac:dyDescent="0.25">
      <c r="A29" s="360" t="s">
        <v>91</v>
      </c>
      <c r="B29" s="322" t="s">
        <v>1</v>
      </c>
      <c r="C29" s="323"/>
      <c r="D29" s="451">
        <f>'[5]Table 1 - Detailed'!D29</f>
        <v>0.06</v>
      </c>
      <c r="E29" s="451">
        <f>'[5]Table 1 - Detailed'!E29</f>
        <v>1.49</v>
      </c>
      <c r="F29" s="451">
        <f>'[5]Table 1 - Detailed'!F29</f>
        <v>1.6800000000000002</v>
      </c>
      <c r="G29" s="451">
        <f>'[5]Table 1 - Detailed'!G29</f>
        <v>1.7200000000000002</v>
      </c>
      <c r="H29" s="451">
        <f>'[5]Table 1 - Detailed'!H29</f>
        <v>1.7200000000000002</v>
      </c>
      <c r="I29" s="451">
        <f>'[5]Table 1 - Detailed'!I29</f>
        <v>1.7200000000000002</v>
      </c>
      <c r="J29" s="324">
        <f>'Table 1 - Detailed'!D29-D29</f>
        <v>1.6511276142044278</v>
      </c>
      <c r="K29" s="324">
        <f>'Table 1 - Detailed'!E29-E29</f>
        <v>-1.5924874621966456E-2</v>
      </c>
      <c r="L29" s="324">
        <f>'Table 1 - Detailed'!F29-F29</f>
        <v>5.1491253780335811E-3</v>
      </c>
      <c r="M29" s="324">
        <f>'Table 1 - Detailed'!G29-G29</f>
        <v>9.8572681490061154E-3</v>
      </c>
      <c r="N29" s="324">
        <f>'Table 1 - Detailed'!H29-H29</f>
        <v>9.8572681490061154E-3</v>
      </c>
      <c r="O29" s="325">
        <f>'Table 1 - Detailed'!I29-I29</f>
        <v>9.8572681490061154E-3</v>
      </c>
      <c r="P29" s="300"/>
    </row>
    <row r="30" spans="1:16" outlineLevel="1" x14ac:dyDescent="0.25">
      <c r="A30" s="360" t="s">
        <v>92</v>
      </c>
      <c r="B30" s="322" t="s">
        <v>1</v>
      </c>
      <c r="C30" s="323"/>
      <c r="D30" s="451">
        <f>'[5]Table 1 - Detailed'!D30</f>
        <v>0</v>
      </c>
      <c r="E30" s="451">
        <f>'[5]Table 1 - Detailed'!E30</f>
        <v>0</v>
      </c>
      <c r="F30" s="451">
        <f>'[5]Table 1 - Detailed'!F30</f>
        <v>0</v>
      </c>
      <c r="G30" s="451">
        <f>'[5]Table 1 - Detailed'!G30</f>
        <v>0</v>
      </c>
      <c r="H30" s="451">
        <f>'[5]Table 1 - Detailed'!H30</f>
        <v>0</v>
      </c>
      <c r="I30" s="451">
        <f>'[5]Table 1 - Detailed'!I30</f>
        <v>0</v>
      </c>
      <c r="J30" s="324">
        <f>'Table 1 - Detailed'!D30-D30</f>
        <v>0</v>
      </c>
      <c r="K30" s="324">
        <f>'Table 1 - Detailed'!E30-E30</f>
        <v>0</v>
      </c>
      <c r="L30" s="324">
        <f>'Table 1 - Detailed'!F30-F30</f>
        <v>0</v>
      </c>
      <c r="M30" s="324">
        <f>'Table 1 - Detailed'!G30-G30</f>
        <v>0</v>
      </c>
      <c r="N30" s="324">
        <f>'Table 1 - Detailed'!H30-H30</f>
        <v>0</v>
      </c>
      <c r="O30" s="325">
        <f>'Table 1 - Detailed'!I30-I30</f>
        <v>0</v>
      </c>
      <c r="P30" s="300"/>
    </row>
    <row r="31" spans="1:16" outlineLevel="1" x14ac:dyDescent="0.25">
      <c r="A31" s="360" t="s">
        <v>93</v>
      </c>
      <c r="B31" s="322" t="s">
        <v>1</v>
      </c>
      <c r="C31" s="323"/>
      <c r="D31" s="451">
        <f>'[5]Table 1 - Detailed'!D31</f>
        <v>0</v>
      </c>
      <c r="E31" s="451">
        <f>'[5]Table 1 - Detailed'!E31</f>
        <v>0</v>
      </c>
      <c r="F31" s="451">
        <f>'[5]Table 1 - Detailed'!F31</f>
        <v>0</v>
      </c>
      <c r="G31" s="451">
        <f>'[5]Table 1 - Detailed'!G31</f>
        <v>0</v>
      </c>
      <c r="H31" s="451">
        <f>'[5]Table 1 - Detailed'!H31</f>
        <v>0</v>
      </c>
      <c r="I31" s="451">
        <f>'[5]Table 1 - Detailed'!I31</f>
        <v>0</v>
      </c>
      <c r="J31" s="324">
        <f>'Table 1 - Detailed'!D31-D31</f>
        <v>0</v>
      </c>
      <c r="K31" s="324">
        <f>'Table 1 - Detailed'!E31-E31</f>
        <v>0</v>
      </c>
      <c r="L31" s="324">
        <f>'Table 1 - Detailed'!F31-F31</f>
        <v>0</v>
      </c>
      <c r="M31" s="324">
        <f>'Table 1 - Detailed'!G31-G31</f>
        <v>0</v>
      </c>
      <c r="N31" s="324">
        <f>'Table 1 - Detailed'!H31-H31</f>
        <v>0</v>
      </c>
      <c r="O31" s="325">
        <f>'Table 1 - Detailed'!I31-I31</f>
        <v>0</v>
      </c>
      <c r="P31" s="300"/>
    </row>
    <row r="32" spans="1:16" outlineLevel="1" x14ac:dyDescent="0.25">
      <c r="A32" s="361" t="s">
        <v>94</v>
      </c>
      <c r="B32" s="326" t="s">
        <v>1</v>
      </c>
      <c r="C32" s="327"/>
      <c r="D32" s="451">
        <f>'[5]Table 1 - Detailed'!D32</f>
        <v>0.6916848323106527</v>
      </c>
      <c r="E32" s="451">
        <f>'[5]Table 1 - Detailed'!E32</f>
        <v>0.92978700263986169</v>
      </c>
      <c r="F32" s="451">
        <f>'[5]Table 1 - Detailed'!F32</f>
        <v>1.1497072502062173</v>
      </c>
      <c r="G32" s="451">
        <f>'[5]Table 1 - Detailed'!G32</f>
        <v>2.9128916598070691</v>
      </c>
      <c r="H32" s="451">
        <f>'[5]Table 1 - Detailed'!H32</f>
        <v>2.9128916598070691</v>
      </c>
      <c r="I32" s="451">
        <f>'[5]Table 1 - Detailed'!I32</f>
        <v>2.9128916598070691</v>
      </c>
      <c r="J32" s="328">
        <f>'Table 1 - Detailed'!D32-D32</f>
        <v>-0.19876451534603912</v>
      </c>
      <c r="K32" s="328">
        <f>'Table 1 - Detailed'!E32-E32</f>
        <v>-9.5156310320271831E-2</v>
      </c>
      <c r="L32" s="328">
        <f>'Table 1 - Detailed'!F32-F32</f>
        <v>-0.12851154831381528</v>
      </c>
      <c r="M32" s="328">
        <f>'Table 1 - Detailed'!G32-G32</f>
        <v>-1.7900525064019306</v>
      </c>
      <c r="N32" s="328">
        <f>'Table 1 - Detailed'!H32-H32</f>
        <v>-1.7900525064019306</v>
      </c>
      <c r="O32" s="329">
        <f>'Table 1 - Detailed'!I32-I32</f>
        <v>-1.7900525064019306</v>
      </c>
      <c r="P32" s="304"/>
    </row>
    <row r="33" spans="1:16" ht="15.75" thickBot="1" x14ac:dyDescent="0.3">
      <c r="A33" s="363" t="s">
        <v>96</v>
      </c>
      <c r="B33" s="305" t="s">
        <v>1</v>
      </c>
      <c r="C33" s="306"/>
      <c r="D33" s="307">
        <f>SUM(D26:D32)</f>
        <v>9.863025803129684</v>
      </c>
      <c r="E33" s="307">
        <f t="shared" ref="E33:I33" si="5">SUM(E26:E32)</f>
        <v>13.127266617957453</v>
      </c>
      <c r="F33" s="307">
        <f t="shared" si="5"/>
        <v>14.265048756643159</v>
      </c>
      <c r="G33" s="307">
        <f t="shared" si="5"/>
        <v>32.172409776173033</v>
      </c>
      <c r="H33" s="307">
        <f t="shared" si="5"/>
        <v>32.172409776173033</v>
      </c>
      <c r="I33" s="307">
        <f t="shared" si="5"/>
        <v>32.172409776173033</v>
      </c>
      <c r="J33" s="307">
        <f>'Table 1 - Detailed'!D33-D33</f>
        <v>-0.28070590634062853</v>
      </c>
      <c r="K33" s="307">
        <f>'Table 1 - Detailed'!E33-E33</f>
        <v>-6.3612050581230761E-2</v>
      </c>
      <c r="L33" s="307">
        <f>'Table 1 - Detailed'!F33-F33</f>
        <v>-0.8452019108591724</v>
      </c>
      <c r="M33" s="307">
        <f>'Table 1 - Detailed'!G33-G33</f>
        <v>-17.63131760370149</v>
      </c>
      <c r="N33" s="307">
        <f>'Table 1 - Detailed'!H33-H33</f>
        <v>-17.63131760370149</v>
      </c>
      <c r="O33" s="308">
        <f>'Table 1 - Detailed'!I33-I33</f>
        <v>-17.63131760370149</v>
      </c>
      <c r="P33" s="309"/>
    </row>
    <row r="34" spans="1:16" outlineLevel="1" x14ac:dyDescent="0.25">
      <c r="A34" s="364" t="s">
        <v>97</v>
      </c>
      <c r="B34" s="310" t="s">
        <v>1</v>
      </c>
      <c r="C34" s="311" t="s">
        <v>117</v>
      </c>
      <c r="D34" s="451">
        <f>'[5]Table 1 - Detailed'!D34</f>
        <v>6.1529560979830196</v>
      </c>
      <c r="E34" s="451">
        <f>'[5]Table 1 - Detailed'!E34</f>
        <v>8.2484432610790446</v>
      </c>
      <c r="F34" s="451">
        <f>'[5]Table 1 - Detailed'!F34</f>
        <v>10.183986145075748</v>
      </c>
      <c r="G34" s="451">
        <f>'[5]Table 1 - Detailed'!G34</f>
        <v>26.468532498791376</v>
      </c>
      <c r="H34" s="451">
        <f>'[5]Table 1 - Detailed'!H34</f>
        <v>26.468532498791376</v>
      </c>
      <c r="I34" s="451">
        <f>'[5]Table 1 - Detailed'!I34</f>
        <v>26.468532498791376</v>
      </c>
      <c r="J34" s="320">
        <f>'Table 1 - Detailed'!D34-D34</f>
        <v>-0.57333636005584321</v>
      </c>
      <c r="K34" s="320">
        <f>'Table 1 - Detailed'!E34-E34</f>
        <v>-1.7963382589740284</v>
      </c>
      <c r="L34" s="320">
        <f>'Table 1 - Detailed'!F34-F34</f>
        <v>-1.9768128462568999</v>
      </c>
      <c r="M34" s="320">
        <f>'Table 1 - Detailed'!G34-G34</f>
        <v>-17.421377371618831</v>
      </c>
      <c r="N34" s="320">
        <f>'Table 1 - Detailed'!H34-H34</f>
        <v>-17.421377371618831</v>
      </c>
      <c r="O34" s="321">
        <f>'Table 1 - Detailed'!I34-I34</f>
        <v>-17.421377371618831</v>
      </c>
      <c r="P34" s="296"/>
    </row>
    <row r="35" spans="1:16" outlineLevel="1" x14ac:dyDescent="0.25">
      <c r="A35" s="365" t="s">
        <v>98</v>
      </c>
      <c r="B35" s="312" t="s">
        <v>1</v>
      </c>
      <c r="C35" s="313" t="s">
        <v>118</v>
      </c>
      <c r="D35" s="451">
        <f>'[5]Table 1 - Detailed'!D35</f>
        <v>3.4171808892921627</v>
      </c>
      <c r="E35" s="451">
        <f>'[5]Table 1 - Detailed'!E35</f>
        <v>4.1092062697607963</v>
      </c>
      <c r="F35" s="451">
        <f>'[5]Table 1 - Detailed'!F35</f>
        <v>2.3170268771155742</v>
      </c>
      <c r="G35" s="451">
        <f>'[5]Table 1 - Detailed'!G35</f>
        <v>2.0037288297383515</v>
      </c>
      <c r="H35" s="451">
        <f>'[5]Table 1 - Detailed'!H35</f>
        <v>2.0037288297383515</v>
      </c>
      <c r="I35" s="451">
        <f>'[5]Table 1 - Detailed'!I35</f>
        <v>2.0037288297383515</v>
      </c>
      <c r="J35" s="324">
        <f>'Table 1 - Detailed'!D35-D35</f>
        <v>-2.3618079792418039</v>
      </c>
      <c r="K35" s="324">
        <f>'Table 1 - Detailed'!E35-E35</f>
        <v>-0.73437646125660772</v>
      </c>
      <c r="L35" s="324">
        <f>'Table 1 - Detailed'!F35-F35</f>
        <v>0.47326774323043175</v>
      </c>
      <c r="M35" s="324">
        <f>'Table 1 - Detailed'!G35-G35</f>
        <v>0.11414400615194564</v>
      </c>
      <c r="N35" s="324">
        <f>'Table 1 - Detailed'!H35-H35</f>
        <v>0.11414400615194564</v>
      </c>
      <c r="O35" s="325">
        <f>'Table 1 - Detailed'!I35-I35</f>
        <v>0.11414400615194564</v>
      </c>
      <c r="P35" s="300"/>
    </row>
    <row r="36" spans="1:16" outlineLevel="1" x14ac:dyDescent="0.25">
      <c r="A36" s="365" t="s">
        <v>99</v>
      </c>
      <c r="B36" s="312" t="s">
        <v>1</v>
      </c>
      <c r="C36" s="313" t="s">
        <v>119</v>
      </c>
      <c r="D36" s="451">
        <f>'[5]Table 1 - Detailed'!D36</f>
        <v>0.76996524583607351</v>
      </c>
      <c r="E36" s="451">
        <f>'[5]Table 1 - Detailed'!E36</f>
        <v>0.33054003665964243</v>
      </c>
      <c r="F36" s="451">
        <f>'[5]Table 1 - Detailed'!F36</f>
        <v>0.2856743455099725</v>
      </c>
      <c r="G36" s="451">
        <f>'[5]Table 1 - Detailed'!G36</f>
        <v>0.3358385469017347</v>
      </c>
      <c r="H36" s="451">
        <f>'[5]Table 1 - Detailed'!H36</f>
        <v>0.3358385469017347</v>
      </c>
      <c r="I36" s="451">
        <f>'[5]Table 1 - Detailed'!I36</f>
        <v>0.3358385469017347</v>
      </c>
      <c r="J36" s="324">
        <f>'Table 1 - Detailed'!D36-D36</f>
        <v>0.27924908229753975</v>
      </c>
      <c r="K36" s="324">
        <f>'Table 1 - Detailed'!E36-E36</f>
        <v>1.6347023139751542</v>
      </c>
      <c r="L36" s="324">
        <f>'Table 1 - Detailed'!F36-F36</f>
        <v>0.96611243661526147</v>
      </c>
      <c r="M36" s="324">
        <f>'Table 1 - Detailed'!G36-G36</f>
        <v>0.70401416705673903</v>
      </c>
      <c r="N36" s="324">
        <f>'Table 1 - Detailed'!H36-H36</f>
        <v>0.70401416705673903</v>
      </c>
      <c r="O36" s="325">
        <f>'Table 1 - Detailed'!I36-I36</f>
        <v>0.70401416705673903</v>
      </c>
      <c r="P36" s="300"/>
    </row>
    <row r="37" spans="1:16" outlineLevel="1" x14ac:dyDescent="0.25">
      <c r="A37" s="365" t="s">
        <v>100</v>
      </c>
      <c r="B37" s="312" t="s">
        <v>1</v>
      </c>
      <c r="C37" s="313" t="s">
        <v>120</v>
      </c>
      <c r="D37" s="451">
        <f>'[5]Table 1 - Detailed'!D37</f>
        <v>0</v>
      </c>
      <c r="E37" s="451">
        <f>'[5]Table 1 - Detailed'!E37</f>
        <v>0</v>
      </c>
      <c r="F37" s="451">
        <f>'[5]Table 1 - Detailed'!F37</f>
        <v>0</v>
      </c>
      <c r="G37" s="451">
        <f>'[5]Table 1 - Detailed'!G37</f>
        <v>0</v>
      </c>
      <c r="H37" s="451">
        <f>'[5]Table 1 - Detailed'!H37</f>
        <v>0</v>
      </c>
      <c r="I37" s="451">
        <f>'[5]Table 1 - Detailed'!I37</f>
        <v>0</v>
      </c>
      <c r="J37" s="324">
        <f>'Table 1 - Detailed'!D37-D37</f>
        <v>1.6489727842044277</v>
      </c>
      <c r="K37" s="324">
        <f>'Table 1 - Detailed'!E37-E37</f>
        <v>0</v>
      </c>
      <c r="L37" s="324">
        <f>'Table 1 - Detailed'!F37-F37</f>
        <v>0</v>
      </c>
      <c r="M37" s="324">
        <f>'Table 1 - Detailed'!G37-G37</f>
        <v>0</v>
      </c>
      <c r="N37" s="324">
        <f>'Table 1 - Detailed'!H37-H37</f>
        <v>0</v>
      </c>
      <c r="O37" s="325">
        <f>'Table 1 - Detailed'!I37-I37</f>
        <v>0</v>
      </c>
      <c r="P37" s="300"/>
    </row>
    <row r="38" spans="1:16" outlineLevel="1" x14ac:dyDescent="0.25">
      <c r="A38" s="365" t="s">
        <v>101</v>
      </c>
      <c r="B38" s="312" t="s">
        <v>1</v>
      </c>
      <c r="C38" s="313" t="s">
        <v>121</v>
      </c>
      <c r="D38" s="451">
        <f>'[5]Table 1 - Detailed'!D38</f>
        <v>0</v>
      </c>
      <c r="E38" s="451">
        <f>'[5]Table 1 - Detailed'!E38</f>
        <v>0</v>
      </c>
      <c r="F38" s="451">
        <f>'[5]Table 1 - Detailed'!F38</f>
        <v>0</v>
      </c>
      <c r="G38" s="451">
        <f>'[5]Table 1 - Detailed'!G38</f>
        <v>0</v>
      </c>
      <c r="H38" s="451">
        <f>'[5]Table 1 - Detailed'!H38</f>
        <v>0</v>
      </c>
      <c r="I38" s="451">
        <f>'[5]Table 1 - Detailed'!I38</f>
        <v>0</v>
      </c>
      <c r="J38" s="324">
        <f>'Table 1 - Detailed'!D38-D38</f>
        <v>0</v>
      </c>
      <c r="K38" s="324">
        <f>'Table 1 - Detailed'!E38-E38</f>
        <v>0</v>
      </c>
      <c r="L38" s="324">
        <f>'Table 1 - Detailed'!F38-F38</f>
        <v>0</v>
      </c>
      <c r="M38" s="324">
        <f>'Table 1 - Detailed'!G38-G38</f>
        <v>0</v>
      </c>
      <c r="N38" s="324">
        <f>'Table 1 - Detailed'!H38-H38</f>
        <v>0</v>
      </c>
      <c r="O38" s="325">
        <f>'Table 1 - Detailed'!I38-I38</f>
        <v>0</v>
      </c>
      <c r="P38" s="300"/>
    </row>
    <row r="39" spans="1:16" outlineLevel="1" x14ac:dyDescent="0.25">
      <c r="A39" s="365" t="s">
        <v>102</v>
      </c>
      <c r="B39" s="312" t="s">
        <v>1</v>
      </c>
      <c r="C39" s="313" t="s">
        <v>122</v>
      </c>
      <c r="D39" s="451">
        <f>'[5]Table 1 - Detailed'!D39</f>
        <v>0</v>
      </c>
      <c r="E39" s="451">
        <f>'[5]Table 1 - Detailed'!E39</f>
        <v>0</v>
      </c>
      <c r="F39" s="451">
        <f>'[5]Table 1 - Detailed'!F39</f>
        <v>0</v>
      </c>
      <c r="G39" s="451">
        <f>'[5]Table 1 - Detailed'!G39</f>
        <v>0</v>
      </c>
      <c r="H39" s="451">
        <f>'[5]Table 1 - Detailed'!H39</f>
        <v>0</v>
      </c>
      <c r="I39" s="451">
        <f>'[5]Table 1 - Detailed'!I39</f>
        <v>0</v>
      </c>
      <c r="J39" s="324">
        <f>'Table 1 - Detailed'!D39-D39</f>
        <v>0</v>
      </c>
      <c r="K39" s="324">
        <f>'Table 1 - Detailed'!E39-E39</f>
        <v>0</v>
      </c>
      <c r="L39" s="324">
        <f>'Table 1 - Detailed'!F39-F39</f>
        <v>0</v>
      </c>
      <c r="M39" s="324">
        <f>'Table 1 - Detailed'!G39-G39</f>
        <v>0</v>
      </c>
      <c r="N39" s="324">
        <f>'Table 1 - Detailed'!H39-H39</f>
        <v>0</v>
      </c>
      <c r="O39" s="325">
        <f>'Table 1 - Detailed'!I39-I39</f>
        <v>0</v>
      </c>
      <c r="P39" s="300"/>
    </row>
    <row r="40" spans="1:16" outlineLevel="1" x14ac:dyDescent="0.25">
      <c r="A40" s="366" t="s">
        <v>103</v>
      </c>
      <c r="B40" s="314" t="s">
        <v>1</v>
      </c>
      <c r="C40" s="315" t="s">
        <v>123</v>
      </c>
      <c r="D40" s="451">
        <f>'[5]Table 1 - Detailed'!D40</f>
        <v>0.72714444486106977</v>
      </c>
      <c r="E40" s="451">
        <f>'[5]Table 1 - Detailed'!E40</f>
        <v>1.0864645009679739</v>
      </c>
      <c r="F40" s="451">
        <f>'[5]Table 1 - Detailed'!F40</f>
        <v>1.3246449376872853</v>
      </c>
      <c r="G40" s="451">
        <f>'[5]Table 1 - Detailed'!G40</f>
        <v>3.0928510742051012</v>
      </c>
      <c r="H40" s="451">
        <f>'[5]Table 1 - Detailed'!H40</f>
        <v>3.0928510742051012</v>
      </c>
      <c r="I40" s="451">
        <f>'[5]Table 1 - Detailed'!I40</f>
        <v>3.0928510742051012</v>
      </c>
      <c r="J40" s="328">
        <f>'Table 1 - Detailed'!D40-D40</f>
        <v>-0.22842362488112794</v>
      </c>
      <c r="K40" s="328">
        <f>'Table 1 - Detailed'!E40-E40</f>
        <v>-5.9404795146094314E-2</v>
      </c>
      <c r="L40" s="328">
        <f>'Table 1 - Detailed'!F40-F40</f>
        <v>-0.11439597949230995</v>
      </c>
      <c r="M40" s="328">
        <f>'Table 1 - Detailed'!G40-G40</f>
        <v>-1.7804372046748309</v>
      </c>
      <c r="N40" s="328">
        <f>'Table 1 - Detailed'!H40-H40</f>
        <v>-1.7804372046748309</v>
      </c>
      <c r="O40" s="329">
        <f>'Table 1 - Detailed'!I40-I40</f>
        <v>-1.7804372046748309</v>
      </c>
      <c r="P40" s="304"/>
    </row>
    <row r="41" spans="1:16" x14ac:dyDescent="0.25">
      <c r="A41" s="367" t="s">
        <v>105</v>
      </c>
      <c r="B41" s="25" t="s">
        <v>1</v>
      </c>
      <c r="C41" s="49"/>
      <c r="D41" s="129">
        <f>SUM(D34:D40)</f>
        <v>11.067246677972326</v>
      </c>
      <c r="E41" s="129">
        <f t="shared" ref="E41:I41" si="6">SUM(E34:E40)</f>
        <v>13.774654068467456</v>
      </c>
      <c r="F41" s="129">
        <f t="shared" si="6"/>
        <v>14.111332305388581</v>
      </c>
      <c r="G41" s="129">
        <f t="shared" si="6"/>
        <v>31.90095094963656</v>
      </c>
      <c r="H41" s="129">
        <f t="shared" si="6"/>
        <v>31.90095094963656</v>
      </c>
      <c r="I41" s="129">
        <f t="shared" si="6"/>
        <v>31.90095094963656</v>
      </c>
      <c r="J41" s="129">
        <f>'Table 1 - Detailed'!D41-D41</f>
        <v>-1.2353460976768069</v>
      </c>
      <c r="K41" s="129">
        <f>'Table 1 - Detailed'!E41-E41</f>
        <v>-0.95541720140157338</v>
      </c>
      <c r="L41" s="129">
        <f>'Table 1 - Detailed'!F41-F41</f>
        <v>-0.65182864590351741</v>
      </c>
      <c r="M41" s="129">
        <f>'Table 1 - Detailed'!G41-G41</f>
        <v>-18.383656403084974</v>
      </c>
      <c r="N41" s="129">
        <f>'Table 1 - Detailed'!H41-H41</f>
        <v>-18.383656403084974</v>
      </c>
      <c r="O41" s="130">
        <f>'Table 1 - Detailed'!I41-I41</f>
        <v>-18.383656403084974</v>
      </c>
      <c r="P41" s="59"/>
    </row>
    <row r="42" spans="1:16" x14ac:dyDescent="0.25">
      <c r="A42" s="367" t="s">
        <v>301</v>
      </c>
      <c r="B42" s="25" t="s">
        <v>254</v>
      </c>
      <c r="C42" s="25" t="s">
        <v>302</v>
      </c>
      <c r="D42" s="268">
        <f>D22</f>
        <v>0.5</v>
      </c>
      <c r="E42" s="268">
        <f t="shared" ref="E42:I42" si="7">E22</f>
        <v>0.5</v>
      </c>
      <c r="F42" s="268">
        <f t="shared" si="7"/>
        <v>0.5</v>
      </c>
      <c r="G42" s="268">
        <f t="shared" si="7"/>
        <v>0.5</v>
      </c>
      <c r="H42" s="268">
        <f t="shared" si="7"/>
        <v>0.5</v>
      </c>
      <c r="I42" s="268">
        <f t="shared" si="7"/>
        <v>0.5</v>
      </c>
      <c r="J42" s="129">
        <f>'Table 1 - Detailed'!D42-D42</f>
        <v>0</v>
      </c>
      <c r="K42" s="129">
        <f>'Table 1 - Detailed'!E42-E42</f>
        <v>0</v>
      </c>
      <c r="L42" s="129">
        <f>'Table 1 - Detailed'!F42-F42</f>
        <v>0</v>
      </c>
      <c r="M42" s="129">
        <f>'Table 1 - Detailed'!G42-G42</f>
        <v>0</v>
      </c>
      <c r="N42" s="129">
        <f>'Table 1 - Detailed'!H42-H42</f>
        <v>0</v>
      </c>
      <c r="O42" s="130">
        <f>'Table 1 - Detailed'!I42-I42</f>
        <v>0</v>
      </c>
      <c r="P42" s="59"/>
    </row>
    <row r="43" spans="1:16" ht="15.75" thickBot="1" x14ac:dyDescent="0.3">
      <c r="A43" s="358" t="s">
        <v>108</v>
      </c>
      <c r="B43" s="332" t="s">
        <v>1</v>
      </c>
      <c r="C43" s="333"/>
      <c r="D43" s="233">
        <f>IF(D41&gt;0,(D41-D33)*D42+D33,D33)</f>
        <v>10.465136240551004</v>
      </c>
      <c r="E43" s="233">
        <f t="shared" ref="E43:I43" si="8">IF(E41&gt;0,(E41-E33)*E42+E33,E33)</f>
        <v>13.450960343212454</v>
      </c>
      <c r="F43" s="233">
        <f t="shared" si="8"/>
        <v>14.18819053101587</v>
      </c>
      <c r="G43" s="233">
        <f t="shared" si="8"/>
        <v>32.036680362904796</v>
      </c>
      <c r="H43" s="233">
        <f t="shared" si="8"/>
        <v>32.036680362904796</v>
      </c>
      <c r="I43" s="233">
        <f t="shared" si="8"/>
        <v>32.036680362904796</v>
      </c>
      <c r="J43" s="233">
        <f>'Table 1 - Detailed'!D43-D43</f>
        <v>-0.75802600200871595</v>
      </c>
      <c r="K43" s="233">
        <f>'Table 1 - Detailed'!E43-E43</f>
        <v>-0.50951462599140207</v>
      </c>
      <c r="L43" s="233">
        <f>'Table 1 - Detailed'!F43-F43</f>
        <v>-0.74851527838134402</v>
      </c>
      <c r="M43" s="233">
        <f>'Table 1 - Detailed'!G43-G43</f>
        <v>-18.007487003393233</v>
      </c>
      <c r="N43" s="233">
        <f>'Table 1 - Detailed'!H43-H43</f>
        <v>-18.007487003393233</v>
      </c>
      <c r="O43" s="234">
        <f>'Table 1 - Detailed'!I43-I43</f>
        <v>-18.007487003393233</v>
      </c>
      <c r="P43" s="60"/>
    </row>
    <row r="44" spans="1:16" x14ac:dyDescent="0.25">
      <c r="A44" s="357" t="s">
        <v>256</v>
      </c>
      <c r="B44" s="45" t="s">
        <v>254</v>
      </c>
      <c r="C44" s="51"/>
      <c r="D44" s="509">
        <f>'Table 1 - Detailed'!D44</f>
        <v>0.85</v>
      </c>
      <c r="E44" s="509">
        <f>'Table 1 - Detailed'!E44</f>
        <v>0.85</v>
      </c>
      <c r="F44" s="509">
        <f>'Table 1 - Detailed'!F44</f>
        <v>0.85</v>
      </c>
      <c r="G44" s="509">
        <f>'Table 1 - Detailed'!G44</f>
        <v>0.85</v>
      </c>
      <c r="H44" s="509">
        <f>'Table 1 - Detailed'!H44</f>
        <v>0.85</v>
      </c>
      <c r="I44" s="509">
        <f>'Table 1 - Detailed'!I44</f>
        <v>0.85</v>
      </c>
      <c r="J44" s="46">
        <f>'Table 1 - Detailed'!D44-D44</f>
        <v>0</v>
      </c>
      <c r="K44" s="46">
        <f>'Table 1 - Detailed'!E44-E44</f>
        <v>0</v>
      </c>
      <c r="L44" s="46">
        <f>'Table 1 - Detailed'!F44-F44</f>
        <v>0</v>
      </c>
      <c r="M44" s="46">
        <f>'Table 1 - Detailed'!G44-G44</f>
        <v>0</v>
      </c>
      <c r="N44" s="46">
        <f>'Table 1 - Detailed'!H44-H44</f>
        <v>0</v>
      </c>
      <c r="O44" s="47">
        <f>'Table 1 - Detailed'!I44-I44</f>
        <v>0</v>
      </c>
      <c r="P44" s="67"/>
    </row>
    <row r="45" spans="1:16" ht="15.75" thickBot="1" x14ac:dyDescent="0.3">
      <c r="A45" s="355" t="s">
        <v>109</v>
      </c>
      <c r="B45" s="330" t="s">
        <v>1</v>
      </c>
      <c r="C45" s="331"/>
      <c r="D45" s="233">
        <f>(1-D44)*D43</f>
        <v>1.5697704360826508</v>
      </c>
      <c r="E45" s="233">
        <f t="shared" ref="E45:I45" si="9">(1-E44)*E43</f>
        <v>2.0176440514818683</v>
      </c>
      <c r="F45" s="233">
        <f t="shared" si="9"/>
        <v>2.1282285796523808</v>
      </c>
      <c r="G45" s="233">
        <f t="shared" si="9"/>
        <v>4.8055020544357205</v>
      </c>
      <c r="H45" s="233">
        <f t="shared" si="9"/>
        <v>4.8055020544357205</v>
      </c>
      <c r="I45" s="233">
        <f t="shared" si="9"/>
        <v>4.8055020544357205</v>
      </c>
      <c r="J45" s="233">
        <f>'Table 1 - Detailed'!D45-D45</f>
        <v>-0.11370390030130739</v>
      </c>
      <c r="K45" s="233">
        <f>'Table 1 - Detailed'!E45-E45</f>
        <v>-7.6427193898710222E-2</v>
      </c>
      <c r="L45" s="233">
        <f>'Table 1 - Detailed'!F45-F45</f>
        <v>-0.11227729175720169</v>
      </c>
      <c r="M45" s="233">
        <f>'Table 1 - Detailed'!G45-G45</f>
        <v>-2.7011230505089858</v>
      </c>
      <c r="N45" s="233">
        <f>'Table 1 - Detailed'!H45-H45</f>
        <v>-2.7011230505089858</v>
      </c>
      <c r="O45" s="234">
        <f>'Table 1 - Detailed'!I45-I45</f>
        <v>-2.7011230505089858</v>
      </c>
      <c r="P45" s="60"/>
    </row>
    <row r="46" spans="1:16" x14ac:dyDescent="0.25">
      <c r="A46" s="354" t="s">
        <v>0</v>
      </c>
      <c r="B46" s="29" t="s">
        <v>1</v>
      </c>
      <c r="C46" s="180" t="s">
        <v>2</v>
      </c>
      <c r="D46" s="129">
        <f>D25+D45</f>
        <v>39.473368720929287</v>
      </c>
      <c r="E46" s="129">
        <f t="shared" ref="E46:I46" si="10">E25+E45</f>
        <v>41.778590966634511</v>
      </c>
      <c r="F46" s="129">
        <f t="shared" si="10"/>
        <v>39.041592698973751</v>
      </c>
      <c r="G46" s="129">
        <f t="shared" si="10"/>
        <v>40.784186623950688</v>
      </c>
      <c r="H46" s="129">
        <f t="shared" si="10"/>
        <v>40.784186623950688</v>
      </c>
      <c r="I46" s="129">
        <f t="shared" si="10"/>
        <v>40.784186623950688</v>
      </c>
      <c r="J46" s="129">
        <f>'Table 1 - Detailed'!D46-D46</f>
        <v>1.6722739957167292</v>
      </c>
      <c r="K46" s="129">
        <f>'Table 1 - Detailed'!E46-E46</f>
        <v>1.3020164384751212</v>
      </c>
      <c r="L46" s="129">
        <f>'Table 1 - Detailed'!F46-F46</f>
        <v>3.5078875981342961</v>
      </c>
      <c r="M46" s="129">
        <f>'Table 1 - Detailed'!G46-G46</f>
        <v>-2.744120920347342</v>
      </c>
      <c r="N46" s="129">
        <f>'Table 1 - Detailed'!H46-H46</f>
        <v>-2.744120920347342</v>
      </c>
      <c r="O46" s="130">
        <f>'Table 1 - Detailed'!I46-I46</f>
        <v>-2.744120920347342</v>
      </c>
      <c r="P46" s="67"/>
    </row>
    <row r="47" spans="1:16" outlineLevel="1" x14ac:dyDescent="0.25">
      <c r="A47" s="350" t="s">
        <v>4</v>
      </c>
      <c r="B47" s="334" t="s">
        <v>1</v>
      </c>
      <c r="C47" s="335"/>
      <c r="D47" s="451">
        <f>'[5]Table 1 - Detailed'!D47</f>
        <v>52.598230496124948</v>
      </c>
      <c r="E47" s="451">
        <f>'[5]Table 1 - Detailed'!E47</f>
        <v>48.924009231403403</v>
      </c>
      <c r="F47" s="451">
        <f>'[5]Table 1 - Detailed'!F47</f>
        <v>45.275646283427264</v>
      </c>
      <c r="G47" s="451">
        <f>'[5]Table 1 - Detailed'!G47</f>
        <v>41.156481480892062</v>
      </c>
      <c r="H47" s="451">
        <f>'[5]Table 1 - Detailed'!H47</f>
        <v>41.156481480892062</v>
      </c>
      <c r="I47" s="451">
        <f>'[5]Table 1 - Detailed'!I47</f>
        <v>41.156481480892062</v>
      </c>
      <c r="J47" s="336">
        <f>'Table 1 - Detailed'!D47-D47</f>
        <v>0</v>
      </c>
      <c r="K47" s="336">
        <f>'Table 1 - Detailed'!E47-E47</f>
        <v>0</v>
      </c>
      <c r="L47" s="336">
        <f>'Table 1 - Detailed'!F47-F47</f>
        <v>0</v>
      </c>
      <c r="M47" s="336">
        <f>'Table 1 - Detailed'!G47-G47</f>
        <v>0</v>
      </c>
      <c r="N47" s="336">
        <f>'Table 1 - Detailed'!H47-H47</f>
        <v>0</v>
      </c>
      <c r="O47" s="337">
        <f>'Table 1 - Detailed'!I47-I47</f>
        <v>0</v>
      </c>
      <c r="P47" s="338"/>
    </row>
    <row r="48" spans="1:16" outlineLevel="1" x14ac:dyDescent="0.25">
      <c r="A48" s="351" t="s">
        <v>5</v>
      </c>
      <c r="B48" s="339" t="s">
        <v>1</v>
      </c>
      <c r="C48" s="340"/>
      <c r="D48" s="451">
        <f>'[5]Table 1 - Detailed'!D48</f>
        <v>32.208971542123763</v>
      </c>
      <c r="E48" s="451">
        <f>'[5]Table 1 - Detailed'!E48</f>
        <v>32.208971542123763</v>
      </c>
      <c r="F48" s="451">
        <f>'[5]Table 1 - Detailed'!F48</f>
        <v>32.208971542123763</v>
      </c>
      <c r="G48" s="451">
        <f>'[5]Table 1 - Detailed'!G48</f>
        <v>32.208971542123763</v>
      </c>
      <c r="H48" s="451">
        <f>'[5]Table 1 - Detailed'!H48</f>
        <v>32.208971542123763</v>
      </c>
      <c r="I48" s="451">
        <f>'[5]Table 1 - Detailed'!I48</f>
        <v>32.208971542123763</v>
      </c>
      <c r="J48" s="298">
        <f>'Table 1 - Detailed'!D48-D48</f>
        <v>0</v>
      </c>
      <c r="K48" s="298">
        <f>'Table 1 - Detailed'!E48-E48</f>
        <v>0</v>
      </c>
      <c r="L48" s="298">
        <f>'Table 1 - Detailed'!F48-F48</f>
        <v>0</v>
      </c>
      <c r="M48" s="298">
        <f>'Table 1 - Detailed'!G48-G48</f>
        <v>0</v>
      </c>
      <c r="N48" s="298">
        <f>'Table 1 - Detailed'!H48-H48</f>
        <v>0</v>
      </c>
      <c r="O48" s="299">
        <f>'Table 1 - Detailed'!I48-I48</f>
        <v>0</v>
      </c>
      <c r="P48" s="300"/>
    </row>
    <row r="49" spans="1:16" outlineLevel="1" x14ac:dyDescent="0.25">
      <c r="A49" s="352" t="s">
        <v>6</v>
      </c>
      <c r="B49" s="341" t="s">
        <v>1</v>
      </c>
      <c r="C49" s="342"/>
      <c r="D49" s="451">
        <f>'[5]Table 1 - Detailed'!D49</f>
        <v>3.0255669458230323</v>
      </c>
      <c r="E49" s="451">
        <f>'[5]Table 1 - Detailed'!E49</f>
        <v>6.2095858487688318</v>
      </c>
      <c r="F49" s="451">
        <f>'[5]Table 1 - Detailed'!F49</f>
        <v>9.5963402101829534</v>
      </c>
      <c r="G49" s="451">
        <f>'[5]Table 1 - Detailed'!G49</f>
        <v>12.772665022543624</v>
      </c>
      <c r="H49" s="451">
        <f>'[5]Table 1 - Detailed'!H49</f>
        <v>12.772665022543624</v>
      </c>
      <c r="I49" s="451">
        <f>'[5]Table 1 - Detailed'!I49</f>
        <v>12.772665022543624</v>
      </c>
      <c r="J49" s="302">
        <f>'Table 1 - Detailed'!D49-D49</f>
        <v>-2.7566706708599398E-3</v>
      </c>
      <c r="K49" s="302">
        <f>'Table 1 - Detailed'!E49-E49</f>
        <v>0.12363847039160891</v>
      </c>
      <c r="L49" s="302">
        <f>'Table 1 - Detailed'!F49-F49</f>
        <v>0.22261895505738671</v>
      </c>
      <c r="M49" s="302">
        <f>'Table 1 - Detailed'!G49-G49</f>
        <v>0.49370544566931152</v>
      </c>
      <c r="N49" s="302">
        <f>'Table 1 - Detailed'!H49-H49</f>
        <v>0.49370544566931152</v>
      </c>
      <c r="O49" s="303">
        <f>'Table 1 - Detailed'!I49-I49</f>
        <v>0.49370544566931152</v>
      </c>
      <c r="P49" s="304"/>
    </row>
    <row r="50" spans="1:16" x14ac:dyDescent="0.25">
      <c r="A50" s="353" t="s">
        <v>3</v>
      </c>
      <c r="B50" s="9" t="s">
        <v>1</v>
      </c>
      <c r="C50" s="53" t="s">
        <v>16</v>
      </c>
      <c r="D50" s="131">
        <f>D47+D48+D49</f>
        <v>87.832768984071734</v>
      </c>
      <c r="E50" s="131">
        <f t="shared" ref="E50:I50" si="11">E47+E48+E49</f>
        <v>87.342566622296005</v>
      </c>
      <c r="F50" s="131">
        <f t="shared" si="11"/>
        <v>87.080958035733985</v>
      </c>
      <c r="G50" s="131">
        <f t="shared" si="11"/>
        <v>86.138118045559438</v>
      </c>
      <c r="H50" s="131">
        <f t="shared" si="11"/>
        <v>86.138118045559438</v>
      </c>
      <c r="I50" s="131">
        <f t="shared" si="11"/>
        <v>86.138118045559438</v>
      </c>
      <c r="J50" s="131">
        <f>'Table 1 - Detailed'!D50-D50</f>
        <v>-2.7566706708626043E-3</v>
      </c>
      <c r="K50" s="131">
        <f>'Table 1 - Detailed'!E50-E50</f>
        <v>0.12363847039159737</v>
      </c>
      <c r="L50" s="131">
        <f>'Table 1 - Detailed'!F50-F50</f>
        <v>0.22261895505738494</v>
      </c>
      <c r="M50" s="131">
        <f>'Table 1 - Detailed'!G50-G50</f>
        <v>0.4937054456693204</v>
      </c>
      <c r="N50" s="131">
        <f>'Table 1 - Detailed'!H50-H50</f>
        <v>0.4937054456693204</v>
      </c>
      <c r="O50" s="132">
        <f>'Table 1 - Detailed'!I50-I50</f>
        <v>0.4937054456693204</v>
      </c>
      <c r="P50" s="59"/>
    </row>
    <row r="51" spans="1:16" outlineLevel="1" x14ac:dyDescent="0.25">
      <c r="A51" s="350" t="s">
        <v>7</v>
      </c>
      <c r="B51" s="334" t="s">
        <v>8</v>
      </c>
      <c r="C51" s="335"/>
      <c r="D51" s="469">
        <f>'[5]Table 1 - Detailed'!D51</f>
        <v>4.1370183200000001E-2</v>
      </c>
      <c r="E51" s="469">
        <f>'[5]Table 1 - Detailed'!E51</f>
        <v>4.09301584E-2</v>
      </c>
      <c r="F51" s="469">
        <f>'[5]Table 1 - Detailed'!F51</f>
        <v>4.1113614800000003E-2</v>
      </c>
      <c r="G51" s="469">
        <f>'[5]Table 1 - Detailed'!G51</f>
        <v>4.1190859599999997E-2</v>
      </c>
      <c r="H51" s="469">
        <f>'[5]Table 1 - Detailed'!H51</f>
        <v>4.1190859599999997E-2</v>
      </c>
      <c r="I51" s="469">
        <f>'[5]Table 1 - Detailed'!I51</f>
        <v>4.1190859599999997E-2</v>
      </c>
      <c r="J51" s="343">
        <f>'Table 1 - Detailed'!D51-D51</f>
        <v>0</v>
      </c>
      <c r="K51" s="343">
        <f>'Table 1 - Detailed'!E51-E51</f>
        <v>0</v>
      </c>
      <c r="L51" s="343">
        <f>'Table 1 - Detailed'!F51-F51</f>
        <v>0</v>
      </c>
      <c r="M51" s="343">
        <f>'Table 1 - Detailed'!G51-G51</f>
        <v>0</v>
      </c>
      <c r="N51" s="343">
        <f>'Table 1 - Detailed'!H51-H51</f>
        <v>0</v>
      </c>
      <c r="O51" s="344">
        <f>'Table 1 - Detailed'!I51-I51</f>
        <v>0</v>
      </c>
      <c r="P51" s="338"/>
    </row>
    <row r="52" spans="1:16" outlineLevel="1" x14ac:dyDescent="0.25">
      <c r="A52" s="351" t="s">
        <v>9</v>
      </c>
      <c r="B52" s="339" t="s">
        <v>10</v>
      </c>
      <c r="C52" s="340"/>
      <c r="D52" s="345">
        <f t="shared" ref="D52" si="12">1 / (1 + D51)</f>
        <v>0.96027331695548013</v>
      </c>
      <c r="E52" s="345">
        <f t="shared" ref="E52:I52" si="13">1 / (1 + E51)</f>
        <v>0.9606792462782392</v>
      </c>
      <c r="F52" s="345">
        <f t="shared" si="13"/>
        <v>0.96050996335505801</v>
      </c>
      <c r="G52" s="345">
        <f t="shared" si="13"/>
        <v>0.9604387041816479</v>
      </c>
      <c r="H52" s="345">
        <f t="shared" si="13"/>
        <v>0.9604387041816479</v>
      </c>
      <c r="I52" s="345">
        <f t="shared" si="13"/>
        <v>0.9604387041816479</v>
      </c>
      <c r="J52" s="345">
        <f>'Table 1 - Detailed'!D52-D52</f>
        <v>0</v>
      </c>
      <c r="K52" s="345">
        <f>'Table 1 - Detailed'!E52-E52</f>
        <v>0</v>
      </c>
      <c r="L52" s="345">
        <f>'Table 1 - Detailed'!F52-F52</f>
        <v>0</v>
      </c>
      <c r="M52" s="345">
        <f>'Table 1 - Detailed'!G52-G52</f>
        <v>0</v>
      </c>
      <c r="N52" s="345">
        <f>'Table 1 - Detailed'!H52-H52</f>
        <v>0</v>
      </c>
      <c r="O52" s="346">
        <f>'Table 1 - Detailed'!I52-I52</f>
        <v>0</v>
      </c>
      <c r="P52" s="300"/>
    </row>
    <row r="53" spans="1:16" outlineLevel="1" x14ac:dyDescent="0.25">
      <c r="A53" s="351" t="s">
        <v>11</v>
      </c>
      <c r="B53" s="339" t="s">
        <v>1</v>
      </c>
      <c r="C53" s="340"/>
      <c r="D53" s="450">
        <f>'[5]Table 1 - Detailed'!D53</f>
        <v>1387.195672109232</v>
      </c>
      <c r="E53" s="450">
        <f>'[5]Table 1 - Detailed'!E53</f>
        <v>1452.2570517505712</v>
      </c>
      <c r="F53" s="450">
        <f>'[5]Table 1 - Detailed'!F53</f>
        <v>1508.1107102710673</v>
      </c>
      <c r="G53" s="450">
        <f>'[5]Table 1 - Detailed'!G53</f>
        <v>1576.7645612804392</v>
      </c>
      <c r="H53" s="450">
        <f>'[5]Table 1 - Detailed'!H53</f>
        <v>1576.7645612804392</v>
      </c>
      <c r="I53" s="450">
        <f>'[5]Table 1 - Detailed'!I53</f>
        <v>1576.7645612804392</v>
      </c>
      <c r="J53" s="298">
        <f>'Table 1 - Detailed'!D53-D53</f>
        <v>5.566487838293142</v>
      </c>
      <c r="K53" s="298">
        <f>'Table 1 - Detailed'!E53-E53</f>
        <v>9.8969711778615874</v>
      </c>
      <c r="L53" s="298">
        <f>'Table 1 - Detailed'!F53-F53</f>
        <v>21.873244300340957</v>
      </c>
      <c r="M53" s="298">
        <f>'Table 1 - Detailed'!G53-G53</f>
        <v>5.920727908724075</v>
      </c>
      <c r="N53" s="298">
        <f>'Table 1 - Detailed'!H53-H53</f>
        <v>5.920727908724075</v>
      </c>
      <c r="O53" s="299">
        <f>'Table 1 - Detailed'!I53-I53</f>
        <v>5.920727908724075</v>
      </c>
      <c r="P53" s="300"/>
    </row>
    <row r="54" spans="1:16" outlineLevel="1" x14ac:dyDescent="0.25">
      <c r="A54" s="351" t="s">
        <v>13</v>
      </c>
      <c r="B54" s="339" t="s">
        <v>1</v>
      </c>
      <c r="C54" s="340"/>
      <c r="D54" s="450">
        <f>'[5]Table 1 - Detailed'!D54</f>
        <v>1331.7475904607427</v>
      </c>
      <c r="E54" s="450">
        <f>'[5]Table 1 - Detailed'!E54</f>
        <v>1387.195672109232</v>
      </c>
      <c r="F54" s="450">
        <f>'[5]Table 1 - Detailed'!F54</f>
        <v>1452.2570517505712</v>
      </c>
      <c r="G54" s="450">
        <f>'[5]Table 1 - Detailed'!G54</f>
        <v>1508.1107102710673</v>
      </c>
      <c r="H54" s="450">
        <f>'[5]Table 1 - Detailed'!H54</f>
        <v>1508.1107102710673</v>
      </c>
      <c r="I54" s="450">
        <f>'[5]Table 1 - Detailed'!I54</f>
        <v>1508.1107102710673</v>
      </c>
      <c r="J54" s="298">
        <f>'Table 1 - Detailed'!D54-D54</f>
        <v>-0.12405018018876035</v>
      </c>
      <c r="K54" s="298">
        <f>'Table 1 - Detailed'!E54-E54</f>
        <v>5.566487838293142</v>
      </c>
      <c r="L54" s="298">
        <f>'Table 1 - Detailed'!F54-F54</f>
        <v>9.8969711778615874</v>
      </c>
      <c r="M54" s="298">
        <f>'Table 1 - Detailed'!G54-G54</f>
        <v>21.873244300340957</v>
      </c>
      <c r="N54" s="298">
        <f>'Table 1 - Detailed'!H54-H54</f>
        <v>21.873244300340957</v>
      </c>
      <c r="O54" s="299">
        <f>'Table 1 - Detailed'!I54-I54</f>
        <v>21.873244300340957</v>
      </c>
      <c r="P54" s="300"/>
    </row>
    <row r="55" spans="1:16" outlineLevel="1" x14ac:dyDescent="0.25">
      <c r="A55" s="351" t="s">
        <v>12</v>
      </c>
      <c r="B55" s="339" t="s">
        <v>1</v>
      </c>
      <c r="C55" s="340"/>
      <c r="D55" s="298">
        <f>D52 * D53</f>
        <v>1332.0869893226188</v>
      </c>
      <c r="E55" s="298">
        <f t="shared" ref="E55:I55" si="14">E52 * E53</f>
        <v>1395.1532098779967</v>
      </c>
      <c r="F55" s="298">
        <f t="shared" si="14"/>
        <v>1448.5553630578333</v>
      </c>
      <c r="G55" s="298">
        <f t="shared" si="14"/>
        <v>1514.3857120357295</v>
      </c>
      <c r="H55" s="298">
        <f t="shared" si="14"/>
        <v>1514.3857120357295</v>
      </c>
      <c r="I55" s="298">
        <f t="shared" si="14"/>
        <v>1514.3857120357295</v>
      </c>
      <c r="J55" s="298">
        <f>'Table 1 - Detailed'!D55-D55</f>
        <v>5.3453497402699668</v>
      </c>
      <c r="K55" s="298">
        <f>'Table 1 - Detailed'!E55-E55</f>
        <v>9.5078148115853764</v>
      </c>
      <c r="L55" s="298">
        <f>'Table 1 - Detailed'!F55-F55</f>
        <v>21.009469081376665</v>
      </c>
      <c r="M55" s="298">
        <f>'Table 1 - Detailed'!G55-G55</f>
        <v>5.6864962404672497</v>
      </c>
      <c r="N55" s="298">
        <f>'Table 1 - Detailed'!H55-H55</f>
        <v>5.6864962404672497</v>
      </c>
      <c r="O55" s="299">
        <f>'Table 1 - Detailed'!I55-I55</f>
        <v>5.6864962404672497</v>
      </c>
      <c r="P55" s="300"/>
    </row>
    <row r="56" spans="1:16" outlineLevel="1" x14ac:dyDescent="0.25">
      <c r="A56" s="352" t="s">
        <v>14</v>
      </c>
      <c r="B56" s="341" t="s">
        <v>1</v>
      </c>
      <c r="C56" s="342"/>
      <c r="D56" s="302">
        <f t="shared" ref="D56" si="15">AVERAGE(D54:D55)</f>
        <v>1331.9172898916809</v>
      </c>
      <c r="E56" s="302">
        <f t="shared" ref="E56:I56" si="16">AVERAGE(E54:E55)</f>
        <v>1391.1744409936143</v>
      </c>
      <c r="F56" s="302">
        <f t="shared" si="16"/>
        <v>1450.4062074042022</v>
      </c>
      <c r="G56" s="302">
        <f t="shared" si="16"/>
        <v>1511.2482111533984</v>
      </c>
      <c r="H56" s="302">
        <f t="shared" si="16"/>
        <v>1511.2482111533984</v>
      </c>
      <c r="I56" s="302">
        <f t="shared" si="16"/>
        <v>1511.2482111533984</v>
      </c>
      <c r="J56" s="302">
        <f>'Table 1 - Detailed'!D56-D56</f>
        <v>2.6106497800406032</v>
      </c>
      <c r="K56" s="302">
        <f>'Table 1 - Detailed'!E56-E56</f>
        <v>7.5371513249392592</v>
      </c>
      <c r="L56" s="302">
        <f>'Table 1 - Detailed'!F56-F56</f>
        <v>15.45322012961924</v>
      </c>
      <c r="M56" s="302">
        <f>'Table 1 - Detailed'!G56-G56</f>
        <v>13.779870270404217</v>
      </c>
      <c r="N56" s="302">
        <f>'Table 1 - Detailed'!H56-H56</f>
        <v>13.779870270404217</v>
      </c>
      <c r="O56" s="303">
        <f>'Table 1 - Detailed'!I56-I56</f>
        <v>13.779870270404217</v>
      </c>
      <c r="P56" s="304"/>
    </row>
    <row r="57" spans="1:16" x14ac:dyDescent="0.25">
      <c r="A57" s="353" t="s">
        <v>15</v>
      </c>
      <c r="B57" s="9" t="s">
        <v>1</v>
      </c>
      <c r="C57" s="53" t="s">
        <v>17</v>
      </c>
      <c r="D57" s="131">
        <f>D56*D51</f>
        <v>55.101662290066344</v>
      </c>
      <c r="E57" s="131">
        <f t="shared" ref="E57:I57" si="17">E56*E51</f>
        <v>56.940990231900088</v>
      </c>
      <c r="F57" s="131">
        <f t="shared" si="17"/>
        <v>59.631442114745283</v>
      </c>
      <c r="G57" s="131">
        <f t="shared" si="17"/>
        <v>62.249612886370784</v>
      </c>
      <c r="H57" s="131">
        <f t="shared" si="17"/>
        <v>62.249612886370784</v>
      </c>
      <c r="I57" s="131">
        <f t="shared" si="17"/>
        <v>62.249612886370784</v>
      </c>
      <c r="J57" s="131">
        <f>'Table 1 - Detailed'!D57-D57</f>
        <v>0.10800305967132573</v>
      </c>
      <c r="K57" s="131">
        <f>'Table 1 - Detailed'!E57-E57</f>
        <v>0.30849679761453075</v>
      </c>
      <c r="L57" s="131">
        <f>'Table 1 - Detailed'!F57-F57</f>
        <v>0.63533773982877051</v>
      </c>
      <c r="M57" s="131">
        <f>'Table 1 - Detailed'!G57-G57</f>
        <v>0.56760470161443521</v>
      </c>
      <c r="N57" s="131">
        <f>'Table 1 - Detailed'!H57-H57</f>
        <v>0.56760470161443521</v>
      </c>
      <c r="O57" s="132">
        <f>'Table 1 - Detailed'!I57-I57</f>
        <v>0.56760470161443521</v>
      </c>
      <c r="P57" s="59"/>
    </row>
    <row r="58" spans="1:16" outlineLevel="1" x14ac:dyDescent="0.25">
      <c r="A58" s="350" t="s">
        <v>19</v>
      </c>
      <c r="B58" s="334" t="s">
        <v>1</v>
      </c>
      <c r="C58" s="335" t="s">
        <v>20</v>
      </c>
      <c r="D58" s="468">
        <f>'[5]Table 1 - Detailed'!D58</f>
        <v>1.0920000000000001</v>
      </c>
      <c r="E58" s="468">
        <f>'[5]Table 1 - Detailed'!E58</f>
        <v>1.0920000000000001</v>
      </c>
      <c r="F58" s="468">
        <f>'[5]Table 1 - Detailed'!F58</f>
        <v>1.0920000000000001</v>
      </c>
      <c r="G58" s="468">
        <f>'[5]Table 1 - Detailed'!G58</f>
        <v>1.0920000000000001</v>
      </c>
      <c r="H58" s="468">
        <f>'[5]Table 1 - Detailed'!H58</f>
        <v>1.0920000000000001</v>
      </c>
      <c r="I58" s="468">
        <f>'[5]Table 1 - Detailed'!I58</f>
        <v>1.0920000000000001</v>
      </c>
      <c r="J58" s="336">
        <f>'Table 1 - Detailed'!D58-D58</f>
        <v>0.14306518178277128</v>
      </c>
      <c r="K58" s="336">
        <f>'Table 1 - Detailed'!E58-E58</f>
        <v>0.20346170732707392</v>
      </c>
      <c r="L58" s="336">
        <f>'Table 1 - Detailed'!F58-F58</f>
        <v>0.20346170732707392</v>
      </c>
      <c r="M58" s="336">
        <f>'Table 1 - Detailed'!G58-G58</f>
        <v>0.20346170732707392</v>
      </c>
      <c r="N58" s="336">
        <f>'Table 1 - Detailed'!H58-H58</f>
        <v>0.20346170732707392</v>
      </c>
      <c r="O58" s="337">
        <f>'Table 1 - Detailed'!I58-I58</f>
        <v>0.20346170732707392</v>
      </c>
      <c r="P58" s="338"/>
    </row>
    <row r="59" spans="1:16" outlineLevel="1" x14ac:dyDescent="0.25">
      <c r="A59" s="351" t="s">
        <v>21</v>
      </c>
      <c r="B59" s="339" t="s">
        <v>1</v>
      </c>
      <c r="C59" s="340" t="s">
        <v>22</v>
      </c>
      <c r="D59" s="468">
        <f>'[5]Table 1 - Detailed'!D59</f>
        <v>14.056699999999999</v>
      </c>
      <c r="E59" s="468">
        <f>'[5]Table 1 - Detailed'!E59</f>
        <v>14.0793</v>
      </c>
      <c r="F59" s="468">
        <f>'[5]Table 1 - Detailed'!F59</f>
        <v>14.0383</v>
      </c>
      <c r="G59" s="468">
        <f>'[5]Table 1 - Detailed'!G59</f>
        <v>14.024699999999999</v>
      </c>
      <c r="H59" s="468">
        <f>'[5]Table 1 - Detailed'!H59</f>
        <v>14.024699999999999</v>
      </c>
      <c r="I59" s="468">
        <f>'[5]Table 1 - Detailed'!I59</f>
        <v>14.024699999999999</v>
      </c>
      <c r="J59" s="298">
        <f>'Table 1 - Detailed'!D59-D59</f>
        <v>-0.94942417708747939</v>
      </c>
      <c r="K59" s="298">
        <f>'Table 1 - Detailed'!E59-E59</f>
        <v>-0.34291675973548941</v>
      </c>
      <c r="L59" s="298">
        <f>'Table 1 - Detailed'!F59-F59</f>
        <v>1.5517291231101513</v>
      </c>
      <c r="M59" s="298">
        <f>'Table 1 - Detailed'!G59-G59</f>
        <v>3.5698238023994371</v>
      </c>
      <c r="N59" s="298">
        <f>'Table 1 - Detailed'!H59-H59</f>
        <v>3.5698238023994371</v>
      </c>
      <c r="O59" s="299">
        <f>'Table 1 - Detailed'!I59-I59</f>
        <v>3.5698238023994371</v>
      </c>
      <c r="P59" s="300"/>
    </row>
    <row r="60" spans="1:16" outlineLevel="1" x14ac:dyDescent="0.25">
      <c r="A60" s="351" t="s">
        <v>23</v>
      </c>
      <c r="B60" s="339" t="s">
        <v>1</v>
      </c>
      <c r="C60" s="340" t="s">
        <v>24</v>
      </c>
      <c r="D60" s="468">
        <f>'[5]Table 1 - Detailed'!D60</f>
        <v>7.6444000000000001</v>
      </c>
      <c r="E60" s="468">
        <f>'[5]Table 1 - Detailed'!E60</f>
        <v>7.6444000000000001</v>
      </c>
      <c r="F60" s="468">
        <f>'[5]Table 1 - Detailed'!F60</f>
        <v>7.6444000000000001</v>
      </c>
      <c r="G60" s="468">
        <f>'[5]Table 1 - Detailed'!G60</f>
        <v>7.6444000000000001</v>
      </c>
      <c r="H60" s="468">
        <f>'[5]Table 1 - Detailed'!H60</f>
        <v>7.6444000000000001</v>
      </c>
      <c r="I60" s="468">
        <f>'[5]Table 1 - Detailed'!I60</f>
        <v>7.6444000000000001</v>
      </c>
      <c r="J60" s="298">
        <f>'Table 1 - Detailed'!D60-D60</f>
        <v>3.0026464933802011E-2</v>
      </c>
      <c r="K60" s="298">
        <f>'Table 1 - Detailed'!E60-E60</f>
        <v>-0.54645725719763849</v>
      </c>
      <c r="L60" s="298">
        <f>'Table 1 - Detailed'!F60-F60</f>
        <v>-0.54645725719763849</v>
      </c>
      <c r="M60" s="298">
        <f>'Table 1 - Detailed'!G60-G60</f>
        <v>-0.54645725719763849</v>
      </c>
      <c r="N60" s="298">
        <f>'Table 1 - Detailed'!H60-H60</f>
        <v>-0.54645725719763849</v>
      </c>
      <c r="O60" s="299">
        <f>'Table 1 - Detailed'!I60-I60</f>
        <v>-0.54645725719763849</v>
      </c>
      <c r="P60" s="300"/>
    </row>
    <row r="61" spans="1:16" outlineLevel="1" x14ac:dyDescent="0.25">
      <c r="A61" s="351" t="s">
        <v>25</v>
      </c>
      <c r="B61" s="339" t="s">
        <v>1</v>
      </c>
      <c r="C61" s="340" t="s">
        <v>26</v>
      </c>
      <c r="D61" s="468">
        <f>'[5]Table 1 - Detailed'!D61</f>
        <v>1.1356999999999999</v>
      </c>
      <c r="E61" s="468">
        <f>'[5]Table 1 - Detailed'!E61</f>
        <v>1.1396999999999999</v>
      </c>
      <c r="F61" s="468">
        <f>'[5]Table 1 - Detailed'!F61</f>
        <v>1.1328</v>
      </c>
      <c r="G61" s="468">
        <f>'[5]Table 1 - Detailed'!G61</f>
        <v>1.1369</v>
      </c>
      <c r="H61" s="468">
        <f>'[5]Table 1 - Detailed'!H61</f>
        <v>1.1369</v>
      </c>
      <c r="I61" s="468">
        <f>'[5]Table 1 - Detailed'!I61</f>
        <v>1.1369</v>
      </c>
      <c r="J61" s="298">
        <f>'Table 1 - Detailed'!D61-D61</f>
        <v>5.435055494290908E-2</v>
      </c>
      <c r="K61" s="298">
        <f>'Table 1 - Detailed'!E61-E61</f>
        <v>-5.9448255694342533E-2</v>
      </c>
      <c r="L61" s="298">
        <f>'Table 1 - Detailed'!F61-F61</f>
        <v>-7.4324388768898686E-2</v>
      </c>
      <c r="M61" s="298">
        <f>'Table 1 - Detailed'!G61-G61</f>
        <v>-9.9339926605504836E-2</v>
      </c>
      <c r="N61" s="298">
        <f>'Table 1 - Detailed'!H61-H61</f>
        <v>-9.9339926605504836E-2</v>
      </c>
      <c r="O61" s="299">
        <f>'Table 1 - Detailed'!I61-I61</f>
        <v>-9.9339926605504836E-2</v>
      </c>
      <c r="P61" s="300"/>
    </row>
    <row r="62" spans="1:16" outlineLevel="1" x14ac:dyDescent="0.25">
      <c r="A62" s="351" t="s">
        <v>27</v>
      </c>
      <c r="B62" s="339" t="s">
        <v>1</v>
      </c>
      <c r="C62" s="340" t="s">
        <v>28</v>
      </c>
      <c r="D62" s="468">
        <f>'[5]Table 1 - Detailed'!D62</f>
        <v>0.2591</v>
      </c>
      <c r="E62" s="468">
        <f>'[5]Table 1 - Detailed'!E62</f>
        <v>0.3513</v>
      </c>
      <c r="F62" s="468">
        <f>'[5]Table 1 - Detailed'!F62</f>
        <v>0.24859999999999999</v>
      </c>
      <c r="G62" s="468">
        <f>'[5]Table 1 - Detailed'!G62</f>
        <v>0.25090000000000001</v>
      </c>
      <c r="H62" s="468">
        <f>'[5]Table 1 - Detailed'!H62</f>
        <v>0.25090000000000001</v>
      </c>
      <c r="I62" s="468">
        <f>'[5]Table 1 - Detailed'!I62</f>
        <v>0.25090000000000001</v>
      </c>
      <c r="J62" s="298">
        <f>'Table 1 - Detailed'!D62-D62</f>
        <v>-0.18790880024149539</v>
      </c>
      <c r="K62" s="298">
        <f>'Table 1 - Detailed'!E62-E62</f>
        <v>-0.1342498154099972</v>
      </c>
      <c r="L62" s="298">
        <f>'Table 1 - Detailed'!F62-F62</f>
        <v>-0.14628842869257574</v>
      </c>
      <c r="M62" s="298">
        <f>'Table 1 - Detailed'!G62-G62</f>
        <v>-0.150610111117846</v>
      </c>
      <c r="N62" s="298">
        <f>'Table 1 - Detailed'!H62-H62</f>
        <v>-0.150610111117846</v>
      </c>
      <c r="O62" s="299">
        <f>'Table 1 - Detailed'!I62-I62</f>
        <v>-0.150610111117846</v>
      </c>
      <c r="P62" s="300"/>
    </row>
    <row r="63" spans="1:16" outlineLevel="1" x14ac:dyDescent="0.25">
      <c r="A63" s="351" t="s">
        <v>29</v>
      </c>
      <c r="B63" s="339" t="s">
        <v>1</v>
      </c>
      <c r="C63" s="340" t="s">
        <v>30</v>
      </c>
      <c r="D63" s="468">
        <f>'[5]Table 1 - Detailed'!D63</f>
        <v>2.1700000000000001E-2</v>
      </c>
      <c r="E63" s="468">
        <f>'[5]Table 1 - Detailed'!E63</f>
        <v>2.1700000000000001E-2</v>
      </c>
      <c r="F63" s="468">
        <f>'[5]Table 1 - Detailed'!F63</f>
        <v>2.1700000000000001E-2</v>
      </c>
      <c r="G63" s="468">
        <f>'[5]Table 1 - Detailed'!G63</f>
        <v>2.1700000000000001E-2</v>
      </c>
      <c r="H63" s="468">
        <f>'[5]Table 1 - Detailed'!H63</f>
        <v>2.1700000000000001E-2</v>
      </c>
      <c r="I63" s="468">
        <f>'[5]Table 1 - Detailed'!I63</f>
        <v>2.1700000000000001E-2</v>
      </c>
      <c r="J63" s="298">
        <f>'Table 1 - Detailed'!D63-D63</f>
        <v>-1.3831897157402255E-2</v>
      </c>
      <c r="K63" s="298">
        <f>'Table 1 - Detailed'!E63-E63</f>
        <v>-1.2221770606566176E-2</v>
      </c>
      <c r="L63" s="298">
        <f>'Table 1 - Detailed'!F63-F63</f>
        <v>-1.2221770606566176E-2</v>
      </c>
      <c r="M63" s="298">
        <f>'Table 1 - Detailed'!G63-G63</f>
        <v>-1.2221770606566176E-2</v>
      </c>
      <c r="N63" s="298">
        <f>'Table 1 - Detailed'!H63-H63</f>
        <v>-1.2221770606566176E-2</v>
      </c>
      <c r="O63" s="299">
        <f>'Table 1 - Detailed'!I63-I63</f>
        <v>-1.2221770606566176E-2</v>
      </c>
      <c r="P63" s="300"/>
    </row>
    <row r="64" spans="1:16" outlineLevel="1" x14ac:dyDescent="0.25">
      <c r="A64" s="351" t="s">
        <v>31</v>
      </c>
      <c r="B64" s="339" t="s">
        <v>1</v>
      </c>
      <c r="C64" s="340" t="s">
        <v>32</v>
      </c>
      <c r="D64" s="468">
        <f>'[5]Table 1 - Detailed'!D64</f>
        <v>0.25414156446420705</v>
      </c>
      <c r="E64" s="468">
        <f>'[5]Table 1 - Detailed'!E64</f>
        <v>-0.29839436380423456</v>
      </c>
      <c r="F64" s="468">
        <f>'[5]Table 1 - Detailed'!F64</f>
        <v>0</v>
      </c>
      <c r="G64" s="468">
        <f>'[5]Table 1 - Detailed'!G64</f>
        <v>0</v>
      </c>
      <c r="H64" s="468">
        <f>'[5]Table 1 - Detailed'!H64</f>
        <v>0</v>
      </c>
      <c r="I64" s="468">
        <f>'[5]Table 1 - Detailed'!I64</f>
        <v>0</v>
      </c>
      <c r="J64" s="298">
        <f>'Table 1 - Detailed'!D64-D64</f>
        <v>-1.6828328535478665E-4</v>
      </c>
      <c r="K64" s="298">
        <f>'Table 1 - Detailed'!E64-E64</f>
        <v>1.5249419684946197E-3</v>
      </c>
      <c r="L64" s="298">
        <f>'Table 1 - Detailed'!F64-F64</f>
        <v>0</v>
      </c>
      <c r="M64" s="298">
        <f>'Table 1 - Detailed'!G64-G64</f>
        <v>0</v>
      </c>
      <c r="N64" s="298">
        <f>'Table 1 - Detailed'!H64-H64</f>
        <v>0</v>
      </c>
      <c r="O64" s="299">
        <f>'Table 1 - Detailed'!I64-I64</f>
        <v>0</v>
      </c>
      <c r="P64" s="300"/>
    </row>
    <row r="65" spans="1:16" outlineLevel="1" x14ac:dyDescent="0.25">
      <c r="A65" s="351" t="s">
        <v>33</v>
      </c>
      <c r="B65" s="339" t="s">
        <v>1</v>
      </c>
      <c r="C65" s="340" t="s">
        <v>34</v>
      </c>
      <c r="D65" s="468">
        <f>'[5]Table 1 - Detailed'!D65</f>
        <v>1.7500000000000002E-2</v>
      </c>
      <c r="E65" s="468">
        <f>'[5]Table 1 - Detailed'!E65</f>
        <v>0</v>
      </c>
      <c r="F65" s="468">
        <f>'[5]Table 1 - Detailed'!F65</f>
        <v>0</v>
      </c>
      <c r="G65" s="468">
        <f>'[5]Table 1 - Detailed'!G65</f>
        <v>0</v>
      </c>
      <c r="H65" s="468">
        <f>'[5]Table 1 - Detailed'!H65</f>
        <v>0</v>
      </c>
      <c r="I65" s="468">
        <f>'[5]Table 1 - Detailed'!I65</f>
        <v>0</v>
      </c>
      <c r="J65" s="298">
        <f>'Table 1 - Detailed'!D65-D65</f>
        <v>-2.5069761430494136E-4</v>
      </c>
      <c r="K65" s="298">
        <f>'Table 1 - Detailed'!E65-E65</f>
        <v>1.9808963997060987E-5</v>
      </c>
      <c r="L65" s="298">
        <f>'Table 1 - Detailed'!F65-F65</f>
        <v>0</v>
      </c>
      <c r="M65" s="298">
        <f>'Table 1 - Detailed'!G65-G65</f>
        <v>0</v>
      </c>
      <c r="N65" s="298">
        <f>'Table 1 - Detailed'!H65-H65</f>
        <v>0</v>
      </c>
      <c r="O65" s="299">
        <f>'Table 1 - Detailed'!I65-I65</f>
        <v>0</v>
      </c>
      <c r="P65" s="300"/>
    </row>
    <row r="66" spans="1:16" outlineLevel="1" x14ac:dyDescent="0.25">
      <c r="A66" s="351" t="s">
        <v>35</v>
      </c>
      <c r="B66" s="339" t="s">
        <v>1</v>
      </c>
      <c r="C66" s="340" t="s">
        <v>36</v>
      </c>
      <c r="D66" s="468">
        <f>'[5]Table 1 - Detailed'!D66</f>
        <v>-0.5</v>
      </c>
      <c r="E66" s="468">
        <f>'[5]Table 1 - Detailed'!E66</f>
        <v>-0.5</v>
      </c>
      <c r="F66" s="468">
        <f>'[5]Table 1 - Detailed'!F66</f>
        <v>-0.5</v>
      </c>
      <c r="G66" s="468">
        <f>'[5]Table 1 - Detailed'!G66</f>
        <v>-0.5</v>
      </c>
      <c r="H66" s="468">
        <f>'[5]Table 1 - Detailed'!H66</f>
        <v>-0.5</v>
      </c>
      <c r="I66" s="468">
        <f>'[5]Table 1 - Detailed'!I66</f>
        <v>-0.5</v>
      </c>
      <c r="J66" s="298">
        <f>'Table 1 - Detailed'!D66-D66</f>
        <v>0</v>
      </c>
      <c r="K66" s="298">
        <f>'Table 1 - Detailed'!E66-E66</f>
        <v>0</v>
      </c>
      <c r="L66" s="298">
        <f>'Table 1 - Detailed'!F66-F66</f>
        <v>0</v>
      </c>
      <c r="M66" s="298">
        <f>'Table 1 - Detailed'!G66-G66</f>
        <v>0</v>
      </c>
      <c r="N66" s="298">
        <f>'Table 1 - Detailed'!H66-H66</f>
        <v>0</v>
      </c>
      <c r="O66" s="299">
        <f>'Table 1 - Detailed'!I66-I66</f>
        <v>0</v>
      </c>
      <c r="P66" s="300"/>
    </row>
    <row r="67" spans="1:16" outlineLevel="1" x14ac:dyDescent="0.25">
      <c r="A67" s="351" t="s">
        <v>37</v>
      </c>
      <c r="B67" s="339" t="s">
        <v>1</v>
      </c>
      <c r="C67" s="340" t="s">
        <v>38</v>
      </c>
      <c r="D67" s="468">
        <f>'[5]Table 1 - Detailed'!D67</f>
        <v>0</v>
      </c>
      <c r="E67" s="468">
        <f>'[5]Table 1 - Detailed'!E67</f>
        <v>0</v>
      </c>
      <c r="F67" s="468">
        <f>'[5]Table 1 - Detailed'!F67</f>
        <v>0</v>
      </c>
      <c r="G67" s="468">
        <f>'[5]Table 1 - Detailed'!G67</f>
        <v>0</v>
      </c>
      <c r="H67" s="468">
        <f>'[5]Table 1 - Detailed'!H67</f>
        <v>0</v>
      </c>
      <c r="I67" s="468">
        <f>'[5]Table 1 - Detailed'!I67</f>
        <v>0</v>
      </c>
      <c r="J67" s="298">
        <f>'Table 1 - Detailed'!D67-D67</f>
        <v>0</v>
      </c>
      <c r="K67" s="298">
        <f>'Table 1 - Detailed'!E67-E67</f>
        <v>0</v>
      </c>
      <c r="L67" s="298">
        <f>'Table 1 - Detailed'!F67-F67</f>
        <v>0</v>
      </c>
      <c r="M67" s="298">
        <f>'Table 1 - Detailed'!G67-G67</f>
        <v>0</v>
      </c>
      <c r="N67" s="298">
        <f>'Table 1 - Detailed'!H67-H67</f>
        <v>0</v>
      </c>
      <c r="O67" s="299">
        <f>'Table 1 - Detailed'!I67-I67</f>
        <v>0</v>
      </c>
      <c r="P67" s="300"/>
    </row>
    <row r="68" spans="1:16" outlineLevel="1" x14ac:dyDescent="0.25">
      <c r="A68" s="351" t="s">
        <v>39</v>
      </c>
      <c r="B68" s="339" t="s">
        <v>1</v>
      </c>
      <c r="C68" s="340" t="s">
        <v>40</v>
      </c>
      <c r="D68" s="468">
        <f>'[5]Table 1 - Detailed'!D68</f>
        <v>0</v>
      </c>
      <c r="E68" s="468">
        <f>'[5]Table 1 - Detailed'!E68</f>
        <v>0</v>
      </c>
      <c r="F68" s="468">
        <f>'[5]Table 1 - Detailed'!F68</f>
        <v>0</v>
      </c>
      <c r="G68" s="468">
        <f>'[5]Table 1 - Detailed'!G68</f>
        <v>0</v>
      </c>
      <c r="H68" s="468">
        <f>'[5]Table 1 - Detailed'!H68</f>
        <v>0</v>
      </c>
      <c r="I68" s="468">
        <f>'[5]Table 1 - Detailed'!I68</f>
        <v>0</v>
      </c>
      <c r="J68" s="298">
        <f>'Table 1 - Detailed'!D68-D68</f>
        <v>0</v>
      </c>
      <c r="K68" s="298">
        <f>'Table 1 - Detailed'!E68-E68</f>
        <v>0</v>
      </c>
      <c r="L68" s="298">
        <f>'Table 1 - Detailed'!F68-F68</f>
        <v>0</v>
      </c>
      <c r="M68" s="298">
        <f>'Table 1 - Detailed'!G68-G68</f>
        <v>0</v>
      </c>
      <c r="N68" s="298">
        <f>'Table 1 - Detailed'!H68-H68</f>
        <v>0</v>
      </c>
      <c r="O68" s="299">
        <f>'Table 1 - Detailed'!I68-I68</f>
        <v>0</v>
      </c>
      <c r="P68" s="300"/>
    </row>
    <row r="69" spans="1:16" outlineLevel="1" x14ac:dyDescent="0.25">
      <c r="A69" s="352" t="s">
        <v>41</v>
      </c>
      <c r="B69" s="341" t="s">
        <v>1</v>
      </c>
      <c r="C69" s="342" t="s">
        <v>42</v>
      </c>
      <c r="D69" s="468">
        <f>'[5]Table 1 - Detailed'!D69</f>
        <v>0</v>
      </c>
      <c r="E69" s="468">
        <f>'[5]Table 1 - Detailed'!E69</f>
        <v>0</v>
      </c>
      <c r="F69" s="468">
        <f>'[5]Table 1 - Detailed'!F69</f>
        <v>0</v>
      </c>
      <c r="G69" s="468">
        <f>'[5]Table 1 - Detailed'!G69</f>
        <v>0</v>
      </c>
      <c r="H69" s="468">
        <f>'[5]Table 1 - Detailed'!H69</f>
        <v>0</v>
      </c>
      <c r="I69" s="468">
        <f>'[5]Table 1 - Detailed'!I69</f>
        <v>0</v>
      </c>
      <c r="J69" s="302">
        <f>'Table 1 - Detailed'!D69-D69</f>
        <v>0</v>
      </c>
      <c r="K69" s="302">
        <f>'Table 1 - Detailed'!E69-E69</f>
        <v>0</v>
      </c>
      <c r="L69" s="302">
        <f>'Table 1 - Detailed'!F69-F69</f>
        <v>0</v>
      </c>
      <c r="M69" s="302">
        <f>'Table 1 - Detailed'!G69-G69</f>
        <v>0</v>
      </c>
      <c r="N69" s="302">
        <f>'Table 1 - Detailed'!H69-H69</f>
        <v>0</v>
      </c>
      <c r="O69" s="303">
        <f>'Table 1 - Detailed'!I69-I69</f>
        <v>0</v>
      </c>
      <c r="P69" s="304"/>
    </row>
    <row r="70" spans="1:16" x14ac:dyDescent="0.25">
      <c r="A70" s="353" t="s">
        <v>43</v>
      </c>
      <c r="B70" s="9" t="s">
        <v>1</v>
      </c>
      <c r="C70" s="53" t="s">
        <v>18</v>
      </c>
      <c r="D70" s="131">
        <f>SUM(D58:D66,D68)-D67-D69</f>
        <v>23.981241564464202</v>
      </c>
      <c r="E70" s="131">
        <f t="shared" ref="E70:I70" si="18">SUM(E58:E66,E68)-E67-E69</f>
        <v>23.530005636195764</v>
      </c>
      <c r="F70" s="131">
        <f t="shared" si="18"/>
        <v>23.677799999999998</v>
      </c>
      <c r="G70" s="131">
        <f t="shared" si="18"/>
        <v>23.6706</v>
      </c>
      <c r="H70" s="131">
        <f t="shared" si="18"/>
        <v>23.6706</v>
      </c>
      <c r="I70" s="131">
        <f t="shared" si="18"/>
        <v>23.6706</v>
      </c>
      <c r="J70" s="131">
        <f>'Table 1 - Detailed'!D70-D70</f>
        <v>-0.92414165372654722</v>
      </c>
      <c r="K70" s="131">
        <f>'Table 1 - Detailed'!E70-E70</f>
        <v>-0.89028740038446585</v>
      </c>
      <c r="L70" s="131">
        <f>'Table 1 - Detailed'!F70-F70</f>
        <v>0.97589898517155049</v>
      </c>
      <c r="M70" s="131">
        <f>'Table 1 - Detailed'!G70-G70</f>
        <v>2.9646564441989582</v>
      </c>
      <c r="N70" s="131">
        <f>'Table 1 - Detailed'!H70-H70</f>
        <v>2.9646564441989582</v>
      </c>
      <c r="O70" s="132">
        <f>'Table 1 - Detailed'!I70-I70</f>
        <v>2.9646564441989582</v>
      </c>
      <c r="P70" s="59"/>
    </row>
    <row r="71" spans="1:16" x14ac:dyDescent="0.25">
      <c r="A71" s="5" t="s">
        <v>44</v>
      </c>
      <c r="B71" s="11" t="s">
        <v>1</v>
      </c>
      <c r="C71" s="55"/>
      <c r="D71" s="131">
        <f>D46+D50+D57+D70</f>
        <v>206.38904155953156</v>
      </c>
      <c r="E71" s="131">
        <f t="shared" ref="E71:I71" si="19">E46+E50+E57+E70</f>
        <v>209.59215345702637</v>
      </c>
      <c r="F71" s="131">
        <f t="shared" si="19"/>
        <v>209.43179284945302</v>
      </c>
      <c r="G71" s="131">
        <f t="shared" si="19"/>
        <v>212.8425175558809</v>
      </c>
      <c r="H71" s="131">
        <f t="shared" si="19"/>
        <v>212.8425175558809</v>
      </c>
      <c r="I71" s="131">
        <f t="shared" si="19"/>
        <v>212.8425175558809</v>
      </c>
      <c r="J71" s="131">
        <f>'Table 1 - Detailed'!D71-D71</f>
        <v>0.85337873099064154</v>
      </c>
      <c r="K71" s="131">
        <f>'Table 1 - Detailed'!E71-E71</f>
        <v>0.84386430609680474</v>
      </c>
      <c r="L71" s="131">
        <f>'Table 1 - Detailed'!F71-F71</f>
        <v>5.3417432781920127</v>
      </c>
      <c r="M71" s="131">
        <f>'Table 1 - Detailed'!G71-G71</f>
        <v>1.2818456711353576</v>
      </c>
      <c r="N71" s="131">
        <f>'Table 1 - Detailed'!H71-H71</f>
        <v>1.2818456711353576</v>
      </c>
      <c r="O71" s="132">
        <f>'Table 1 - Detailed'!I71-I71</f>
        <v>1.2818456711353576</v>
      </c>
      <c r="P71" s="59"/>
    </row>
    <row r="72" spans="1:16" x14ac:dyDescent="0.25">
      <c r="A72" s="353" t="s">
        <v>45</v>
      </c>
      <c r="B72" s="9" t="s">
        <v>1</v>
      </c>
      <c r="C72" s="53" t="s">
        <v>46</v>
      </c>
      <c r="D72" s="458"/>
      <c r="E72" s="458"/>
      <c r="F72" s="458"/>
      <c r="G72" s="458"/>
      <c r="H72" s="458"/>
      <c r="I72" s="458"/>
      <c r="J72" s="131">
        <f>'Table 1 - Detailed'!D72-D72</f>
        <v>0</v>
      </c>
      <c r="K72" s="131">
        <f>'Table 1 - Detailed'!E72-E72</f>
        <v>0</v>
      </c>
      <c r="L72" s="131">
        <f>'Table 1 - Detailed'!F72-F72</f>
        <v>0</v>
      </c>
      <c r="M72" s="131">
        <f>'Table 1 - Detailed'!G72-G72</f>
        <v>0</v>
      </c>
      <c r="N72" s="131">
        <f>'Table 1 - Detailed'!H72-H72</f>
        <v>0</v>
      </c>
      <c r="O72" s="132">
        <f>'Table 1 - Detailed'!I72-I72</f>
        <v>0</v>
      </c>
      <c r="P72" s="59"/>
    </row>
    <row r="73" spans="1:16" x14ac:dyDescent="0.25">
      <c r="A73" s="353" t="s">
        <v>47</v>
      </c>
      <c r="B73" s="9" t="s">
        <v>1</v>
      </c>
      <c r="C73" s="53" t="s">
        <v>48</v>
      </c>
      <c r="D73" s="458">
        <f>'[5]Table 1 - Detailed'!D73</f>
        <v>0</v>
      </c>
      <c r="E73" s="458">
        <f>'[5]Table 1 - Detailed'!E73</f>
        <v>0</v>
      </c>
      <c r="F73" s="458">
        <f>'[5]Table 1 - Detailed'!F73</f>
        <v>0</v>
      </c>
      <c r="G73" s="458">
        <f>'[5]Table 1 - Detailed'!G73</f>
        <v>0</v>
      </c>
      <c r="H73" s="458">
        <f>'[5]Table 1 - Detailed'!H73</f>
        <v>0</v>
      </c>
      <c r="I73" s="458">
        <f>'[5]Table 1 - Detailed'!I73</f>
        <v>0</v>
      </c>
      <c r="J73" s="131">
        <f>'Table 1 - Detailed'!D73-D73</f>
        <v>0</v>
      </c>
      <c r="K73" s="131">
        <f>'Table 1 - Detailed'!E73-E73</f>
        <v>0</v>
      </c>
      <c r="L73" s="131">
        <f>'Table 1 - Detailed'!F73-F73</f>
        <v>0</v>
      </c>
      <c r="M73" s="131">
        <f>'Table 1 - Detailed'!G73-G73</f>
        <v>0</v>
      </c>
      <c r="N73" s="131">
        <f>'Table 1 - Detailed'!H73-H73</f>
        <v>0</v>
      </c>
      <c r="O73" s="132">
        <f>'Table 1 - Detailed'!I73-I73</f>
        <v>0</v>
      </c>
      <c r="P73" s="59"/>
    </row>
    <row r="74" spans="1:16" x14ac:dyDescent="0.25">
      <c r="A74" s="353" t="s">
        <v>49</v>
      </c>
      <c r="B74" s="9" t="s">
        <v>1</v>
      </c>
      <c r="C74" s="53" t="s">
        <v>50</v>
      </c>
      <c r="D74" s="458">
        <f>'[5]Table 1 - Detailed'!D74</f>
        <v>0</v>
      </c>
      <c r="E74" s="458">
        <f>'[5]Table 1 - Detailed'!E74</f>
        <v>0</v>
      </c>
      <c r="F74" s="458">
        <f>'[5]Table 1 - Detailed'!F74</f>
        <v>0</v>
      </c>
      <c r="G74" s="458">
        <f>'[5]Table 1 - Detailed'!G74</f>
        <v>0</v>
      </c>
      <c r="H74" s="458">
        <f>'[5]Table 1 - Detailed'!H74</f>
        <v>0</v>
      </c>
      <c r="I74" s="458">
        <f>'[5]Table 1 - Detailed'!I74</f>
        <v>0</v>
      </c>
      <c r="J74" s="131">
        <f>'Table 1 - Detailed'!D74-D74</f>
        <v>0</v>
      </c>
      <c r="K74" s="131">
        <f>'Table 1 - Detailed'!E74-E74</f>
        <v>0</v>
      </c>
      <c r="L74" s="131">
        <f>'Table 1 - Detailed'!F74-F74</f>
        <v>0</v>
      </c>
      <c r="M74" s="131">
        <f>'Table 1 - Detailed'!G74-G74</f>
        <v>0</v>
      </c>
      <c r="N74" s="131">
        <f>'Table 1 - Detailed'!H74-H74</f>
        <v>0</v>
      </c>
      <c r="O74" s="132">
        <f>'Table 1 - Detailed'!I74-I74</f>
        <v>0</v>
      </c>
      <c r="P74" s="59"/>
    </row>
    <row r="75" spans="1:16" outlineLevel="1" x14ac:dyDescent="0.25">
      <c r="A75" s="347" t="s">
        <v>125</v>
      </c>
      <c r="B75" s="334" t="s">
        <v>1</v>
      </c>
      <c r="C75" s="335" t="s">
        <v>126</v>
      </c>
      <c r="D75" s="458">
        <f>'[5]Table 1 - Detailed'!D75</f>
        <v>0.35842528184898559</v>
      </c>
      <c r="E75" s="458">
        <f>'[5]Table 1 - Detailed'!E75</f>
        <v>0.37335966859269332</v>
      </c>
      <c r="F75" s="458">
        <f>'[5]Table 1 - Detailed'!F75</f>
        <v>0.3882940553364011</v>
      </c>
      <c r="G75" s="458">
        <f>'[5]Table 1 - Detailed'!G75</f>
        <v>0.40322844208010883</v>
      </c>
      <c r="H75" s="458">
        <f>'[5]Table 1 - Detailed'!H75</f>
        <v>0.40322844208010883</v>
      </c>
      <c r="I75" s="458">
        <f>'[5]Table 1 - Detailed'!I75</f>
        <v>0.40322844208010883</v>
      </c>
      <c r="J75" s="336">
        <f>'Table 1 - Detailed'!D75-D75</f>
        <v>0.35558506741657792</v>
      </c>
      <c r="K75" s="336">
        <f>'Table 1 - Detailed'!E75-E75</f>
        <v>9.2569831407306513E-2</v>
      </c>
      <c r="L75" s="336">
        <f>'Table 1 - Detailed'!F75-F75</f>
        <v>8.6834194663598818E-2</v>
      </c>
      <c r="M75" s="336">
        <f>'Table 1 - Detailed'!G75-G75</f>
        <v>8.1052564169891095E-2</v>
      </c>
      <c r="N75" s="336">
        <f>'Table 1 - Detailed'!H75-H75</f>
        <v>8.1052564169891095E-2</v>
      </c>
      <c r="O75" s="337">
        <f>'Table 1 - Detailed'!I75-I75</f>
        <v>8.1052564169891095E-2</v>
      </c>
      <c r="P75" s="338"/>
    </row>
    <row r="76" spans="1:16" outlineLevel="1" x14ac:dyDescent="0.25">
      <c r="A76" s="348" t="s">
        <v>127</v>
      </c>
      <c r="B76" s="339" t="s">
        <v>1</v>
      </c>
      <c r="C76" s="340" t="s">
        <v>128</v>
      </c>
      <c r="D76" s="458">
        <f>'[5]Table 1 - Detailed'!D76</f>
        <v>0.59155848991712223</v>
      </c>
      <c r="E76" s="458">
        <f>'[5]Table 1 - Detailed'!E76</f>
        <v>0.61655848991712225</v>
      </c>
      <c r="F76" s="458">
        <f>'[5]Table 1 - Detailed'!F76</f>
        <v>0.64155848991712228</v>
      </c>
      <c r="G76" s="458">
        <f>'[5]Table 1 - Detailed'!G76</f>
        <v>0.66655848991712219</v>
      </c>
      <c r="H76" s="458">
        <f>'[5]Table 1 - Detailed'!H76</f>
        <v>0.66655848991712219</v>
      </c>
      <c r="I76" s="458">
        <f>'[5]Table 1 - Detailed'!I76</f>
        <v>0.66655848991712219</v>
      </c>
      <c r="J76" s="298">
        <f>'Table 1 - Detailed'!D76-D76</f>
        <v>-0.50995627864343263</v>
      </c>
      <c r="K76" s="298">
        <f>'Table 1 - Detailed'!E76-E76</f>
        <v>-0.49191848991711629</v>
      </c>
      <c r="L76" s="298">
        <f>'Table 1 - Detailed'!F76-F76</f>
        <v>-0.20056088991712551</v>
      </c>
      <c r="M76" s="298">
        <f>'Table 1 - Detailed'!G76-G76</f>
        <v>9.2378498082865468E-2</v>
      </c>
      <c r="N76" s="298">
        <f>'Table 1 - Detailed'!H76-H76</f>
        <v>9.2378498082865468E-2</v>
      </c>
      <c r="O76" s="299">
        <f>'Table 1 - Detailed'!I76-I76</f>
        <v>9.2378498082865468E-2</v>
      </c>
      <c r="P76" s="300"/>
    </row>
    <row r="77" spans="1:16" outlineLevel="1" x14ac:dyDescent="0.25">
      <c r="A77" s="348" t="s">
        <v>129</v>
      </c>
      <c r="B77" s="339" t="s">
        <v>1</v>
      </c>
      <c r="C77" s="340" t="s">
        <v>130</v>
      </c>
      <c r="D77" s="458">
        <f>'[5]Table 1 - Detailed'!D77</f>
        <v>0</v>
      </c>
      <c r="E77" s="458">
        <f>'[5]Table 1 - Detailed'!E77</f>
        <v>0</v>
      </c>
      <c r="F77" s="458">
        <f>'[5]Table 1 - Detailed'!F77</f>
        <v>0</v>
      </c>
      <c r="G77" s="458">
        <f>'[5]Table 1 - Detailed'!G77</f>
        <v>0</v>
      </c>
      <c r="H77" s="458">
        <f>'[5]Table 1 - Detailed'!H77</f>
        <v>0</v>
      </c>
      <c r="I77" s="458">
        <f>'[5]Table 1 - Detailed'!I77</f>
        <v>0</v>
      </c>
      <c r="J77" s="298">
        <f>'Table 1 - Detailed'!D77-D77</f>
        <v>-0.62648274000021131</v>
      </c>
      <c r="K77" s="298">
        <f>'Table 1 - Detailed'!E77-E77</f>
        <v>-0.6</v>
      </c>
      <c r="L77" s="298">
        <f>'Table 1 - Detailed'!F77-F77</f>
        <v>-0.6</v>
      </c>
      <c r="M77" s="298">
        <f>'Table 1 - Detailed'!G77-G77</f>
        <v>-0.6</v>
      </c>
      <c r="N77" s="298">
        <f>'Table 1 - Detailed'!H77-H77</f>
        <v>-0.6</v>
      </c>
      <c r="O77" s="299">
        <f>'Table 1 - Detailed'!I77-I77</f>
        <v>-0.6</v>
      </c>
      <c r="P77" s="300"/>
    </row>
    <row r="78" spans="1:16" outlineLevel="1" x14ac:dyDescent="0.25">
      <c r="A78" s="348" t="s">
        <v>131</v>
      </c>
      <c r="B78" s="339" t="s">
        <v>1</v>
      </c>
      <c r="C78" s="340" t="s">
        <v>132</v>
      </c>
      <c r="D78" s="458">
        <f>'[5]Table 1 - Detailed'!D78</f>
        <v>0</v>
      </c>
      <c r="E78" s="458">
        <f>'[5]Table 1 - Detailed'!E78</f>
        <v>0</v>
      </c>
      <c r="F78" s="458">
        <f>'[5]Table 1 - Detailed'!F78</f>
        <v>0</v>
      </c>
      <c r="G78" s="458">
        <f>'[5]Table 1 - Detailed'!G78</f>
        <v>0</v>
      </c>
      <c r="H78" s="458">
        <f>'[5]Table 1 - Detailed'!H78</f>
        <v>0</v>
      </c>
      <c r="I78" s="458">
        <f>'[5]Table 1 - Detailed'!I78</f>
        <v>0</v>
      </c>
      <c r="J78" s="298">
        <f>'Table 1 - Detailed'!D78-D78</f>
        <v>0</v>
      </c>
      <c r="K78" s="298">
        <f>'Table 1 - Detailed'!E78-E78</f>
        <v>0</v>
      </c>
      <c r="L78" s="298">
        <f>'Table 1 - Detailed'!F78-F78</f>
        <v>0</v>
      </c>
      <c r="M78" s="298">
        <f>'Table 1 - Detailed'!G78-G78</f>
        <v>0</v>
      </c>
      <c r="N78" s="298">
        <f>'Table 1 - Detailed'!H78-H78</f>
        <v>0</v>
      </c>
      <c r="O78" s="299">
        <f>'Table 1 - Detailed'!I78-I78</f>
        <v>0</v>
      </c>
      <c r="P78" s="300"/>
    </row>
    <row r="79" spans="1:16" outlineLevel="1" x14ac:dyDescent="0.25">
      <c r="A79" s="348" t="s">
        <v>133</v>
      </c>
      <c r="B79" s="339" t="s">
        <v>1</v>
      </c>
      <c r="C79" s="340" t="s">
        <v>134</v>
      </c>
      <c r="D79" s="458">
        <f>'[5]Table 1 - Detailed'!D79</f>
        <v>0</v>
      </c>
      <c r="E79" s="458">
        <f>'[5]Table 1 - Detailed'!E79</f>
        <v>0</v>
      </c>
      <c r="F79" s="458">
        <f>'[5]Table 1 - Detailed'!F79</f>
        <v>0</v>
      </c>
      <c r="G79" s="458">
        <f>'[5]Table 1 - Detailed'!G79</f>
        <v>0</v>
      </c>
      <c r="H79" s="458">
        <f>'[5]Table 1 - Detailed'!H79</f>
        <v>0</v>
      </c>
      <c r="I79" s="458">
        <f>'[5]Table 1 - Detailed'!I79</f>
        <v>0</v>
      </c>
      <c r="J79" s="298">
        <f>'Table 1 - Detailed'!D79-D79</f>
        <v>0.32122094590815098</v>
      </c>
      <c r="K79" s="298">
        <f>'Table 1 - Detailed'!E79-E79</f>
        <v>0</v>
      </c>
      <c r="L79" s="298">
        <f>'Table 1 - Detailed'!F79-F79</f>
        <v>0</v>
      </c>
      <c r="M79" s="298">
        <f>'Table 1 - Detailed'!G79-G79</f>
        <v>1.54</v>
      </c>
      <c r="N79" s="298">
        <f>'Table 1 - Detailed'!H79-H79</f>
        <v>1.54</v>
      </c>
      <c r="O79" s="299">
        <f>'Table 1 - Detailed'!I79-I79</f>
        <v>1.54</v>
      </c>
      <c r="P79" s="300"/>
    </row>
    <row r="80" spans="1:16" outlineLevel="1" x14ac:dyDescent="0.25">
      <c r="A80" s="348" t="s">
        <v>135</v>
      </c>
      <c r="B80" s="339" t="s">
        <v>1</v>
      </c>
      <c r="C80" s="340" t="s">
        <v>136</v>
      </c>
      <c r="D80" s="458">
        <f>'[5]Table 1 - Detailed'!D80</f>
        <v>0.26</v>
      </c>
      <c r="E80" s="458">
        <f>'[5]Table 1 - Detailed'!E80</f>
        <v>0.26</v>
      </c>
      <c r="F80" s="458">
        <f>'[5]Table 1 - Detailed'!F80</f>
        <v>0.26</v>
      </c>
      <c r="G80" s="458">
        <f>'[5]Table 1 - Detailed'!G80</f>
        <v>0.26</v>
      </c>
      <c r="H80" s="458">
        <f>'[5]Table 1 - Detailed'!H80</f>
        <v>0.26</v>
      </c>
      <c r="I80" s="458">
        <f>'[5]Table 1 - Detailed'!I80</f>
        <v>0.26</v>
      </c>
      <c r="J80" s="298">
        <f>'Table 1 - Detailed'!D80-D80</f>
        <v>2.0439999999999996</v>
      </c>
      <c r="K80" s="298">
        <f>'Table 1 - Detailed'!E80-E80</f>
        <v>0.91293999999999942</v>
      </c>
      <c r="L80" s="298">
        <f>'Table 1 - Detailed'!F80-F80</f>
        <v>1.0787847999999998</v>
      </c>
      <c r="M80" s="298">
        <f>'Table 1 - Detailed'!G80-G80</f>
        <v>1.2479464960000006</v>
      </c>
      <c r="N80" s="298">
        <f>'Table 1 - Detailed'!H80-H80</f>
        <v>1.2479464960000006</v>
      </c>
      <c r="O80" s="299">
        <f>'Table 1 - Detailed'!I80-I80</f>
        <v>1.2479464960000006</v>
      </c>
      <c r="P80" s="300"/>
    </row>
    <row r="81" spans="1:16" outlineLevel="1" x14ac:dyDescent="0.25">
      <c r="A81" s="348" t="s">
        <v>137</v>
      </c>
      <c r="B81" s="339" t="s">
        <v>1</v>
      </c>
      <c r="C81" s="340" t="s">
        <v>138</v>
      </c>
      <c r="D81" s="458">
        <f>'[5]Table 1 - Detailed'!D81</f>
        <v>0</v>
      </c>
      <c r="E81" s="458">
        <f>'[5]Table 1 - Detailed'!E81</f>
        <v>0</v>
      </c>
      <c r="F81" s="458">
        <f>'[5]Table 1 - Detailed'!F81</f>
        <v>0</v>
      </c>
      <c r="G81" s="458">
        <f>'[5]Table 1 - Detailed'!G81</f>
        <v>0</v>
      </c>
      <c r="H81" s="458">
        <f>'[5]Table 1 - Detailed'!H81</f>
        <v>0</v>
      </c>
      <c r="I81" s="458">
        <f>'[5]Table 1 - Detailed'!I81</f>
        <v>0</v>
      </c>
      <c r="J81" s="298">
        <f>'Table 1 - Detailed'!D81-D81</f>
        <v>0</v>
      </c>
      <c r="K81" s="298">
        <f>'Table 1 - Detailed'!E81-E81</f>
        <v>0</v>
      </c>
      <c r="L81" s="298">
        <f>'Table 1 - Detailed'!F81-F81</f>
        <v>0</v>
      </c>
      <c r="M81" s="298">
        <f>'Table 1 - Detailed'!G81-G81</f>
        <v>0</v>
      </c>
      <c r="N81" s="298">
        <f>'Table 1 - Detailed'!H81-H81</f>
        <v>0</v>
      </c>
      <c r="O81" s="299">
        <f>'Table 1 - Detailed'!I81-I81</f>
        <v>0</v>
      </c>
      <c r="P81" s="300"/>
    </row>
    <row r="82" spans="1:16" outlineLevel="1" x14ac:dyDescent="0.25">
      <c r="A82" s="349" t="s">
        <v>139</v>
      </c>
      <c r="B82" s="341" t="s">
        <v>1</v>
      </c>
      <c r="C82" s="342" t="s">
        <v>140</v>
      </c>
      <c r="D82" s="458">
        <f>'[5]Table 1 - Detailed'!D82</f>
        <v>0</v>
      </c>
      <c r="E82" s="458">
        <f>'[5]Table 1 - Detailed'!E82</f>
        <v>0</v>
      </c>
      <c r="F82" s="458">
        <f>'[5]Table 1 - Detailed'!F82</f>
        <v>0</v>
      </c>
      <c r="G82" s="458">
        <f>'[5]Table 1 - Detailed'!G82</f>
        <v>0</v>
      </c>
      <c r="H82" s="458">
        <f>'[5]Table 1 - Detailed'!H82</f>
        <v>0</v>
      </c>
      <c r="I82" s="458">
        <f>'[5]Table 1 - Detailed'!I82</f>
        <v>0</v>
      </c>
      <c r="J82" s="302">
        <f>'Table 1 - Detailed'!D82-D82</f>
        <v>0</v>
      </c>
      <c r="K82" s="302">
        <f>'Table 1 - Detailed'!E82-E82</f>
        <v>0</v>
      </c>
      <c r="L82" s="302">
        <f>'Table 1 - Detailed'!F82-F82</f>
        <v>0</v>
      </c>
      <c r="M82" s="302">
        <f>'Table 1 - Detailed'!G82-G82</f>
        <v>0</v>
      </c>
      <c r="N82" s="302">
        <f>'Table 1 - Detailed'!H82-H82</f>
        <v>0</v>
      </c>
      <c r="O82" s="303">
        <f>'Table 1 - Detailed'!I82-I82</f>
        <v>0</v>
      </c>
      <c r="P82" s="304"/>
    </row>
    <row r="83" spans="1:16" x14ac:dyDescent="0.25">
      <c r="A83" s="353" t="s">
        <v>51</v>
      </c>
      <c r="B83" s="9" t="s">
        <v>1</v>
      </c>
      <c r="C83" s="53" t="s">
        <v>52</v>
      </c>
      <c r="D83" s="510">
        <f>SUM(D75:D82)</f>
        <v>1.2099837717661077</v>
      </c>
      <c r="E83" s="510">
        <f t="shared" ref="E83:I83" si="20">SUM(E75:E82)</f>
        <v>1.2499181585098156</v>
      </c>
      <c r="F83" s="510">
        <f t="shared" si="20"/>
        <v>1.2898525452535234</v>
      </c>
      <c r="G83" s="510">
        <f t="shared" si="20"/>
        <v>1.3297869319972311</v>
      </c>
      <c r="H83" s="510">
        <f t="shared" si="20"/>
        <v>1.3297869319972311</v>
      </c>
      <c r="I83" s="510">
        <f t="shared" si="20"/>
        <v>1.3297869319972311</v>
      </c>
      <c r="J83" s="131">
        <f>'Table 1 - Detailed'!D83-D83</f>
        <v>1.5843669946810848</v>
      </c>
      <c r="K83" s="131">
        <f>'Table 1 - Detailed'!E83-E83</f>
        <v>-8.6408658509810277E-2</v>
      </c>
      <c r="L83" s="131">
        <f>'Table 1 - Detailed'!F83-F83</f>
        <v>0.36505810474647316</v>
      </c>
      <c r="M83" s="131">
        <f>'Table 1 - Detailed'!G83-G83</f>
        <v>2.361377558252757</v>
      </c>
      <c r="N83" s="131">
        <f>'Table 1 - Detailed'!H83-H83</f>
        <v>2.361377558252757</v>
      </c>
      <c r="O83" s="132">
        <f>'Table 1 - Detailed'!I83-I83</f>
        <v>2.361377558252757</v>
      </c>
      <c r="P83" s="59"/>
    </row>
    <row r="84" spans="1:16" x14ac:dyDescent="0.25">
      <c r="A84" s="353" t="s">
        <v>53</v>
      </c>
      <c r="B84" s="9" t="s">
        <v>1</v>
      </c>
      <c r="C84" s="53" t="s">
        <v>54</v>
      </c>
      <c r="D84" s="458">
        <f>'[5]Table 1 - Detailed'!D84</f>
        <v>0.28237825891316076</v>
      </c>
      <c r="E84" s="458">
        <f>'[5]Table 1 - Detailed'!E84</f>
        <v>0.28237825891316076</v>
      </c>
      <c r="F84" s="458">
        <f>'[5]Table 1 - Detailed'!F84</f>
        <v>0.28237825891316076</v>
      </c>
      <c r="G84" s="458">
        <f>'[5]Table 1 - Detailed'!G84</f>
        <v>0.28237825891316076</v>
      </c>
      <c r="H84" s="458">
        <f>'[5]Table 1 - Detailed'!H84</f>
        <v>0.28237825891316076</v>
      </c>
      <c r="I84" s="458">
        <f>'[5]Table 1 - Detailed'!I84</f>
        <v>0.28237825891316076</v>
      </c>
      <c r="J84" s="131">
        <f>'Table 1 - Detailed'!D84-D84</f>
        <v>-0.17940000319892385</v>
      </c>
      <c r="K84" s="131">
        <f>'Table 1 - Detailed'!E84-E84</f>
        <v>-0.28237825891316076</v>
      </c>
      <c r="L84" s="131">
        <f>'Table 1 - Detailed'!F84-F84</f>
        <v>-0.28237825891316076</v>
      </c>
      <c r="M84" s="131">
        <f>'Table 1 - Detailed'!G84-G84</f>
        <v>-0.28237825891316076</v>
      </c>
      <c r="N84" s="131">
        <f>'Table 1 - Detailed'!H84-H84</f>
        <v>-0.28237825891316076</v>
      </c>
      <c r="O84" s="132">
        <f>'Table 1 - Detailed'!I84-I84</f>
        <v>-0.28237825891316076</v>
      </c>
      <c r="P84" s="59"/>
    </row>
    <row r="85" spans="1:16" x14ac:dyDescent="0.25">
      <c r="A85" s="353" t="s">
        <v>55</v>
      </c>
      <c r="B85" s="9" t="s">
        <v>1</v>
      </c>
      <c r="C85" s="53" t="s">
        <v>56</v>
      </c>
      <c r="D85" s="458">
        <f>'[5]Table 1 - Detailed'!D85</f>
        <v>0</v>
      </c>
      <c r="E85" s="458">
        <f>'[5]Table 1 - Detailed'!E85</f>
        <v>0</v>
      </c>
      <c r="F85" s="458">
        <f>'[5]Table 1 - Detailed'!F85</f>
        <v>0</v>
      </c>
      <c r="G85" s="458">
        <f>'[5]Table 1 - Detailed'!G85</f>
        <v>0</v>
      </c>
      <c r="H85" s="458">
        <f>'[5]Table 1 - Detailed'!H85</f>
        <v>0</v>
      </c>
      <c r="I85" s="458">
        <f>'[5]Table 1 - Detailed'!I85</f>
        <v>0</v>
      </c>
      <c r="J85" s="131">
        <f>'Table 1 - Detailed'!D85-D85</f>
        <v>0</v>
      </c>
      <c r="K85" s="131">
        <f>'Table 1 - Detailed'!E85-E85</f>
        <v>0</v>
      </c>
      <c r="L85" s="131">
        <f>'Table 1 - Detailed'!F85-F85</f>
        <v>0</v>
      </c>
      <c r="M85" s="131">
        <f>'Table 1 - Detailed'!G85-G85</f>
        <v>0</v>
      </c>
      <c r="N85" s="131">
        <f>'Table 1 - Detailed'!H85-H85</f>
        <v>0</v>
      </c>
      <c r="O85" s="132">
        <f>'Table 1 - Detailed'!I85-I85</f>
        <v>0</v>
      </c>
      <c r="P85" s="59"/>
    </row>
    <row r="86" spans="1:16" x14ac:dyDescent="0.25">
      <c r="A86" s="5" t="s">
        <v>57</v>
      </c>
      <c r="B86" s="11" t="s">
        <v>1</v>
      </c>
      <c r="C86" s="55"/>
      <c r="D86" s="131">
        <f>SUM(D71:D85)-D83</f>
        <v>207.88140359021082</v>
      </c>
      <c r="E86" s="131">
        <f t="shared" ref="E86:I86" si="21">SUM(E71:E85)-E83</f>
        <v>211.12444987444931</v>
      </c>
      <c r="F86" s="131">
        <f t="shared" si="21"/>
        <v>211.00402365361967</v>
      </c>
      <c r="G86" s="131">
        <f t="shared" si="21"/>
        <v>214.45468274679129</v>
      </c>
      <c r="H86" s="131">
        <f t="shared" si="21"/>
        <v>214.45468274679129</v>
      </c>
      <c r="I86" s="131">
        <f t="shared" si="21"/>
        <v>214.45468274679129</v>
      </c>
      <c r="J86" s="131">
        <f>'Table 1 - Detailed'!D86-D86</f>
        <v>2.2583457224728249</v>
      </c>
      <c r="K86" s="131">
        <f>'Table 1 - Detailed'!E86-E86</f>
        <v>0.47507738867386706</v>
      </c>
      <c r="L86" s="131">
        <f>'Table 1 - Detailed'!F86-F86</f>
        <v>5.4244231240253953</v>
      </c>
      <c r="M86" s="131">
        <f>'Table 1 - Detailed'!G86-G86</f>
        <v>3.3608449704749432</v>
      </c>
      <c r="N86" s="131">
        <f>'Table 1 - Detailed'!H86-H86</f>
        <v>3.3608449704749432</v>
      </c>
      <c r="O86" s="132">
        <f>'Table 1 - Detailed'!I86-I86</f>
        <v>3.3608449704749432</v>
      </c>
      <c r="P86" s="59"/>
    </row>
    <row r="87" spans="1:16" x14ac:dyDescent="0.25">
      <c r="A87" s="353" t="s">
        <v>58</v>
      </c>
      <c r="B87" s="9" t="s">
        <v>1</v>
      </c>
      <c r="C87" s="53" t="s">
        <v>59</v>
      </c>
      <c r="D87" s="458">
        <f>'[5]Table 1 - Detailed'!D87</f>
        <v>10.051602166739425</v>
      </c>
      <c r="E87" s="458">
        <f>'[5]Table 1 - Detailed'!E87</f>
        <v>9.5189112360020065</v>
      </c>
      <c r="F87" s="458">
        <f>'[5]Table 1 - Detailed'!F87</f>
        <v>9.9679689416692145</v>
      </c>
      <c r="G87" s="458">
        <f>'[5]Table 1 - Detailed'!G87</f>
        <v>8.0774824783858907</v>
      </c>
      <c r="H87" s="458">
        <f>'[5]Table 1 - Detailed'!H87</f>
        <v>8.0774824783858907</v>
      </c>
      <c r="I87" s="458">
        <f>'[5]Table 1 - Detailed'!I87</f>
        <v>8.0774824783858907</v>
      </c>
      <c r="J87" s="131">
        <f>'Table 1 - Detailed'!D87-D87</f>
        <v>-1.0014279795012353</v>
      </c>
      <c r="K87" s="131">
        <f>'Table 1 - Detailed'!E87-E87</f>
        <v>-4.2735315769806705</v>
      </c>
      <c r="L87" s="131">
        <f>'Table 1 - Detailed'!F87-F87</f>
        <v>-5.3254180434584466</v>
      </c>
      <c r="M87" s="131">
        <f>'Table 1 - Detailed'!G87-G87</f>
        <v>1.2614648409185083</v>
      </c>
      <c r="N87" s="131">
        <f>'Table 1 - Detailed'!H87-H87</f>
        <v>1.2614648409185083</v>
      </c>
      <c r="O87" s="132">
        <f>'Table 1 - Detailed'!I87-I87</f>
        <v>1.2614648409185083</v>
      </c>
      <c r="P87" s="59"/>
    </row>
    <row r="88" spans="1:16" ht="15.75" thickBot="1" x14ac:dyDescent="0.3">
      <c r="A88" s="368" t="s">
        <v>60</v>
      </c>
      <c r="B88" s="28" t="s">
        <v>1</v>
      </c>
      <c r="C88" s="181" t="s">
        <v>61</v>
      </c>
      <c r="D88" s="458">
        <f>'[5]Table 1 - Detailed'!D88</f>
        <v>0</v>
      </c>
      <c r="E88" s="458">
        <f>'[5]Table 1 - Detailed'!E88</f>
        <v>0</v>
      </c>
      <c r="F88" s="458">
        <f>'[5]Table 1 - Detailed'!F88</f>
        <v>0</v>
      </c>
      <c r="G88" s="458">
        <f>'[5]Table 1 - Detailed'!G88</f>
        <v>0</v>
      </c>
      <c r="H88" s="458">
        <f>'[5]Table 1 - Detailed'!H88</f>
        <v>0</v>
      </c>
      <c r="I88" s="458">
        <f>'[5]Table 1 - Detailed'!I88</f>
        <v>0</v>
      </c>
      <c r="J88" s="280">
        <f>'Table 1 - Detailed'!D88-D88</f>
        <v>0</v>
      </c>
      <c r="K88" s="280">
        <f>'Table 1 - Detailed'!E88-E88</f>
        <v>0</v>
      </c>
      <c r="L88" s="280">
        <f>'Table 1 - Detailed'!F88-F88</f>
        <v>0</v>
      </c>
      <c r="M88" s="280">
        <f>'Table 1 - Detailed'!G88-G88</f>
        <v>0</v>
      </c>
      <c r="N88" s="280">
        <f>'Table 1 - Detailed'!H88-H88</f>
        <v>0</v>
      </c>
      <c r="O88" s="281">
        <f>'Table 1 - Detailed'!I88-I88</f>
        <v>0</v>
      </c>
      <c r="P88" s="59"/>
    </row>
    <row r="89" spans="1:16" ht="15.75" thickBot="1" x14ac:dyDescent="0.3">
      <c r="A89" s="374" t="s">
        <v>62</v>
      </c>
      <c r="B89" s="375" t="s">
        <v>1</v>
      </c>
      <c r="C89" s="375"/>
      <c r="D89" s="137">
        <f>SUM(D86:D88)</f>
        <v>217.93300575695025</v>
      </c>
      <c r="E89" s="137">
        <f t="shared" ref="E89:I89" si="22">SUM(E86:E88)</f>
        <v>220.64336111045131</v>
      </c>
      <c r="F89" s="137">
        <f t="shared" si="22"/>
        <v>220.9719925952889</v>
      </c>
      <c r="G89" s="137">
        <f t="shared" si="22"/>
        <v>222.53216522517718</v>
      </c>
      <c r="H89" s="137">
        <f t="shared" si="22"/>
        <v>222.53216522517718</v>
      </c>
      <c r="I89" s="137">
        <f t="shared" si="22"/>
        <v>222.53216522517718</v>
      </c>
      <c r="J89" s="137">
        <f>'Table 1 - Detailed'!D89-D89</f>
        <v>1.2569177429715808</v>
      </c>
      <c r="K89" s="137">
        <f>'Table 1 - Detailed'!E89-E89</f>
        <v>-3.7984541883068061</v>
      </c>
      <c r="L89" s="137">
        <f>'Table 1 - Detailed'!F89-F89</f>
        <v>9.9005080566939796E-2</v>
      </c>
      <c r="M89" s="137">
        <f>'Table 1 - Detailed'!G89-G89</f>
        <v>4.6223098113934498</v>
      </c>
      <c r="N89" s="137">
        <f>'Table 1 - Detailed'!H89-H89</f>
        <v>4.6223098113934498</v>
      </c>
      <c r="O89" s="138">
        <f>'Table 1 - Detailed'!I89-I89</f>
        <v>4.6223098113934498</v>
      </c>
      <c r="P89" s="59"/>
    </row>
    <row r="90" spans="1:16" ht="18" x14ac:dyDescent="0.25">
      <c r="A90" s="44" t="s">
        <v>63</v>
      </c>
      <c r="B90" s="372" t="s">
        <v>10</v>
      </c>
      <c r="C90" s="373" t="s">
        <v>336</v>
      </c>
      <c r="D90" s="460">
        <f>'[5]Table 1 - Detailed'!D90</f>
        <v>1.321109844088743</v>
      </c>
      <c r="E90" s="460">
        <f>'[5]Table 1 - Detailed'!E90</f>
        <v>1.3540446211486474</v>
      </c>
      <c r="F90" s="460">
        <f>'[5]Table 1 - Detailed'!F90</f>
        <v>1.3841294022609805</v>
      </c>
      <c r="G90" s="460">
        <f>'[5]Table 1 - Detailed'!G90</f>
        <v>1.4132802659144532</v>
      </c>
      <c r="H90" s="460">
        <f>'[5]Table 1 - Detailed'!H90</f>
        <v>1.4415458712327422</v>
      </c>
      <c r="I90" s="460">
        <f>'[5]Table 1 - Detailed'!I90</f>
        <v>1.4703767886573971</v>
      </c>
      <c r="J90" s="135">
        <f>'Table 1 - Detailed'!D90-D90</f>
        <v>6.827415005830062E-4</v>
      </c>
      <c r="K90" s="135">
        <f>'Table 1 - Detailed'!E90-E90</f>
        <v>1.8669602984868083E-2</v>
      </c>
      <c r="L90" s="135">
        <f>'Table 1 - Detailed'!F90-F90</f>
        <v>1.711430475393505E-2</v>
      </c>
      <c r="M90" s="135">
        <f>'Table 1 - Detailed'!G90-G90</f>
        <v>1.5912934449203942E-2</v>
      </c>
      <c r="N90" s="135">
        <f>'Table 1 - Detailed'!H90-H90</f>
        <v>1.6231193138187994E-2</v>
      </c>
      <c r="O90" s="136">
        <f>'Table 1 - Detailed'!I90-I90</f>
        <v>1.6555817000951878E-2</v>
      </c>
      <c r="P90" s="59"/>
    </row>
    <row r="91" spans="1:16" ht="15.75" thickBot="1" x14ac:dyDescent="0.3">
      <c r="A91" s="242" t="s">
        <v>64</v>
      </c>
      <c r="B91" s="162" t="s">
        <v>10</v>
      </c>
      <c r="C91" s="215" t="s">
        <v>337</v>
      </c>
      <c r="D91" s="460">
        <f>'[5]Table 1 - Detailed'!D91</f>
        <v>388.62647913610527</v>
      </c>
      <c r="E91" s="460">
        <f>'[5]Table 1 - Detailed'!E91</f>
        <v>398.31479272122715</v>
      </c>
      <c r="F91" s="460">
        <f>'[5]Table 1 - Detailed'!F91</f>
        <v>407.16473249843847</v>
      </c>
      <c r="G91" s="460">
        <f>'[5]Table 1 - Detailed'!G91</f>
        <v>415.73994488983499</v>
      </c>
      <c r="H91" s="460">
        <f>'[5]Table 1 - Detailed'!H91</f>
        <v>424.05474378763171</v>
      </c>
      <c r="I91" s="460">
        <f>'[5]Table 1 - Detailed'!I91</f>
        <v>432.53583866338437</v>
      </c>
      <c r="J91" s="146">
        <f>'Table 1 - Detailed'!D91-D91</f>
        <v>0.20083979142145836</v>
      </c>
      <c r="K91" s="146">
        <f>'Table 1 - Detailed'!E91-E91</f>
        <v>5.4919748780487225</v>
      </c>
      <c r="L91" s="146">
        <f>'Table 1 - Detailed'!F91-F91</f>
        <v>5.0344579817825661</v>
      </c>
      <c r="M91" s="146">
        <f>'Table 1 - Detailed'!G91-G91</f>
        <v>4.6810548838075192</v>
      </c>
      <c r="N91" s="146">
        <f>'Table 1 - Detailed'!H91-H91</f>
        <v>4.7746759814836537</v>
      </c>
      <c r="O91" s="147">
        <f>'Table 1 - Detailed'!I91-I91</f>
        <v>4.8701695011133097</v>
      </c>
      <c r="P91" s="59"/>
    </row>
    <row r="92" spans="1:16" ht="15.75" thickBot="1" x14ac:dyDescent="0.3">
      <c r="A92" s="6"/>
      <c r="B92" s="12"/>
      <c r="C92" s="58"/>
      <c r="D92" s="18"/>
      <c r="E92" s="18"/>
      <c r="F92" s="18"/>
      <c r="G92" s="18"/>
      <c r="H92" s="18"/>
      <c r="I92" s="18"/>
      <c r="J92" s="282"/>
      <c r="K92" s="283"/>
      <c r="L92" s="284"/>
      <c r="M92" s="284"/>
      <c r="N92" s="284"/>
      <c r="O92" s="285"/>
      <c r="P92" s="59"/>
    </row>
    <row r="93" spans="1:16" ht="15.75" thickBot="1" x14ac:dyDescent="0.3">
      <c r="A93" s="370" t="s">
        <v>62</v>
      </c>
      <c r="B93" s="262" t="s">
        <v>65</v>
      </c>
      <c r="C93" s="266" t="s">
        <v>66</v>
      </c>
      <c r="D93" s="271">
        <f>D89*D90</f>
        <v>287.91343925735566</v>
      </c>
      <c r="E93" s="271">
        <f t="shared" ref="E93:I93" si="23">E89*E90</f>
        <v>298.76095630376523</v>
      </c>
      <c r="F93" s="271">
        <f t="shared" si="23"/>
        <v>305.85383202733505</v>
      </c>
      <c r="G93" s="271">
        <f t="shared" si="23"/>
        <v>314.50031764395743</v>
      </c>
      <c r="H93" s="271">
        <f t="shared" si="23"/>
        <v>320.79032399683661</v>
      </c>
      <c r="I93" s="271">
        <f t="shared" si="23"/>
        <v>327.2061304767733</v>
      </c>
      <c r="J93" s="271">
        <f>'Table 1 - Detailed'!D93-D93</f>
        <v>1.8101764607325777</v>
      </c>
      <c r="K93" s="271">
        <f>'Table 1 - Detailed'!E93-E93</f>
        <v>-1.0948681408292487</v>
      </c>
      <c r="L93" s="271">
        <f>'Table 1 - Detailed'!F93-F93</f>
        <v>3.9205122694669399</v>
      </c>
      <c r="M93" s="271">
        <f>'Table 1 - Detailed'!G93-G93</f>
        <v>10.14731351048539</v>
      </c>
      <c r="N93" s="271">
        <f>'Table 1 - Detailed'!H93-H93</f>
        <v>10.350259780695069</v>
      </c>
      <c r="O93" s="272">
        <f>'Table 1 - Detailed'!I93-I93</f>
        <v>10.557264976309057</v>
      </c>
      <c r="P93" s="59"/>
    </row>
    <row r="94" spans="1:16" x14ac:dyDescent="0.25">
      <c r="A94" s="356" t="s">
        <v>67</v>
      </c>
      <c r="B94" s="45" t="s">
        <v>65</v>
      </c>
      <c r="C94" s="51" t="s">
        <v>68</v>
      </c>
      <c r="D94" s="228">
        <f>D105</f>
        <v>19.761937375742963</v>
      </c>
      <c r="E94" s="228">
        <f t="shared" ref="E94:I94" si="24">E105</f>
        <v>-26.620512453207319</v>
      </c>
      <c r="F94" s="228">
        <f t="shared" si="24"/>
        <v>-10.171790337300452</v>
      </c>
      <c r="G94" s="228">
        <f t="shared" si="24"/>
        <v>-0.88200172117529563</v>
      </c>
      <c r="H94" s="228">
        <f t="shared" si="24"/>
        <v>0</v>
      </c>
      <c r="I94" s="228">
        <f t="shared" si="24"/>
        <v>0</v>
      </c>
      <c r="J94" s="278">
        <f>'Table 1 - Detailed'!D94-D94</f>
        <v>0.19671765483844439</v>
      </c>
      <c r="K94" s="278">
        <f>'Table 1 - Detailed'!E94-E94</f>
        <v>2.0401652869427593</v>
      </c>
      <c r="L94" s="278">
        <f>'Table 1 - Detailed'!F94-F94</f>
        <v>2.1641920959658734</v>
      </c>
      <c r="M94" s="278">
        <f>'Table 1 - Detailed'!G94-G94</f>
        <v>6.4723248782214373</v>
      </c>
      <c r="N94" s="278">
        <f>'Table 1 - Detailed'!H94-H94</f>
        <v>0</v>
      </c>
      <c r="O94" s="279">
        <f>'Table 1 - Detailed'!I94-I94</f>
        <v>0</v>
      </c>
      <c r="P94" s="59"/>
    </row>
    <row r="95" spans="1:16" x14ac:dyDescent="0.25">
      <c r="A95" s="42" t="s">
        <v>69</v>
      </c>
      <c r="B95" s="10" t="s">
        <v>65</v>
      </c>
      <c r="C95" s="54" t="s">
        <v>70</v>
      </c>
      <c r="D95" s="461">
        <f>'[5]Table 1 - Detailed'!D95</f>
        <v>0</v>
      </c>
      <c r="E95" s="461">
        <f>'[5]Table 1 - Detailed'!E95</f>
        <v>0</v>
      </c>
      <c r="F95" s="461">
        <f>'[5]Table 1 - Detailed'!F95</f>
        <v>0</v>
      </c>
      <c r="G95" s="461">
        <f>'[5]Table 1 - Detailed'!G95</f>
        <v>0</v>
      </c>
      <c r="H95" s="461">
        <f>'[5]Table 1 - Detailed'!H95</f>
        <v>0</v>
      </c>
      <c r="I95" s="461">
        <f>'[5]Table 1 - Detailed'!I95</f>
        <v>0</v>
      </c>
      <c r="J95" s="160">
        <f>'Table 1 - Detailed'!D95-D95</f>
        <v>0</v>
      </c>
      <c r="K95" s="160">
        <f>'Table 1 - Detailed'!E95-E95</f>
        <v>0</v>
      </c>
      <c r="L95" s="160">
        <f>'Table 1 - Detailed'!F95-F95</f>
        <v>0</v>
      </c>
      <c r="M95" s="160">
        <f>'Table 1 - Detailed'!G95-G95</f>
        <v>0</v>
      </c>
      <c r="N95" s="160">
        <f>'Table 1 - Detailed'!H95-H95</f>
        <v>0</v>
      </c>
      <c r="O95" s="206">
        <f>'Table 1 - Detailed'!I95-I95</f>
        <v>0</v>
      </c>
      <c r="P95" s="59"/>
    </row>
    <row r="96" spans="1:16" ht="15.75" thickBot="1" x14ac:dyDescent="0.3">
      <c r="A96" s="371" t="s">
        <v>71</v>
      </c>
      <c r="B96" s="14" t="s">
        <v>65</v>
      </c>
      <c r="C96" s="57" t="s">
        <v>72</v>
      </c>
      <c r="D96" s="461">
        <f>'[5]Table 1 - Detailed'!D96</f>
        <v>19.033344998711964</v>
      </c>
      <c r="E96" s="461">
        <f>'[5]Table 1 - Detailed'!E96</f>
        <v>0.70889709876424756</v>
      </c>
      <c r="F96" s="461">
        <f>'[5]Table 1 - Detailed'!F96</f>
        <v>0.77205666167030262</v>
      </c>
      <c r="G96" s="461">
        <f>'[5]Table 1 - Detailed'!G96</f>
        <v>0.82072734041597273</v>
      </c>
      <c r="H96" s="461">
        <f>'[5]Table 1 - Detailed'!H96</f>
        <v>0</v>
      </c>
      <c r="I96" s="461">
        <f>'[5]Table 1 - Detailed'!I96</f>
        <v>0</v>
      </c>
      <c r="J96" s="286">
        <f>'Table 1 - Detailed'!D96-D96</f>
        <v>7.7295572819728875E-3</v>
      </c>
      <c r="K96" s="286">
        <f>'Table 1 - Detailed'!E96-E96</f>
        <v>9.7742919135309636E-3</v>
      </c>
      <c r="L96" s="286">
        <f>'Table 1 - Detailed'!F96-F96</f>
        <v>9.5462266559380726E-3</v>
      </c>
      <c r="M96" s="286">
        <f>'Table 1 - Detailed'!G96-G96</f>
        <v>9.2410406369457521E-3</v>
      </c>
      <c r="N96" s="286">
        <f>'Table 1 - Detailed'!H96-H96</f>
        <v>0</v>
      </c>
      <c r="O96" s="287">
        <f>'Table 1 - Detailed'!I96-I96</f>
        <v>0</v>
      </c>
      <c r="P96" s="59"/>
    </row>
    <row r="97" spans="1:16" ht="15.75" thickBot="1" x14ac:dyDescent="0.3">
      <c r="A97" s="374" t="s">
        <v>73</v>
      </c>
      <c r="B97" s="375" t="s">
        <v>65</v>
      </c>
      <c r="C97" s="375" t="s">
        <v>74</v>
      </c>
      <c r="D97" s="271">
        <f>SUM(D93:D96)</f>
        <v>326.70872163181059</v>
      </c>
      <c r="E97" s="271">
        <f t="shared" ref="E97:I97" si="25">SUM(E93:E96)</f>
        <v>272.84934094932214</v>
      </c>
      <c r="F97" s="271">
        <f t="shared" si="25"/>
        <v>296.45409835170489</v>
      </c>
      <c r="G97" s="271">
        <f t="shared" si="25"/>
        <v>314.43904326319813</v>
      </c>
      <c r="H97" s="271">
        <f t="shared" si="25"/>
        <v>320.79032399683661</v>
      </c>
      <c r="I97" s="271">
        <f t="shared" si="25"/>
        <v>327.2061304767733</v>
      </c>
      <c r="J97" s="271">
        <f>'Table 1 - Detailed'!D97-D97</f>
        <v>2.014623672852963</v>
      </c>
      <c r="K97" s="271">
        <f>'Table 1 - Detailed'!E97-E97</f>
        <v>0.95507143802706196</v>
      </c>
      <c r="L97" s="271">
        <f>'Table 1 - Detailed'!F97-F97</f>
        <v>6.0942505920887697</v>
      </c>
      <c r="M97" s="271">
        <f>'Table 1 - Detailed'!G97-G97</f>
        <v>16.628879429343783</v>
      </c>
      <c r="N97" s="271">
        <f>'Table 1 - Detailed'!H97-H97</f>
        <v>10.350259780695069</v>
      </c>
      <c r="O97" s="272">
        <f>'Table 1 - Detailed'!I97-I97</f>
        <v>10.557264976309057</v>
      </c>
      <c r="P97" s="59"/>
    </row>
    <row r="98" spans="1:16" ht="15.75" thickBot="1" x14ac:dyDescent="0.3">
      <c r="A98" s="6"/>
      <c r="B98" s="12"/>
      <c r="C98" s="58"/>
      <c r="D98" s="18"/>
      <c r="E98" s="18"/>
      <c r="F98" s="18"/>
      <c r="G98" s="18"/>
      <c r="H98" s="18"/>
      <c r="I98" s="18"/>
      <c r="J98" s="288"/>
      <c r="K98" s="288"/>
      <c r="L98" s="289"/>
      <c r="M98" s="289"/>
      <c r="N98" s="289"/>
      <c r="O98" s="290"/>
      <c r="P98" s="59"/>
    </row>
    <row r="99" spans="1:16" ht="15.75" thickBot="1" x14ac:dyDescent="0.3">
      <c r="A99" s="374" t="s">
        <v>75</v>
      </c>
      <c r="B99" s="375" t="s">
        <v>65</v>
      </c>
      <c r="C99" s="375" t="s">
        <v>76</v>
      </c>
      <c r="D99" s="470">
        <f>'[5]Table 1 - Detailed'!D99</f>
        <v>351.64991475596435</v>
      </c>
      <c r="E99" s="470">
        <f>'[5]Table 1 - Detailed'!E99</f>
        <v>282.40877300148071</v>
      </c>
      <c r="F99" s="470">
        <f>'[5]Table 1 - Detailed'!F99</f>
        <v>297.28379570782431</v>
      </c>
      <c r="G99" s="470">
        <f>'[5]Table 1 - Detailed'!G99</f>
        <v>314.43904326319824</v>
      </c>
      <c r="H99" s="470">
        <f>'[5]Table 1 - Detailed'!H99</f>
        <v>320.79032399683661</v>
      </c>
      <c r="I99" s="470">
        <f>'[5]Table 1 - Detailed'!I99</f>
        <v>327.2061304767733</v>
      </c>
      <c r="J99" s="271">
        <f>'Table 1 - Detailed'!D99-D99</f>
        <v>-0.19831664929762383</v>
      </c>
      <c r="K99" s="271">
        <f>'Table 1 - Detailed'!E99-E99</f>
        <v>-1.0682521079616549</v>
      </c>
      <c r="L99" s="271">
        <f>'Table 1 - Detailed'!F99-F99</f>
        <v>0</v>
      </c>
      <c r="M99" s="271">
        <f>'Table 1 - Detailed'!G99-G99</f>
        <v>16.628879429343669</v>
      </c>
      <c r="N99" s="271">
        <f>'Table 1 - Detailed'!H99-H99</f>
        <v>10.350259780695069</v>
      </c>
      <c r="O99" s="272">
        <f>'Table 1 - Detailed'!I99-I99</f>
        <v>10.557264976309057</v>
      </c>
      <c r="P99" s="59"/>
    </row>
    <row r="100" spans="1:16" ht="15.75" thickBot="1" x14ac:dyDescent="0.3">
      <c r="A100" s="230" t="s">
        <v>77</v>
      </c>
      <c r="B100" s="231" t="s">
        <v>65</v>
      </c>
      <c r="C100" s="232"/>
      <c r="D100" s="233">
        <f>D97-D99</f>
        <v>-24.941193124153756</v>
      </c>
      <c r="E100" s="233">
        <f t="shared" ref="E100:I100" si="26">E97-E99</f>
        <v>-9.5594320521585701</v>
      </c>
      <c r="F100" s="233">
        <f t="shared" si="26"/>
        <v>-0.82969735611942497</v>
      </c>
      <c r="G100" s="233">
        <f t="shared" si="26"/>
        <v>0</v>
      </c>
      <c r="H100" s="233">
        <f t="shared" si="26"/>
        <v>0</v>
      </c>
      <c r="I100" s="233">
        <f t="shared" si="26"/>
        <v>0</v>
      </c>
      <c r="J100" s="233">
        <f>'Table 1 - Detailed'!D100-D100</f>
        <v>2.2129403221505868</v>
      </c>
      <c r="K100" s="233">
        <f>'Table 1 - Detailed'!E100-E100</f>
        <v>2.0233235459887169</v>
      </c>
      <c r="L100" s="233">
        <f>'Table 1 - Detailed'!F100-F100</f>
        <v>6.0942505920887129</v>
      </c>
      <c r="M100" s="233">
        <f>'Table 1 - Detailed'!G100-G100</f>
        <v>0</v>
      </c>
      <c r="N100" s="233">
        <f>'Table 1 - Detailed'!H100-H100</f>
        <v>0</v>
      </c>
      <c r="O100" s="234">
        <f>'Table 1 - Detailed'!I100-I100</f>
        <v>0</v>
      </c>
      <c r="P100" s="59"/>
    </row>
    <row r="101" spans="1:16" ht="15.75" thickBot="1" x14ac:dyDescent="0.3">
      <c r="A101" s="6"/>
      <c r="B101" s="12"/>
      <c r="C101" s="58"/>
      <c r="D101" s="12"/>
      <c r="E101" s="12"/>
      <c r="F101" s="12"/>
      <c r="G101" s="12"/>
      <c r="H101" s="12"/>
      <c r="I101" s="12"/>
      <c r="J101" s="12"/>
      <c r="K101" s="12"/>
      <c r="L101" s="12"/>
      <c r="M101" s="12"/>
      <c r="N101" s="12"/>
      <c r="O101" s="19"/>
      <c r="P101" s="59"/>
    </row>
    <row r="102" spans="1:16" ht="15.75" thickBot="1" x14ac:dyDescent="0.3">
      <c r="A102" s="369" t="s">
        <v>78</v>
      </c>
      <c r="B102" s="13" t="s">
        <v>8</v>
      </c>
      <c r="C102" s="56" t="s">
        <v>79</v>
      </c>
      <c r="D102" s="465">
        <f>'[5]Table 1 - Detailed'!D102</f>
        <v>4.1370183200000001E-2</v>
      </c>
      <c r="E102" s="465">
        <f>'[5]Table 1 - Detailed'!E102</f>
        <v>4.09301584E-2</v>
      </c>
      <c r="F102" s="465">
        <f>'[5]Table 1 - Detailed'!F102</f>
        <v>4.1113614800000003E-2</v>
      </c>
      <c r="G102" s="465">
        <f>'[5]Table 1 - Detailed'!G102</f>
        <v>4.1190859599999997E-2</v>
      </c>
      <c r="H102" s="465">
        <f>'[5]Table 1 - Detailed'!H102</f>
        <v>4.1190859599999997E-2</v>
      </c>
      <c r="I102" s="465">
        <f>'[5]Table 1 - Detailed'!I102</f>
        <v>4.1190859599999997E-2</v>
      </c>
      <c r="J102" s="291">
        <f>'Table 1 - Detailed'!D102-D102</f>
        <v>0</v>
      </c>
      <c r="K102" s="291">
        <f>'Table 1 - Detailed'!E102-E102</f>
        <v>0</v>
      </c>
      <c r="L102" s="291">
        <f>'Table 1 - Detailed'!F102-F102</f>
        <v>0</v>
      </c>
      <c r="M102" s="291">
        <f>'Table 1 - Detailed'!G102-G102</f>
        <v>0</v>
      </c>
      <c r="N102" s="291">
        <f>'Table 1 - Detailed'!H102-H102</f>
        <v>0</v>
      </c>
      <c r="O102" s="292">
        <f>'Table 1 - Detailed'!I102-I102</f>
        <v>0</v>
      </c>
      <c r="P102" s="59"/>
    </row>
    <row r="103" spans="1:16" x14ac:dyDescent="0.25">
      <c r="A103" s="42" t="s">
        <v>80</v>
      </c>
      <c r="B103" s="10" t="s">
        <v>81</v>
      </c>
      <c r="C103" s="54" t="s">
        <v>82</v>
      </c>
      <c r="D103" s="465">
        <f>'[5]Table 1 - Detailed'!D103</f>
        <v>2.4929628075416987E-2</v>
      </c>
      <c r="E103" s="465">
        <f>'[5]Table 1 - Detailed'!E103</f>
        <v>2.2218456203320525E-2</v>
      </c>
      <c r="F103" s="465">
        <f>'[5]Table 1 - Detailed'!F103</f>
        <v>2.106079359766122E-2</v>
      </c>
      <c r="G103" s="465">
        <f>'[5]Table 1 - Detailed'!G103</f>
        <v>2.106079359766122E-2</v>
      </c>
      <c r="H103" s="465">
        <f>'[5]Table 1 - Detailed'!H103</f>
        <v>2.0000000000000018E-2</v>
      </c>
      <c r="I103" s="465">
        <f>'[5]Table 1 - Detailed'!I103</f>
        <v>2.0000000000000018E-2</v>
      </c>
      <c r="J103" s="22">
        <f>'Table 1 - Detailed'!D103-D103</f>
        <v>1.3595053557205583E-2</v>
      </c>
      <c r="K103" s="22">
        <f>'Table 1 - Detailed'!E103-E103</f>
        <v>-1.4351916462651548E-3</v>
      </c>
      <c r="L103" s="22">
        <f>'Table 1 - Detailed'!F103-F103</f>
        <v>-1.1145892301978044E-3</v>
      </c>
      <c r="M103" s="22">
        <f>'Table 1 - Detailed'!G103-G103</f>
        <v>-1.1145892301978044E-3</v>
      </c>
      <c r="N103" s="22">
        <f>'Table 1 - Detailed'!H103-H103</f>
        <v>0</v>
      </c>
      <c r="O103" s="23">
        <f>'Table 1 - Detailed'!I103-I103</f>
        <v>0</v>
      </c>
      <c r="P103" s="59"/>
    </row>
    <row r="104" spans="1:16" x14ac:dyDescent="0.25">
      <c r="A104" s="42" t="s">
        <v>83</v>
      </c>
      <c r="B104" s="10" t="s">
        <v>84</v>
      </c>
      <c r="C104" s="54" t="s">
        <v>85</v>
      </c>
      <c r="D104" s="22">
        <f>(1+D102)*(1+D103)-1</f>
        <v>6.7331154556004913E-2</v>
      </c>
      <c r="E104" s="22">
        <f t="shared" ref="E104:I104" si="27">(1+E102)*(1+E103)-1</f>
        <v>6.405801953512591E-2</v>
      </c>
      <c r="F104" s="22">
        <f t="shared" si="27"/>
        <v>6.3040293753017673E-2</v>
      </c>
      <c r="G104" s="22">
        <f t="shared" si="27"/>
        <v>6.3119165389806886E-2</v>
      </c>
      <c r="H104" s="22">
        <f t="shared" si="27"/>
        <v>6.2014676792000012E-2</v>
      </c>
      <c r="I104" s="22">
        <f t="shared" si="27"/>
        <v>6.2014676792000012E-2</v>
      </c>
      <c r="J104" s="22">
        <f>'Table 1 - Detailed'!D104-D104</f>
        <v>1.4157483413480998E-2</v>
      </c>
      <c r="K104" s="22">
        <f>'Table 1 - Detailed'!E104-E104</f>
        <v>-1.4939342676811851E-3</v>
      </c>
      <c r="L104" s="22">
        <f>'Table 1 - Detailed'!F104-F104</f>
        <v>-1.160414022468359E-3</v>
      </c>
      <c r="M104" s="22">
        <f>'Table 1 - Detailed'!G104-G104</f>
        <v>-1.1605001186905106E-3</v>
      </c>
      <c r="N104" s="22">
        <f>'Table 1 - Detailed'!H104-H104</f>
        <v>0</v>
      </c>
      <c r="O104" s="23">
        <f>'Table 1 - Detailed'!I104-I104</f>
        <v>0</v>
      </c>
      <c r="P104" s="59"/>
    </row>
    <row r="105" spans="1:16" ht="15.75" thickBot="1" x14ac:dyDescent="0.3">
      <c r="A105" s="210" t="s">
        <v>86</v>
      </c>
      <c r="B105" s="211" t="s">
        <v>65</v>
      </c>
      <c r="C105" s="212" t="s">
        <v>68</v>
      </c>
      <c r="D105" s="471">
        <f>'[5]Table 1 - Detailed'!D105</f>
        <v>19.761937375742963</v>
      </c>
      <c r="E105" s="471">
        <f>'[5]Table 1 - Detailed'!E105</f>
        <v>-26.620512453207319</v>
      </c>
      <c r="F105" s="471">
        <f>'[5]Table 1 - Detailed'!F105</f>
        <v>-10.171790337300452</v>
      </c>
      <c r="G105" s="471">
        <f>'[5]Table 1 - Detailed'!G105</f>
        <v>-0.88200172117529563</v>
      </c>
      <c r="H105" s="471">
        <f>'[5]Table 1 - Detailed'!H105</f>
        <v>0</v>
      </c>
      <c r="I105" s="471">
        <f>'[5]Table 1 - Detailed'!I105</f>
        <v>0</v>
      </c>
      <c r="J105" s="144">
        <f>'Table 1 - Detailed'!D105-D105</f>
        <v>0.19671765483844439</v>
      </c>
      <c r="K105" s="144">
        <f>'Table 1 - Detailed'!E105-E105</f>
        <v>2.0401652869427593</v>
      </c>
      <c r="L105" s="144">
        <f>'Table 1 - Detailed'!F105-F105</f>
        <v>2.1641920959658734</v>
      </c>
      <c r="M105" s="144">
        <f>'Table 1 - Detailed'!G105-G105</f>
        <v>6.4723248782214373</v>
      </c>
      <c r="N105" s="144">
        <f>'Table 1 - Detailed'!H105-H105</f>
        <v>0</v>
      </c>
      <c r="O105" s="145">
        <f>'Table 1 - Detailed'!I105-I105</f>
        <v>0</v>
      </c>
      <c r="P105" s="60"/>
    </row>
    <row r="107" spans="1:16" x14ac:dyDescent="0.25">
      <c r="A107" s="7" t="s">
        <v>124</v>
      </c>
      <c r="D107" s="24">
        <v>0</v>
      </c>
      <c r="E107" s="24">
        <v>0</v>
      </c>
      <c r="F107" s="24">
        <v>0</v>
      </c>
      <c r="G107" s="24">
        <v>0</v>
      </c>
      <c r="H107" s="24">
        <v>0</v>
      </c>
      <c r="I107" s="24"/>
      <c r="K107" s="24"/>
      <c r="L107" s="24"/>
      <c r="M107" s="24"/>
      <c r="N107" s="24"/>
      <c r="O107" s="24"/>
    </row>
  </sheetData>
  <mergeCells count="2">
    <mergeCell ref="J3:O3"/>
    <mergeCell ref="D3:I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79998168889431442"/>
  </sheetPr>
  <dimension ref="A1:K51"/>
  <sheetViews>
    <sheetView showGridLines="0" zoomScale="75" zoomScaleNormal="75" workbookViewId="0">
      <pane xSplit="3" ySplit="4" topLeftCell="D5" activePane="bottomRight" state="frozen"/>
      <selection activeCell="I40" sqref="I40"/>
      <selection pane="topRight" activeCell="I40" sqref="I40"/>
      <selection pane="bottomLeft" activeCell="I40" sqref="I40"/>
      <selection pane="bottomRight" activeCell="F58" sqref="F58"/>
    </sheetView>
  </sheetViews>
  <sheetFormatPr defaultRowHeight="15" x14ac:dyDescent="0.25"/>
  <cols>
    <col min="1" max="1" width="79.140625" bestFit="1" customWidth="1"/>
    <col min="2" max="2" width="17.42578125" style="15" bestFit="1" customWidth="1"/>
    <col min="3" max="3" width="18.85546875" style="15" bestFit="1" customWidth="1"/>
    <col min="4" max="9" width="9.85546875" style="15" bestFit="1" customWidth="1"/>
  </cols>
  <sheetData>
    <row r="1" spans="1:11" x14ac:dyDescent="0.25">
      <c r="A1" s="64" t="s">
        <v>305</v>
      </c>
      <c r="B1" s="65" t="str">
        <f>IF(Cover!C5="","Enter Company Name",Cover!C5)</f>
        <v>NGED South Wales</v>
      </c>
      <c r="J1" s="41"/>
    </row>
    <row r="2" spans="1:11" x14ac:dyDescent="0.25">
      <c r="A2" s="64" t="s">
        <v>306</v>
      </c>
      <c r="B2" s="66">
        <f>IF(Cover!C6="","Enter Date",Cover!C6)</f>
        <v>45870</v>
      </c>
      <c r="J2" s="41"/>
    </row>
    <row r="3" spans="1:11" ht="15.75" thickBot="1" x14ac:dyDescent="0.3">
      <c r="A3" s="64" t="s">
        <v>307</v>
      </c>
      <c r="B3" s="65" t="s">
        <v>323</v>
      </c>
      <c r="J3" s="41"/>
    </row>
    <row r="4" spans="1:11" x14ac:dyDescent="0.25">
      <c r="A4" s="100" t="s">
        <v>87</v>
      </c>
      <c r="B4" s="101"/>
      <c r="C4" s="169"/>
      <c r="D4" s="171" t="str">
        <f>IF(Cover!$C$6="","Reg Year",'Table 1 - Detailed'!D4)</f>
        <v>2024/25</v>
      </c>
      <c r="E4" s="102" t="str">
        <f>IF(Cover!$C$6="","Reg Year",'Table 1 - Detailed'!E4)</f>
        <v>2025/26</v>
      </c>
      <c r="F4" s="102" t="str">
        <f>IF(Cover!$C$6="","Reg Year",'Table 1 - Detailed'!F4)</f>
        <v>2026/27</v>
      </c>
      <c r="G4" s="102" t="str">
        <f>IF(Cover!$C$6="","Reg Year",'Table 1 - Detailed'!G4)</f>
        <v>2027/28</v>
      </c>
      <c r="H4" s="102" t="str">
        <f>IF(Cover!$C$6="","Reg Year",'Table 1 - Detailed'!H4)</f>
        <v>2028/29</v>
      </c>
      <c r="I4" s="103" t="str">
        <f>IF(Cover!$C$6="","Reg Year",'Table 1 - Detailed'!I4)</f>
        <v>2029/30</v>
      </c>
    </row>
    <row r="5" spans="1:11" ht="15.75" thickBot="1" x14ac:dyDescent="0.3">
      <c r="A5" s="104"/>
      <c r="B5" s="105"/>
      <c r="C5" s="170"/>
      <c r="D5" s="172" t="s">
        <v>313</v>
      </c>
      <c r="E5" s="106" t="s">
        <v>312</v>
      </c>
      <c r="F5" s="106" t="s">
        <v>314</v>
      </c>
      <c r="G5" s="106" t="s">
        <v>315</v>
      </c>
      <c r="H5" s="106" t="s">
        <v>316</v>
      </c>
      <c r="I5" s="107" t="s">
        <v>317</v>
      </c>
    </row>
    <row r="6" spans="1:11" ht="15.75" thickBot="1" x14ac:dyDescent="0.3">
      <c r="A6" s="121" t="s">
        <v>322</v>
      </c>
      <c r="B6" s="122" t="s">
        <v>1</v>
      </c>
      <c r="C6" s="216"/>
      <c r="D6" s="217">
        <f>'Table 1 - Detailed'!D89</f>
        <v>219.18992349992183</v>
      </c>
      <c r="E6" s="119">
        <f>'Table 1 - Detailed'!E89</f>
        <v>216.8449069221445</v>
      </c>
      <c r="F6" s="119">
        <f>'Table 1 - Detailed'!F89</f>
        <v>221.07099767585584</v>
      </c>
      <c r="G6" s="119">
        <f>'Table 1 - Detailed'!G89</f>
        <v>227.15447503657063</v>
      </c>
      <c r="H6" s="119">
        <f>'Table 1 - Detailed'!H89</f>
        <v>227.15447503657063</v>
      </c>
      <c r="I6" s="120">
        <f>'Table 1 - Detailed'!I89</f>
        <v>227.15447503657063</v>
      </c>
      <c r="K6" s="128" t="s">
        <v>374</v>
      </c>
    </row>
    <row r="7" spans="1:11" ht="15.75" thickBot="1" x14ac:dyDescent="0.3">
      <c r="A7" s="62"/>
      <c r="B7" s="63"/>
      <c r="C7" s="63"/>
      <c r="D7" s="63"/>
      <c r="E7" s="68"/>
      <c r="F7" s="68"/>
      <c r="G7" s="68"/>
      <c r="H7" s="68"/>
      <c r="I7" s="68"/>
      <c r="K7" s="128"/>
    </row>
    <row r="8" spans="1:11" ht="15.75" thickBot="1" x14ac:dyDescent="0.3">
      <c r="A8" s="168" t="s">
        <v>380</v>
      </c>
      <c r="B8" s="122"/>
      <c r="C8" s="218"/>
      <c r="D8" s="472" t="s">
        <v>381</v>
      </c>
      <c r="E8" s="473" t="s">
        <v>381</v>
      </c>
      <c r="F8" s="473" t="s">
        <v>381</v>
      </c>
      <c r="G8" s="473" t="s">
        <v>382</v>
      </c>
      <c r="H8" s="473" t="s">
        <v>382</v>
      </c>
      <c r="I8" s="474" t="s">
        <v>382</v>
      </c>
      <c r="K8" s="128"/>
    </row>
    <row r="9" spans="1:11" x14ac:dyDescent="0.25">
      <c r="A9" s="62"/>
      <c r="B9" s="63"/>
      <c r="C9" s="63"/>
      <c r="D9" s="63"/>
      <c r="E9" s="68"/>
      <c r="F9" s="68"/>
      <c r="G9" s="68"/>
      <c r="H9" s="68"/>
      <c r="I9" s="68"/>
      <c r="K9" s="128"/>
    </row>
    <row r="10" spans="1:11" ht="15.75" thickBot="1" x14ac:dyDescent="0.3">
      <c r="A10" s="62" t="s">
        <v>174</v>
      </c>
      <c r="K10" s="128"/>
    </row>
    <row r="11" spans="1:11" ht="15.75" thickBot="1" x14ac:dyDescent="0.3">
      <c r="A11" s="114" t="s">
        <v>173</v>
      </c>
      <c r="B11" s="115"/>
      <c r="C11" s="219"/>
      <c r="D11" s="221" t="str">
        <f>D4</f>
        <v>2024/25</v>
      </c>
      <c r="E11" s="116" t="str">
        <f t="shared" ref="E11:I11" si="0">E4</f>
        <v>2025/26</v>
      </c>
      <c r="F11" s="116" t="str">
        <f t="shared" si="0"/>
        <v>2026/27</v>
      </c>
      <c r="G11" s="116" t="str">
        <f t="shared" si="0"/>
        <v>2027/28</v>
      </c>
      <c r="H11" s="116" t="str">
        <f t="shared" si="0"/>
        <v>2028/29</v>
      </c>
      <c r="I11" s="117" t="str">
        <f t="shared" si="0"/>
        <v>2029/30</v>
      </c>
      <c r="K11" s="128"/>
    </row>
    <row r="12" spans="1:11" x14ac:dyDescent="0.25">
      <c r="A12" s="475"/>
      <c r="B12" s="123" t="s">
        <v>1</v>
      </c>
      <c r="C12" s="51"/>
      <c r="D12" s="478"/>
      <c r="E12" s="479"/>
      <c r="F12" s="479"/>
      <c r="G12" s="479"/>
      <c r="H12" s="479"/>
      <c r="I12" s="480"/>
      <c r="K12" s="128" t="s">
        <v>375</v>
      </c>
    </row>
    <row r="13" spans="1:11" x14ac:dyDescent="0.25">
      <c r="A13" s="476"/>
      <c r="B13" s="124" t="s">
        <v>1</v>
      </c>
      <c r="C13" s="54"/>
      <c r="D13" s="481"/>
      <c r="E13" s="482"/>
      <c r="F13" s="482"/>
      <c r="G13" s="482"/>
      <c r="H13" s="482"/>
      <c r="I13" s="483"/>
      <c r="K13" s="128" t="s">
        <v>375</v>
      </c>
    </row>
    <row r="14" spans="1:11" x14ac:dyDescent="0.25">
      <c r="A14" s="476"/>
      <c r="B14" s="124" t="s">
        <v>1</v>
      </c>
      <c r="C14" s="54"/>
      <c r="D14" s="481"/>
      <c r="E14" s="482"/>
      <c r="F14" s="482"/>
      <c r="G14" s="482"/>
      <c r="H14" s="482"/>
      <c r="I14" s="483"/>
      <c r="K14" s="128" t="s">
        <v>375</v>
      </c>
    </row>
    <row r="15" spans="1:11" x14ac:dyDescent="0.25">
      <c r="A15" s="476"/>
      <c r="B15" s="124" t="s">
        <v>1</v>
      </c>
      <c r="C15" s="54"/>
      <c r="D15" s="481"/>
      <c r="E15" s="482"/>
      <c r="F15" s="482"/>
      <c r="G15" s="482"/>
      <c r="H15" s="482"/>
      <c r="I15" s="483"/>
      <c r="K15" s="128" t="s">
        <v>375</v>
      </c>
    </row>
    <row r="16" spans="1:11" x14ac:dyDescent="0.25">
      <c r="A16" s="476"/>
      <c r="B16" s="124" t="s">
        <v>1</v>
      </c>
      <c r="C16" s="54"/>
      <c r="D16" s="481"/>
      <c r="E16" s="482"/>
      <c r="F16" s="482"/>
      <c r="G16" s="482"/>
      <c r="H16" s="482"/>
      <c r="I16" s="483"/>
      <c r="K16" s="128" t="s">
        <v>375</v>
      </c>
    </row>
    <row r="17" spans="1:11" x14ac:dyDescent="0.25">
      <c r="A17" s="476"/>
      <c r="B17" s="124" t="s">
        <v>1</v>
      </c>
      <c r="C17" s="54"/>
      <c r="D17" s="481"/>
      <c r="E17" s="482"/>
      <c r="F17" s="482"/>
      <c r="G17" s="482"/>
      <c r="H17" s="482"/>
      <c r="I17" s="483"/>
      <c r="K17" s="128" t="s">
        <v>375</v>
      </c>
    </row>
    <row r="18" spans="1:11" x14ac:dyDescent="0.25">
      <c r="A18" s="476"/>
      <c r="B18" s="124" t="s">
        <v>1</v>
      </c>
      <c r="C18" s="54"/>
      <c r="D18" s="481"/>
      <c r="E18" s="482"/>
      <c r="F18" s="482"/>
      <c r="G18" s="482"/>
      <c r="H18" s="482"/>
      <c r="I18" s="483"/>
      <c r="K18" s="128" t="s">
        <v>375</v>
      </c>
    </row>
    <row r="19" spans="1:11" x14ac:dyDescent="0.25">
      <c r="A19" s="476"/>
      <c r="B19" s="124" t="s">
        <v>1</v>
      </c>
      <c r="C19" s="54"/>
      <c r="D19" s="481"/>
      <c r="E19" s="482"/>
      <c r="F19" s="482"/>
      <c r="G19" s="482"/>
      <c r="H19" s="482"/>
      <c r="I19" s="483"/>
      <c r="K19" s="128" t="s">
        <v>375</v>
      </c>
    </row>
    <row r="20" spans="1:11" x14ac:dyDescent="0.25">
      <c r="A20" s="476"/>
      <c r="B20" s="124" t="s">
        <v>1</v>
      </c>
      <c r="C20" s="54"/>
      <c r="D20" s="481"/>
      <c r="E20" s="482"/>
      <c r="F20" s="482"/>
      <c r="G20" s="482"/>
      <c r="H20" s="482"/>
      <c r="I20" s="483"/>
      <c r="K20" s="128" t="s">
        <v>375</v>
      </c>
    </row>
    <row r="21" spans="1:11" ht="15.75" thickBot="1" x14ac:dyDescent="0.3">
      <c r="A21" s="477"/>
      <c r="B21" s="125" t="s">
        <v>1</v>
      </c>
      <c r="C21" s="220"/>
      <c r="D21" s="484"/>
      <c r="E21" s="485"/>
      <c r="F21" s="485"/>
      <c r="G21" s="485"/>
      <c r="H21" s="485"/>
      <c r="I21" s="486"/>
      <c r="K21" s="128" t="s">
        <v>375</v>
      </c>
    </row>
    <row r="22" spans="1:11" ht="15.75" thickBot="1" x14ac:dyDescent="0.3">
      <c r="A22" s="377" t="s">
        <v>404</v>
      </c>
      <c r="B22" s="375" t="s">
        <v>1</v>
      </c>
      <c r="C22" s="420"/>
      <c r="D22" s="447">
        <f>SUM(D12:D21)</f>
        <v>0</v>
      </c>
      <c r="E22" s="122">
        <f t="shared" ref="E22:I22" si="1">SUM(E12:E21)</f>
        <v>0</v>
      </c>
      <c r="F22" s="122">
        <f t="shared" si="1"/>
        <v>0</v>
      </c>
      <c r="G22" s="122">
        <f t="shared" si="1"/>
        <v>0</v>
      </c>
      <c r="H22" s="122">
        <f t="shared" si="1"/>
        <v>0</v>
      </c>
      <c r="I22" s="448">
        <f t="shared" si="1"/>
        <v>0</v>
      </c>
      <c r="K22" s="128"/>
    </row>
    <row r="23" spans="1:11" ht="15.75" thickBot="1" x14ac:dyDescent="0.3"/>
    <row r="24" spans="1:11" ht="15.75" thickBot="1" x14ac:dyDescent="0.3">
      <c r="A24" s="377" t="s">
        <v>324</v>
      </c>
      <c r="B24" s="375" t="s">
        <v>1</v>
      </c>
      <c r="C24" s="420"/>
      <c r="D24" s="222">
        <f>SUM(D6,D22)</f>
        <v>219.18992349992183</v>
      </c>
      <c r="E24" s="126">
        <f>SUM(E6,E12:E21)</f>
        <v>216.8449069221445</v>
      </c>
      <c r="F24" s="126">
        <f t="shared" ref="F24:I24" si="2">SUM(F6,F12:F21)</f>
        <v>221.07099767585584</v>
      </c>
      <c r="G24" s="126">
        <f t="shared" si="2"/>
        <v>227.15447503657063</v>
      </c>
      <c r="H24" s="126">
        <f t="shared" si="2"/>
        <v>227.15447503657063</v>
      </c>
      <c r="I24" s="127">
        <f t="shared" si="2"/>
        <v>227.15447503657063</v>
      </c>
    </row>
    <row r="25" spans="1:11" ht="15.75" thickBot="1" x14ac:dyDescent="0.3"/>
    <row r="26" spans="1:11" ht="18" x14ac:dyDescent="0.25">
      <c r="A26" s="2" t="s">
        <v>63</v>
      </c>
      <c r="B26" s="161" t="s">
        <v>10</v>
      </c>
      <c r="C26" s="223" t="s">
        <v>336</v>
      </c>
      <c r="D26" s="225">
        <f>'Table 1 - Detailed'!D90</f>
        <v>1.321792585589326</v>
      </c>
      <c r="E26" s="163">
        <f>'Table 1 - Detailed'!E90</f>
        <v>1.3727142241335155</v>
      </c>
      <c r="F26" s="163">
        <f>'Table 1 - Detailed'!F90</f>
        <v>1.4012437070149155</v>
      </c>
      <c r="G26" s="163">
        <f>'Table 1 - Detailed'!G90</f>
        <v>1.4291932003636572</v>
      </c>
      <c r="H26" s="163">
        <f>'Table 1 - Detailed'!H90</f>
        <v>1.4577770643709302</v>
      </c>
      <c r="I26" s="164">
        <f>'Table 1 - Detailed'!I90</f>
        <v>1.4869326056583489</v>
      </c>
      <c r="K26" s="128" t="s">
        <v>376</v>
      </c>
    </row>
    <row r="27" spans="1:11" ht="15.75" thickBot="1" x14ac:dyDescent="0.3">
      <c r="A27" s="214" t="s">
        <v>64</v>
      </c>
      <c r="B27" s="162" t="s">
        <v>10</v>
      </c>
      <c r="C27" s="224" t="s">
        <v>337</v>
      </c>
      <c r="D27" s="226">
        <f>'Table 1 - Detailed'!D91</f>
        <v>388.82731892752673</v>
      </c>
      <c r="E27" s="165">
        <f>'Table 1 - Detailed'!E91</f>
        <v>403.80676759927587</v>
      </c>
      <c r="F27" s="165">
        <f>'Table 1 - Detailed'!F91</f>
        <v>412.19919048022103</v>
      </c>
      <c r="G27" s="165">
        <f>'Table 1 - Detailed'!G91</f>
        <v>420.42099977364251</v>
      </c>
      <c r="H27" s="165">
        <f>'Table 1 - Detailed'!H91</f>
        <v>428.82941976911536</v>
      </c>
      <c r="I27" s="166">
        <f>'Table 1 - Detailed'!I91</f>
        <v>437.40600816449768</v>
      </c>
      <c r="K27" s="128" t="s">
        <v>377</v>
      </c>
    </row>
    <row r="28" spans="1:11" ht="15.75" thickBot="1" x14ac:dyDescent="0.3">
      <c r="A28" s="3"/>
      <c r="B28" s="12"/>
      <c r="C28" s="12"/>
      <c r="D28" s="12"/>
      <c r="E28" s="18"/>
      <c r="F28" s="12"/>
      <c r="G28" s="12"/>
      <c r="H28" s="12"/>
      <c r="I28" s="19"/>
    </row>
    <row r="29" spans="1:11" x14ac:dyDescent="0.25">
      <c r="A29" s="431" t="s">
        <v>325</v>
      </c>
      <c r="B29" s="13" t="s">
        <v>65</v>
      </c>
      <c r="C29" s="56" t="s">
        <v>66</v>
      </c>
      <c r="D29" s="177">
        <f t="shared" ref="D29:I29" si="3">D24*D26</f>
        <v>289.72361571808824</v>
      </c>
      <c r="E29" s="20">
        <f t="shared" si="3"/>
        <v>297.66608816293598</v>
      </c>
      <c r="F29" s="20">
        <f t="shared" si="3"/>
        <v>309.77434429680198</v>
      </c>
      <c r="G29" s="20">
        <f t="shared" si="3"/>
        <v>324.64763115444282</v>
      </c>
      <c r="H29" s="20">
        <f t="shared" si="3"/>
        <v>331.14058377753167</v>
      </c>
      <c r="I29" s="21">
        <f t="shared" si="3"/>
        <v>337.76339545308235</v>
      </c>
    </row>
    <row r="30" spans="1:11" x14ac:dyDescent="0.25">
      <c r="A30" s="8" t="s">
        <v>67</v>
      </c>
      <c r="B30" s="10" t="s">
        <v>65</v>
      </c>
      <c r="C30" s="54" t="s">
        <v>68</v>
      </c>
      <c r="D30" s="178">
        <f>D41</f>
        <v>19.958655030581408</v>
      </c>
      <c r="E30" s="16">
        <f>E41</f>
        <v>-24.580347166264559</v>
      </c>
      <c r="F30" s="16">
        <f t="shared" ref="F30:I30" si="4">F41</f>
        <v>-8.0075982413345788</v>
      </c>
      <c r="G30" s="16">
        <f t="shared" si="4"/>
        <v>5.590323157046142</v>
      </c>
      <c r="H30" s="16">
        <f t="shared" si="4"/>
        <v>0</v>
      </c>
      <c r="I30" s="17">
        <f t="shared" si="4"/>
        <v>0</v>
      </c>
    </row>
    <row r="31" spans="1:11" x14ac:dyDescent="0.25">
      <c r="A31" s="8" t="s">
        <v>69</v>
      </c>
      <c r="B31" s="10" t="s">
        <v>65</v>
      </c>
      <c r="C31" s="54" t="s">
        <v>70</v>
      </c>
      <c r="D31" s="201">
        <f>'Table 1 - Detailed'!D95</f>
        <v>0</v>
      </c>
      <c r="E31" s="152">
        <f>'Table 1 - Detailed'!E95</f>
        <v>0</v>
      </c>
      <c r="F31" s="152">
        <f>'Table 1 - Detailed'!F95</f>
        <v>0</v>
      </c>
      <c r="G31" s="152">
        <f>'Table 1 - Detailed'!G95</f>
        <v>0</v>
      </c>
      <c r="H31" s="152">
        <f>'Table 1 - Detailed'!H95</f>
        <v>0</v>
      </c>
      <c r="I31" s="153">
        <f>'Table 1 - Detailed'!I95</f>
        <v>0</v>
      </c>
      <c r="K31" s="128" t="s">
        <v>378</v>
      </c>
    </row>
    <row r="32" spans="1:11" ht="15.75" thickBot="1" x14ac:dyDescent="0.3">
      <c r="A32" s="430" t="s">
        <v>71</v>
      </c>
      <c r="B32" s="14" t="s">
        <v>65</v>
      </c>
      <c r="C32" s="57" t="s">
        <v>72</v>
      </c>
      <c r="D32" s="202">
        <f>'Table 1 - Detailed'!D96</f>
        <v>19.041074555993937</v>
      </c>
      <c r="E32" s="154">
        <f>'Table 1 - Detailed'!E96</f>
        <v>0.71867139067777852</v>
      </c>
      <c r="F32" s="154">
        <f>'Table 1 - Detailed'!F96</f>
        <v>0.7816028883262407</v>
      </c>
      <c r="G32" s="154">
        <f>'Table 1 - Detailed'!G96</f>
        <v>0.82996838105291848</v>
      </c>
      <c r="H32" s="154">
        <f>'Table 1 - Detailed'!H96</f>
        <v>0</v>
      </c>
      <c r="I32" s="155">
        <f>'Table 1 - Detailed'!I96</f>
        <v>0</v>
      </c>
      <c r="K32" s="128" t="s">
        <v>379</v>
      </c>
    </row>
    <row r="33" spans="1:11" ht="15.75" thickBot="1" x14ac:dyDescent="0.3">
      <c r="A33" s="444" t="s">
        <v>326</v>
      </c>
      <c r="B33" s="421" t="s">
        <v>65</v>
      </c>
      <c r="C33" s="422" t="s">
        <v>74</v>
      </c>
      <c r="D33" s="270">
        <f>SUM(D29:D32)</f>
        <v>328.72334530466355</v>
      </c>
      <c r="E33" s="271">
        <f>SUM(E29:E32)</f>
        <v>273.8044123873492</v>
      </c>
      <c r="F33" s="271">
        <f t="shared" ref="F33:I33" si="5">SUM(F29:F32)</f>
        <v>302.54834894379366</v>
      </c>
      <c r="G33" s="271">
        <f t="shared" si="5"/>
        <v>331.06792269254191</v>
      </c>
      <c r="H33" s="271">
        <f t="shared" si="5"/>
        <v>331.14058377753167</v>
      </c>
      <c r="I33" s="272">
        <f t="shared" si="5"/>
        <v>337.76339545308235</v>
      </c>
    </row>
    <row r="34" spans="1:11" ht="15.75" thickBot="1" x14ac:dyDescent="0.3">
      <c r="A34" s="3"/>
      <c r="B34" s="12"/>
      <c r="C34" s="12"/>
      <c r="D34" s="12"/>
      <c r="E34" s="18"/>
      <c r="F34" s="12"/>
      <c r="G34" s="12"/>
      <c r="H34" s="12"/>
      <c r="I34" s="19"/>
    </row>
    <row r="35" spans="1:11" x14ac:dyDescent="0.25">
      <c r="A35" s="445" t="s">
        <v>387</v>
      </c>
      <c r="B35" s="423" t="s">
        <v>65</v>
      </c>
      <c r="C35" s="424" t="s">
        <v>76</v>
      </c>
      <c r="D35" s="441">
        <f>IF(D8="Y",'Table 1 - Detailed'!D99,D33)</f>
        <v>351.45159810666672</v>
      </c>
      <c r="E35" s="442">
        <f>IF(E8="Y",'Table 1 - Detailed'!E99,E33)</f>
        <v>281.34052089351906</v>
      </c>
      <c r="F35" s="442">
        <f>IF(F8="Y",'Table 1 - Detailed'!F99,F33)</f>
        <v>297.28379570782437</v>
      </c>
      <c r="G35" s="442">
        <f>IF(G8="Y",'Table 1 - Detailed'!G99,G33)</f>
        <v>331.06792269254191</v>
      </c>
      <c r="H35" s="442">
        <f>IF(H8="Y",'Table 1 - Detailed'!H99,H33)</f>
        <v>331.14058377753167</v>
      </c>
      <c r="I35" s="443">
        <f>IF(I8="Y",'Table 1 - Detailed'!I99,I33)</f>
        <v>337.76339545308235</v>
      </c>
      <c r="K35" s="128" t="s">
        <v>383</v>
      </c>
    </row>
    <row r="36" spans="1:11" ht="15.75" thickBot="1" x14ac:dyDescent="0.3">
      <c r="A36" s="241" t="s">
        <v>388</v>
      </c>
      <c r="B36" s="125" t="s">
        <v>65</v>
      </c>
      <c r="C36" s="213"/>
      <c r="D36" s="175">
        <f>D33-D35</f>
        <v>-22.728252802003169</v>
      </c>
      <c r="E36" s="144">
        <f t="shared" ref="E36:I36" si="6">E33-E35</f>
        <v>-7.5361085061698532</v>
      </c>
      <c r="F36" s="144">
        <f t="shared" si="6"/>
        <v>5.2645532359692879</v>
      </c>
      <c r="G36" s="144">
        <f t="shared" si="6"/>
        <v>0</v>
      </c>
      <c r="H36" s="144">
        <f t="shared" si="6"/>
        <v>0</v>
      </c>
      <c r="I36" s="145">
        <f t="shared" si="6"/>
        <v>0</v>
      </c>
    </row>
    <row r="37" spans="1:11" ht="15.75" thickBot="1" x14ac:dyDescent="0.3">
      <c r="A37" s="3"/>
      <c r="B37" s="12"/>
      <c r="C37" s="12"/>
      <c r="D37" s="12"/>
      <c r="E37" s="12"/>
      <c r="F37" s="12"/>
      <c r="G37" s="12"/>
      <c r="H37" s="12"/>
      <c r="I37" s="19"/>
    </row>
    <row r="38" spans="1:11" x14ac:dyDescent="0.25">
      <c r="A38" s="431" t="s">
        <v>78</v>
      </c>
      <c r="B38" s="13" t="s">
        <v>8</v>
      </c>
      <c r="C38" s="56" t="s">
        <v>79</v>
      </c>
      <c r="D38" s="203">
        <f>'Table 1 - Detailed'!D102</f>
        <v>4.1370183200000001E-2</v>
      </c>
      <c r="E38" s="156">
        <f>'Table 1 - Detailed'!E102</f>
        <v>4.09301584E-2</v>
      </c>
      <c r="F38" s="156">
        <f>'Table 1 - Detailed'!F102</f>
        <v>4.1113614800000003E-2</v>
      </c>
      <c r="G38" s="156">
        <f>'Table 1 - Detailed'!G102</f>
        <v>4.1190859599999997E-2</v>
      </c>
      <c r="H38" s="156">
        <f>'Table 1 - Detailed'!H102</f>
        <v>4.1190859599999997E-2</v>
      </c>
      <c r="I38" s="157">
        <f>'Table 1 - Detailed'!I102</f>
        <v>4.1190859599999997E-2</v>
      </c>
    </row>
    <row r="39" spans="1:11" x14ac:dyDescent="0.25">
      <c r="A39" s="8" t="s">
        <v>80</v>
      </c>
      <c r="B39" s="10" t="s">
        <v>81</v>
      </c>
      <c r="C39" s="54" t="s">
        <v>82</v>
      </c>
      <c r="D39" s="204">
        <f>'Table 1 - Detailed'!D103</f>
        <v>3.8524681632622571E-2</v>
      </c>
      <c r="E39" s="158">
        <f>'Table 1 - Detailed'!E103</f>
        <v>2.078326455705537E-2</v>
      </c>
      <c r="F39" s="158">
        <f>'Table 1 - Detailed'!F103</f>
        <v>1.9946204367463416E-2</v>
      </c>
      <c r="G39" s="158">
        <f>'Table 1 - Detailed'!G103</f>
        <v>1.9946204367463416E-2</v>
      </c>
      <c r="H39" s="158">
        <f>'Table 1 - Detailed'!H103</f>
        <v>2.0000000000000018E-2</v>
      </c>
      <c r="I39" s="159">
        <f>'Table 1 - Detailed'!I103</f>
        <v>2.0000000000000018E-2</v>
      </c>
    </row>
    <row r="40" spans="1:11" ht="15.75" thickBot="1" x14ac:dyDescent="0.3">
      <c r="A40" s="430" t="s">
        <v>83</v>
      </c>
      <c r="B40" s="14" t="s">
        <v>84</v>
      </c>
      <c r="C40" s="57" t="s">
        <v>85</v>
      </c>
      <c r="D40" s="238">
        <f>(1+D38)*(1+D39)-1</f>
        <v>8.1488637969485911E-2</v>
      </c>
      <c r="E40" s="239">
        <f t="shared" ref="E40:H40" si="7">(1+E38)*(1+E39)-1</f>
        <v>6.2564085267444725E-2</v>
      </c>
      <c r="F40" s="239">
        <f t="shared" si="7"/>
        <v>6.1879879730549314E-2</v>
      </c>
      <c r="G40" s="239">
        <f t="shared" si="7"/>
        <v>6.1958665271116375E-2</v>
      </c>
      <c r="H40" s="239">
        <f t="shared" si="7"/>
        <v>6.2014676792000012E-2</v>
      </c>
      <c r="I40" s="240">
        <f t="shared" ref="I40" si="8">(1+I38)*(1+I39)-1</f>
        <v>6.2014676792000012E-2</v>
      </c>
    </row>
    <row r="41" spans="1:11" ht="15.75" thickBot="1" x14ac:dyDescent="0.3">
      <c r="A41" s="377" t="s">
        <v>389</v>
      </c>
      <c r="B41" s="375" t="s">
        <v>65</v>
      </c>
      <c r="C41" s="420" t="s">
        <v>68</v>
      </c>
      <c r="D41" s="179">
        <f>'Table 1 - Detailed'!D94</f>
        <v>19.958655030581408</v>
      </c>
      <c r="E41" s="137">
        <f>D36*(1+D40)</f>
        <v>-24.580347166264559</v>
      </c>
      <c r="F41" s="137">
        <f t="shared" ref="F41:I41" si="9">E36*(1+E40)</f>
        <v>-8.0075982413345788</v>
      </c>
      <c r="G41" s="137">
        <f t="shared" si="9"/>
        <v>5.590323157046142</v>
      </c>
      <c r="H41" s="137">
        <f t="shared" si="9"/>
        <v>0</v>
      </c>
      <c r="I41" s="138">
        <f t="shared" si="9"/>
        <v>0</v>
      </c>
    </row>
    <row r="42" spans="1:11" ht="15.75" thickBot="1" x14ac:dyDescent="0.3"/>
    <row r="43" spans="1:11" ht="15.75" thickBot="1" x14ac:dyDescent="0.3">
      <c r="A43" s="446" t="s">
        <v>176</v>
      </c>
      <c r="B43" s="122" t="s">
        <v>177</v>
      </c>
      <c r="C43" s="216"/>
      <c r="D43" s="487">
        <v>-0.02</v>
      </c>
      <c r="E43" s="488">
        <v>-0.02</v>
      </c>
      <c r="F43" s="488">
        <v>-0.02</v>
      </c>
      <c r="G43" s="488">
        <v>-0.02</v>
      </c>
      <c r="H43" s="488">
        <v>-0.02</v>
      </c>
      <c r="I43" s="489">
        <v>-0.02</v>
      </c>
    </row>
    <row r="44" spans="1:11" x14ac:dyDescent="0.25">
      <c r="A44" s="429" t="s">
        <v>390</v>
      </c>
      <c r="B44" s="45" t="s">
        <v>65</v>
      </c>
      <c r="C44" s="51"/>
      <c r="D44" s="235">
        <f t="shared" ref="D44:I44" si="10">D33*(1+D43)</f>
        <v>322.14887839857028</v>
      </c>
      <c r="E44" s="236">
        <f t="shared" si="10"/>
        <v>268.32832413960222</v>
      </c>
      <c r="F44" s="236">
        <f t="shared" si="10"/>
        <v>296.49738196491779</v>
      </c>
      <c r="G44" s="236">
        <f t="shared" si="10"/>
        <v>324.44656423869105</v>
      </c>
      <c r="H44" s="236">
        <f t="shared" si="10"/>
        <v>324.51777210198105</v>
      </c>
      <c r="I44" s="237">
        <f t="shared" si="10"/>
        <v>331.00812754402068</v>
      </c>
    </row>
    <row r="45" spans="1:11" ht="15.75" thickBot="1" x14ac:dyDescent="0.3">
      <c r="A45" s="430" t="str">
        <f>IF(E43&lt;0,"Reduction In K","Increase In K")&amp;" for Inflation Parameters"</f>
        <v>Reduction In K for Inflation Parameters</v>
      </c>
      <c r="B45" s="14" t="s">
        <v>65</v>
      </c>
      <c r="C45" s="57"/>
      <c r="D45" s="227"/>
      <c r="E45" s="207">
        <f>(D44-D33)*(1+D43)</f>
        <v>-6.4429775679714121</v>
      </c>
      <c r="F45" s="207">
        <f>(E44-E33)*(1+E43)</f>
        <v>-5.3665664827920461</v>
      </c>
      <c r="G45" s="207">
        <f t="shared" ref="G45:I45" si="11">(F44-F33)*(1+F43)</f>
        <v>-5.9299476392983452</v>
      </c>
      <c r="H45" s="207">
        <f t="shared" si="11"/>
        <v>-6.4889312847738427</v>
      </c>
      <c r="I45" s="208">
        <f t="shared" si="11"/>
        <v>-6.4903554420396095</v>
      </c>
    </row>
    <row r="46" spans="1:11" ht="15.75" thickBot="1" x14ac:dyDescent="0.3">
      <c r="A46" s="444" t="s">
        <v>391</v>
      </c>
      <c r="B46" s="421" t="s">
        <v>65</v>
      </c>
      <c r="C46" s="422"/>
      <c r="D46" s="270">
        <f>D44+D45</f>
        <v>322.14887839857028</v>
      </c>
      <c r="E46" s="271">
        <f>E44+E45</f>
        <v>261.88534657163081</v>
      </c>
      <c r="F46" s="271">
        <f t="shared" ref="F46:I46" si="12">F44+F45</f>
        <v>291.13081548212574</v>
      </c>
      <c r="G46" s="271">
        <f t="shared" si="12"/>
        <v>318.51661659939271</v>
      </c>
      <c r="H46" s="271">
        <f t="shared" si="12"/>
        <v>318.0288408172072</v>
      </c>
      <c r="I46" s="272">
        <f t="shared" si="12"/>
        <v>324.51777210198105</v>
      </c>
    </row>
    <row r="47" spans="1:11" ht="15.75" thickBot="1" x14ac:dyDescent="0.3"/>
    <row r="48" spans="1:11" ht="15.75" thickBot="1" x14ac:dyDescent="0.3">
      <c r="A48" s="446" t="s">
        <v>178</v>
      </c>
      <c r="B48" s="122" t="s">
        <v>177</v>
      </c>
      <c r="C48" s="216"/>
      <c r="D48" s="487">
        <v>-0.02</v>
      </c>
      <c r="E48" s="488">
        <v>-0.02</v>
      </c>
      <c r="F48" s="488">
        <v>0.02</v>
      </c>
      <c r="G48" s="488"/>
      <c r="H48" s="488"/>
      <c r="I48" s="489"/>
    </row>
    <row r="49" spans="1:9" x14ac:dyDescent="0.25">
      <c r="A49" s="429" t="s">
        <v>392</v>
      </c>
      <c r="B49" s="45" t="s">
        <v>65</v>
      </c>
      <c r="C49" s="51"/>
      <c r="D49" s="235">
        <f t="shared" ref="D49:I49" si="13">D35*(1+D48)</f>
        <v>344.42256614453339</v>
      </c>
      <c r="E49" s="236">
        <f t="shared" si="13"/>
        <v>275.71371047564867</v>
      </c>
      <c r="F49" s="236">
        <f t="shared" si="13"/>
        <v>303.22947162198085</v>
      </c>
      <c r="G49" s="236">
        <f t="shared" si="13"/>
        <v>331.06792269254191</v>
      </c>
      <c r="H49" s="236">
        <f t="shared" si="13"/>
        <v>331.14058377753167</v>
      </c>
      <c r="I49" s="237">
        <f t="shared" si="13"/>
        <v>337.76339545308235</v>
      </c>
    </row>
    <row r="50" spans="1:9" ht="15.75" thickBot="1" x14ac:dyDescent="0.3">
      <c r="A50" s="430" t="str">
        <f>IF(E48&lt;0,"Reduction In K","Increase In K")&amp; " for Recovered Revenue Parameters"</f>
        <v>Reduction In K for Recovered Revenue Parameters</v>
      </c>
      <c r="B50" s="14" t="s">
        <v>65</v>
      </c>
      <c r="C50" s="57"/>
      <c r="D50" s="227"/>
      <c r="E50" s="207">
        <f>(D49-D35)*(1+D48)*-1</f>
        <v>6.8884513228906643</v>
      </c>
      <c r="F50" s="207">
        <f>(E49-E35)*(1+E48)*-1</f>
        <v>5.5142742095129798</v>
      </c>
      <c r="G50" s="207">
        <f>((F49-F35)-F50)*(1+F48)*-1</f>
        <v>-0.44002973873637197</v>
      </c>
      <c r="H50" s="207"/>
      <c r="I50" s="208"/>
    </row>
    <row r="51" spans="1:9" ht="15.75" thickBot="1" x14ac:dyDescent="0.3">
      <c r="A51" s="444" t="s">
        <v>393</v>
      </c>
      <c r="B51" s="421" t="s">
        <v>65</v>
      </c>
      <c r="C51" s="422"/>
      <c r="D51" s="270">
        <f>D49+D50</f>
        <v>344.42256614453339</v>
      </c>
      <c r="E51" s="271">
        <f>E49+E50</f>
        <v>282.60216179853933</v>
      </c>
      <c r="F51" s="271">
        <f t="shared" ref="F51" si="14">F49+F50</f>
        <v>308.74374583149381</v>
      </c>
      <c r="G51" s="271">
        <f t="shared" ref="G51" si="15">G49+G50</f>
        <v>330.62789295380554</v>
      </c>
      <c r="H51" s="271">
        <f t="shared" ref="H51" si="16">H49+H50</f>
        <v>331.14058377753167</v>
      </c>
      <c r="I51" s="272">
        <f t="shared" ref="I51" si="17">I49+I50</f>
        <v>337.76339545308235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79998168889431442"/>
  </sheetPr>
  <dimension ref="A1:H39"/>
  <sheetViews>
    <sheetView showGridLines="0" zoomScale="75" zoomScaleNormal="75" workbookViewId="0">
      <pane xSplit="1" ySplit="7" topLeftCell="B8" activePane="bottomRight" state="frozen"/>
      <selection activeCell="A23" sqref="A23"/>
      <selection pane="topRight" activeCell="A23" sqref="A23"/>
      <selection pane="bottomLeft" activeCell="A23" sqref="A23"/>
      <selection pane="bottomRight" activeCell="B9" sqref="B9"/>
    </sheetView>
  </sheetViews>
  <sheetFormatPr defaultRowHeight="15" x14ac:dyDescent="0.25"/>
  <cols>
    <col min="1" max="1" width="44.7109375" customWidth="1"/>
    <col min="2" max="8" width="13.7109375" customWidth="1"/>
  </cols>
  <sheetData>
    <row r="1" spans="1:8" x14ac:dyDescent="0.25">
      <c r="A1" s="64" t="s">
        <v>305</v>
      </c>
      <c r="B1" s="65" t="str">
        <f>IF(Cover!C5="","Enter Company Name",Cover!C5)</f>
        <v>NGED South Wales</v>
      </c>
    </row>
    <row r="2" spans="1:8" x14ac:dyDescent="0.25">
      <c r="A2" s="64" t="s">
        <v>306</v>
      </c>
      <c r="B2" s="66">
        <f>IF(Cover!C6="","Enter Date",Cover!C6)</f>
        <v>45870</v>
      </c>
    </row>
    <row r="3" spans="1:8" x14ac:dyDescent="0.25">
      <c r="A3" s="64" t="s">
        <v>307</v>
      </c>
      <c r="B3" s="65" t="s">
        <v>327</v>
      </c>
    </row>
    <row r="4" spans="1:8" x14ac:dyDescent="0.25">
      <c r="A4" t="s">
        <v>142</v>
      </c>
      <c r="B4" s="205">
        <v>2024</v>
      </c>
    </row>
    <row r="5" spans="1:8" x14ac:dyDescent="0.25">
      <c r="A5" s="205" t="str">
        <f>"April 20XX Illustrative Prices"</f>
        <v>April 20XX Illustrative Prices</v>
      </c>
    </row>
    <row r="6" spans="1:8" ht="36" customHeight="1" x14ac:dyDescent="0.25">
      <c r="A6" s="515" t="s">
        <v>406</v>
      </c>
      <c r="B6" s="515"/>
      <c r="C6" s="515"/>
      <c r="D6" s="515"/>
      <c r="E6" s="515"/>
      <c r="F6" s="515"/>
      <c r="G6" s="515"/>
      <c r="H6" s="515"/>
    </row>
    <row r="7" spans="1:8" ht="60" x14ac:dyDescent="0.25">
      <c r="A7" s="112" t="s">
        <v>150</v>
      </c>
      <c r="B7" s="113" t="s">
        <v>143</v>
      </c>
      <c r="C7" s="113" t="s">
        <v>144</v>
      </c>
      <c r="D7" s="113" t="s">
        <v>145</v>
      </c>
      <c r="E7" s="113" t="s">
        <v>146</v>
      </c>
      <c r="F7" s="118" t="s">
        <v>147</v>
      </c>
      <c r="G7" s="118" t="s">
        <v>148</v>
      </c>
      <c r="H7" s="118" t="s">
        <v>149</v>
      </c>
    </row>
    <row r="8" spans="1:8" x14ac:dyDescent="0.25">
      <c r="A8" s="4" t="str">
        <f>'[6]Tariff summary'!$F16</f>
        <v>Domestic Aggregated or CT with Residual</v>
      </c>
      <c r="B8" s="490">
        <f>'[6]Tariff summary'!$J16</f>
        <v>18.837</v>
      </c>
      <c r="C8" s="491">
        <f>'[6]Tariff summary'!$K16</f>
        <v>1.5609999999999999</v>
      </c>
      <c r="D8" s="492">
        <f>'[6]Tariff summary'!$L16</f>
        <v>0.3</v>
      </c>
      <c r="E8" s="494">
        <f>'[6]Tariff summary'!$M16</f>
        <v>15.25</v>
      </c>
      <c r="F8" s="493">
        <f>'[6]Tariff summary'!$N16</f>
        <v>0</v>
      </c>
      <c r="G8" s="493">
        <f>'[6]Tariff summary'!$O16</f>
        <v>0</v>
      </c>
      <c r="H8" s="493">
        <f>'[6]Tariff summary'!$P16</f>
        <v>0</v>
      </c>
    </row>
    <row r="9" spans="1:8" x14ac:dyDescent="0.25">
      <c r="A9" s="4" t="str">
        <f>'[6]Tariff summary'!$F17</f>
        <v>Domestic Aggregated (Related MPAN)</v>
      </c>
      <c r="B9" s="490">
        <f>'[6]Tariff summary'!$J17</f>
        <v>18.837</v>
      </c>
      <c r="C9" s="491">
        <f>'[6]Tariff summary'!$K17</f>
        <v>1.5609999999999999</v>
      </c>
      <c r="D9" s="492">
        <f>'[6]Tariff summary'!$L17</f>
        <v>0.3</v>
      </c>
      <c r="E9" s="493">
        <f>'[6]Tariff summary'!$M17</f>
        <v>0</v>
      </c>
      <c r="F9" s="493">
        <f>'[6]Tariff summary'!$N17</f>
        <v>0</v>
      </c>
      <c r="G9" s="493">
        <f>'[6]Tariff summary'!$O17</f>
        <v>0</v>
      </c>
      <c r="H9" s="493">
        <f>'[6]Tariff summary'!$P17</f>
        <v>0</v>
      </c>
    </row>
    <row r="10" spans="1:8" x14ac:dyDescent="0.25">
      <c r="A10" s="4" t="str">
        <f>'[6]Tariff summary'!$F18</f>
        <v>Non-Domestic Aggregated or CT No Residual</v>
      </c>
      <c r="B10" s="490">
        <f>'[6]Tariff summary'!$J18</f>
        <v>20.613</v>
      </c>
      <c r="C10" s="491">
        <f>'[6]Tariff summary'!$K18</f>
        <v>1.708</v>
      </c>
      <c r="D10" s="492">
        <f>'[6]Tariff summary'!$L18</f>
        <v>0.32800000000000001</v>
      </c>
      <c r="E10" s="494">
        <f>'[6]Tariff summary'!$M18</f>
        <v>15.9</v>
      </c>
      <c r="F10" s="493">
        <f>'[6]Tariff summary'!$N18</f>
        <v>0</v>
      </c>
      <c r="G10" s="493">
        <f>'[6]Tariff summary'!$O18</f>
        <v>0</v>
      </c>
      <c r="H10" s="493">
        <f>'[6]Tariff summary'!$P18</f>
        <v>0</v>
      </c>
    </row>
    <row r="11" spans="1:8" x14ac:dyDescent="0.25">
      <c r="A11" s="4" t="str">
        <f>'[6]Tariff summary'!$F19</f>
        <v>Non-Domestic Aggregated or CT Band 1</v>
      </c>
      <c r="B11" s="490">
        <f>'[6]Tariff summary'!$J19</f>
        <v>20.613</v>
      </c>
      <c r="C11" s="491">
        <f>'[6]Tariff summary'!$K19</f>
        <v>1.708</v>
      </c>
      <c r="D11" s="492">
        <f>'[6]Tariff summary'!$L19</f>
        <v>0.32800000000000001</v>
      </c>
      <c r="E11" s="494">
        <f>'[6]Tariff summary'!$M19</f>
        <v>21.95</v>
      </c>
      <c r="F11" s="493">
        <f>'[6]Tariff summary'!$N19</f>
        <v>0</v>
      </c>
      <c r="G11" s="493">
        <f>'[6]Tariff summary'!$O19</f>
        <v>0</v>
      </c>
      <c r="H11" s="493">
        <f>'[6]Tariff summary'!$P19</f>
        <v>0</v>
      </c>
    </row>
    <row r="12" spans="1:8" x14ac:dyDescent="0.25">
      <c r="A12" s="4" t="str">
        <f>'[6]Tariff summary'!$F20</f>
        <v>Non-Domestic Aggregated or CT Band 2</v>
      </c>
      <c r="B12" s="490">
        <f>'[6]Tariff summary'!$J20</f>
        <v>20.613</v>
      </c>
      <c r="C12" s="491">
        <f>'[6]Tariff summary'!$K20</f>
        <v>1.708</v>
      </c>
      <c r="D12" s="492">
        <f>'[6]Tariff summary'!$L20</f>
        <v>0.32800000000000001</v>
      </c>
      <c r="E12" s="494">
        <f>'[6]Tariff summary'!$M20</f>
        <v>32.700000000000003</v>
      </c>
      <c r="F12" s="493">
        <f>'[6]Tariff summary'!$N20</f>
        <v>0</v>
      </c>
      <c r="G12" s="493">
        <f>'[6]Tariff summary'!$O20</f>
        <v>0</v>
      </c>
      <c r="H12" s="493">
        <f>'[6]Tariff summary'!$P20</f>
        <v>0</v>
      </c>
    </row>
    <row r="13" spans="1:8" x14ac:dyDescent="0.25">
      <c r="A13" s="4" t="str">
        <f>'[6]Tariff summary'!$F21</f>
        <v>Non-Domestic Aggregated or CT Band 3</v>
      </c>
      <c r="B13" s="490">
        <f>'[6]Tariff summary'!$J21</f>
        <v>20.613</v>
      </c>
      <c r="C13" s="491">
        <f>'[6]Tariff summary'!$K21</f>
        <v>1.708</v>
      </c>
      <c r="D13" s="492">
        <f>'[6]Tariff summary'!$L21</f>
        <v>0.32800000000000001</v>
      </c>
      <c r="E13" s="494">
        <f>'[6]Tariff summary'!$M21</f>
        <v>51.25</v>
      </c>
      <c r="F13" s="493">
        <f>'[6]Tariff summary'!$N21</f>
        <v>0</v>
      </c>
      <c r="G13" s="493">
        <f>'[6]Tariff summary'!$O21</f>
        <v>0</v>
      </c>
      <c r="H13" s="493">
        <f>'[6]Tariff summary'!$P21</f>
        <v>0</v>
      </c>
    </row>
    <row r="14" spans="1:8" x14ac:dyDescent="0.25">
      <c r="A14" s="4" t="str">
        <f>'[6]Tariff summary'!$F22</f>
        <v>Non-Domestic Aggregated or CT Band 4</v>
      </c>
      <c r="B14" s="490">
        <f>'[6]Tariff summary'!$J22</f>
        <v>20.613</v>
      </c>
      <c r="C14" s="491">
        <f>'[6]Tariff summary'!$K22</f>
        <v>1.708</v>
      </c>
      <c r="D14" s="492">
        <f>'[6]Tariff summary'!$L22</f>
        <v>0.32800000000000001</v>
      </c>
      <c r="E14" s="494">
        <f>'[6]Tariff summary'!$M22</f>
        <v>107.09</v>
      </c>
      <c r="F14" s="493">
        <f>'[6]Tariff summary'!$N22</f>
        <v>0</v>
      </c>
      <c r="G14" s="493">
        <f>'[6]Tariff summary'!$O22</f>
        <v>0</v>
      </c>
      <c r="H14" s="493">
        <f>'[6]Tariff summary'!$P22</f>
        <v>0</v>
      </c>
    </row>
    <row r="15" spans="1:8" x14ac:dyDescent="0.25">
      <c r="A15" s="4" t="str">
        <f>'[6]Tariff summary'!$F23</f>
        <v>Non-Domestic Aggregated (Related MPAN)</v>
      </c>
      <c r="B15" s="490">
        <f>'[6]Tariff summary'!$J23</f>
        <v>20.613</v>
      </c>
      <c r="C15" s="491">
        <f>'[6]Tariff summary'!$K23</f>
        <v>1.708</v>
      </c>
      <c r="D15" s="492">
        <f>'[6]Tariff summary'!$L23</f>
        <v>0.32800000000000001</v>
      </c>
      <c r="E15" s="493">
        <f>'[6]Tariff summary'!$M23</f>
        <v>0</v>
      </c>
      <c r="F15" s="493">
        <f>'[6]Tariff summary'!$N23</f>
        <v>0</v>
      </c>
      <c r="G15" s="493">
        <f>'[6]Tariff summary'!$O23</f>
        <v>0</v>
      </c>
      <c r="H15" s="493">
        <f>'[6]Tariff summary'!$P23</f>
        <v>0</v>
      </c>
    </row>
    <row r="16" spans="1:8" x14ac:dyDescent="0.25">
      <c r="A16" s="4" t="str">
        <f>'[6]Tariff summary'!$F24</f>
        <v>LV Site Specific No Residual</v>
      </c>
      <c r="B16" s="490">
        <f>'[6]Tariff summary'!$J24</f>
        <v>13.077</v>
      </c>
      <c r="C16" s="491">
        <f>'[6]Tariff summary'!$K24</f>
        <v>1.008</v>
      </c>
      <c r="D16" s="492">
        <f>'[6]Tariff summary'!$L24</f>
        <v>0.21</v>
      </c>
      <c r="E16" s="494">
        <f>'[6]Tariff summary'!$M24</f>
        <v>18.78</v>
      </c>
      <c r="F16" s="494">
        <f>'[6]Tariff summary'!$N24</f>
        <v>10.72</v>
      </c>
      <c r="G16" s="494">
        <f>'[6]Tariff summary'!$O24</f>
        <v>10.72</v>
      </c>
      <c r="H16" s="494">
        <f>'[6]Tariff summary'!$P24</f>
        <v>0.29199999999999998</v>
      </c>
    </row>
    <row r="17" spans="1:8" x14ac:dyDescent="0.25">
      <c r="A17" s="4" t="str">
        <f>'[6]Tariff summary'!$F25</f>
        <v>LV Site Specific Band 1</v>
      </c>
      <c r="B17" s="490">
        <f>'[6]Tariff summary'!$J25</f>
        <v>13.077</v>
      </c>
      <c r="C17" s="491">
        <f>'[6]Tariff summary'!$K25</f>
        <v>1.008</v>
      </c>
      <c r="D17" s="492">
        <f>'[6]Tariff summary'!$L25</f>
        <v>0.21</v>
      </c>
      <c r="E17" s="494">
        <f>'[6]Tariff summary'!$M25</f>
        <v>182.53</v>
      </c>
      <c r="F17" s="494">
        <f>'[6]Tariff summary'!$N25</f>
        <v>10.72</v>
      </c>
      <c r="G17" s="494">
        <f>'[6]Tariff summary'!$O25</f>
        <v>10.72</v>
      </c>
      <c r="H17" s="494">
        <f>'[6]Tariff summary'!$P25</f>
        <v>0.29199999999999998</v>
      </c>
    </row>
    <row r="18" spans="1:8" x14ac:dyDescent="0.25">
      <c r="A18" s="4" t="s">
        <v>151</v>
      </c>
      <c r="B18" s="490">
        <f>'[6]Tariff summary'!$J26</f>
        <v>13.077</v>
      </c>
      <c r="C18" s="491">
        <f>'[6]Tariff summary'!$K26</f>
        <v>1.008</v>
      </c>
      <c r="D18" s="492">
        <f>'[6]Tariff summary'!$L26</f>
        <v>0.21</v>
      </c>
      <c r="E18" s="494">
        <f>'[6]Tariff summary'!$M26</f>
        <v>333.84</v>
      </c>
      <c r="F18" s="494">
        <f>'[6]Tariff summary'!$N26</f>
        <v>10.72</v>
      </c>
      <c r="G18" s="494">
        <f>'[6]Tariff summary'!$O26</f>
        <v>10.72</v>
      </c>
      <c r="H18" s="494">
        <f>'[6]Tariff summary'!$P26</f>
        <v>0.29199999999999998</v>
      </c>
    </row>
    <row r="19" spans="1:8" x14ac:dyDescent="0.25">
      <c r="A19" s="4" t="s">
        <v>152</v>
      </c>
      <c r="B19" s="490">
        <f>'[6]Tariff summary'!$J27</f>
        <v>13.077</v>
      </c>
      <c r="C19" s="491">
        <f>'[6]Tariff summary'!$K27</f>
        <v>1.008</v>
      </c>
      <c r="D19" s="492">
        <f>'[6]Tariff summary'!$L27</f>
        <v>0.21</v>
      </c>
      <c r="E19" s="494">
        <f>'[6]Tariff summary'!$M27</f>
        <v>553.54999999999995</v>
      </c>
      <c r="F19" s="494">
        <f>'[6]Tariff summary'!$N27</f>
        <v>10.72</v>
      </c>
      <c r="G19" s="494">
        <f>'[6]Tariff summary'!$O27</f>
        <v>10.72</v>
      </c>
      <c r="H19" s="494">
        <f>'[6]Tariff summary'!$P27</f>
        <v>0.29199999999999998</v>
      </c>
    </row>
    <row r="20" spans="1:8" x14ac:dyDescent="0.25">
      <c r="A20" s="4" t="s">
        <v>153</v>
      </c>
      <c r="B20" s="490">
        <f>'[6]Tariff summary'!$J28</f>
        <v>13.077</v>
      </c>
      <c r="C20" s="491">
        <f>'[6]Tariff summary'!$K28</f>
        <v>1.008</v>
      </c>
      <c r="D20" s="492">
        <f>'[6]Tariff summary'!$L28</f>
        <v>0.21</v>
      </c>
      <c r="E20" s="494">
        <f>'[6]Tariff summary'!$M28</f>
        <v>1262.27</v>
      </c>
      <c r="F20" s="494">
        <f>'[6]Tariff summary'!$N28</f>
        <v>10.72</v>
      </c>
      <c r="G20" s="494">
        <f>'[6]Tariff summary'!$O28</f>
        <v>10.72</v>
      </c>
      <c r="H20" s="494">
        <f>'[6]Tariff summary'!$P28</f>
        <v>0.29199999999999998</v>
      </c>
    </row>
    <row r="21" spans="1:8" x14ac:dyDescent="0.25">
      <c r="A21" s="4" t="s">
        <v>154</v>
      </c>
      <c r="B21" s="490">
        <f>'[6]Tariff summary'!$J29</f>
        <v>8.6440000000000001</v>
      </c>
      <c r="C21" s="491">
        <f>'[6]Tariff summary'!$K29</f>
        <v>0.53500000000000003</v>
      </c>
      <c r="D21" s="492">
        <f>'[6]Tariff summary'!$L29</f>
        <v>0.14299999999999999</v>
      </c>
      <c r="E21" s="494">
        <f>'[6]Tariff summary'!$M29</f>
        <v>14.66</v>
      </c>
      <c r="F21" s="494">
        <f>'[6]Tariff summary'!$N29</f>
        <v>10.29</v>
      </c>
      <c r="G21" s="494">
        <f>'[6]Tariff summary'!$O29</f>
        <v>10.29</v>
      </c>
      <c r="H21" s="494">
        <f>'[6]Tariff summary'!$P29</f>
        <v>0.182</v>
      </c>
    </row>
    <row r="22" spans="1:8" x14ac:dyDescent="0.25">
      <c r="A22" s="4" t="s">
        <v>155</v>
      </c>
      <c r="B22" s="490">
        <f>'[6]Tariff summary'!$J30</f>
        <v>8.6440000000000001</v>
      </c>
      <c r="C22" s="491">
        <f>'[6]Tariff summary'!$K30</f>
        <v>0.53500000000000003</v>
      </c>
      <c r="D22" s="492">
        <f>'[6]Tariff summary'!$L30</f>
        <v>0.14299999999999999</v>
      </c>
      <c r="E22" s="494">
        <f>'[6]Tariff summary'!$M30</f>
        <v>178.41</v>
      </c>
      <c r="F22" s="494">
        <f>'[6]Tariff summary'!$N30</f>
        <v>10.29</v>
      </c>
      <c r="G22" s="494">
        <f>'[6]Tariff summary'!$O30</f>
        <v>10.29</v>
      </c>
      <c r="H22" s="494">
        <f>'[6]Tariff summary'!$P30</f>
        <v>0.182</v>
      </c>
    </row>
    <row r="23" spans="1:8" x14ac:dyDescent="0.25">
      <c r="A23" s="4" t="s">
        <v>156</v>
      </c>
      <c r="B23" s="490">
        <f>'[6]Tariff summary'!$J31</f>
        <v>8.6440000000000001</v>
      </c>
      <c r="C23" s="491">
        <f>'[6]Tariff summary'!$K31</f>
        <v>0.53500000000000003</v>
      </c>
      <c r="D23" s="492">
        <f>'[6]Tariff summary'!$L31</f>
        <v>0.14299999999999999</v>
      </c>
      <c r="E23" s="494">
        <f>'[6]Tariff summary'!$M31</f>
        <v>329.72</v>
      </c>
      <c r="F23" s="494">
        <f>'[6]Tariff summary'!$N31</f>
        <v>10.29</v>
      </c>
      <c r="G23" s="494">
        <f>'[6]Tariff summary'!$O31</f>
        <v>10.29</v>
      </c>
      <c r="H23" s="494">
        <f>'[6]Tariff summary'!$P31</f>
        <v>0.182</v>
      </c>
    </row>
    <row r="24" spans="1:8" x14ac:dyDescent="0.25">
      <c r="A24" s="4" t="s">
        <v>157</v>
      </c>
      <c r="B24" s="490">
        <f>'[6]Tariff summary'!$J32</f>
        <v>8.6440000000000001</v>
      </c>
      <c r="C24" s="491">
        <f>'[6]Tariff summary'!$K32</f>
        <v>0.53500000000000003</v>
      </c>
      <c r="D24" s="492">
        <f>'[6]Tariff summary'!$L32</f>
        <v>0.14299999999999999</v>
      </c>
      <c r="E24" s="494">
        <f>'[6]Tariff summary'!$M32</f>
        <v>549.42999999999995</v>
      </c>
      <c r="F24" s="494">
        <f>'[6]Tariff summary'!$N32</f>
        <v>10.29</v>
      </c>
      <c r="G24" s="494">
        <f>'[6]Tariff summary'!$O32</f>
        <v>10.29</v>
      </c>
      <c r="H24" s="494">
        <f>'[6]Tariff summary'!$P32</f>
        <v>0.182</v>
      </c>
    </row>
    <row r="25" spans="1:8" x14ac:dyDescent="0.25">
      <c r="A25" s="4" t="s">
        <v>158</v>
      </c>
      <c r="B25" s="490">
        <f>'[6]Tariff summary'!$J33</f>
        <v>8.6440000000000001</v>
      </c>
      <c r="C25" s="491">
        <f>'[6]Tariff summary'!$K33</f>
        <v>0.53500000000000003</v>
      </c>
      <c r="D25" s="492">
        <f>'[6]Tariff summary'!$L33</f>
        <v>0.14299999999999999</v>
      </c>
      <c r="E25" s="494">
        <f>'[6]Tariff summary'!$M33</f>
        <v>1258.1500000000001</v>
      </c>
      <c r="F25" s="494">
        <f>'[6]Tariff summary'!$N33</f>
        <v>10.29</v>
      </c>
      <c r="G25" s="494">
        <f>'[6]Tariff summary'!$O33</f>
        <v>10.29</v>
      </c>
      <c r="H25" s="494">
        <f>'[6]Tariff summary'!$P33</f>
        <v>0.182</v>
      </c>
    </row>
    <row r="26" spans="1:8" x14ac:dyDescent="0.25">
      <c r="A26" s="4" t="s">
        <v>159</v>
      </c>
      <c r="B26" s="490">
        <f>'[6]Tariff summary'!$J34</f>
        <v>6.0069999999999997</v>
      </c>
      <c r="C26" s="491">
        <f>'[6]Tariff summary'!$K34</f>
        <v>0.33300000000000002</v>
      </c>
      <c r="D26" s="492">
        <f>'[6]Tariff summary'!$L34</f>
        <v>9.8000000000000004E-2</v>
      </c>
      <c r="E26" s="494">
        <f>'[6]Tariff summary'!$M34</f>
        <v>135.37</v>
      </c>
      <c r="F26" s="494">
        <f>'[6]Tariff summary'!$N34</f>
        <v>10.65</v>
      </c>
      <c r="G26" s="494">
        <f>'[6]Tariff summary'!$O34</f>
        <v>10.65</v>
      </c>
      <c r="H26" s="494">
        <f>'[6]Tariff summary'!$P34</f>
        <v>0.11600000000000001</v>
      </c>
    </row>
    <row r="27" spans="1:8" x14ac:dyDescent="0.25">
      <c r="A27" s="4" t="s">
        <v>160</v>
      </c>
      <c r="B27" s="490">
        <f>'[6]Tariff summary'!$J35</f>
        <v>6.0069999999999997</v>
      </c>
      <c r="C27" s="491">
        <f>'[6]Tariff summary'!$K35</f>
        <v>0.33300000000000002</v>
      </c>
      <c r="D27" s="492">
        <f>'[6]Tariff summary'!$L35</f>
        <v>9.8000000000000004E-2</v>
      </c>
      <c r="E27" s="494">
        <f>'[6]Tariff summary'!$M35</f>
        <v>1337.52</v>
      </c>
      <c r="F27" s="494">
        <f>'[6]Tariff summary'!$N35</f>
        <v>10.65</v>
      </c>
      <c r="G27" s="494">
        <f>'[6]Tariff summary'!$O35</f>
        <v>10.65</v>
      </c>
      <c r="H27" s="494">
        <f>'[6]Tariff summary'!$P35</f>
        <v>0.11600000000000001</v>
      </c>
    </row>
    <row r="28" spans="1:8" x14ac:dyDescent="0.25">
      <c r="A28" s="4" t="s">
        <v>161</v>
      </c>
      <c r="B28" s="490">
        <f>'[6]Tariff summary'!$J36</f>
        <v>6.0069999999999997</v>
      </c>
      <c r="C28" s="491">
        <f>'[6]Tariff summary'!$K36</f>
        <v>0.33300000000000002</v>
      </c>
      <c r="D28" s="492">
        <f>'[6]Tariff summary'!$L36</f>
        <v>9.8000000000000004E-2</v>
      </c>
      <c r="E28" s="494">
        <f>'[6]Tariff summary'!$M36</f>
        <v>3255.36</v>
      </c>
      <c r="F28" s="494">
        <f>'[6]Tariff summary'!$N36</f>
        <v>10.65</v>
      </c>
      <c r="G28" s="494">
        <f>'[6]Tariff summary'!$O36</f>
        <v>10.65</v>
      </c>
      <c r="H28" s="494">
        <f>'[6]Tariff summary'!$P36</f>
        <v>0.11600000000000001</v>
      </c>
    </row>
    <row r="29" spans="1:8" x14ac:dyDescent="0.25">
      <c r="A29" s="4" t="s">
        <v>162</v>
      </c>
      <c r="B29" s="490">
        <f>'[6]Tariff summary'!$J37</f>
        <v>6.0069999999999997</v>
      </c>
      <c r="C29" s="491">
        <f>'[6]Tariff summary'!$K37</f>
        <v>0.33300000000000002</v>
      </c>
      <c r="D29" s="492">
        <f>'[6]Tariff summary'!$L37</f>
        <v>9.8000000000000004E-2</v>
      </c>
      <c r="E29" s="494">
        <f>'[6]Tariff summary'!$M37</f>
        <v>5988.56</v>
      </c>
      <c r="F29" s="494">
        <f>'[6]Tariff summary'!$N37</f>
        <v>10.65</v>
      </c>
      <c r="G29" s="494">
        <f>'[6]Tariff summary'!$O37</f>
        <v>10.65</v>
      </c>
      <c r="H29" s="494">
        <f>'[6]Tariff summary'!$P37</f>
        <v>0.11600000000000001</v>
      </c>
    </row>
    <row r="30" spans="1:8" x14ac:dyDescent="0.25">
      <c r="A30" s="4" t="s">
        <v>163</v>
      </c>
      <c r="B30" s="490">
        <f>'[6]Tariff summary'!$J38</f>
        <v>6.0069999999999997</v>
      </c>
      <c r="C30" s="491">
        <f>'[6]Tariff summary'!$K38</f>
        <v>0.33300000000000002</v>
      </c>
      <c r="D30" s="492">
        <f>'[6]Tariff summary'!$L38</f>
        <v>9.8000000000000004E-2</v>
      </c>
      <c r="E30" s="494">
        <f>'[6]Tariff summary'!$M38</f>
        <v>13872.61</v>
      </c>
      <c r="F30" s="494">
        <f>'[6]Tariff summary'!$N38</f>
        <v>10.65</v>
      </c>
      <c r="G30" s="494">
        <f>'[6]Tariff summary'!$O38</f>
        <v>10.65</v>
      </c>
      <c r="H30" s="494">
        <f>'[6]Tariff summary'!$P38</f>
        <v>0.11600000000000001</v>
      </c>
    </row>
    <row r="31" spans="1:8" x14ac:dyDescent="0.25">
      <c r="A31" s="4" t="s">
        <v>164</v>
      </c>
      <c r="B31" s="495">
        <f>'[6]Tariff summary'!$J39</f>
        <v>66.906999999999996</v>
      </c>
      <c r="C31" s="496">
        <f>'[6]Tariff summary'!$K39</f>
        <v>3.6840000000000002</v>
      </c>
      <c r="D31" s="492">
        <f>'[6]Tariff summary'!$L39</f>
        <v>2.3149999999999999</v>
      </c>
      <c r="E31" s="493">
        <f>'[6]Tariff summary'!$M39</f>
        <v>0</v>
      </c>
      <c r="F31" s="493">
        <f>'[6]Tariff summary'!$N39</f>
        <v>0</v>
      </c>
      <c r="G31" s="493">
        <f>'[6]Tariff summary'!$O39</f>
        <v>0</v>
      </c>
      <c r="H31" s="493">
        <f>'[6]Tariff summary'!$P39</f>
        <v>0</v>
      </c>
    </row>
    <row r="32" spans="1:8" x14ac:dyDescent="0.25">
      <c r="A32" s="4" t="s">
        <v>165</v>
      </c>
      <c r="B32" s="490">
        <f>'[6]Tariff summary'!$J40</f>
        <v>-13.093999999999999</v>
      </c>
      <c r="C32" s="491">
        <f>'[6]Tariff summary'!$K40</f>
        <v>-1.085</v>
      </c>
      <c r="D32" s="492">
        <f>'[6]Tariff summary'!$L40</f>
        <v>-0.20899999999999999</v>
      </c>
      <c r="E32" s="494">
        <f>'[6]Tariff summary'!$M40</f>
        <v>0</v>
      </c>
      <c r="F32" s="493">
        <f>'[6]Tariff summary'!$N40</f>
        <v>0</v>
      </c>
      <c r="G32" s="493">
        <f>'[6]Tariff summary'!$O40</f>
        <v>0</v>
      </c>
      <c r="H32" s="493">
        <f>'[6]Tariff summary'!$P40</f>
        <v>0</v>
      </c>
    </row>
    <row r="33" spans="1:8" x14ac:dyDescent="0.25">
      <c r="A33" s="4" t="s">
        <v>166</v>
      </c>
      <c r="B33" s="490">
        <f>'[6]Tariff summary'!$J41</f>
        <v>-11.4</v>
      </c>
      <c r="C33" s="491">
        <f>'[6]Tariff summary'!$K41</f>
        <v>-0.90600000000000003</v>
      </c>
      <c r="D33" s="492">
        <f>'[6]Tariff summary'!$L41</f>
        <v>-0.183</v>
      </c>
      <c r="E33" s="494">
        <f>'[6]Tariff summary'!$M41</f>
        <v>0</v>
      </c>
      <c r="F33" s="493">
        <f>'[6]Tariff summary'!$N41</f>
        <v>0</v>
      </c>
      <c r="G33" s="493">
        <f>'[6]Tariff summary'!$O41</f>
        <v>0</v>
      </c>
      <c r="H33" s="493">
        <f>'[6]Tariff summary'!$P41</f>
        <v>0</v>
      </c>
    </row>
    <row r="34" spans="1:8" x14ac:dyDescent="0.25">
      <c r="A34" s="4" t="s">
        <v>167</v>
      </c>
      <c r="B34" s="490">
        <f>'[6]Tariff summary'!$J42</f>
        <v>-13.093999999999999</v>
      </c>
      <c r="C34" s="491">
        <f>'[6]Tariff summary'!$K42</f>
        <v>-1.085</v>
      </c>
      <c r="D34" s="492">
        <f>'[6]Tariff summary'!$L42</f>
        <v>-0.20899999999999999</v>
      </c>
      <c r="E34" s="494">
        <f>'[6]Tariff summary'!$M42</f>
        <v>0</v>
      </c>
      <c r="F34" s="493">
        <f>'[6]Tariff summary'!$N42</f>
        <v>0</v>
      </c>
      <c r="G34" s="493">
        <f>'[6]Tariff summary'!$O42</f>
        <v>0</v>
      </c>
      <c r="H34" s="494">
        <f>'[6]Tariff summary'!$P42</f>
        <v>0.36099999999999999</v>
      </c>
    </row>
    <row r="35" spans="1:8" x14ac:dyDescent="0.25">
      <c r="A35" s="4" t="s">
        <v>168</v>
      </c>
      <c r="B35" s="490">
        <f>'[6]Tariff summary'!$J43</f>
        <v>-13.093999999999999</v>
      </c>
      <c r="C35" s="491">
        <f>'[6]Tariff summary'!$K43</f>
        <v>-1.085</v>
      </c>
      <c r="D35" s="492">
        <f>'[6]Tariff summary'!$L43</f>
        <v>-0.20899999999999999</v>
      </c>
      <c r="E35" s="494">
        <f>'[6]Tariff summary'!$M43</f>
        <v>0</v>
      </c>
      <c r="F35" s="493">
        <f>'[6]Tariff summary'!$N43</f>
        <v>0</v>
      </c>
      <c r="G35" s="493">
        <f>'[6]Tariff summary'!$O43</f>
        <v>0</v>
      </c>
      <c r="H35" s="493">
        <f>'[6]Tariff summary'!$P43</f>
        <v>0</v>
      </c>
    </row>
    <row r="36" spans="1:8" x14ac:dyDescent="0.25">
      <c r="A36" s="4" t="s">
        <v>169</v>
      </c>
      <c r="B36" s="490">
        <f>'[6]Tariff summary'!$J44</f>
        <v>-11.4</v>
      </c>
      <c r="C36" s="491">
        <f>'[6]Tariff summary'!$K44</f>
        <v>-0.90600000000000003</v>
      </c>
      <c r="D36" s="492">
        <f>'[6]Tariff summary'!$L44</f>
        <v>-0.183</v>
      </c>
      <c r="E36" s="494">
        <f>'[6]Tariff summary'!$M44</f>
        <v>0</v>
      </c>
      <c r="F36" s="493">
        <f>'[6]Tariff summary'!$N44</f>
        <v>0</v>
      </c>
      <c r="G36" s="493">
        <f>'[6]Tariff summary'!$O44</f>
        <v>0</v>
      </c>
      <c r="H36" s="494">
        <f>'[6]Tariff summary'!$P44</f>
        <v>0.27</v>
      </c>
    </row>
    <row r="37" spans="1:8" ht="25.5" x14ac:dyDescent="0.25">
      <c r="A37" s="4" t="s">
        <v>170</v>
      </c>
      <c r="B37" s="490">
        <f>'[6]Tariff summary'!$J45</f>
        <v>-11.4</v>
      </c>
      <c r="C37" s="491">
        <f>'[6]Tariff summary'!$K45</f>
        <v>-0.90600000000000003</v>
      </c>
      <c r="D37" s="492">
        <f>'[6]Tariff summary'!$L45</f>
        <v>-0.183</v>
      </c>
      <c r="E37" s="494">
        <f>'[6]Tariff summary'!$M45</f>
        <v>0</v>
      </c>
      <c r="F37" s="493">
        <f>'[6]Tariff summary'!$N45</f>
        <v>0</v>
      </c>
      <c r="G37" s="493">
        <f>'[6]Tariff summary'!$O45</f>
        <v>0</v>
      </c>
      <c r="H37" s="493">
        <f>'[6]Tariff summary'!$P45</f>
        <v>0</v>
      </c>
    </row>
    <row r="38" spans="1:8" x14ac:dyDescent="0.25">
      <c r="A38" s="4" t="s">
        <v>171</v>
      </c>
      <c r="B38" s="490">
        <f>'[6]Tariff summary'!$J46</f>
        <v>-6.89</v>
      </c>
      <c r="C38" s="491">
        <f>'[6]Tariff summary'!$K46</f>
        <v>-0.42699999999999999</v>
      </c>
      <c r="D38" s="492">
        <f>'[6]Tariff summary'!$L46</f>
        <v>-0.114</v>
      </c>
      <c r="E38" s="494">
        <f>'[6]Tariff summary'!$M46</f>
        <v>84.72</v>
      </c>
      <c r="F38" s="493">
        <f>'[6]Tariff summary'!$N46</f>
        <v>0</v>
      </c>
      <c r="G38" s="493">
        <f>'[6]Tariff summary'!$O46</f>
        <v>0</v>
      </c>
      <c r="H38" s="494">
        <f>'[6]Tariff summary'!$P46</f>
        <v>0.23100000000000001</v>
      </c>
    </row>
    <row r="39" spans="1:8" x14ac:dyDescent="0.25">
      <c r="A39" s="4" t="s">
        <v>172</v>
      </c>
      <c r="B39" s="490">
        <f>'[6]Tariff summary'!$J47</f>
        <v>-6.89</v>
      </c>
      <c r="C39" s="491">
        <f>'[6]Tariff summary'!$K47</f>
        <v>-0.42699999999999999</v>
      </c>
      <c r="D39" s="492">
        <f>'[6]Tariff summary'!$L47</f>
        <v>-0.114</v>
      </c>
      <c r="E39" s="494">
        <f>'[6]Tariff summary'!$M47</f>
        <v>84.72</v>
      </c>
      <c r="F39" s="493">
        <f>'[6]Tariff summary'!$N47</f>
        <v>0</v>
      </c>
      <c r="G39" s="493">
        <f>'[6]Tariff summary'!$O47</f>
        <v>0</v>
      </c>
      <c r="H39" s="493">
        <f>'[6]Tariff summary'!$P47</f>
        <v>0</v>
      </c>
    </row>
  </sheetData>
  <mergeCells count="1">
    <mergeCell ref="A6: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410768BD7ECB45989D9027D6EEBF31" ma:contentTypeVersion="3" ma:contentTypeDescription="Create a new document." ma:contentTypeScope="" ma:versionID="3b94db6d70ebfc6846a48b79a4c626b2">
  <xsd:schema xmlns:xsd="http://www.w3.org/2001/XMLSchema" xmlns:xs="http://www.w3.org/2001/XMLSchema" xmlns:p="http://schemas.microsoft.com/office/2006/metadata/properties" xmlns:ns2="b8bb7edb-6a5c-4ee6-9e8c-0d46d9966c68" targetNamespace="http://schemas.microsoft.com/office/2006/metadata/properties" ma:root="true" ma:fieldsID="564f3c3347f6168072d8f3162b8b2f5b" ns2:_="">
    <xsd:import namespace="b8bb7edb-6a5c-4ee6-9e8c-0d46d9966c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bb7edb-6a5c-4ee6-9e8c-0d46d9966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DA3F07-FFAD-4C16-89E1-D2C7DE680C28}"/>
</file>

<file path=customXml/itemProps2.xml><?xml version="1.0" encoding="utf-8"?>
<ds:datastoreItem xmlns:ds="http://schemas.openxmlformats.org/officeDocument/2006/customXml" ds:itemID="{191A0B8A-1F5D-4A64-A7D1-47AFA84DA8BD}"/>
</file>

<file path=customXml/itemProps3.xml><?xml version="1.0" encoding="utf-8"?>
<ds:datastoreItem xmlns:ds="http://schemas.openxmlformats.org/officeDocument/2006/customXml" ds:itemID="{1BE2B47B-CB22-4460-9A11-6EF8854A45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Table 1 - Detailed</vt:lpstr>
      <vt:lpstr>Table 1 - CDCM Input</vt:lpstr>
      <vt:lpstr>Table 1 - Delta From Previous</vt:lpstr>
      <vt:lpstr>Table 2 - Sensitivities</vt:lpstr>
      <vt:lpstr>Table 3 - Illustrative Prices</vt:lpstr>
    </vt:vector>
  </TitlesOfParts>
  <Company>Western Power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Wornell, Dave I.</dc:creator>
  <cp:lastModifiedBy>Wornell, Dave I.</cp:lastModifiedBy>
  <cp:lastPrinted>2023-03-06T12:02:14Z</cp:lastPrinted>
  <dcterms:created xsi:type="dcterms:W3CDTF">2023-03-03T13:06:52Z</dcterms:created>
  <dcterms:modified xsi:type="dcterms:W3CDTF">2025-08-05T08:17:33Z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0x01010088410768BD7ECB45989D9027D6EEBF31</vt:lpwstr>
  </property>
</Properties>
</file>